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pof\Documents\Development\ProjectedAreaHeuristic\Results\"/>
    </mc:Choice>
  </mc:AlternateContent>
  <xr:revisionPtr revIDLastSave="0" documentId="13_ncr:1_{7B7AC537-7265-456D-8FB1-1C1B7C5EF4E8}" xr6:coauthVersionLast="47" xr6:coauthVersionMax="47" xr10:uidLastSave="{00000000-0000-0000-0000-000000000000}"/>
  <bookViews>
    <workbookView xWindow="-28920" yWindow="-30" windowWidth="29040" windowHeight="15720" tabRatio="820" firstSheet="2" activeTab="10" xr2:uid="{00000000-000D-0000-FFFF-FFFF00000000}"/>
  </bookViews>
  <sheets>
    <sheet name="New data" sheetId="17" r:id="rId1"/>
    <sheet name="Summary new" sheetId="19" r:id="rId2"/>
    <sheet name="Data" sheetId="1" r:id="rId3"/>
    <sheet name="Summary" sheetId="2" r:id="rId4"/>
    <sheet name="Different properties summary" sheetId="24" r:id="rId5"/>
    <sheet name="Breakeven chart and overlapping" sheetId="21" r:id="rId6"/>
    <sheet name="Octree performance" sheetId="22" r:id="rId7"/>
    <sheet name="Accuracy chart" sheetId="5" r:id="rId8"/>
    <sheet name="Overlapping% chart" sheetId="13" r:id="rId9"/>
    <sheet name="All quality comparisons" sheetId="15" r:id="rId10"/>
    <sheet name="PAH and SPFH build time" sheetId="9" r:id="rId11"/>
  </sheets>
  <definedNames>
    <definedName name="_xlnm._FilterDatabase" localSheetId="7" hidden="1">'Accuracy chart'!$A$1:$E$9</definedName>
    <definedName name="_xlnm._FilterDatabase" localSheetId="9" hidden="1">'All quality comparisons'!$A$3:$D$11</definedName>
    <definedName name="_xlnm._FilterDatabase" localSheetId="5" hidden="1">'Breakeven chart and overlapping'!$A$1:$G$257</definedName>
    <definedName name="_xlnm._FilterDatabase" localSheetId="2" hidden="1">Data!$A$1:$AK$257</definedName>
    <definedName name="_xlnm._FilterDatabase" localSheetId="4" hidden="1">'Different properties summary'!$A$1:$F$1</definedName>
    <definedName name="_xlnm._FilterDatabase" localSheetId="0" hidden="1">'New data'!$A$1:$AM$255</definedName>
    <definedName name="_xlnm._FilterDatabase" localSheetId="6" hidden="1">'Octree performance'!$A$1:$I$21</definedName>
    <definedName name="_xlnm._FilterDatabase" localSheetId="8" hidden="1">'Overlapping% chart'!$A$2:$G$10</definedName>
    <definedName name="_xlnm._FilterDatabase" localSheetId="10" hidden="1">'PAH and SPFH build time'!$A$1:$G$9</definedName>
    <definedName name="_xlnm._FilterDatabase" localSheetId="3" hidden="1">Summary!$A$1:$AE$17</definedName>
    <definedName name="_xlnm._FilterDatabase" localSheetId="1" hidden="1">'Summary new'!$A$1:$AM$33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2" i="21" l="1"/>
  <c r="C251" i="21"/>
  <c r="C250" i="21"/>
  <c r="C247" i="21"/>
  <c r="C246" i="21"/>
  <c r="C244" i="21"/>
  <c r="C242" i="21"/>
  <c r="C240" i="21"/>
  <c r="C238" i="21"/>
  <c r="C235" i="21"/>
  <c r="C233" i="21"/>
  <c r="C231" i="21"/>
  <c r="C229" i="21"/>
  <c r="C226" i="21"/>
  <c r="C223" i="21"/>
  <c r="C221" i="21"/>
  <c r="C217" i="21"/>
  <c r="C215" i="21"/>
  <c r="C213" i="21"/>
  <c r="C211" i="21"/>
  <c r="C209" i="21"/>
  <c r="C206" i="21"/>
  <c r="C199" i="21"/>
  <c r="C198" i="21"/>
  <c r="C197" i="21"/>
  <c r="C196" i="21"/>
  <c r="C195" i="21"/>
  <c r="C181" i="21"/>
  <c r="C167" i="21"/>
  <c r="C155" i="21"/>
  <c r="C145" i="21"/>
  <c r="C137" i="21"/>
  <c r="C133" i="21"/>
  <c r="C125" i="21"/>
  <c r="C119" i="21"/>
  <c r="C109" i="21"/>
  <c r="C94" i="21"/>
  <c r="C90" i="21"/>
  <c r="C81" i="21"/>
  <c r="C74" i="21"/>
  <c r="C67" i="21"/>
  <c r="C66" i="21"/>
  <c r="C64" i="21"/>
  <c r="C62" i="21"/>
  <c r="C60" i="21"/>
  <c r="C55" i="21"/>
  <c r="C54" i="21"/>
  <c r="C52" i="21"/>
  <c r="C49" i="21"/>
  <c r="C47" i="21"/>
  <c r="C45" i="21"/>
  <c r="C44" i="21"/>
  <c r="C43" i="21"/>
  <c r="C41" i="21"/>
  <c r="C34" i="21"/>
  <c r="C33" i="21"/>
  <c r="C32" i="21"/>
  <c r="C25" i="21"/>
  <c r="C24" i="21"/>
  <c r="C20" i="21"/>
  <c r="C17" i="21"/>
  <c r="C13" i="21"/>
  <c r="C10" i="21"/>
  <c r="C4" i="21"/>
  <c r="AI150" i="17"/>
  <c r="AJ150" i="17"/>
  <c r="AM150" i="17"/>
  <c r="AI250" i="17"/>
  <c r="AJ250" i="17"/>
  <c r="AM250" i="17"/>
  <c r="AI227" i="17"/>
  <c r="AJ227" i="17"/>
  <c r="AM227" i="17"/>
  <c r="AI217" i="17"/>
  <c r="AJ217" i="17"/>
  <c r="AM217" i="17"/>
  <c r="AI204" i="17"/>
  <c r="AJ204" i="17"/>
  <c r="AM204" i="17"/>
  <c r="AI168" i="17"/>
  <c r="AJ168" i="17"/>
  <c r="AM168" i="17"/>
  <c r="AI200" i="17"/>
  <c r="AJ200" i="17"/>
  <c r="AM200" i="17"/>
  <c r="AI165" i="17"/>
  <c r="AJ165" i="17"/>
  <c r="AM165" i="17"/>
  <c r="A150" i="17" a="1"/>
  <c r="A150" i="17" s="1"/>
  <c r="AK150" i="17" s="1"/>
  <c r="A250" i="17" a="1"/>
  <c r="A250" i="17" s="1"/>
  <c r="AK250" i="17" s="1"/>
  <c r="A227" i="17" a="1"/>
  <c r="A227" i="17" s="1"/>
  <c r="AK227" i="17" s="1"/>
  <c r="A217" i="17" a="1"/>
  <c r="A217" i="17" s="1"/>
  <c r="AK217" i="17" s="1"/>
  <c r="A204" i="17" a="1"/>
  <c r="A204" i="17" s="1"/>
  <c r="AK204" i="17" s="1"/>
  <c r="A168" i="17" a="1"/>
  <c r="A168" i="17" s="1"/>
  <c r="AK168" i="17" s="1"/>
  <c r="A200" i="17" a="1"/>
  <c r="A200" i="17" s="1"/>
  <c r="AK200" i="17" s="1"/>
  <c r="A165" i="17" a="1"/>
  <c r="A165" i="17" s="1"/>
  <c r="AK165" i="17" s="1"/>
  <c r="AI238" i="17"/>
  <c r="AJ238" i="17"/>
  <c r="AM238" i="17"/>
  <c r="AI198" i="17"/>
  <c r="AJ198" i="17"/>
  <c r="AM198" i="17"/>
  <c r="AI219" i="17"/>
  <c r="AJ219" i="17"/>
  <c r="AM219" i="17"/>
  <c r="AI213" i="17"/>
  <c r="AJ213" i="17"/>
  <c r="AM213" i="17"/>
  <c r="AI164" i="17"/>
  <c r="AJ164" i="17"/>
  <c r="AM164" i="17"/>
  <c r="AI187" i="17"/>
  <c r="AJ187" i="17"/>
  <c r="AM187" i="17"/>
  <c r="AI144" i="17"/>
  <c r="AJ144" i="17"/>
  <c r="AM144" i="17"/>
  <c r="AI209" i="17"/>
  <c r="AJ209" i="17"/>
  <c r="AM209" i="17"/>
  <c r="AI140" i="17"/>
  <c r="AJ140" i="17"/>
  <c r="AM140" i="17"/>
  <c r="AI235" i="17"/>
  <c r="AJ235" i="17"/>
  <c r="AM235" i="17"/>
  <c r="AI116" i="17"/>
  <c r="AJ116" i="17"/>
  <c r="AM116" i="17"/>
  <c r="AI205" i="17"/>
  <c r="AJ205" i="17"/>
  <c r="AM205" i="17"/>
  <c r="AI231" i="17"/>
  <c r="AJ231" i="17"/>
  <c r="AM231" i="17"/>
  <c r="AI102" i="17"/>
  <c r="AJ102" i="17"/>
  <c r="AM102" i="17"/>
  <c r="AI153" i="17"/>
  <c r="AJ153" i="17"/>
  <c r="AM153" i="17"/>
  <c r="AI177" i="17"/>
  <c r="AJ177" i="17"/>
  <c r="AM177" i="17"/>
  <c r="AI221" i="17"/>
  <c r="AJ221" i="17"/>
  <c r="AM221" i="17"/>
  <c r="AI186" i="17"/>
  <c r="AJ186" i="17"/>
  <c r="AM186" i="17"/>
  <c r="AI184" i="17"/>
  <c r="AJ184" i="17"/>
  <c r="AM184" i="17"/>
  <c r="AI19" i="17"/>
  <c r="AJ19" i="17"/>
  <c r="AM19" i="17"/>
  <c r="AI6" i="17"/>
  <c r="AJ6" i="17"/>
  <c r="AM6" i="17"/>
  <c r="AI171" i="17"/>
  <c r="AJ171" i="17"/>
  <c r="AM171" i="17"/>
  <c r="AI121" i="17"/>
  <c r="AJ121" i="17"/>
  <c r="AM121" i="17"/>
  <c r="AI175" i="17"/>
  <c r="AJ175" i="17"/>
  <c r="AM175" i="17"/>
  <c r="A140" i="17" a="1"/>
  <c r="A140" i="17" s="1"/>
  <c r="AK140" i="17" s="1"/>
  <c r="A235" i="17" a="1"/>
  <c r="A235" i="17" s="1"/>
  <c r="AL235" i="17" s="1"/>
  <c r="A116" i="17" a="1"/>
  <c r="A116" i="17" s="1"/>
  <c r="AK116" i="17" s="1"/>
  <c r="A205" i="17" a="1"/>
  <c r="A205" i="17" s="1"/>
  <c r="AK205" i="17" s="1"/>
  <c r="A231" i="17" a="1"/>
  <c r="A231" i="17" s="1"/>
  <c r="AK231" i="17" s="1"/>
  <c r="A102" i="17" a="1"/>
  <c r="A102" i="17" s="1"/>
  <c r="AK102" i="17" s="1"/>
  <c r="A153" i="17" a="1"/>
  <c r="A153" i="17" s="1"/>
  <c r="AK153" i="17" s="1"/>
  <c r="A177" i="17" a="1"/>
  <c r="A177" i="17" s="1"/>
  <c r="AL177" i="17" s="1"/>
  <c r="A221" i="17" a="1"/>
  <c r="A221" i="17" s="1"/>
  <c r="AK221" i="17" s="1"/>
  <c r="A186" i="17" a="1"/>
  <c r="A186" i="17" s="1"/>
  <c r="AK186" i="17" s="1"/>
  <c r="A184" i="17" a="1"/>
  <c r="A184" i="17" s="1"/>
  <c r="AK184" i="17" s="1"/>
  <c r="A19" i="17" a="1"/>
  <c r="A19" i="17" s="1"/>
  <c r="AK19" i="17" s="1"/>
  <c r="A6" i="17" a="1"/>
  <c r="A6" i="17" s="1"/>
  <c r="AK6" i="17" s="1"/>
  <c r="A171" i="17" a="1"/>
  <c r="A171" i="17" s="1"/>
  <c r="AL171" i="17" s="1"/>
  <c r="A121" i="17" a="1"/>
  <c r="A121" i="17" s="1"/>
  <c r="AK121" i="17" s="1"/>
  <c r="A175" i="17" a="1"/>
  <c r="A175" i="17" s="1"/>
  <c r="AK175" i="17" s="1"/>
  <c r="A238" i="17" a="1"/>
  <c r="A238" i="17" s="1"/>
  <c r="AK238" i="17" s="1"/>
  <c r="A198" i="17" a="1"/>
  <c r="A198" i="17" s="1"/>
  <c r="AK198" i="17" s="1"/>
  <c r="A219" i="17" a="1"/>
  <c r="A219" i="17" s="1"/>
  <c r="AK219" i="17" s="1"/>
  <c r="A213" i="17" a="1"/>
  <c r="A213" i="17" s="1"/>
  <c r="AL213" i="17" s="1"/>
  <c r="A164" i="17" a="1"/>
  <c r="A164" i="17" s="1"/>
  <c r="AK164" i="17" s="1"/>
  <c r="A187" i="17" a="1"/>
  <c r="A187" i="17" s="1"/>
  <c r="AK187" i="17" s="1"/>
  <c r="A144" i="17" a="1"/>
  <c r="A144" i="17" s="1"/>
  <c r="AK144" i="17" s="1"/>
  <c r="A209" i="17" a="1"/>
  <c r="A209" i="17" s="1"/>
  <c r="AK209" i="17" s="1"/>
  <c r="AI183" i="17"/>
  <c r="AI141" i="17"/>
  <c r="AI169" i="17"/>
  <c r="AI157" i="17"/>
  <c r="AI29" i="17"/>
  <c r="AI156" i="17"/>
  <c r="AI20" i="17"/>
  <c r="AI36" i="17"/>
  <c r="AI246" i="17"/>
  <c r="AI239" i="17"/>
  <c r="AI242" i="17"/>
  <c r="AI228" i="17"/>
  <c r="AI192" i="17"/>
  <c r="AI230" i="17"/>
  <c r="AI203" i="17"/>
  <c r="AI208" i="17"/>
  <c r="AI211" i="17"/>
  <c r="AI229" i="17"/>
  <c r="AI201" i="17"/>
  <c r="AI206" i="17"/>
  <c r="AI103" i="17"/>
  <c r="AI178" i="17"/>
  <c r="AI151" i="17"/>
  <c r="AI120" i="17"/>
  <c r="AI67" i="17"/>
  <c r="AI3" i="17"/>
  <c r="AI81" i="17"/>
  <c r="AI122" i="17"/>
  <c r="AI45" i="17"/>
  <c r="AI10" i="17"/>
  <c r="AI110" i="17"/>
  <c r="AI66" i="17"/>
  <c r="AI80" i="17"/>
  <c r="AI134" i="17"/>
  <c r="AI163" i="17"/>
  <c r="AI88" i="17"/>
  <c r="AI84" i="17"/>
  <c r="G17" i="22"/>
  <c r="H17" i="22"/>
  <c r="G5" i="22"/>
  <c r="H5" i="22"/>
  <c r="H15" i="22"/>
  <c r="H16" i="22"/>
  <c r="H18" i="22"/>
  <c r="H19" i="22"/>
  <c r="H8" i="22"/>
  <c r="H9" i="22"/>
  <c r="H10" i="22"/>
  <c r="H11" i="22"/>
  <c r="H12" i="22"/>
  <c r="H13" i="22"/>
  <c r="H2" i="22"/>
  <c r="H3" i="22"/>
  <c r="H4" i="22"/>
  <c r="H6" i="22"/>
  <c r="H7" i="22"/>
  <c r="H20" i="22"/>
  <c r="H21" i="22"/>
  <c r="H14" i="22"/>
  <c r="G21" i="22"/>
  <c r="G20" i="22"/>
  <c r="C24" i="22"/>
  <c r="D24" i="22"/>
  <c r="E24" i="22"/>
  <c r="F24" i="22"/>
  <c r="C25" i="22"/>
  <c r="D25" i="22"/>
  <c r="E25" i="22"/>
  <c r="F25" i="22"/>
  <c r="B25" i="22"/>
  <c r="B24" i="22"/>
  <c r="C23" i="22"/>
  <c r="D23" i="22"/>
  <c r="E23" i="22"/>
  <c r="F23" i="22"/>
  <c r="B23" i="22"/>
  <c r="G2" i="22"/>
  <c r="G3" i="22"/>
  <c r="G4" i="22"/>
  <c r="G6" i="22"/>
  <c r="G7" i="22"/>
  <c r="G15" i="22"/>
  <c r="G16" i="22"/>
  <c r="G18" i="22"/>
  <c r="G19" i="22"/>
  <c r="G8" i="22"/>
  <c r="G9" i="22"/>
  <c r="G10" i="22"/>
  <c r="G11" i="22"/>
  <c r="G12" i="22"/>
  <c r="G13" i="22"/>
  <c r="G14" i="22"/>
  <c r="AK177" i="17" l="1"/>
  <c r="AL221" i="17"/>
  <c r="AL205" i="17"/>
  <c r="AK213" i="17"/>
  <c r="AL186" i="17"/>
  <c r="AL175" i="17"/>
  <c r="AL164" i="17"/>
  <c r="AK171" i="17"/>
  <c r="AK235" i="17"/>
  <c r="AL204" i="17"/>
  <c r="AL200" i="17"/>
  <c r="AL184" i="17"/>
  <c r="AL144" i="17"/>
  <c r="AL102" i="17"/>
  <c r="AL198" i="17"/>
  <c r="AL250" i="17"/>
  <c r="AL6" i="17"/>
  <c r="AL140" i="17"/>
  <c r="AL217" i="17"/>
  <c r="AL116" i="17"/>
  <c r="AL187" i="17"/>
  <c r="AL168" i="17"/>
  <c r="AL121" i="17"/>
  <c r="AL231" i="17"/>
  <c r="AL238" i="17"/>
  <c r="AL150" i="17"/>
  <c r="AL19" i="17"/>
  <c r="AL209" i="17"/>
  <c r="AL165" i="17"/>
  <c r="AL153" i="17"/>
  <c r="AL219" i="17"/>
  <c r="AL227" i="17"/>
  <c r="G23" i="22"/>
  <c r="G24" i="22"/>
  <c r="H24" i="22"/>
  <c r="H25" i="22"/>
  <c r="G25" i="22"/>
  <c r="H23" i="22"/>
  <c r="AM183" i="17"/>
  <c r="AK2" i="1"/>
  <c r="C5" i="21"/>
  <c r="C6" i="21"/>
  <c r="C7" i="21"/>
  <c r="C8" i="21"/>
  <c r="C9" i="21"/>
  <c r="C11" i="21"/>
  <c r="C12" i="21"/>
  <c r="C14" i="21"/>
  <c r="C15" i="21"/>
  <c r="C16" i="21"/>
  <c r="C18" i="21"/>
  <c r="C19" i="21"/>
  <c r="C21" i="21"/>
  <c r="C22" i="21"/>
  <c r="C23" i="21"/>
  <c r="C26" i="21"/>
  <c r="C27" i="21"/>
  <c r="C28" i="21"/>
  <c r="C29" i="21"/>
  <c r="C30" i="21"/>
  <c r="C31" i="21"/>
  <c r="C35" i="21"/>
  <c r="C36" i="21"/>
  <c r="C37" i="21"/>
  <c r="C38" i="21"/>
  <c r="C39" i="21"/>
  <c r="C40" i="21"/>
  <c r="C42" i="21"/>
  <c r="C46" i="21"/>
  <c r="C48" i="21"/>
  <c r="C50" i="21"/>
  <c r="C51" i="21"/>
  <c r="C53" i="21"/>
  <c r="C56" i="21"/>
  <c r="C57" i="21"/>
  <c r="C58" i="21"/>
  <c r="C59" i="21"/>
  <c r="C61" i="21"/>
  <c r="C63" i="21"/>
  <c r="C65" i="21"/>
  <c r="C68" i="21"/>
  <c r="C69" i="21"/>
  <c r="C70" i="21"/>
  <c r="C71" i="21"/>
  <c r="C72" i="21"/>
  <c r="C73" i="21"/>
  <c r="C75" i="21"/>
  <c r="C76" i="21"/>
  <c r="C77" i="21"/>
  <c r="C78" i="21"/>
  <c r="C79" i="21"/>
  <c r="C80" i="21"/>
  <c r="C82" i="21"/>
  <c r="C83" i="21"/>
  <c r="C84" i="21"/>
  <c r="C85" i="21"/>
  <c r="C86" i="21"/>
  <c r="C87" i="21"/>
  <c r="C88" i="21"/>
  <c r="C89" i="21"/>
  <c r="C91" i="21"/>
  <c r="C92" i="21"/>
  <c r="C93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10" i="21"/>
  <c r="C111" i="21"/>
  <c r="C112" i="21"/>
  <c r="C113" i="21"/>
  <c r="C114" i="21"/>
  <c r="C115" i="21"/>
  <c r="C116" i="21"/>
  <c r="C117" i="21"/>
  <c r="C118" i="21"/>
  <c r="C120" i="21"/>
  <c r="C121" i="21"/>
  <c r="C122" i="21"/>
  <c r="C123" i="21"/>
  <c r="C124" i="21"/>
  <c r="C126" i="21"/>
  <c r="C127" i="21"/>
  <c r="C128" i="21"/>
  <c r="C129" i="21"/>
  <c r="C130" i="21"/>
  <c r="C131" i="21"/>
  <c r="C132" i="21"/>
  <c r="C134" i="21"/>
  <c r="C135" i="21"/>
  <c r="C136" i="21"/>
  <c r="C138" i="21"/>
  <c r="C139" i="21"/>
  <c r="C140" i="21"/>
  <c r="C141" i="21"/>
  <c r="C142" i="21"/>
  <c r="C143" i="21"/>
  <c r="C144" i="21"/>
  <c r="C146" i="21"/>
  <c r="C147" i="21"/>
  <c r="C148" i="21"/>
  <c r="C149" i="21"/>
  <c r="C150" i="21"/>
  <c r="C151" i="21"/>
  <c r="C152" i="21"/>
  <c r="C153" i="21"/>
  <c r="C154" i="21"/>
  <c r="C156" i="21"/>
  <c r="C157" i="21"/>
  <c r="C158" i="21"/>
  <c r="C159" i="21"/>
  <c r="C160" i="21"/>
  <c r="C161" i="21"/>
  <c r="C162" i="21"/>
  <c r="C163" i="21"/>
  <c r="C164" i="21"/>
  <c r="C165" i="21"/>
  <c r="C166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200" i="21"/>
  <c r="C201" i="21"/>
  <c r="C202" i="21"/>
  <c r="C203" i="21"/>
  <c r="C204" i="21"/>
  <c r="C205" i="21"/>
  <c r="C207" i="21"/>
  <c r="C208" i="21"/>
  <c r="C210" i="21"/>
  <c r="C212" i="21"/>
  <c r="C214" i="21"/>
  <c r="C216" i="21"/>
  <c r="C218" i="21"/>
  <c r="C219" i="21"/>
  <c r="C220" i="21"/>
  <c r="C222" i="21"/>
  <c r="C224" i="21"/>
  <c r="C225" i="21"/>
  <c r="C227" i="21"/>
  <c r="C228" i="21"/>
  <c r="C230" i="21"/>
  <c r="C232" i="21"/>
  <c r="C234" i="21"/>
  <c r="C236" i="21"/>
  <c r="C237" i="21"/>
  <c r="C239" i="21"/>
  <c r="C241" i="21"/>
  <c r="C243" i="21"/>
  <c r="C245" i="21"/>
  <c r="C248" i="21"/>
  <c r="C249" i="21"/>
  <c r="C253" i="21"/>
  <c r="C254" i="21"/>
  <c r="C255" i="21"/>
  <c r="C256" i="21"/>
  <c r="C257" i="21"/>
  <c r="C2" i="21"/>
  <c r="C3" i="21"/>
  <c r="AI2" i="1"/>
  <c r="F4" i="1"/>
  <c r="F7" i="1"/>
  <c r="F8" i="1"/>
  <c r="F11" i="1"/>
  <c r="F12" i="1"/>
  <c r="F15" i="1"/>
  <c r="F16" i="1"/>
  <c r="F2" i="1"/>
  <c r="F6" i="1"/>
  <c r="F10" i="1"/>
  <c r="F14" i="1"/>
  <c r="F5" i="1"/>
  <c r="F9" i="1"/>
  <c r="F13" i="1"/>
  <c r="F17" i="1"/>
  <c r="F19" i="1"/>
  <c r="F20" i="1"/>
  <c r="F23" i="1"/>
  <c r="F24" i="1"/>
  <c r="F27" i="1"/>
  <c r="F28" i="1"/>
  <c r="F31" i="1"/>
  <c r="F32" i="1"/>
  <c r="F18" i="1"/>
  <c r="F22" i="1"/>
  <c r="F26" i="1"/>
  <c r="F30" i="1"/>
  <c r="F21" i="1"/>
  <c r="F25" i="1"/>
  <c r="F29" i="1"/>
  <c r="F33" i="1"/>
  <c r="F35" i="1"/>
  <c r="F36" i="1"/>
  <c r="F39" i="1"/>
  <c r="F40" i="1"/>
  <c r="F43" i="1"/>
  <c r="F44" i="1"/>
  <c r="F47" i="1"/>
  <c r="F48" i="1"/>
  <c r="F34" i="1"/>
  <c r="F38" i="1"/>
  <c r="F42" i="1"/>
  <c r="F46" i="1"/>
  <c r="F37" i="1"/>
  <c r="F41" i="1"/>
  <c r="F45" i="1"/>
  <c r="F49" i="1"/>
  <c r="F51" i="1"/>
  <c r="F52" i="1"/>
  <c r="F55" i="1"/>
  <c r="F56" i="1"/>
  <c r="F59" i="1"/>
  <c r="F60" i="1"/>
  <c r="F63" i="1"/>
  <c r="F64" i="1"/>
  <c r="F50" i="1"/>
  <c r="F54" i="1"/>
  <c r="F58" i="1"/>
  <c r="F62" i="1"/>
  <c r="F53" i="1"/>
  <c r="F57" i="1"/>
  <c r="F61" i="1"/>
  <c r="F65" i="1"/>
  <c r="F67" i="1"/>
  <c r="F68" i="1"/>
  <c r="F71" i="1"/>
  <c r="F72" i="1"/>
  <c r="F75" i="1"/>
  <c r="F76" i="1"/>
  <c r="F79" i="1"/>
  <c r="F80" i="1"/>
  <c r="F66" i="1"/>
  <c r="F70" i="1"/>
  <c r="F74" i="1"/>
  <c r="F78" i="1"/>
  <c r="F69" i="1"/>
  <c r="F73" i="1"/>
  <c r="F77" i="1"/>
  <c r="F81" i="1"/>
  <c r="F83" i="1"/>
  <c r="F84" i="1"/>
  <c r="F87" i="1"/>
  <c r="F88" i="1"/>
  <c r="F91" i="1"/>
  <c r="F92" i="1"/>
  <c r="F95" i="1"/>
  <c r="F96" i="1"/>
  <c r="F82" i="1"/>
  <c r="F86" i="1"/>
  <c r="F90" i="1"/>
  <c r="F94" i="1"/>
  <c r="F85" i="1"/>
  <c r="F89" i="1"/>
  <c r="F93" i="1"/>
  <c r="F97" i="1"/>
  <c r="F131" i="1"/>
  <c r="F132" i="1"/>
  <c r="F135" i="1"/>
  <c r="F136" i="1"/>
  <c r="F139" i="1"/>
  <c r="F140" i="1"/>
  <c r="F143" i="1"/>
  <c r="F144" i="1"/>
  <c r="F130" i="1"/>
  <c r="F134" i="1"/>
  <c r="F138" i="1"/>
  <c r="F142" i="1"/>
  <c r="F133" i="1"/>
  <c r="F137" i="1"/>
  <c r="F141" i="1"/>
  <c r="F145" i="1"/>
  <c r="F147" i="1"/>
  <c r="F148" i="1"/>
  <c r="F151" i="1"/>
  <c r="F152" i="1"/>
  <c r="F155" i="1"/>
  <c r="F156" i="1"/>
  <c r="F159" i="1"/>
  <c r="F160" i="1"/>
  <c r="F146" i="1"/>
  <c r="F150" i="1"/>
  <c r="F154" i="1"/>
  <c r="F158" i="1"/>
  <c r="F149" i="1"/>
  <c r="F153" i="1"/>
  <c r="F157" i="1"/>
  <c r="F161" i="1"/>
  <c r="F99" i="1"/>
  <c r="F100" i="1"/>
  <c r="F103" i="1"/>
  <c r="F104" i="1"/>
  <c r="F107" i="1"/>
  <c r="F108" i="1"/>
  <c r="F111" i="1"/>
  <c r="F112" i="1"/>
  <c r="F98" i="1"/>
  <c r="F102" i="1"/>
  <c r="F106" i="1"/>
  <c r="F110" i="1"/>
  <c r="F101" i="1"/>
  <c r="F105" i="1"/>
  <c r="F109" i="1"/>
  <c r="F113" i="1"/>
  <c r="F115" i="1"/>
  <c r="F116" i="1"/>
  <c r="F119" i="1"/>
  <c r="F120" i="1"/>
  <c r="F123" i="1"/>
  <c r="F124" i="1"/>
  <c r="F127" i="1"/>
  <c r="F128" i="1"/>
  <c r="F114" i="1"/>
  <c r="F118" i="1"/>
  <c r="F122" i="1"/>
  <c r="F126" i="1"/>
  <c r="F117" i="1"/>
  <c r="F121" i="1"/>
  <c r="F125" i="1"/>
  <c r="F129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5" i="1"/>
  <c r="F196" i="1"/>
  <c r="F199" i="1"/>
  <c r="F200" i="1"/>
  <c r="F203" i="1"/>
  <c r="F204" i="1"/>
  <c r="F207" i="1"/>
  <c r="F208" i="1"/>
  <c r="F194" i="1"/>
  <c r="F198" i="1"/>
  <c r="F202" i="1"/>
  <c r="F206" i="1"/>
  <c r="F197" i="1"/>
  <c r="F201" i="1"/>
  <c r="F205" i="1"/>
  <c r="F209" i="1"/>
  <c r="F211" i="1"/>
  <c r="F212" i="1"/>
  <c r="F215" i="1"/>
  <c r="F216" i="1"/>
  <c r="F219" i="1"/>
  <c r="F220" i="1"/>
  <c r="F223" i="1"/>
  <c r="F224" i="1"/>
  <c r="F210" i="1"/>
  <c r="F214" i="1"/>
  <c r="F218" i="1"/>
  <c r="F222" i="1"/>
  <c r="F213" i="1"/>
  <c r="F217" i="1"/>
  <c r="F221" i="1"/>
  <c r="F225" i="1"/>
  <c r="F227" i="1"/>
  <c r="F228" i="1"/>
  <c r="F231" i="1"/>
  <c r="F232" i="1"/>
  <c r="F235" i="1"/>
  <c r="F236" i="1"/>
  <c r="F239" i="1"/>
  <c r="F240" i="1"/>
  <c r="F226" i="1"/>
  <c r="F230" i="1"/>
  <c r="F234" i="1"/>
  <c r="F238" i="1"/>
  <c r="F229" i="1"/>
  <c r="F233" i="1"/>
  <c r="F237" i="1"/>
  <c r="F241" i="1"/>
  <c r="F243" i="1"/>
  <c r="F244" i="1"/>
  <c r="F247" i="1"/>
  <c r="F248" i="1"/>
  <c r="F251" i="1"/>
  <c r="F252" i="1"/>
  <c r="F255" i="1"/>
  <c r="F256" i="1"/>
  <c r="F242" i="1"/>
  <c r="F246" i="1"/>
  <c r="F250" i="1"/>
  <c r="F254" i="1"/>
  <c r="F245" i="1"/>
  <c r="F249" i="1"/>
  <c r="F253" i="1"/>
  <c r="F257" i="1"/>
  <c r="F3" i="1"/>
  <c r="D4" i="1"/>
  <c r="D7" i="1"/>
  <c r="D8" i="1"/>
  <c r="D11" i="1"/>
  <c r="D12" i="1"/>
  <c r="D15" i="1"/>
  <c r="D16" i="1"/>
  <c r="D2" i="1"/>
  <c r="D6" i="1"/>
  <c r="D10" i="1"/>
  <c r="D14" i="1"/>
  <c r="D5" i="1"/>
  <c r="D9" i="1"/>
  <c r="D13" i="1"/>
  <c r="D17" i="1"/>
  <c r="D19" i="1"/>
  <c r="D20" i="1"/>
  <c r="D23" i="1"/>
  <c r="D24" i="1"/>
  <c r="D27" i="1"/>
  <c r="D28" i="1"/>
  <c r="D31" i="1"/>
  <c r="D32" i="1"/>
  <c r="D18" i="1"/>
  <c r="D22" i="1"/>
  <c r="D26" i="1"/>
  <c r="D30" i="1"/>
  <c r="D21" i="1"/>
  <c r="D25" i="1"/>
  <c r="D29" i="1"/>
  <c r="D33" i="1"/>
  <c r="D35" i="1"/>
  <c r="D36" i="1"/>
  <c r="D39" i="1"/>
  <c r="D40" i="1"/>
  <c r="D43" i="1"/>
  <c r="D44" i="1"/>
  <c r="D47" i="1"/>
  <c r="D48" i="1"/>
  <c r="D34" i="1"/>
  <c r="D38" i="1"/>
  <c r="D42" i="1"/>
  <c r="D46" i="1"/>
  <c r="D37" i="1"/>
  <c r="D41" i="1"/>
  <c r="D45" i="1"/>
  <c r="D49" i="1"/>
  <c r="D51" i="1"/>
  <c r="D52" i="1"/>
  <c r="D55" i="1"/>
  <c r="D56" i="1"/>
  <c r="D59" i="1"/>
  <c r="D60" i="1"/>
  <c r="D63" i="1"/>
  <c r="D64" i="1"/>
  <c r="D50" i="1"/>
  <c r="D54" i="1"/>
  <c r="D58" i="1"/>
  <c r="D62" i="1"/>
  <c r="D53" i="1"/>
  <c r="D57" i="1"/>
  <c r="D61" i="1"/>
  <c r="D65" i="1"/>
  <c r="D67" i="1"/>
  <c r="D68" i="1"/>
  <c r="D71" i="1"/>
  <c r="D72" i="1"/>
  <c r="D75" i="1"/>
  <c r="D76" i="1"/>
  <c r="D79" i="1"/>
  <c r="D80" i="1"/>
  <c r="D66" i="1"/>
  <c r="D70" i="1"/>
  <c r="D74" i="1"/>
  <c r="D78" i="1"/>
  <c r="D69" i="1"/>
  <c r="D73" i="1"/>
  <c r="D77" i="1"/>
  <c r="D81" i="1"/>
  <c r="D83" i="1"/>
  <c r="D84" i="1"/>
  <c r="D87" i="1"/>
  <c r="D88" i="1"/>
  <c r="D91" i="1"/>
  <c r="D92" i="1"/>
  <c r="D95" i="1"/>
  <c r="D96" i="1"/>
  <c r="D82" i="1"/>
  <c r="D86" i="1"/>
  <c r="D90" i="1"/>
  <c r="D94" i="1"/>
  <c r="D85" i="1"/>
  <c r="D89" i="1"/>
  <c r="D93" i="1"/>
  <c r="D97" i="1"/>
  <c r="D131" i="1"/>
  <c r="D132" i="1"/>
  <c r="D135" i="1"/>
  <c r="D136" i="1"/>
  <c r="D139" i="1"/>
  <c r="D140" i="1"/>
  <c r="D143" i="1"/>
  <c r="D144" i="1"/>
  <c r="D130" i="1"/>
  <c r="D134" i="1"/>
  <c r="D138" i="1"/>
  <c r="D142" i="1"/>
  <c r="D133" i="1"/>
  <c r="D137" i="1"/>
  <c r="D141" i="1"/>
  <c r="D145" i="1"/>
  <c r="D147" i="1"/>
  <c r="D148" i="1"/>
  <c r="D151" i="1"/>
  <c r="D152" i="1"/>
  <c r="D155" i="1"/>
  <c r="D156" i="1"/>
  <c r="D159" i="1"/>
  <c r="D160" i="1"/>
  <c r="D146" i="1"/>
  <c r="D150" i="1"/>
  <c r="D154" i="1"/>
  <c r="D158" i="1"/>
  <c r="D149" i="1"/>
  <c r="D153" i="1"/>
  <c r="D157" i="1"/>
  <c r="D161" i="1"/>
  <c r="D99" i="1"/>
  <c r="D100" i="1"/>
  <c r="D103" i="1"/>
  <c r="D104" i="1"/>
  <c r="D107" i="1"/>
  <c r="D108" i="1"/>
  <c r="D111" i="1"/>
  <c r="D112" i="1"/>
  <c r="D98" i="1"/>
  <c r="D102" i="1"/>
  <c r="D106" i="1"/>
  <c r="D110" i="1"/>
  <c r="D101" i="1"/>
  <c r="D105" i="1"/>
  <c r="D109" i="1"/>
  <c r="D113" i="1"/>
  <c r="D115" i="1"/>
  <c r="D116" i="1"/>
  <c r="D119" i="1"/>
  <c r="D120" i="1"/>
  <c r="D123" i="1"/>
  <c r="D124" i="1"/>
  <c r="D127" i="1"/>
  <c r="D128" i="1"/>
  <c r="D114" i="1"/>
  <c r="D118" i="1"/>
  <c r="D122" i="1"/>
  <c r="D126" i="1"/>
  <c r="D117" i="1"/>
  <c r="D121" i="1"/>
  <c r="D125" i="1"/>
  <c r="D129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5" i="1"/>
  <c r="D196" i="1"/>
  <c r="D199" i="1"/>
  <c r="D200" i="1"/>
  <c r="D203" i="1"/>
  <c r="D204" i="1"/>
  <c r="D207" i="1"/>
  <c r="D208" i="1"/>
  <c r="D194" i="1"/>
  <c r="D198" i="1"/>
  <c r="D202" i="1"/>
  <c r="D206" i="1"/>
  <c r="D197" i="1"/>
  <c r="D201" i="1"/>
  <c r="D205" i="1"/>
  <c r="D209" i="1"/>
  <c r="D211" i="1"/>
  <c r="D212" i="1"/>
  <c r="D215" i="1"/>
  <c r="D216" i="1"/>
  <c r="D219" i="1"/>
  <c r="D220" i="1"/>
  <c r="D223" i="1"/>
  <c r="D224" i="1"/>
  <c r="D210" i="1"/>
  <c r="D214" i="1"/>
  <c r="D218" i="1"/>
  <c r="D222" i="1"/>
  <c r="D213" i="1"/>
  <c r="D217" i="1"/>
  <c r="D221" i="1"/>
  <c r="D225" i="1"/>
  <c r="D227" i="1"/>
  <c r="D228" i="1"/>
  <c r="D231" i="1"/>
  <c r="D232" i="1"/>
  <c r="D235" i="1"/>
  <c r="D236" i="1"/>
  <c r="D239" i="1"/>
  <c r="D240" i="1"/>
  <c r="D226" i="1"/>
  <c r="D230" i="1"/>
  <c r="D234" i="1"/>
  <c r="D238" i="1"/>
  <c r="D229" i="1"/>
  <c r="D233" i="1"/>
  <c r="D237" i="1"/>
  <c r="D241" i="1"/>
  <c r="D243" i="1"/>
  <c r="D244" i="1"/>
  <c r="D247" i="1"/>
  <c r="D248" i="1"/>
  <c r="D251" i="1"/>
  <c r="D252" i="1"/>
  <c r="D255" i="1"/>
  <c r="D256" i="1"/>
  <c r="D242" i="1"/>
  <c r="D246" i="1"/>
  <c r="D250" i="1"/>
  <c r="D254" i="1"/>
  <c r="D245" i="1"/>
  <c r="D249" i="1"/>
  <c r="D253" i="1"/>
  <c r="D257" i="1"/>
  <c r="D3" i="1"/>
  <c r="E10" i="1"/>
  <c r="E14" i="1"/>
  <c r="E5" i="1"/>
  <c r="E9" i="1"/>
  <c r="E13" i="1"/>
  <c r="E17" i="1"/>
  <c r="E19" i="1"/>
  <c r="E20" i="1"/>
  <c r="E23" i="1"/>
  <c r="E24" i="1"/>
  <c r="E27" i="1"/>
  <c r="E28" i="1"/>
  <c r="E31" i="1"/>
  <c r="E32" i="1"/>
  <c r="E18" i="1"/>
  <c r="E22" i="1"/>
  <c r="E26" i="1"/>
  <c r="E30" i="1"/>
  <c r="E21" i="1"/>
  <c r="E25" i="1"/>
  <c r="E29" i="1"/>
  <c r="E33" i="1"/>
  <c r="E35" i="1"/>
  <c r="E36" i="1"/>
  <c r="E39" i="1"/>
  <c r="E40" i="1"/>
  <c r="E43" i="1"/>
  <c r="E44" i="1"/>
  <c r="E47" i="1"/>
  <c r="E48" i="1"/>
  <c r="E34" i="1"/>
  <c r="E38" i="1"/>
  <c r="E42" i="1"/>
  <c r="E46" i="1"/>
  <c r="E37" i="1"/>
  <c r="E41" i="1"/>
  <c r="E45" i="1"/>
  <c r="E49" i="1"/>
  <c r="E51" i="1"/>
  <c r="E52" i="1"/>
  <c r="E55" i="1"/>
  <c r="E56" i="1"/>
  <c r="E59" i="1"/>
  <c r="E60" i="1"/>
  <c r="E63" i="1"/>
  <c r="E64" i="1"/>
  <c r="E50" i="1"/>
  <c r="E54" i="1"/>
  <c r="E58" i="1"/>
  <c r="E62" i="1"/>
  <c r="E53" i="1"/>
  <c r="E57" i="1"/>
  <c r="E61" i="1"/>
  <c r="E65" i="1"/>
  <c r="E67" i="1"/>
  <c r="E68" i="1"/>
  <c r="E71" i="1"/>
  <c r="E72" i="1"/>
  <c r="E75" i="1"/>
  <c r="E76" i="1"/>
  <c r="E79" i="1"/>
  <c r="E80" i="1"/>
  <c r="E66" i="1"/>
  <c r="E70" i="1"/>
  <c r="E74" i="1"/>
  <c r="E78" i="1"/>
  <c r="E69" i="1"/>
  <c r="E73" i="1"/>
  <c r="E77" i="1"/>
  <c r="E81" i="1"/>
  <c r="E83" i="1"/>
  <c r="E84" i="1"/>
  <c r="E87" i="1"/>
  <c r="E88" i="1"/>
  <c r="E91" i="1"/>
  <c r="E92" i="1"/>
  <c r="E95" i="1"/>
  <c r="E96" i="1"/>
  <c r="E82" i="1"/>
  <c r="E86" i="1"/>
  <c r="E90" i="1"/>
  <c r="E94" i="1"/>
  <c r="E85" i="1"/>
  <c r="E89" i="1"/>
  <c r="E93" i="1"/>
  <c r="E97" i="1"/>
  <c r="E131" i="1"/>
  <c r="E132" i="1"/>
  <c r="E135" i="1"/>
  <c r="E136" i="1"/>
  <c r="E139" i="1"/>
  <c r="E140" i="1"/>
  <c r="E143" i="1"/>
  <c r="E144" i="1"/>
  <c r="E130" i="1"/>
  <c r="E134" i="1"/>
  <c r="E138" i="1"/>
  <c r="E142" i="1"/>
  <c r="E133" i="1"/>
  <c r="E137" i="1"/>
  <c r="E141" i="1"/>
  <c r="E145" i="1"/>
  <c r="E147" i="1"/>
  <c r="E148" i="1"/>
  <c r="E151" i="1"/>
  <c r="E152" i="1"/>
  <c r="E155" i="1"/>
  <c r="E156" i="1"/>
  <c r="E159" i="1"/>
  <c r="E160" i="1"/>
  <c r="E146" i="1"/>
  <c r="E150" i="1"/>
  <c r="E154" i="1"/>
  <c r="E158" i="1"/>
  <c r="E149" i="1"/>
  <c r="E153" i="1"/>
  <c r="E157" i="1"/>
  <c r="E161" i="1"/>
  <c r="E99" i="1"/>
  <c r="E100" i="1"/>
  <c r="E103" i="1"/>
  <c r="E104" i="1"/>
  <c r="E107" i="1"/>
  <c r="E108" i="1"/>
  <c r="E111" i="1"/>
  <c r="E112" i="1"/>
  <c r="E98" i="1"/>
  <c r="E102" i="1"/>
  <c r="E106" i="1"/>
  <c r="E110" i="1"/>
  <c r="E101" i="1"/>
  <c r="E105" i="1"/>
  <c r="E109" i="1"/>
  <c r="E113" i="1"/>
  <c r="E115" i="1"/>
  <c r="E116" i="1"/>
  <c r="E119" i="1"/>
  <c r="E120" i="1"/>
  <c r="E123" i="1"/>
  <c r="E124" i="1"/>
  <c r="E127" i="1"/>
  <c r="E128" i="1"/>
  <c r="E114" i="1"/>
  <c r="E118" i="1"/>
  <c r="E122" i="1"/>
  <c r="E126" i="1"/>
  <c r="E117" i="1"/>
  <c r="E121" i="1"/>
  <c r="E125" i="1"/>
  <c r="E129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5" i="1"/>
  <c r="E196" i="1"/>
  <c r="E199" i="1"/>
  <c r="E200" i="1"/>
  <c r="E203" i="1"/>
  <c r="E204" i="1"/>
  <c r="E207" i="1"/>
  <c r="E208" i="1"/>
  <c r="E194" i="1"/>
  <c r="E198" i="1"/>
  <c r="E202" i="1"/>
  <c r="E206" i="1"/>
  <c r="E197" i="1"/>
  <c r="E201" i="1"/>
  <c r="E205" i="1"/>
  <c r="E209" i="1"/>
  <c r="E211" i="1"/>
  <c r="E212" i="1"/>
  <c r="E215" i="1"/>
  <c r="E216" i="1"/>
  <c r="E219" i="1"/>
  <c r="E220" i="1"/>
  <c r="E223" i="1"/>
  <c r="E224" i="1"/>
  <c r="E210" i="1"/>
  <c r="E214" i="1"/>
  <c r="E218" i="1"/>
  <c r="E222" i="1"/>
  <c r="E213" i="1"/>
  <c r="E217" i="1"/>
  <c r="E221" i="1"/>
  <c r="E225" i="1"/>
  <c r="E227" i="1"/>
  <c r="E228" i="1"/>
  <c r="E231" i="1"/>
  <c r="E232" i="1"/>
  <c r="E235" i="1"/>
  <c r="E236" i="1"/>
  <c r="E239" i="1"/>
  <c r="E240" i="1"/>
  <c r="E226" i="1"/>
  <c r="E230" i="1"/>
  <c r="E234" i="1"/>
  <c r="E238" i="1"/>
  <c r="E229" i="1"/>
  <c r="E233" i="1"/>
  <c r="E237" i="1"/>
  <c r="E241" i="1"/>
  <c r="E243" i="1"/>
  <c r="E244" i="1"/>
  <c r="E247" i="1"/>
  <c r="E248" i="1"/>
  <c r="E251" i="1"/>
  <c r="E252" i="1"/>
  <c r="E255" i="1"/>
  <c r="E256" i="1"/>
  <c r="E242" i="1"/>
  <c r="E246" i="1"/>
  <c r="E250" i="1"/>
  <c r="E254" i="1"/>
  <c r="E245" i="1"/>
  <c r="E249" i="1"/>
  <c r="E253" i="1"/>
  <c r="E257" i="1"/>
  <c r="E4" i="1"/>
  <c r="E7" i="1"/>
  <c r="E8" i="1"/>
  <c r="E11" i="1"/>
  <c r="E12" i="1"/>
  <c r="E15" i="1"/>
  <c r="E16" i="1"/>
  <c r="E2" i="1"/>
  <c r="E6" i="1"/>
  <c r="E3" i="1"/>
  <c r="A3" i="1" a="1"/>
  <c r="A3" i="1" s="1"/>
  <c r="A241" i="1" a="1"/>
  <c r="A241" i="1" s="1"/>
  <c r="A243" i="1" a="1"/>
  <c r="A243" i="1" s="1"/>
  <c r="A244" i="1" a="1"/>
  <c r="A244" i="1" s="1"/>
  <c r="A247" i="1" a="1"/>
  <c r="A247" i="1" s="1"/>
  <c r="A248" i="1" a="1"/>
  <c r="A248" i="1" s="1"/>
  <c r="A251" i="1" a="1"/>
  <c r="A251" i="1" s="1"/>
  <c r="A252" i="1" a="1"/>
  <c r="A252" i="1" s="1"/>
  <c r="A255" i="1" a="1"/>
  <c r="A255" i="1" s="1"/>
  <c r="A256" i="1" a="1"/>
  <c r="A256" i="1" s="1"/>
  <c r="A242" i="1" a="1"/>
  <c r="A242" i="1" s="1"/>
  <c r="A246" i="1" a="1"/>
  <c r="A246" i="1" s="1"/>
  <c r="A250" i="1" a="1"/>
  <c r="A250" i="1" s="1"/>
  <c r="A254" i="1" a="1"/>
  <c r="A254" i="1" s="1"/>
  <c r="A245" i="1" a="1"/>
  <c r="A245" i="1" s="1"/>
  <c r="A249" i="1" a="1"/>
  <c r="A249" i="1" s="1"/>
  <c r="A253" i="1" a="1"/>
  <c r="A253" i="1" s="1"/>
  <c r="A257" i="1" a="1"/>
  <c r="A257" i="1" s="1"/>
  <c r="A4" i="1" a="1"/>
  <c r="A4" i="1" s="1"/>
  <c r="A7" i="1" a="1"/>
  <c r="A7" i="1" s="1"/>
  <c r="A8" i="1" a="1"/>
  <c r="A8" i="1" s="1"/>
  <c r="A11" i="1" a="1"/>
  <c r="A11" i="1" s="1"/>
  <c r="A12" i="1" a="1"/>
  <c r="A12" i="1" s="1"/>
  <c r="A15" i="1" a="1"/>
  <c r="A15" i="1" s="1"/>
  <c r="A16" i="1" a="1"/>
  <c r="A16" i="1" s="1"/>
  <c r="A2" i="1" a="1"/>
  <c r="A2" i="1" s="1"/>
  <c r="A6" i="1" a="1"/>
  <c r="A6" i="1" s="1"/>
  <c r="A10" i="1" a="1"/>
  <c r="A10" i="1" s="1"/>
  <c r="A14" i="1" a="1"/>
  <c r="A14" i="1" s="1"/>
  <c r="A5" i="1" a="1"/>
  <c r="A5" i="1" s="1"/>
  <c r="A9" i="1" a="1"/>
  <c r="A9" i="1" s="1"/>
  <c r="A13" i="1" a="1"/>
  <c r="A13" i="1" s="1"/>
  <c r="A17" i="1" a="1"/>
  <c r="A17" i="1" s="1"/>
  <c r="A19" i="1" a="1"/>
  <c r="A19" i="1" s="1"/>
  <c r="A20" i="1" a="1"/>
  <c r="A20" i="1" s="1"/>
  <c r="A23" i="1" a="1"/>
  <c r="A23" i="1" s="1"/>
  <c r="A24" i="1" a="1"/>
  <c r="A24" i="1" s="1"/>
  <c r="A27" i="1" a="1"/>
  <c r="A27" i="1" s="1"/>
  <c r="A28" i="1" a="1"/>
  <c r="A28" i="1" s="1"/>
  <c r="A31" i="1" a="1"/>
  <c r="A31" i="1" s="1"/>
  <c r="A32" i="1" a="1"/>
  <c r="A32" i="1" s="1"/>
  <c r="A18" i="1" a="1"/>
  <c r="A18" i="1" s="1"/>
  <c r="A22" i="1" a="1"/>
  <c r="A22" i="1" s="1"/>
  <c r="A26" i="1" a="1"/>
  <c r="A26" i="1" s="1"/>
  <c r="A30" i="1" a="1"/>
  <c r="A30" i="1" s="1"/>
  <c r="A21" i="1" a="1"/>
  <c r="A21" i="1" s="1"/>
  <c r="A25" i="1" a="1"/>
  <c r="A25" i="1" s="1"/>
  <c r="A29" i="1" a="1"/>
  <c r="A29" i="1" s="1"/>
  <c r="A33" i="1" a="1"/>
  <c r="A33" i="1" s="1"/>
  <c r="A35" i="1" a="1"/>
  <c r="A35" i="1" s="1"/>
  <c r="A36" i="1" a="1"/>
  <c r="A36" i="1" s="1"/>
  <c r="A39" i="1" a="1"/>
  <c r="A39" i="1" s="1"/>
  <c r="A40" i="1" a="1"/>
  <c r="A40" i="1" s="1"/>
  <c r="A43" i="1" a="1"/>
  <c r="A43" i="1" s="1"/>
  <c r="A44" i="1" a="1"/>
  <c r="A44" i="1" s="1"/>
  <c r="A47" i="1" a="1"/>
  <c r="A47" i="1" s="1"/>
  <c r="A48" i="1" a="1"/>
  <c r="A48" i="1" s="1"/>
  <c r="A34" i="1" a="1"/>
  <c r="A34" i="1" s="1"/>
  <c r="A38" i="1" a="1"/>
  <c r="A38" i="1" s="1"/>
  <c r="A42" i="1" a="1"/>
  <c r="A42" i="1" s="1"/>
  <c r="A46" i="1" a="1"/>
  <c r="A46" i="1" s="1"/>
  <c r="A37" i="1" a="1"/>
  <c r="A37" i="1" s="1"/>
  <c r="A41" i="1" a="1"/>
  <c r="A41" i="1" s="1"/>
  <c r="A45" i="1" a="1"/>
  <c r="A45" i="1" s="1"/>
  <c r="A49" i="1" a="1"/>
  <c r="A49" i="1" s="1"/>
  <c r="A51" i="1" a="1"/>
  <c r="A51" i="1" s="1"/>
  <c r="A52" i="1" a="1"/>
  <c r="A52" i="1" s="1"/>
  <c r="A55" i="1" a="1"/>
  <c r="A55" i="1" s="1"/>
  <c r="A56" i="1" a="1"/>
  <c r="A56" i="1" s="1"/>
  <c r="A59" i="1" a="1"/>
  <c r="A59" i="1" s="1"/>
  <c r="A60" i="1" a="1"/>
  <c r="A60" i="1" s="1"/>
  <c r="A63" i="1" a="1"/>
  <c r="A63" i="1" s="1"/>
  <c r="A64" i="1" a="1"/>
  <c r="A64" i="1" s="1"/>
  <c r="A50" i="1" a="1"/>
  <c r="A50" i="1" s="1"/>
  <c r="A54" i="1" a="1"/>
  <c r="A54" i="1" s="1"/>
  <c r="A58" i="1" a="1"/>
  <c r="A58" i="1" s="1"/>
  <c r="A62" i="1" a="1"/>
  <c r="A62" i="1" s="1"/>
  <c r="A53" i="1" a="1"/>
  <c r="A53" i="1" s="1"/>
  <c r="A57" i="1" a="1"/>
  <c r="A57" i="1" s="1"/>
  <c r="A61" i="1" a="1"/>
  <c r="A61" i="1" s="1"/>
  <c r="A65" i="1" a="1"/>
  <c r="A65" i="1" s="1"/>
  <c r="A67" i="1" a="1"/>
  <c r="A67" i="1" s="1"/>
  <c r="A68" i="1" a="1"/>
  <c r="A68" i="1" s="1"/>
  <c r="A71" i="1" a="1"/>
  <c r="A71" i="1" s="1"/>
  <c r="A72" i="1" a="1"/>
  <c r="A72" i="1" s="1"/>
  <c r="A75" i="1" a="1"/>
  <c r="A75" i="1" s="1"/>
  <c r="A76" i="1" a="1"/>
  <c r="A76" i="1" s="1"/>
  <c r="A79" i="1" a="1"/>
  <c r="A79" i="1" s="1"/>
  <c r="A80" i="1" a="1"/>
  <c r="A80" i="1" s="1"/>
  <c r="A66" i="1" a="1"/>
  <c r="A66" i="1" s="1"/>
  <c r="A70" i="1" a="1"/>
  <c r="A70" i="1" s="1"/>
  <c r="A74" i="1" a="1"/>
  <c r="A74" i="1" s="1"/>
  <c r="A78" i="1" a="1"/>
  <c r="A78" i="1" s="1"/>
  <c r="A69" i="1" a="1"/>
  <c r="A69" i="1" s="1"/>
  <c r="A73" i="1" a="1"/>
  <c r="A73" i="1" s="1"/>
  <c r="A77" i="1" a="1"/>
  <c r="A77" i="1" s="1"/>
  <c r="A81" i="1" a="1"/>
  <c r="A81" i="1" s="1"/>
  <c r="A83" i="1" a="1"/>
  <c r="A83" i="1" s="1"/>
  <c r="A84" i="1" a="1"/>
  <c r="A84" i="1" s="1"/>
  <c r="A87" i="1" a="1"/>
  <c r="A87" i="1" s="1"/>
  <c r="A88" i="1" a="1"/>
  <c r="A88" i="1" s="1"/>
  <c r="A91" i="1" a="1"/>
  <c r="A91" i="1" s="1"/>
  <c r="A92" i="1" a="1"/>
  <c r="A92" i="1" s="1"/>
  <c r="A95" i="1" a="1"/>
  <c r="A95" i="1" s="1"/>
  <c r="A96" i="1" a="1"/>
  <c r="A96" i="1" s="1"/>
  <c r="A82" i="1" a="1"/>
  <c r="A82" i="1" s="1"/>
  <c r="A86" i="1" a="1"/>
  <c r="A86" i="1" s="1"/>
  <c r="A90" i="1" a="1"/>
  <c r="A90" i="1" s="1"/>
  <c r="A94" i="1" a="1"/>
  <c r="A94" i="1" s="1"/>
  <c r="A85" i="1" a="1"/>
  <c r="A85" i="1" s="1"/>
  <c r="A89" i="1" a="1"/>
  <c r="A89" i="1" s="1"/>
  <c r="A93" i="1" a="1"/>
  <c r="A93" i="1" s="1"/>
  <c r="A97" i="1" a="1"/>
  <c r="A97" i="1" s="1"/>
  <c r="A131" i="1" a="1"/>
  <c r="A131" i="1" s="1"/>
  <c r="A132" i="1" a="1"/>
  <c r="A132" i="1" s="1"/>
  <c r="A135" i="1" a="1"/>
  <c r="A135" i="1" s="1"/>
  <c r="A136" i="1" a="1"/>
  <c r="A136" i="1" s="1"/>
  <c r="A139" i="1" a="1"/>
  <c r="A139" i="1" s="1"/>
  <c r="A140" i="1" a="1"/>
  <c r="A140" i="1" s="1"/>
  <c r="A143" i="1" a="1"/>
  <c r="A143" i="1" s="1"/>
  <c r="A144" i="1" a="1"/>
  <c r="A144" i="1" s="1"/>
  <c r="A130" i="1" a="1"/>
  <c r="A130" i="1" s="1"/>
  <c r="A134" i="1" a="1"/>
  <c r="A134" i="1" s="1"/>
  <c r="A138" i="1" a="1"/>
  <c r="A138" i="1" s="1"/>
  <c r="A142" i="1" a="1"/>
  <c r="A142" i="1" s="1"/>
  <c r="A133" i="1" a="1"/>
  <c r="A133" i="1" s="1"/>
  <c r="A137" i="1" a="1"/>
  <c r="A137" i="1" s="1"/>
  <c r="A141" i="1" a="1"/>
  <c r="A141" i="1" s="1"/>
  <c r="A145" i="1" a="1"/>
  <c r="A145" i="1" s="1"/>
  <c r="A147" i="1" a="1"/>
  <c r="A147" i="1" s="1"/>
  <c r="A148" i="1" a="1"/>
  <c r="A148" i="1" s="1"/>
  <c r="A151" i="1" a="1"/>
  <c r="A151" i="1" s="1"/>
  <c r="A152" i="1" a="1"/>
  <c r="A152" i="1" s="1"/>
  <c r="A155" i="1" a="1"/>
  <c r="A155" i="1" s="1"/>
  <c r="A156" i="1" a="1"/>
  <c r="A156" i="1" s="1"/>
  <c r="A159" i="1" a="1"/>
  <c r="A159" i="1" s="1"/>
  <c r="A160" i="1" a="1"/>
  <c r="A160" i="1" s="1"/>
  <c r="A146" i="1" a="1"/>
  <c r="A146" i="1" s="1"/>
  <c r="A150" i="1" a="1"/>
  <c r="A150" i="1" s="1"/>
  <c r="A154" i="1" a="1"/>
  <c r="A154" i="1" s="1"/>
  <c r="A158" i="1" a="1"/>
  <c r="A158" i="1" s="1"/>
  <c r="A149" i="1" a="1"/>
  <c r="A149" i="1" s="1"/>
  <c r="A153" i="1" a="1"/>
  <c r="A153" i="1" s="1"/>
  <c r="A157" i="1" a="1"/>
  <c r="A157" i="1" s="1"/>
  <c r="A161" i="1" a="1"/>
  <c r="A161" i="1" s="1"/>
  <c r="A99" i="1" a="1"/>
  <c r="A99" i="1" s="1"/>
  <c r="A100" i="1" a="1"/>
  <c r="A100" i="1" s="1"/>
  <c r="A103" i="1" a="1"/>
  <c r="A103" i="1" s="1"/>
  <c r="A104" i="1" a="1"/>
  <c r="A104" i="1" s="1"/>
  <c r="A107" i="1" a="1"/>
  <c r="A107" i="1" s="1"/>
  <c r="A108" i="1" a="1"/>
  <c r="A108" i="1" s="1"/>
  <c r="A111" i="1" a="1"/>
  <c r="A111" i="1" s="1"/>
  <c r="A112" i="1" a="1"/>
  <c r="A112" i="1" s="1"/>
  <c r="A98" i="1" a="1"/>
  <c r="A98" i="1" s="1"/>
  <c r="A102" i="1" a="1"/>
  <c r="A102" i="1" s="1"/>
  <c r="A106" i="1" a="1"/>
  <c r="A106" i="1" s="1"/>
  <c r="A110" i="1" a="1"/>
  <c r="A110" i="1" s="1"/>
  <c r="A101" i="1" a="1"/>
  <c r="A101" i="1" s="1"/>
  <c r="A105" i="1" a="1"/>
  <c r="A105" i="1" s="1"/>
  <c r="A109" i="1" a="1"/>
  <c r="A109" i="1" s="1"/>
  <c r="A113" i="1" a="1"/>
  <c r="A113" i="1" s="1"/>
  <c r="A115" i="1" a="1"/>
  <c r="A115" i="1" s="1"/>
  <c r="A116" i="1" a="1"/>
  <c r="A116" i="1" s="1"/>
  <c r="A119" i="1" a="1"/>
  <c r="A119" i="1" s="1"/>
  <c r="A120" i="1" a="1"/>
  <c r="A120" i="1" s="1"/>
  <c r="A123" i="1" a="1"/>
  <c r="A123" i="1" s="1"/>
  <c r="A124" i="1" a="1"/>
  <c r="A124" i="1" s="1"/>
  <c r="A127" i="1" a="1"/>
  <c r="A127" i="1" s="1"/>
  <c r="A128" i="1" a="1"/>
  <c r="A128" i="1" s="1"/>
  <c r="A114" i="1" a="1"/>
  <c r="A114" i="1" s="1"/>
  <c r="A118" i="1" a="1"/>
  <c r="A118" i="1" s="1"/>
  <c r="A122" i="1" a="1"/>
  <c r="A122" i="1" s="1"/>
  <c r="A126" i="1" a="1"/>
  <c r="A126" i="1" s="1"/>
  <c r="A117" i="1" a="1"/>
  <c r="A117" i="1" s="1"/>
  <c r="A121" i="1" a="1"/>
  <c r="A121" i="1" s="1"/>
  <c r="A125" i="1" a="1"/>
  <c r="A125" i="1" s="1"/>
  <c r="A129" i="1" a="1"/>
  <c r="A129" i="1" s="1"/>
  <c r="A162" i="1" a="1"/>
  <c r="A162" i="1" s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 s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 s="1"/>
  <c r="A175" i="1" a="1"/>
  <c r="A175" i="1" s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 s="1"/>
  <c r="A182" i="1" a="1"/>
  <c r="A182" i="1" s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188" i="1" a="1"/>
  <c r="A188" i="1" s="1"/>
  <c r="A189" i="1" a="1"/>
  <c r="A189" i="1" s="1"/>
  <c r="A190" i="1" a="1"/>
  <c r="A190" i="1" s="1"/>
  <c r="A191" i="1" a="1"/>
  <c r="A191" i="1" s="1"/>
  <c r="A192" i="1" a="1"/>
  <c r="A192" i="1" s="1"/>
  <c r="A193" i="1" a="1"/>
  <c r="A193" i="1" s="1"/>
  <c r="A195" i="1" a="1"/>
  <c r="A195" i="1" s="1"/>
  <c r="A196" i="1" a="1"/>
  <c r="A196" i="1" s="1"/>
  <c r="A199" i="1" a="1"/>
  <c r="A199" i="1" s="1"/>
  <c r="A200" i="1" a="1"/>
  <c r="A200" i="1" s="1"/>
  <c r="A203" i="1" a="1"/>
  <c r="A203" i="1" s="1"/>
  <c r="A204" i="1" a="1"/>
  <c r="A204" i="1" s="1"/>
  <c r="A207" i="1" a="1"/>
  <c r="A207" i="1" s="1"/>
  <c r="A208" i="1" a="1"/>
  <c r="A208" i="1" s="1"/>
  <c r="A194" i="1" a="1"/>
  <c r="A194" i="1" s="1"/>
  <c r="A198" i="1" a="1"/>
  <c r="A198" i="1" s="1"/>
  <c r="A202" i="1" a="1"/>
  <c r="A202" i="1" s="1"/>
  <c r="A206" i="1" a="1"/>
  <c r="A206" i="1" s="1"/>
  <c r="A197" i="1" a="1"/>
  <c r="A197" i="1" s="1"/>
  <c r="A201" i="1" a="1"/>
  <c r="A201" i="1" s="1"/>
  <c r="A205" i="1" a="1"/>
  <c r="A205" i="1" s="1"/>
  <c r="A209" i="1" a="1"/>
  <c r="A209" i="1" s="1"/>
  <c r="A211" i="1" a="1"/>
  <c r="A211" i="1" s="1"/>
  <c r="A212" i="1" a="1"/>
  <c r="A212" i="1" s="1"/>
  <c r="A215" i="1" a="1"/>
  <c r="A215" i="1" s="1"/>
  <c r="A216" i="1" a="1"/>
  <c r="A216" i="1" s="1"/>
  <c r="A219" i="1" a="1"/>
  <c r="A219" i="1" s="1"/>
  <c r="A220" i="1" a="1"/>
  <c r="A220" i="1" s="1"/>
  <c r="A223" i="1" a="1"/>
  <c r="A223" i="1" s="1"/>
  <c r="A224" i="1" a="1"/>
  <c r="A224" i="1" s="1"/>
  <c r="A210" i="1" a="1"/>
  <c r="A210" i="1" s="1"/>
  <c r="A214" i="1" a="1"/>
  <c r="A214" i="1" s="1"/>
  <c r="A218" i="1" a="1"/>
  <c r="A218" i="1" s="1"/>
  <c r="A222" i="1" a="1"/>
  <c r="A222" i="1" s="1"/>
  <c r="A213" i="1" a="1"/>
  <c r="A213" i="1" s="1"/>
  <c r="A217" i="1" a="1"/>
  <c r="A217" i="1" s="1"/>
  <c r="A221" i="1" a="1"/>
  <c r="A221" i="1" s="1"/>
  <c r="A225" i="1" a="1"/>
  <c r="A225" i="1" s="1"/>
  <c r="A227" i="1" a="1"/>
  <c r="A227" i="1" s="1"/>
  <c r="A228" i="1" a="1"/>
  <c r="A228" i="1" s="1"/>
  <c r="A231" i="1" a="1"/>
  <c r="A231" i="1" s="1"/>
  <c r="A232" i="1" a="1"/>
  <c r="A232" i="1" s="1"/>
  <c r="A235" i="1" a="1"/>
  <c r="A235" i="1" s="1"/>
  <c r="A236" i="1" a="1"/>
  <c r="A236" i="1" s="1"/>
  <c r="A239" i="1" a="1"/>
  <c r="A239" i="1" s="1"/>
  <c r="A240" i="1" a="1"/>
  <c r="A240" i="1" s="1"/>
  <c r="A226" i="1" a="1"/>
  <c r="A226" i="1" s="1"/>
  <c r="A230" i="1" a="1"/>
  <c r="A230" i="1" s="1"/>
  <c r="A234" i="1" a="1"/>
  <c r="A234" i="1" s="1"/>
  <c r="A238" i="1" a="1"/>
  <c r="A238" i="1" s="1"/>
  <c r="A229" i="1" a="1"/>
  <c r="A229" i="1" s="1"/>
  <c r="A233" i="1" a="1"/>
  <c r="A233" i="1" s="1"/>
  <c r="A237" i="1" a="1"/>
  <c r="A237" i="1" s="1"/>
  <c r="AM122" i="17"/>
  <c r="AM123" i="17"/>
  <c r="AM86" i="17"/>
  <c r="AM67" i="17"/>
  <c r="AM78" i="17"/>
  <c r="AM178" i="17"/>
  <c r="AM66" i="17"/>
  <c r="AM45" i="17"/>
  <c r="AM14" i="17"/>
  <c r="AM9" i="17"/>
  <c r="AM10" i="17"/>
  <c r="AM46" i="17"/>
  <c r="AM7" i="17"/>
  <c r="AM22" i="17"/>
  <c r="AM31" i="17"/>
  <c r="AM83" i="17"/>
  <c r="AM17" i="17"/>
  <c r="AM130" i="17"/>
  <c r="AM25" i="17"/>
  <c r="AM49" i="17"/>
  <c r="AM143" i="17"/>
  <c r="AM158" i="17"/>
  <c r="AM3" i="17"/>
  <c r="AM57" i="17"/>
  <c r="AM129" i="17"/>
  <c r="AM128" i="17"/>
  <c r="AM74" i="17"/>
  <c r="AM75" i="17"/>
  <c r="AM95" i="17"/>
  <c r="AM136" i="17"/>
  <c r="AM87" i="17"/>
  <c r="AM126" i="17"/>
  <c r="AM133" i="17"/>
  <c r="AM103" i="17"/>
  <c r="AM47" i="17"/>
  <c r="AM161" i="17"/>
  <c r="AM120" i="17"/>
  <c r="AM114" i="17"/>
  <c r="AM207" i="17"/>
  <c r="AM149" i="17"/>
  <c r="AM199" i="17"/>
  <c r="AM4" i="17"/>
  <c r="AM23" i="17"/>
  <c r="AM194" i="17"/>
  <c r="AM151" i="17"/>
  <c r="AM16" i="17"/>
  <c r="AM30" i="17"/>
  <c r="AM81" i="17"/>
  <c r="AM60" i="17"/>
  <c r="AM21" i="17"/>
  <c r="AM37" i="17"/>
  <c r="AM42" i="17"/>
  <c r="AM39" i="17"/>
  <c r="AM2" i="17"/>
  <c r="AM15" i="17"/>
  <c r="AM33" i="17"/>
  <c r="AM65" i="17"/>
  <c r="AM100" i="17"/>
  <c r="AM73" i="17"/>
  <c r="AM92" i="17"/>
  <c r="AM71" i="17"/>
  <c r="AM110" i="17"/>
  <c r="AM61" i="17"/>
  <c r="AM27" i="17"/>
  <c r="AM108" i="17"/>
  <c r="AM94" i="17"/>
  <c r="AM89" i="17"/>
  <c r="AM79" i="17"/>
  <c r="AM18" i="17"/>
  <c r="AM106" i="17"/>
  <c r="AM119" i="17"/>
  <c r="AM118" i="17"/>
  <c r="AM142" i="17"/>
  <c r="AM135" i="17"/>
  <c r="AM13" i="17"/>
  <c r="AM166" i="17"/>
  <c r="AM196" i="17"/>
  <c r="AM160" i="17"/>
  <c r="AM98" i="17"/>
  <c r="AM54" i="17"/>
  <c r="AM29" i="17"/>
  <c r="AM191" i="17"/>
  <c r="AM41" i="17"/>
  <c r="AM180" i="17"/>
  <c r="AM8" i="17"/>
  <c r="AM59" i="17"/>
  <c r="AM43" i="17"/>
  <c r="AM70" i="17"/>
  <c r="AM157" i="17"/>
  <c r="AM56" i="17"/>
  <c r="AM36" i="17"/>
  <c r="AM55" i="17"/>
  <c r="AM38" i="17"/>
  <c r="AM84" i="17"/>
  <c r="AM72" i="17"/>
  <c r="AM101" i="17"/>
  <c r="AM105" i="17"/>
  <c r="AM40" i="17"/>
  <c r="AM107" i="17"/>
  <c r="AM96" i="17"/>
  <c r="AM85" i="17"/>
  <c r="AM117" i="17"/>
  <c r="AM91" i="17"/>
  <c r="AM112" i="17"/>
  <c r="AM32" i="17"/>
  <c r="AM88" i="17"/>
  <c r="AM77" i="17"/>
  <c r="AM206" i="17"/>
  <c r="AM80" i="17"/>
  <c r="AM48" i="17"/>
  <c r="AM192" i="17"/>
  <c r="AM68" i="17"/>
  <c r="AM124" i="17"/>
  <c r="AM190" i="17"/>
  <c r="AM93" i="17"/>
  <c r="AM125" i="17"/>
  <c r="AM104" i="17"/>
  <c r="AM228" i="17"/>
  <c r="AM134" i="17"/>
  <c r="AM113" i="17"/>
  <c r="AM224" i="17"/>
  <c r="AM208" i="17"/>
  <c r="AM146" i="17"/>
  <c r="AM162" i="17"/>
  <c r="AM234" i="17"/>
  <c r="AM211" i="17"/>
  <c r="AM76" i="17"/>
  <c r="AM159" i="17"/>
  <c r="AM170" i="17"/>
  <c r="AM229" i="17"/>
  <c r="AM115" i="17"/>
  <c r="AM240" i="17"/>
  <c r="AM243" i="17"/>
  <c r="AM35" i="17"/>
  <c r="AM245" i="17"/>
  <c r="AM156" i="17"/>
  <c r="AM241" i="17"/>
  <c r="AM223" i="17"/>
  <c r="AM99" i="17"/>
  <c r="AM90" i="17"/>
  <c r="AM215" i="17"/>
  <c r="AM174" i="17"/>
  <c r="AM141" i="17"/>
  <c r="AM11" i="17"/>
  <c r="AM64" i="17"/>
  <c r="AM139" i="17"/>
  <c r="AM216" i="17"/>
  <c r="AM222" i="17"/>
  <c r="AM28" i="17"/>
  <c r="AM109" i="17"/>
  <c r="AM246" i="17"/>
  <c r="AM20" i="17"/>
  <c r="AM176" i="17"/>
  <c r="AM230" i="17"/>
  <c r="AM239" i="17"/>
  <c r="AM155" i="17"/>
  <c r="AM26" i="17"/>
  <c r="AM152" i="17"/>
  <c r="AM127" i="17"/>
  <c r="AM203" i="17"/>
  <c r="AM63" i="17"/>
  <c r="AM163" i="17"/>
  <c r="AM138" i="17"/>
  <c r="AM51" i="17"/>
  <c r="AM12" i="17"/>
  <c r="AM111" i="17"/>
  <c r="AM97" i="17"/>
  <c r="AM167" i="17"/>
  <c r="AM201" i="17"/>
  <c r="AM52" i="17"/>
  <c r="AM82" i="17"/>
  <c r="AM179" i="17"/>
  <c r="AM69" i="17"/>
  <c r="AM24" i="17"/>
  <c r="AM62" i="17"/>
  <c r="AM44" i="17"/>
  <c r="AM50" i="17"/>
  <c r="AM169" i="17"/>
  <c r="AM195" i="17"/>
  <c r="AM210" i="17"/>
  <c r="AM197" i="17"/>
  <c r="AM34" i="17"/>
  <c r="AM148" i="17"/>
  <c r="AM236" i="17"/>
  <c r="AM233" i="17"/>
  <c r="AM172" i="17"/>
  <c r="AM232" i="17"/>
  <c r="AM132" i="17"/>
  <c r="AM225" i="17"/>
  <c r="AM242" i="17"/>
  <c r="AM218" i="17"/>
  <c r="AM193" i="17"/>
  <c r="AM226" i="17"/>
  <c r="AM214" i="17"/>
  <c r="AM248" i="17"/>
  <c r="AM237" i="17"/>
  <c r="AM189" i="17"/>
  <c r="AM173" i="17"/>
  <c r="AM220" i="17"/>
  <c r="AM202" i="17"/>
  <c r="AM188" i="17"/>
  <c r="AM182" i="17"/>
  <c r="AM145" i="17"/>
  <c r="AM154" i="17"/>
  <c r="AM137" i="17"/>
  <c r="AM254" i="17"/>
  <c r="AM212" i="17"/>
  <c r="AM53" i="17"/>
  <c r="AM131" i="17"/>
  <c r="AM253" i="17"/>
  <c r="AM255" i="17"/>
  <c r="AM247" i="17"/>
  <c r="AM244" i="17"/>
  <c r="AM251" i="17"/>
  <c r="AM185" i="17"/>
  <c r="AM249" i="17"/>
  <c r="AM252" i="17"/>
  <c r="AM5" i="17"/>
  <c r="AM58" i="17"/>
  <c r="AM181" i="17"/>
  <c r="AM147" i="17"/>
  <c r="AK121" i="1"/>
  <c r="H252" i="21"/>
  <c r="H251" i="21"/>
  <c r="H250" i="21"/>
  <c r="H247" i="21"/>
  <c r="H246" i="21"/>
  <c r="H244" i="21"/>
  <c r="H242" i="21"/>
  <c r="H240" i="21"/>
  <c r="H238" i="21"/>
  <c r="H235" i="21"/>
  <c r="H233" i="21"/>
  <c r="H231" i="21"/>
  <c r="H229" i="21"/>
  <c r="H226" i="21"/>
  <c r="H223" i="21"/>
  <c r="H221" i="21"/>
  <c r="H217" i="21"/>
  <c r="H215" i="21"/>
  <c r="H213" i="21"/>
  <c r="H211" i="21"/>
  <c r="H209" i="21"/>
  <c r="H206" i="21"/>
  <c r="H199" i="21"/>
  <c r="H198" i="21"/>
  <c r="H197" i="21"/>
  <c r="H196" i="21"/>
  <c r="H195" i="21"/>
  <c r="H181" i="21"/>
  <c r="H167" i="21"/>
  <c r="H155" i="21"/>
  <c r="H145" i="21"/>
  <c r="H137" i="21"/>
  <c r="H133" i="21"/>
  <c r="H125" i="21"/>
  <c r="H119" i="21"/>
  <c r="H109" i="21"/>
  <c r="H94" i="21"/>
  <c r="H90" i="21"/>
  <c r="H81" i="21"/>
  <c r="H74" i="21"/>
  <c r="H67" i="21"/>
  <c r="H66" i="21"/>
  <c r="H64" i="21"/>
  <c r="H62" i="21"/>
  <c r="H60" i="21"/>
  <c r="H55" i="21"/>
  <c r="H54" i="21"/>
  <c r="H52" i="21"/>
  <c r="H49" i="21"/>
  <c r="H47" i="21"/>
  <c r="H45" i="21"/>
  <c r="H44" i="21"/>
  <c r="H43" i="21"/>
  <c r="H41" i="21"/>
  <c r="H34" i="21"/>
  <c r="H33" i="21"/>
  <c r="H32" i="21"/>
  <c r="H25" i="21"/>
  <c r="H24" i="21"/>
  <c r="H20" i="21"/>
  <c r="H17" i="21"/>
  <c r="H13" i="21"/>
  <c r="H10" i="21"/>
  <c r="H4" i="21"/>
  <c r="AJ111" i="17"/>
  <c r="AJ149" i="17"/>
  <c r="AJ151" i="17"/>
  <c r="AJ169" i="17"/>
  <c r="AJ210" i="17"/>
  <c r="AJ242" i="17"/>
  <c r="AJ20" i="17"/>
  <c r="AJ201" i="17"/>
  <c r="AJ81" i="17"/>
  <c r="AJ163" i="17"/>
  <c r="AJ11" i="17"/>
  <c r="AJ110" i="17"/>
  <c r="AJ56" i="17"/>
  <c r="AJ203" i="17"/>
  <c r="AJ145" i="17"/>
  <c r="AJ136" i="17"/>
  <c r="AJ129" i="17"/>
  <c r="AJ189" i="17"/>
  <c r="AJ216" i="17"/>
  <c r="AJ251" i="17"/>
  <c r="AJ52" i="17"/>
  <c r="AJ223" i="17"/>
  <c r="AJ95" i="17"/>
  <c r="AJ170" i="17"/>
  <c r="AJ44" i="17"/>
  <c r="AJ133" i="17"/>
  <c r="AJ71" i="17"/>
  <c r="AJ226" i="17"/>
  <c r="AJ137" i="17"/>
  <c r="AJ180" i="17"/>
  <c r="AJ128" i="17"/>
  <c r="AJ173" i="17"/>
  <c r="AJ222" i="17"/>
  <c r="AJ244" i="17"/>
  <c r="AJ82" i="17"/>
  <c r="AJ215" i="17"/>
  <c r="AJ74" i="17"/>
  <c r="AJ159" i="17"/>
  <c r="AJ5" i="17"/>
  <c r="AJ126" i="17"/>
  <c r="AJ92" i="17"/>
  <c r="AJ232" i="17"/>
  <c r="AJ161" i="17"/>
  <c r="AJ138" i="17"/>
  <c r="AJ237" i="17"/>
  <c r="AJ26" i="17"/>
  <c r="AJ199" i="17"/>
  <c r="AJ148" i="17"/>
  <c r="AJ64" i="17"/>
  <c r="AJ179" i="17"/>
  <c r="AJ47" i="17"/>
  <c r="AJ127" i="17"/>
  <c r="AJ76" i="17"/>
  <c r="AJ30" i="17"/>
  <c r="AJ59" i="17"/>
  <c r="AJ97" i="17"/>
  <c r="I252" i="21"/>
  <c r="I251" i="21"/>
  <c r="I250" i="21"/>
  <c r="I247" i="21"/>
  <c r="I246" i="21"/>
  <c r="I244" i="21"/>
  <c r="I242" i="21"/>
  <c r="I240" i="21"/>
  <c r="I238" i="21"/>
  <c r="I235" i="21"/>
  <c r="I233" i="21"/>
  <c r="I231" i="21"/>
  <c r="I229" i="21"/>
  <c r="I226" i="21"/>
  <c r="I223" i="21"/>
  <c r="I221" i="21"/>
  <c r="I217" i="21"/>
  <c r="I215" i="21"/>
  <c r="I213" i="21"/>
  <c r="I211" i="21"/>
  <c r="I209" i="21"/>
  <c r="I206" i="21"/>
  <c r="I199" i="21"/>
  <c r="I198" i="21"/>
  <c r="I197" i="21"/>
  <c r="I196" i="21"/>
  <c r="I195" i="21"/>
  <c r="I181" i="21"/>
  <c r="I167" i="21"/>
  <c r="I155" i="21"/>
  <c r="I145" i="21"/>
  <c r="I137" i="21"/>
  <c r="I133" i="21"/>
  <c r="I125" i="21"/>
  <c r="I119" i="21"/>
  <c r="I109" i="21"/>
  <c r="I94" i="21"/>
  <c r="I90" i="21"/>
  <c r="I81" i="21"/>
  <c r="I74" i="21"/>
  <c r="I67" i="21"/>
  <c r="I66" i="21"/>
  <c r="I64" i="21"/>
  <c r="I62" i="21"/>
  <c r="I60" i="21"/>
  <c r="I55" i="21"/>
  <c r="I54" i="21"/>
  <c r="I52" i="21"/>
  <c r="I49" i="21"/>
  <c r="I47" i="21"/>
  <c r="I45" i="21"/>
  <c r="I44" i="21"/>
  <c r="I43" i="21"/>
  <c r="I41" i="21"/>
  <c r="I34" i="21"/>
  <c r="I33" i="21"/>
  <c r="I32" i="21"/>
  <c r="I25" i="21"/>
  <c r="I24" i="21"/>
  <c r="I20" i="21"/>
  <c r="I17" i="21"/>
  <c r="I13" i="21"/>
  <c r="I10" i="21"/>
  <c r="I4" i="21"/>
  <c r="B3" i="21"/>
  <c r="B64" i="21"/>
  <c r="B5" i="21"/>
  <c r="B6" i="21"/>
  <c r="B7" i="21"/>
  <c r="B8" i="21"/>
  <c r="B9" i="21"/>
  <c r="B119" i="21"/>
  <c r="B11" i="21"/>
  <c r="B12" i="21"/>
  <c r="B213" i="21"/>
  <c r="B14" i="21"/>
  <c r="B15" i="21"/>
  <c r="B16" i="21"/>
  <c r="B229" i="21"/>
  <c r="B18" i="21"/>
  <c r="B19" i="21"/>
  <c r="B94" i="21"/>
  <c r="B21" i="21"/>
  <c r="B22" i="21"/>
  <c r="B23" i="21"/>
  <c r="B242" i="21"/>
  <c r="B235" i="21"/>
  <c r="B26" i="21"/>
  <c r="B27" i="21"/>
  <c r="B28" i="21"/>
  <c r="B29" i="21"/>
  <c r="B30" i="21"/>
  <c r="B31" i="21"/>
  <c r="B133" i="21"/>
  <c r="B55" i="21"/>
  <c r="B196" i="21"/>
  <c r="B35" i="21"/>
  <c r="B36" i="21"/>
  <c r="B37" i="21"/>
  <c r="B38" i="21"/>
  <c r="B39" i="21"/>
  <c r="B40" i="21"/>
  <c r="B74" i="21"/>
  <c r="B42" i="21"/>
  <c r="B250" i="21"/>
  <c r="B45" i="21"/>
  <c r="B13" i="21"/>
  <c r="B46" i="21"/>
  <c r="B32" i="21"/>
  <c r="B48" i="21"/>
  <c r="B20" i="21"/>
  <c r="B50" i="21"/>
  <c r="B51" i="21"/>
  <c r="B24" i="21"/>
  <c r="B53" i="21"/>
  <c r="B109" i="21"/>
  <c r="B221" i="21"/>
  <c r="B56" i="21"/>
  <c r="B57" i="21"/>
  <c r="B58" i="21"/>
  <c r="B59" i="21"/>
  <c r="B17" i="21"/>
  <c r="B61" i="21"/>
  <c r="B217" i="21"/>
  <c r="B63" i="21"/>
  <c r="B206" i="21"/>
  <c r="B65" i="21"/>
  <c r="B167" i="21"/>
  <c r="B233" i="21"/>
  <c r="B68" i="21"/>
  <c r="B69" i="21"/>
  <c r="B70" i="21"/>
  <c r="B71" i="21"/>
  <c r="B72" i="21"/>
  <c r="B73" i="21"/>
  <c r="B67" i="21"/>
  <c r="B75" i="21"/>
  <c r="B76" i="21"/>
  <c r="B77" i="21"/>
  <c r="B78" i="21"/>
  <c r="B79" i="21"/>
  <c r="B80" i="21"/>
  <c r="B145" i="21"/>
  <c r="B82" i="21"/>
  <c r="B83" i="21"/>
  <c r="B84" i="21"/>
  <c r="B85" i="21"/>
  <c r="B86" i="21"/>
  <c r="B87" i="21"/>
  <c r="B88" i="21"/>
  <c r="B89" i="21"/>
  <c r="B44" i="21"/>
  <c r="B91" i="21"/>
  <c r="B92" i="21"/>
  <c r="B93" i="21"/>
  <c r="B240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98" i="21"/>
  <c r="B110" i="21"/>
  <c r="B111" i="21"/>
  <c r="B112" i="21"/>
  <c r="B113" i="21"/>
  <c r="B114" i="21"/>
  <c r="B115" i="21"/>
  <c r="B116" i="21"/>
  <c r="B117" i="21"/>
  <c r="B118" i="21"/>
  <c r="B33" i="21"/>
  <c r="B120" i="21"/>
  <c r="B121" i="21"/>
  <c r="B122" i="21"/>
  <c r="B123" i="21"/>
  <c r="B124" i="21"/>
  <c r="B41" i="21"/>
  <c r="B126" i="21"/>
  <c r="B127" i="21"/>
  <c r="B128" i="21"/>
  <c r="B129" i="21"/>
  <c r="B130" i="21"/>
  <c r="B131" i="21"/>
  <c r="B132" i="21"/>
  <c r="B199" i="21"/>
  <c r="B134" i="21"/>
  <c r="B135" i="21"/>
  <c r="B136" i="21"/>
  <c r="B81" i="21"/>
  <c r="B138" i="21"/>
  <c r="B139" i="21"/>
  <c r="B140" i="21"/>
  <c r="B141" i="21"/>
  <c r="B142" i="21"/>
  <c r="B143" i="21"/>
  <c r="B144" i="21"/>
  <c r="B52" i="21"/>
  <c r="B146" i="21"/>
  <c r="B147" i="21"/>
  <c r="B148" i="21"/>
  <c r="B149" i="21"/>
  <c r="B150" i="21"/>
  <c r="B151" i="21"/>
  <c r="B152" i="21"/>
  <c r="B153" i="21"/>
  <c r="B154" i="21"/>
  <c r="B223" i="21"/>
  <c r="B156" i="21"/>
  <c r="B157" i="21"/>
  <c r="B158" i="21"/>
  <c r="B159" i="21"/>
  <c r="B160" i="21"/>
  <c r="B161" i="21"/>
  <c r="B162" i="21"/>
  <c r="B163" i="21"/>
  <c r="B164" i="21"/>
  <c r="B165" i="21"/>
  <c r="B166" i="21"/>
  <c r="B4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66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43" i="21"/>
  <c r="B238" i="21"/>
  <c r="B244" i="21"/>
  <c r="B25" i="21"/>
  <c r="B200" i="21"/>
  <c r="B201" i="21"/>
  <c r="B202" i="21"/>
  <c r="B203" i="21"/>
  <c r="B204" i="21"/>
  <c r="B205" i="21"/>
  <c r="B246" i="21"/>
  <c r="B207" i="21"/>
  <c r="B208" i="21"/>
  <c r="B10" i="21"/>
  <c r="B210" i="21"/>
  <c r="B137" i="21"/>
  <c r="B212" i="21"/>
  <c r="B226" i="21"/>
  <c r="B214" i="21"/>
  <c r="B90" i="21"/>
  <c r="B216" i="21"/>
  <c r="B47" i="21"/>
  <c r="B218" i="21"/>
  <c r="B219" i="21"/>
  <c r="B220" i="21"/>
  <c r="B34" i="21"/>
  <c r="B222" i="21"/>
  <c r="B60" i="21"/>
  <c r="B224" i="21"/>
  <c r="B225" i="21"/>
  <c r="B62" i="21"/>
  <c r="B227" i="21"/>
  <c r="B228" i="21"/>
  <c r="B252" i="21"/>
  <c r="B230" i="21"/>
  <c r="B155" i="21"/>
  <c r="B232" i="21"/>
  <c r="B211" i="21"/>
  <c r="B234" i="21"/>
  <c r="B209" i="21"/>
  <c r="B236" i="21"/>
  <c r="B237" i="21"/>
  <c r="B197" i="21"/>
  <c r="B239" i="21"/>
  <c r="B231" i="21"/>
  <c r="B241" i="21"/>
  <c r="B181" i="21"/>
  <c r="B243" i="21"/>
  <c r="B215" i="21"/>
  <c r="B245" i="21"/>
  <c r="B125" i="21"/>
  <c r="B49" i="21"/>
  <c r="B248" i="21"/>
  <c r="B249" i="21"/>
  <c r="B251" i="21"/>
  <c r="B247" i="21"/>
  <c r="B54" i="21"/>
  <c r="B253" i="21"/>
  <c r="B254" i="21"/>
  <c r="B255" i="21"/>
  <c r="B256" i="21"/>
  <c r="B257" i="21"/>
  <c r="B2" i="21"/>
  <c r="AJ80" i="17"/>
  <c r="AJ132" i="17"/>
  <c r="AJ99" i="17"/>
  <c r="AJ230" i="17"/>
  <c r="AJ16" i="17"/>
  <c r="AJ134" i="17"/>
  <c r="AJ90" i="17"/>
  <c r="AJ8" i="17"/>
  <c r="AJ73" i="17"/>
  <c r="AJ88" i="17"/>
  <c r="AJ118" i="17"/>
  <c r="AJ120" i="17"/>
  <c r="AJ157" i="17"/>
  <c r="AJ10" i="17"/>
  <c r="AJ66" i="17"/>
  <c r="AJ103" i="17"/>
  <c r="AJ183" i="17"/>
  <c r="AJ45" i="17"/>
  <c r="AJ178" i="17"/>
  <c r="AJ141" i="17"/>
  <c r="AJ72" i="17"/>
  <c r="AJ228" i="17"/>
  <c r="AJ84" i="17"/>
  <c r="AJ160" i="17"/>
  <c r="AJ246" i="17"/>
  <c r="AJ101" i="17"/>
  <c r="AJ208" i="17"/>
  <c r="AJ38" i="17"/>
  <c r="AJ239" i="17"/>
  <c r="AJ36" i="17"/>
  <c r="AJ206" i="17"/>
  <c r="AJ29" i="17"/>
  <c r="AJ211" i="17"/>
  <c r="AJ156" i="17"/>
  <c r="AJ229" i="17"/>
  <c r="AJ3" i="17"/>
  <c r="AJ122" i="17"/>
  <c r="AJ67" i="17"/>
  <c r="AJ39" i="17"/>
  <c r="AJ60" i="17"/>
  <c r="AJ61" i="17"/>
  <c r="AJ192" i="17"/>
  <c r="AJ125" i="17"/>
  <c r="AJ185" i="17"/>
  <c r="AJ197" i="17"/>
  <c r="AJ247" i="17"/>
  <c r="AJ33" i="17"/>
  <c r="AJ162" i="17"/>
  <c r="AJ154" i="17"/>
  <c r="AJ62" i="17"/>
  <c r="AJ119" i="17"/>
  <c r="AJ124" i="17"/>
  <c r="AJ135" i="17"/>
  <c r="AJ37" i="17"/>
  <c r="AJ195" i="17"/>
  <c r="AJ22" i="17"/>
  <c r="AJ7" i="17"/>
  <c r="AJ4" i="17"/>
  <c r="AJ214" i="17"/>
  <c r="AJ31" i="17"/>
  <c r="AJ143" i="17"/>
  <c r="AJ202" i="17"/>
  <c r="AJ96" i="17"/>
  <c r="AJ248" i="17"/>
  <c r="AJ107" i="17"/>
  <c r="AJ139" i="17"/>
  <c r="AJ254" i="17"/>
  <c r="AJ117" i="17"/>
  <c r="AJ225" i="17"/>
  <c r="AJ34" i="17"/>
  <c r="AJ252" i="17"/>
  <c r="AJ50" i="17"/>
  <c r="AJ234" i="17"/>
  <c r="AJ12" i="17"/>
  <c r="AJ243" i="17"/>
  <c r="AJ182" i="17"/>
  <c r="AJ245" i="17"/>
  <c r="AJ87" i="17"/>
  <c r="AJ49" i="17"/>
  <c r="AJ57" i="17"/>
  <c r="AJ89" i="17"/>
  <c r="AJ100" i="17"/>
  <c r="AJ79" i="17"/>
  <c r="AJ218" i="17"/>
  <c r="AJ93" i="17"/>
  <c r="AJ181" i="17"/>
  <c r="AJ172" i="17"/>
  <c r="AJ255" i="17"/>
  <c r="AJ15" i="17"/>
  <c r="AJ146" i="17"/>
  <c r="AJ131" i="17"/>
  <c r="AJ24" i="17"/>
  <c r="AJ106" i="17"/>
  <c r="AJ68" i="17"/>
  <c r="AJ142" i="17"/>
  <c r="AJ42" i="17"/>
  <c r="AJ167" i="17"/>
  <c r="AJ46" i="17"/>
  <c r="AJ14" i="17"/>
  <c r="AJ23" i="17"/>
  <c r="AJ193" i="17"/>
  <c r="AJ9" i="17"/>
  <c r="AJ158" i="17"/>
  <c r="AJ188" i="17"/>
  <c r="AJ85" i="17"/>
  <c r="AJ212" i="17"/>
  <c r="AJ91" i="17"/>
  <c r="AJ155" i="17"/>
  <c r="AJ253" i="17"/>
  <c r="AJ112" i="17"/>
  <c r="AJ236" i="17"/>
  <c r="AJ58" i="17"/>
  <c r="AJ249" i="17"/>
  <c r="AJ69" i="17"/>
  <c r="AJ224" i="17"/>
  <c r="AJ51" i="17"/>
  <c r="AJ241" i="17"/>
  <c r="AJ220" i="17"/>
  <c r="AJ240" i="17"/>
  <c r="AJ75" i="17"/>
  <c r="AJ17" i="17"/>
  <c r="AJ25" i="17"/>
  <c r="AJ94" i="17"/>
  <c r="AJ65" i="17"/>
  <c r="AJ108" i="17"/>
  <c r="AJ233" i="17"/>
  <c r="AJ104" i="17"/>
  <c r="AJ152" i="17"/>
  <c r="AJ114" i="17"/>
  <c r="AJ113" i="17"/>
  <c r="AJ35" i="17"/>
  <c r="AJ105" i="17"/>
  <c r="AJ53" i="17"/>
  <c r="AJ43" i="17"/>
  <c r="AJ27" i="17"/>
  <c r="AJ166" i="17"/>
  <c r="AJ13" i="17"/>
  <c r="AJ194" i="17"/>
  <c r="AJ98" i="17"/>
  <c r="AJ83" i="17"/>
  <c r="AJ86" i="17"/>
  <c r="AJ207" i="17"/>
  <c r="AJ115" i="17"/>
  <c r="AJ78" i="17"/>
  <c r="AJ109" i="17"/>
  <c r="AJ55" i="17"/>
  <c r="AJ32" i="17"/>
  <c r="AJ70" i="17"/>
  <c r="AJ191" i="17"/>
  <c r="AJ176" i="17"/>
  <c r="AJ77" i="17"/>
  <c r="AJ190" i="17"/>
  <c r="AJ40" i="17"/>
  <c r="AJ63" i="17"/>
  <c r="AJ41" i="17"/>
  <c r="AJ196" i="17"/>
  <c r="AJ54" i="17"/>
  <c r="AJ174" i="17"/>
  <c r="AJ28" i="17"/>
  <c r="AJ130" i="17"/>
  <c r="AJ147" i="17"/>
  <c r="AJ123" i="17"/>
  <c r="AJ2" i="17"/>
  <c r="AJ21" i="17"/>
  <c r="AJ18" i="17"/>
  <c r="AJ48" i="17"/>
  <c r="AI132" i="17"/>
  <c r="AI99" i="17"/>
  <c r="AI16" i="17"/>
  <c r="AI90" i="17"/>
  <c r="AI8" i="17"/>
  <c r="AI73" i="17"/>
  <c r="AI118" i="17"/>
  <c r="AI149" i="17"/>
  <c r="AI72" i="17"/>
  <c r="AI160" i="17"/>
  <c r="AI101" i="17"/>
  <c r="AI38" i="17"/>
  <c r="AI210" i="17"/>
  <c r="AI11" i="17"/>
  <c r="AI39" i="17"/>
  <c r="AI60" i="17"/>
  <c r="AI61" i="17"/>
  <c r="AI56" i="17"/>
  <c r="AI145" i="17"/>
  <c r="AI125" i="17"/>
  <c r="AI185" i="17"/>
  <c r="AI197" i="17"/>
  <c r="AI247" i="17"/>
  <c r="AI33" i="17"/>
  <c r="AI162" i="17"/>
  <c r="AI154" i="17"/>
  <c r="AI62" i="17"/>
  <c r="AI119" i="17"/>
  <c r="AI124" i="17"/>
  <c r="AI135" i="17"/>
  <c r="AI136" i="17"/>
  <c r="AI129" i="17"/>
  <c r="AI37" i="17"/>
  <c r="AI189" i="17"/>
  <c r="AI195" i="17"/>
  <c r="AI22" i="17"/>
  <c r="AI7" i="17"/>
  <c r="AI4" i="17"/>
  <c r="AI214" i="17"/>
  <c r="AI31" i="17"/>
  <c r="AI143" i="17"/>
  <c r="AI202" i="17"/>
  <c r="AI96" i="17"/>
  <c r="AI248" i="17"/>
  <c r="AI107" i="17"/>
  <c r="AI139" i="17"/>
  <c r="AI254" i="17"/>
  <c r="AI117" i="17"/>
  <c r="AI225" i="17"/>
  <c r="AI34" i="17"/>
  <c r="AI252" i="17"/>
  <c r="AI216" i="17"/>
  <c r="AI251" i="17"/>
  <c r="AI50" i="17"/>
  <c r="AI234" i="17"/>
  <c r="AI12" i="17"/>
  <c r="AI243" i="17"/>
  <c r="AI182" i="17"/>
  <c r="AI245" i="17"/>
  <c r="AI52" i="17"/>
  <c r="AI223" i="17"/>
  <c r="AI87" i="17"/>
  <c r="AI49" i="17"/>
  <c r="AI57" i="17"/>
  <c r="AI95" i="17"/>
  <c r="AI170" i="17"/>
  <c r="AI44" i="17"/>
  <c r="AI133" i="17"/>
  <c r="AI89" i="17"/>
  <c r="AI100" i="17"/>
  <c r="AI79" i="17"/>
  <c r="AI71" i="17"/>
  <c r="AI218" i="17"/>
  <c r="AI226" i="17"/>
  <c r="AI137" i="17"/>
  <c r="AI93" i="17"/>
  <c r="AI181" i="17"/>
  <c r="AI172" i="17"/>
  <c r="AI255" i="17"/>
  <c r="AI15" i="17"/>
  <c r="AI146" i="17"/>
  <c r="AI131" i="17"/>
  <c r="AI24" i="17"/>
  <c r="AI106" i="17"/>
  <c r="AI68" i="17"/>
  <c r="AI142" i="17"/>
  <c r="AI180" i="17"/>
  <c r="AI128" i="17"/>
  <c r="AI42" i="17"/>
  <c r="AI173" i="17"/>
  <c r="AI167" i="17"/>
  <c r="AI46" i="17"/>
  <c r="AI14" i="17"/>
  <c r="AI23" i="17"/>
  <c r="AI193" i="17"/>
  <c r="AI9" i="17"/>
  <c r="AI158" i="17"/>
  <c r="AI188" i="17"/>
  <c r="AI85" i="17"/>
  <c r="AI212" i="17"/>
  <c r="AI91" i="17"/>
  <c r="AI155" i="17"/>
  <c r="AI253" i="17"/>
  <c r="AI112" i="17"/>
  <c r="AI236" i="17"/>
  <c r="AI58" i="17"/>
  <c r="AI249" i="17"/>
  <c r="AI222" i="17"/>
  <c r="AI244" i="17"/>
  <c r="AI69" i="17"/>
  <c r="AI224" i="17"/>
  <c r="AI51" i="17"/>
  <c r="AI241" i="17"/>
  <c r="AI220" i="17"/>
  <c r="AI240" i="17"/>
  <c r="AI82" i="17"/>
  <c r="AI215" i="17"/>
  <c r="AI75" i="17"/>
  <c r="AI17" i="17"/>
  <c r="AI25" i="17"/>
  <c r="AI74" i="17"/>
  <c r="AI159" i="17"/>
  <c r="AI5" i="17"/>
  <c r="AI126" i="17"/>
  <c r="AI94" i="17"/>
  <c r="AI65" i="17"/>
  <c r="AI108" i="17"/>
  <c r="AI92" i="17"/>
  <c r="AI233" i="17"/>
  <c r="AI232" i="17"/>
  <c r="AI161" i="17"/>
  <c r="AI138" i="17"/>
  <c r="AI237" i="17"/>
  <c r="AI104" i="17"/>
  <c r="AI152" i="17"/>
  <c r="AI114" i="17"/>
  <c r="AI113" i="17"/>
  <c r="AI35" i="17"/>
  <c r="AI26" i="17"/>
  <c r="AI105" i="17"/>
  <c r="AI53" i="17"/>
  <c r="AI43" i="17"/>
  <c r="AI27" i="17"/>
  <c r="AI166" i="17"/>
  <c r="AI13" i="17"/>
  <c r="AI199" i="17"/>
  <c r="AI194" i="17"/>
  <c r="AI148" i="17"/>
  <c r="AI98" i="17"/>
  <c r="AI83" i="17"/>
  <c r="AI86" i="17"/>
  <c r="AI207" i="17"/>
  <c r="AI115" i="17"/>
  <c r="AI78" i="17"/>
  <c r="AI109" i="17"/>
  <c r="AI55" i="17"/>
  <c r="AI32" i="17"/>
  <c r="AI70" i="17"/>
  <c r="AI191" i="17"/>
  <c r="AI176" i="17"/>
  <c r="AI77" i="17"/>
  <c r="AI190" i="17"/>
  <c r="AI40" i="17"/>
  <c r="AI63" i="17"/>
  <c r="AI41" i="17"/>
  <c r="AI196" i="17"/>
  <c r="AI54" i="17"/>
  <c r="AI174" i="17"/>
  <c r="AI28" i="17"/>
  <c r="AI64" i="17"/>
  <c r="AI179" i="17"/>
  <c r="AI130" i="17"/>
  <c r="AI147" i="17"/>
  <c r="AI123" i="17"/>
  <c r="AI47" i="17"/>
  <c r="AI127" i="17"/>
  <c r="AI76" i="17"/>
  <c r="AI30" i="17"/>
  <c r="AI2" i="17"/>
  <c r="AI21" i="17"/>
  <c r="AI18" i="17"/>
  <c r="AI59" i="17"/>
  <c r="AI48" i="17"/>
  <c r="AI97" i="17"/>
  <c r="AI111" i="17"/>
  <c r="A77" i="17" a="1"/>
  <c r="A77" i="17" s="1"/>
  <c r="AK77" i="17" s="1"/>
  <c r="A190" i="17" a="1"/>
  <c r="A190" i="17" s="1"/>
  <c r="AK190" i="17" s="1"/>
  <c r="A40" i="17" a="1"/>
  <c r="A40" i="17" s="1"/>
  <c r="A63" i="17" a="1"/>
  <c r="A63" i="17" s="1"/>
  <c r="AL63" i="17" s="1"/>
  <c r="A41" i="17" a="1"/>
  <c r="A41" i="17" s="1"/>
  <c r="AK41" i="17" s="1"/>
  <c r="A196" i="17" a="1"/>
  <c r="A196" i="17" s="1"/>
  <c r="AK196" i="17" s="1"/>
  <c r="A54" i="17" a="1"/>
  <c r="A54" i="17" s="1"/>
  <c r="A174" i="17" a="1"/>
  <c r="A174" i="17" s="1"/>
  <c r="A28" i="17" a="1"/>
  <c r="A28" i="17" s="1"/>
  <c r="AK28" i="17" s="1"/>
  <c r="A64" i="17" a="1"/>
  <c r="A64" i="17" s="1"/>
  <c r="AL64" i="17" s="1"/>
  <c r="A179" i="17" a="1"/>
  <c r="A179" i="17" s="1"/>
  <c r="AK179" i="17" s="1"/>
  <c r="A130" i="17" a="1"/>
  <c r="A130" i="17" s="1"/>
  <c r="A147" i="17" a="1"/>
  <c r="A147" i="17" s="1"/>
  <c r="A123" i="17" a="1"/>
  <c r="A123" i="17" s="1"/>
  <c r="AL123" i="17" s="1"/>
  <c r="A47" i="17" a="1"/>
  <c r="A47" i="17" s="1"/>
  <c r="AK47" i="17" s="1"/>
  <c r="A127" i="17" a="1"/>
  <c r="A127" i="17" s="1"/>
  <c r="A76" i="17" a="1"/>
  <c r="A76" i="17" s="1"/>
  <c r="AK76" i="17" s="1"/>
  <c r="A30" i="17" a="1"/>
  <c r="A30" i="17" s="1"/>
  <c r="A2" i="17" a="1"/>
  <c r="A2" i="17" s="1"/>
  <c r="A21" i="17" a="1"/>
  <c r="A21" i="17" s="1"/>
  <c r="A18" i="17" a="1"/>
  <c r="A18" i="17" s="1"/>
  <c r="A59" i="17" a="1"/>
  <c r="A59" i="17" s="1"/>
  <c r="A48" i="17" a="1"/>
  <c r="A48" i="17" s="1"/>
  <c r="AL48" i="17" s="1"/>
  <c r="A97" i="17" a="1"/>
  <c r="A97" i="17" s="1"/>
  <c r="AK97" i="17" s="1"/>
  <c r="A53" i="17" a="1"/>
  <c r="A53" i="17" s="1"/>
  <c r="AK53" i="17" s="1"/>
  <c r="A43" i="17" a="1"/>
  <c r="A43" i="17" s="1"/>
  <c r="A27" i="17" a="1"/>
  <c r="A27" i="17" s="1"/>
  <c r="A166" i="17" a="1"/>
  <c r="A166" i="17" s="1"/>
  <c r="AK166" i="17" s="1"/>
  <c r="A13" i="17" a="1"/>
  <c r="A13" i="17" s="1"/>
  <c r="A199" i="17" a="1"/>
  <c r="A199" i="17" s="1"/>
  <c r="AL199" i="17" s="1"/>
  <c r="A194" i="17" a="1"/>
  <c r="A194" i="17" s="1"/>
  <c r="AK194" i="17" s="1"/>
  <c r="A148" i="17" a="1"/>
  <c r="A148" i="17" s="1"/>
  <c r="AK148" i="17" s="1"/>
  <c r="A98" i="17" a="1"/>
  <c r="A98" i="17" s="1"/>
  <c r="A83" i="17" a="1"/>
  <c r="A83" i="17" s="1"/>
  <c r="AL83" i="17" s="1"/>
  <c r="A86" i="17" a="1"/>
  <c r="A86" i="17" s="1"/>
  <c r="AK86" i="17" s="1"/>
  <c r="A207" i="17" a="1"/>
  <c r="A207" i="17" s="1"/>
  <c r="AK207" i="17" s="1"/>
  <c r="A115" i="17" a="1"/>
  <c r="A115" i="17" s="1"/>
  <c r="AK115" i="17" s="1"/>
  <c r="A78" i="17" a="1"/>
  <c r="A78" i="17" s="1"/>
  <c r="AK78" i="17" s="1"/>
  <c r="A109" i="17" a="1"/>
  <c r="A109" i="17" s="1"/>
  <c r="A55" i="17" a="1"/>
  <c r="A55" i="17" s="1"/>
  <c r="A32" i="17" a="1"/>
  <c r="A32" i="17" s="1"/>
  <c r="AK32" i="17" s="1"/>
  <c r="A70" i="17" a="1"/>
  <c r="A70" i="17" s="1"/>
  <c r="AK70" i="17" s="1"/>
  <c r="A191" i="17" a="1"/>
  <c r="A191" i="17" s="1"/>
  <c r="A176" i="17" a="1"/>
  <c r="A176" i="17" s="1"/>
  <c r="AL176" i="17" s="1"/>
  <c r="A80" i="17" a="1"/>
  <c r="A80" i="17" s="1"/>
  <c r="A132" i="17" a="1"/>
  <c r="A132" i="17" s="1"/>
  <c r="AK132" i="17" s="1"/>
  <c r="A99" i="17" a="1"/>
  <c r="A99" i="17" s="1"/>
  <c r="AK99" i="17" s="1"/>
  <c r="D61" i="21" s="1"/>
  <c r="A230" i="17" a="1"/>
  <c r="A230" i="17" s="1"/>
  <c r="AK230" i="17" s="1"/>
  <c r="A16" i="17" a="1"/>
  <c r="A134" i="17" a="1"/>
  <c r="A134" i="17" s="1"/>
  <c r="AK134" i="17" s="1"/>
  <c r="A90" i="17" a="1"/>
  <c r="A90" i="17" s="1"/>
  <c r="AK90" i="17" s="1"/>
  <c r="A8" i="17" a="1"/>
  <c r="A8" i="17" s="1"/>
  <c r="AK8" i="17" s="1"/>
  <c r="A73" i="17" a="1"/>
  <c r="A88" i="17" a="1"/>
  <c r="A88" i="17" s="1"/>
  <c r="AL88" i="17" s="1"/>
  <c r="A118" i="17" a="1"/>
  <c r="A149" i="17" a="1"/>
  <c r="A151" i="17" a="1"/>
  <c r="A151" i="17" s="1"/>
  <c r="A120" i="17" a="1"/>
  <c r="A120" i="17" s="1"/>
  <c r="AK120" i="17" s="1"/>
  <c r="A169" i="17" a="1"/>
  <c r="A169" i="17" s="1"/>
  <c r="AK169" i="17" s="1"/>
  <c r="A157" i="17" a="1"/>
  <c r="A157" i="17" s="1"/>
  <c r="AK157" i="17" s="1"/>
  <c r="A10" i="17" a="1"/>
  <c r="A10" i="17" s="1"/>
  <c r="A66" i="17" a="1"/>
  <c r="A66" i="17" s="1"/>
  <c r="AK66" i="17" s="1"/>
  <c r="A103" i="17" a="1"/>
  <c r="A103" i="17" s="1"/>
  <c r="AL103" i="17" s="1"/>
  <c r="A183" i="17" a="1"/>
  <c r="A45" i="17" a="1"/>
  <c r="A45" i="17" s="1"/>
  <c r="AL45" i="17" s="1"/>
  <c r="A178" i="17" a="1"/>
  <c r="A178" i="17" s="1"/>
  <c r="AK178" i="17" s="1"/>
  <c r="A141" i="17" a="1"/>
  <c r="A141" i="17" s="1"/>
  <c r="AK141" i="17" s="1"/>
  <c r="A72" i="17" a="1"/>
  <c r="A72" i="17" s="1"/>
  <c r="AK72" i="17" s="1"/>
  <c r="A228" i="17" a="1"/>
  <c r="A228" i="17" s="1"/>
  <c r="AK228" i="17" s="1"/>
  <c r="A84" i="17" a="1"/>
  <c r="A84" i="17" s="1"/>
  <c r="AK84" i="17" s="1"/>
  <c r="A160" i="17" a="1"/>
  <c r="A160" i="17" s="1"/>
  <c r="AL160" i="17" s="1"/>
  <c r="A246" i="17" a="1"/>
  <c r="A246" i="17" s="1"/>
  <c r="A101" i="17" a="1"/>
  <c r="A101" i="17" s="1"/>
  <c r="AK101" i="17" s="1"/>
  <c r="A208" i="17" a="1"/>
  <c r="A208" i="17" s="1"/>
  <c r="AK208" i="17" s="1"/>
  <c r="D28" i="21" s="1"/>
  <c r="A38" i="17" a="1"/>
  <c r="A38" i="17" s="1"/>
  <c r="AK38" i="17" s="1"/>
  <c r="A239" i="17" a="1"/>
  <c r="A239" i="17" s="1"/>
  <c r="AL239" i="17" s="1"/>
  <c r="A210" i="17" a="1"/>
  <c r="A210" i="17" s="1"/>
  <c r="AL210" i="17" s="1"/>
  <c r="A242" i="17" a="1"/>
  <c r="A242" i="17" s="1"/>
  <c r="AK242" i="17" s="1"/>
  <c r="A36" i="17" a="1"/>
  <c r="A36" i="17" s="1"/>
  <c r="A206" i="17" a="1"/>
  <c r="A206" i="17" s="1"/>
  <c r="AK206" i="17" s="1"/>
  <c r="A29" i="17" a="1"/>
  <c r="A29" i="17" s="1"/>
  <c r="AL29" i="17" s="1"/>
  <c r="A211" i="17" a="1"/>
  <c r="A211" i="17" s="1"/>
  <c r="AK211" i="17" s="1"/>
  <c r="A156" i="17" a="1"/>
  <c r="A156" i="17" s="1"/>
  <c r="AK156" i="17" s="1"/>
  <c r="A229" i="17" a="1"/>
  <c r="A229" i="17" s="1"/>
  <c r="AK229" i="17" s="1"/>
  <c r="A20" i="17" a="1"/>
  <c r="A20" i="17" s="1"/>
  <c r="AK20" i="17" s="1"/>
  <c r="A201" i="17" a="1"/>
  <c r="A201" i="17" s="1"/>
  <c r="A3" i="17" a="1"/>
  <c r="A3" i="17" s="1"/>
  <c r="AK3" i="17" s="1"/>
  <c r="A122" i="17" a="1"/>
  <c r="A122" i="17" s="1"/>
  <c r="AL122" i="17" s="1"/>
  <c r="A67" i="17" a="1"/>
  <c r="A67" i="17" s="1"/>
  <c r="AK67" i="17" s="1"/>
  <c r="A81" i="17" a="1"/>
  <c r="A81" i="17" s="1"/>
  <c r="A163" i="17" a="1"/>
  <c r="A163" i="17" s="1"/>
  <c r="A11" i="17" a="1"/>
  <c r="A11" i="17" s="1"/>
  <c r="A110" i="17" a="1"/>
  <c r="A110" i="17" s="1"/>
  <c r="AK110" i="17" s="1"/>
  <c r="A39" i="17" a="1"/>
  <c r="A39" i="17" s="1"/>
  <c r="AK39" i="17" s="1"/>
  <c r="A60" i="17" a="1"/>
  <c r="A60" i="17" s="1"/>
  <c r="AK60" i="17" s="1"/>
  <c r="A61" i="17" a="1"/>
  <c r="A61" i="17" s="1"/>
  <c r="AK61" i="17" s="1"/>
  <c r="A56" i="17" a="1"/>
  <c r="A192" i="17" a="1"/>
  <c r="A192" i="17" s="1"/>
  <c r="AK192" i="17" s="1"/>
  <c r="D40" i="21" s="1"/>
  <c r="A203" i="17" a="1"/>
  <c r="A203" i="17" s="1"/>
  <c r="AL203" i="17" s="1"/>
  <c r="A145" i="17" a="1"/>
  <c r="A145" i="17" s="1"/>
  <c r="AK145" i="17" s="1"/>
  <c r="A125" i="17" a="1"/>
  <c r="A125" i="17" s="1"/>
  <c r="A185" i="17" a="1"/>
  <c r="A185" i="17" s="1"/>
  <c r="AK185" i="17" s="1"/>
  <c r="A197" i="17" a="1"/>
  <c r="A197" i="17" s="1"/>
  <c r="AL197" i="17" s="1"/>
  <c r="A247" i="17" a="1"/>
  <c r="A247" i="17" s="1"/>
  <c r="AK247" i="17" s="1"/>
  <c r="A33" i="17" a="1"/>
  <c r="A33" i="17" s="1"/>
  <c r="AK33" i="17" s="1"/>
  <c r="A162" i="17" a="1"/>
  <c r="A162" i="17" s="1"/>
  <c r="AL162" i="17" s="1"/>
  <c r="A154" i="17" a="1"/>
  <c r="A154" i="17" s="1"/>
  <c r="AL154" i="17" s="1"/>
  <c r="A62" i="17" a="1"/>
  <c r="A62" i="17" s="1"/>
  <c r="AK62" i="17" s="1"/>
  <c r="A119" i="17" a="1"/>
  <c r="A119" i="17" s="1"/>
  <c r="AK119" i="17" s="1"/>
  <c r="A124" i="17" a="1"/>
  <c r="A124" i="17" s="1"/>
  <c r="AK124" i="17" s="1"/>
  <c r="A135" i="17" a="1"/>
  <c r="A135" i="17" s="1"/>
  <c r="AK135" i="17" s="1"/>
  <c r="A136" i="17" a="1"/>
  <c r="A136" i="17" s="1"/>
  <c r="AL136" i="17" s="1"/>
  <c r="A129" i="17" a="1"/>
  <c r="A129" i="17" s="1"/>
  <c r="A37" i="17" a="1"/>
  <c r="A37" i="17" s="1"/>
  <c r="AK37" i="17" s="1"/>
  <c r="A189" i="17" a="1"/>
  <c r="A189" i="17" s="1"/>
  <c r="AK189" i="17" s="1"/>
  <c r="A195" i="17" a="1"/>
  <c r="A195" i="17" s="1"/>
  <c r="AK195" i="17" s="1"/>
  <c r="A22" i="17" a="1"/>
  <c r="A22" i="17" s="1"/>
  <c r="AL22" i="17" s="1"/>
  <c r="A7" i="17" a="1"/>
  <c r="A7" i="17" s="1"/>
  <c r="AL7" i="17" s="1"/>
  <c r="A4" i="17" a="1"/>
  <c r="A4" i="17" s="1"/>
  <c r="AK4" i="17" s="1"/>
  <c r="A214" i="17" a="1"/>
  <c r="A214" i="17" s="1"/>
  <c r="A31" i="17" a="1"/>
  <c r="A31" i="17" s="1"/>
  <c r="AL31" i="17" s="1"/>
  <c r="A143" i="17" a="1"/>
  <c r="A143" i="17" s="1"/>
  <c r="AK143" i="17" s="1"/>
  <c r="A202" i="17" a="1"/>
  <c r="A202" i="17" s="1"/>
  <c r="AK202" i="17" s="1"/>
  <c r="A96" i="17" a="1"/>
  <c r="A96" i="17" s="1"/>
  <c r="A248" i="17" a="1"/>
  <c r="A248" i="17" s="1"/>
  <c r="AK248" i="17" s="1"/>
  <c r="A107" i="17" a="1"/>
  <c r="A107" i="17" s="1"/>
  <c r="AK107" i="17" s="1"/>
  <c r="A139" i="17" a="1"/>
  <c r="A139" i="17" s="1"/>
  <c r="A254" i="17" a="1"/>
  <c r="A254" i="17" s="1"/>
  <c r="AK254" i="17" s="1"/>
  <c r="A117" i="17" a="1"/>
  <c r="A117" i="17" s="1"/>
  <c r="AL117" i="17" s="1"/>
  <c r="A225" i="17" a="1"/>
  <c r="A225" i="17" s="1"/>
  <c r="AK225" i="17" s="1"/>
  <c r="A34" i="17" a="1"/>
  <c r="A34" i="17" s="1"/>
  <c r="AK34" i="17" s="1"/>
  <c r="A252" i="17" a="1"/>
  <c r="A252" i="17" s="1"/>
  <c r="A216" i="17" a="1"/>
  <c r="A216" i="17" s="1"/>
  <c r="AK216" i="17" s="1"/>
  <c r="A251" i="17" a="1"/>
  <c r="A251" i="17" s="1"/>
  <c r="AK251" i="17" s="1"/>
  <c r="A50" i="17" a="1"/>
  <c r="A50" i="17" s="1"/>
  <c r="AK50" i="17" s="1"/>
  <c r="A234" i="17" a="1"/>
  <c r="A234" i="17" s="1"/>
  <c r="A12" i="17" a="1"/>
  <c r="A12" i="17" s="1"/>
  <c r="AK12" i="17" s="1"/>
  <c r="A243" i="17" a="1"/>
  <c r="A243" i="17" s="1"/>
  <c r="AK243" i="17" s="1"/>
  <c r="A182" i="17" a="1"/>
  <c r="A182" i="17" s="1"/>
  <c r="AK182" i="17" s="1"/>
  <c r="A245" i="17" a="1"/>
  <c r="A245" i="17" s="1"/>
  <c r="AL245" i="17" s="1"/>
  <c r="A52" i="17" a="1"/>
  <c r="A52" i="17" s="1"/>
  <c r="AK52" i="17" s="1"/>
  <c r="A223" i="17" a="1"/>
  <c r="A223" i="17" s="1"/>
  <c r="AL223" i="17" s="1"/>
  <c r="A87" i="17" a="1"/>
  <c r="A87" i="17" s="1"/>
  <c r="AK87" i="17" s="1"/>
  <c r="A49" i="17" a="1"/>
  <c r="A49" i="17" s="1"/>
  <c r="AK49" i="17" s="1"/>
  <c r="A57" i="17" a="1"/>
  <c r="A57" i="17" s="1"/>
  <c r="AK57" i="17" s="1"/>
  <c r="A95" i="17" a="1"/>
  <c r="A95" i="17" s="1"/>
  <c r="AK95" i="17" s="1"/>
  <c r="A170" i="17" a="1"/>
  <c r="A170" i="17" s="1"/>
  <c r="A44" i="17" a="1"/>
  <c r="A44" i="17" s="1"/>
  <c r="AK44" i="17" s="1"/>
  <c r="A133" i="17" a="1"/>
  <c r="A133" i="17" s="1"/>
  <c r="AL133" i="17" s="1"/>
  <c r="A89" i="17" a="1"/>
  <c r="A89" i="17" s="1"/>
  <c r="AL89" i="17" s="1"/>
  <c r="A100" i="17" a="1"/>
  <c r="A100" i="17" s="1"/>
  <c r="AK100" i="17" s="1"/>
  <c r="A79" i="17" a="1"/>
  <c r="A79" i="17" s="1"/>
  <c r="AK79" i="17" s="1"/>
  <c r="A71" i="17" a="1"/>
  <c r="A71" i="17" s="1"/>
  <c r="AL71" i="17" s="1"/>
  <c r="A218" i="17" a="1"/>
  <c r="A218" i="17" s="1"/>
  <c r="AK218" i="17" s="1"/>
  <c r="A226" i="17" a="1"/>
  <c r="A226" i="17" s="1"/>
  <c r="AL226" i="17" s="1"/>
  <c r="A137" i="17" a="1"/>
  <c r="A137" i="17" s="1"/>
  <c r="A93" i="17" a="1"/>
  <c r="A93" i="17" s="1"/>
  <c r="A181" i="17" a="1"/>
  <c r="A181" i="17" s="1"/>
  <c r="A172" i="17" a="1"/>
  <c r="A172" i="17" s="1"/>
  <c r="A255" i="17" a="1"/>
  <c r="A255" i="17" s="1"/>
  <c r="A15" i="17" a="1"/>
  <c r="A15" i="17" s="1"/>
  <c r="A146" i="17" a="1"/>
  <c r="A146" i="17" s="1"/>
  <c r="A131" i="17" a="1"/>
  <c r="A131" i="17" s="1"/>
  <c r="A24" i="17" a="1"/>
  <c r="A24" i="17" s="1"/>
  <c r="A106" i="17" a="1"/>
  <c r="A106" i="17" s="1"/>
  <c r="A68" i="17" a="1"/>
  <c r="A68" i="17" s="1"/>
  <c r="A142" i="17" a="1"/>
  <c r="A142" i="17" s="1"/>
  <c r="A180" i="17" a="1"/>
  <c r="A180" i="17" s="1"/>
  <c r="A128" i="17" a="1"/>
  <c r="A128" i="17" s="1"/>
  <c r="A42" i="17" a="1"/>
  <c r="A42" i="17" s="1"/>
  <c r="A173" i="17" a="1"/>
  <c r="A173" i="17" s="1"/>
  <c r="A167" i="17" a="1"/>
  <c r="A167" i="17" s="1"/>
  <c r="A46" i="17" a="1"/>
  <c r="A46" i="17" s="1"/>
  <c r="A14" i="17" a="1"/>
  <c r="A14" i="17" s="1"/>
  <c r="A23" i="17" a="1"/>
  <c r="A23" i="17" s="1"/>
  <c r="A193" i="17" a="1"/>
  <c r="A193" i="17" s="1"/>
  <c r="A9" i="17" a="1"/>
  <c r="A9" i="17" s="1"/>
  <c r="A158" i="17" a="1"/>
  <c r="A158" i="17" s="1"/>
  <c r="A188" i="17" a="1"/>
  <c r="A188" i="17" s="1"/>
  <c r="A85" i="17" a="1"/>
  <c r="A85" i="17" s="1"/>
  <c r="A212" i="17" a="1"/>
  <c r="A212" i="17" s="1"/>
  <c r="A91" i="17" a="1"/>
  <c r="A91" i="17" s="1"/>
  <c r="A155" i="17" a="1"/>
  <c r="A155" i="17" s="1"/>
  <c r="A253" i="17" a="1"/>
  <c r="A253" i="17" s="1"/>
  <c r="A112" i="17" a="1"/>
  <c r="A112" i="17" s="1"/>
  <c r="A236" i="17" a="1"/>
  <c r="A236" i="17" s="1"/>
  <c r="A58" i="17" a="1"/>
  <c r="A58" i="17" s="1"/>
  <c r="A249" i="17" a="1"/>
  <c r="A249" i="17" s="1"/>
  <c r="A222" i="17" a="1"/>
  <c r="A222" i="17" s="1"/>
  <c r="A244" i="17" a="1"/>
  <c r="A244" i="17" s="1"/>
  <c r="A69" i="17" a="1"/>
  <c r="A69" i="17" s="1"/>
  <c r="A224" i="17" a="1"/>
  <c r="A224" i="17" s="1"/>
  <c r="A51" i="17" a="1"/>
  <c r="A51" i="17" s="1"/>
  <c r="A241" i="17" a="1"/>
  <c r="A241" i="17" s="1"/>
  <c r="A220" i="17" a="1"/>
  <c r="A220" i="17" s="1"/>
  <c r="A240" i="17" a="1"/>
  <c r="A240" i="17" s="1"/>
  <c r="A82" i="17" a="1"/>
  <c r="A82" i="17" s="1"/>
  <c r="A215" i="17" a="1"/>
  <c r="A215" i="17" s="1"/>
  <c r="A75" i="17" a="1"/>
  <c r="A75" i="17" s="1"/>
  <c r="A17" i="17" a="1"/>
  <c r="A17" i="17" s="1"/>
  <c r="A25" i="17" a="1"/>
  <c r="A25" i="17" s="1"/>
  <c r="A74" i="17" a="1"/>
  <c r="A74" i="17" s="1"/>
  <c r="A159" i="17" a="1"/>
  <c r="A159" i="17" s="1"/>
  <c r="A5" i="17" a="1"/>
  <c r="A5" i="17" s="1"/>
  <c r="A126" i="17" a="1"/>
  <c r="A126" i="17" s="1"/>
  <c r="A94" i="17" a="1"/>
  <c r="A94" i="17" s="1"/>
  <c r="A65" i="17" a="1"/>
  <c r="A65" i="17" s="1"/>
  <c r="A108" i="17" a="1"/>
  <c r="A108" i="17" s="1"/>
  <c r="A92" i="17" a="1"/>
  <c r="A92" i="17" s="1"/>
  <c r="A233" i="17" a="1"/>
  <c r="A233" i="17" s="1"/>
  <c r="A232" i="17" a="1"/>
  <c r="A232" i="17" s="1"/>
  <c r="A161" i="17" a="1"/>
  <c r="A161" i="17" s="1"/>
  <c r="A138" i="17" a="1"/>
  <c r="A138" i="17" s="1"/>
  <c r="A237" i="17" a="1"/>
  <c r="A237" i="17" s="1"/>
  <c r="A104" i="17" a="1"/>
  <c r="A104" i="17" s="1"/>
  <c r="A152" i="17" a="1"/>
  <c r="A152" i="17" s="1"/>
  <c r="A114" i="17" a="1"/>
  <c r="A114" i="17" s="1"/>
  <c r="A113" i="17" a="1"/>
  <c r="A113" i="17" s="1"/>
  <c r="A35" i="17" a="1"/>
  <c r="A35" i="17" s="1"/>
  <c r="A26" i="17" a="1"/>
  <c r="A26" i="17" s="1"/>
  <c r="A105" i="17" a="1"/>
  <c r="A105" i="17" s="1"/>
  <c r="A19" i="19" a="1"/>
  <c r="A20" i="19" a="1"/>
  <c r="A21" i="19" a="1"/>
  <c r="A22" i="19" a="1"/>
  <c r="A23" i="19" a="1"/>
  <c r="A24" i="19" a="1"/>
  <c r="A25" i="19" a="1"/>
  <c r="A10" i="19" a="1"/>
  <c r="A11" i="19" a="1"/>
  <c r="A12" i="19" a="1"/>
  <c r="A13" i="19" a="1"/>
  <c r="A14" i="19" a="1"/>
  <c r="A15" i="19" a="1"/>
  <c r="A16" i="19" a="1"/>
  <c r="A17" i="19" a="1"/>
  <c r="A26" i="19" a="1"/>
  <c r="A27" i="19" a="1"/>
  <c r="A28" i="19" a="1"/>
  <c r="A29" i="19" a="1"/>
  <c r="A30" i="19" a="1"/>
  <c r="A31" i="19" a="1"/>
  <c r="A32" i="19" a="1"/>
  <c r="A33" i="19" a="1"/>
  <c r="A2" i="19" a="1"/>
  <c r="A3" i="19" a="1"/>
  <c r="A4" i="19" a="1"/>
  <c r="A5" i="19" a="1"/>
  <c r="A6" i="19" a="1"/>
  <c r="A7" i="19" a="1"/>
  <c r="A8" i="19" a="1"/>
  <c r="A9" i="19" a="1"/>
  <c r="A18" i="19" a="1"/>
  <c r="AK237" i="1"/>
  <c r="A111" i="17" a="1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B41" i="2"/>
  <c r="B40" i="2"/>
  <c r="B39" i="2"/>
  <c r="B38" i="2"/>
  <c r="AG256" i="1"/>
  <c r="AH256" i="1"/>
  <c r="AI256" i="1"/>
  <c r="AJ256" i="1"/>
  <c r="AK256" i="1"/>
  <c r="AG216" i="1"/>
  <c r="AH216" i="1"/>
  <c r="AI216" i="1"/>
  <c r="AJ216" i="1"/>
  <c r="AK216" i="1"/>
  <c r="AG220" i="1"/>
  <c r="AH220" i="1"/>
  <c r="AI220" i="1"/>
  <c r="AJ220" i="1"/>
  <c r="AK220" i="1"/>
  <c r="AG224" i="1"/>
  <c r="AH224" i="1"/>
  <c r="AI224" i="1"/>
  <c r="AJ224" i="1"/>
  <c r="AK224" i="1"/>
  <c r="AG244" i="1"/>
  <c r="AH244" i="1"/>
  <c r="AI244" i="1"/>
  <c r="AJ244" i="1"/>
  <c r="AK244" i="1"/>
  <c r="AG92" i="1"/>
  <c r="AH92" i="1"/>
  <c r="AI92" i="1"/>
  <c r="AJ92" i="1"/>
  <c r="AK92" i="1"/>
  <c r="AG212" i="1"/>
  <c r="AH212" i="1"/>
  <c r="AI212" i="1"/>
  <c r="AJ212" i="1"/>
  <c r="AK212" i="1"/>
  <c r="AG248" i="1"/>
  <c r="AH248" i="1"/>
  <c r="AI248" i="1"/>
  <c r="AJ248" i="1"/>
  <c r="AK248" i="1"/>
  <c r="AG96" i="1"/>
  <c r="AH96" i="1"/>
  <c r="AI96" i="1"/>
  <c r="AJ96" i="1"/>
  <c r="AK96" i="1"/>
  <c r="AG24" i="1"/>
  <c r="AH24" i="1"/>
  <c r="AI24" i="1"/>
  <c r="AJ24" i="1"/>
  <c r="AK24" i="1"/>
  <c r="AG252" i="1"/>
  <c r="AH252" i="1"/>
  <c r="AI252" i="1"/>
  <c r="AJ252" i="1"/>
  <c r="AK252" i="1"/>
  <c r="AG32" i="1"/>
  <c r="AH32" i="1"/>
  <c r="AI32" i="1"/>
  <c r="AJ32" i="1"/>
  <c r="AK32" i="1"/>
  <c r="AG20" i="1"/>
  <c r="AH20" i="1"/>
  <c r="AI20" i="1"/>
  <c r="AJ20" i="1"/>
  <c r="AK20" i="1"/>
  <c r="AG28" i="1"/>
  <c r="AH28" i="1"/>
  <c r="AI28" i="1"/>
  <c r="AJ28" i="1"/>
  <c r="AK28" i="1"/>
  <c r="AG64" i="1"/>
  <c r="AH64" i="1"/>
  <c r="AI64" i="1"/>
  <c r="AJ64" i="1"/>
  <c r="AK64" i="1"/>
  <c r="AG52" i="1"/>
  <c r="AH52" i="1"/>
  <c r="AI52" i="1"/>
  <c r="AJ52" i="1"/>
  <c r="AK52" i="1"/>
  <c r="AG56" i="1"/>
  <c r="AH56" i="1"/>
  <c r="AI56" i="1"/>
  <c r="AJ56" i="1"/>
  <c r="AK56" i="1"/>
  <c r="AG60" i="1"/>
  <c r="AH60" i="1"/>
  <c r="AI60" i="1"/>
  <c r="AJ60" i="1"/>
  <c r="AK60" i="1"/>
  <c r="AG84" i="1"/>
  <c r="AH84" i="1"/>
  <c r="AI84" i="1"/>
  <c r="AJ84" i="1"/>
  <c r="AK84" i="1"/>
  <c r="AG88" i="1"/>
  <c r="AH88" i="1"/>
  <c r="AI88" i="1"/>
  <c r="AJ88" i="1"/>
  <c r="AK88" i="1"/>
  <c r="AG128" i="1"/>
  <c r="AH128" i="1"/>
  <c r="AI128" i="1"/>
  <c r="AJ128" i="1"/>
  <c r="AK128" i="1"/>
  <c r="AG116" i="1"/>
  <c r="AH116" i="1"/>
  <c r="AI116" i="1"/>
  <c r="AJ116" i="1"/>
  <c r="AK116" i="1"/>
  <c r="AG120" i="1"/>
  <c r="AH120" i="1"/>
  <c r="AI120" i="1"/>
  <c r="AJ120" i="1"/>
  <c r="AK120" i="1"/>
  <c r="AG124" i="1"/>
  <c r="AH124" i="1"/>
  <c r="AI124" i="1"/>
  <c r="AJ124" i="1"/>
  <c r="AK124" i="1"/>
  <c r="AG160" i="1"/>
  <c r="AH160" i="1"/>
  <c r="AI160" i="1"/>
  <c r="AJ160" i="1"/>
  <c r="AK160" i="1"/>
  <c r="AG148" i="1"/>
  <c r="AH148" i="1"/>
  <c r="AI148" i="1"/>
  <c r="AJ148" i="1"/>
  <c r="AK148" i="1"/>
  <c r="AG152" i="1"/>
  <c r="AH152" i="1"/>
  <c r="AI152" i="1"/>
  <c r="AJ152" i="1"/>
  <c r="AK152" i="1"/>
  <c r="AG156" i="1"/>
  <c r="AH156" i="1"/>
  <c r="AI156" i="1"/>
  <c r="AJ156" i="1"/>
  <c r="AK156" i="1"/>
  <c r="AG185" i="1"/>
  <c r="AH185" i="1"/>
  <c r="AI185" i="1"/>
  <c r="AJ185" i="1"/>
  <c r="AK185" i="1"/>
  <c r="AG179" i="1"/>
  <c r="AH179" i="1"/>
  <c r="AI179" i="1"/>
  <c r="AJ179" i="1"/>
  <c r="AK179" i="1"/>
  <c r="AG181" i="1"/>
  <c r="AH181" i="1"/>
  <c r="AI181" i="1"/>
  <c r="AJ181" i="1"/>
  <c r="AK181" i="1"/>
  <c r="AG183" i="1"/>
  <c r="AH183" i="1"/>
  <c r="AI183" i="1"/>
  <c r="AJ183" i="1"/>
  <c r="AK183" i="1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G21" i="1"/>
  <c r="AH21" i="1"/>
  <c r="AI21" i="1"/>
  <c r="AJ21" i="1"/>
  <c r="AK21" i="1"/>
  <c r="AG105" i="1"/>
  <c r="AH105" i="1"/>
  <c r="AI105" i="1"/>
  <c r="AJ105" i="1"/>
  <c r="AK105" i="1"/>
  <c r="AG109" i="1"/>
  <c r="AH109" i="1"/>
  <c r="AI109" i="1"/>
  <c r="AJ109" i="1"/>
  <c r="AK109" i="1"/>
  <c r="AG217" i="1"/>
  <c r="AH217" i="1"/>
  <c r="AI217" i="1"/>
  <c r="AJ217" i="1"/>
  <c r="AK217" i="1"/>
  <c r="AG245" i="1"/>
  <c r="AH245" i="1"/>
  <c r="AI245" i="1"/>
  <c r="AJ245" i="1"/>
  <c r="AK245" i="1"/>
  <c r="AG145" i="1"/>
  <c r="AH145" i="1"/>
  <c r="AI145" i="1"/>
  <c r="AJ145" i="1"/>
  <c r="AK145" i="1"/>
  <c r="AG133" i="1"/>
  <c r="AH133" i="1"/>
  <c r="AI133" i="1"/>
  <c r="AJ133" i="1"/>
  <c r="AK133" i="1"/>
  <c r="AG65" i="1"/>
  <c r="AH65" i="1"/>
  <c r="AI65" i="1"/>
  <c r="AJ65" i="1"/>
  <c r="AK65" i="1"/>
  <c r="AG137" i="1"/>
  <c r="AH137" i="1"/>
  <c r="AI137" i="1"/>
  <c r="AJ137" i="1"/>
  <c r="AK137" i="1"/>
  <c r="AG141" i="1"/>
  <c r="AH141" i="1"/>
  <c r="AI141" i="1"/>
  <c r="AJ141" i="1"/>
  <c r="AK141" i="1"/>
  <c r="AG174" i="1"/>
  <c r="AH174" i="1"/>
  <c r="AI174" i="1"/>
  <c r="AJ174" i="1"/>
  <c r="AK174" i="1"/>
  <c r="AG257" i="1"/>
  <c r="AH257" i="1"/>
  <c r="AI257" i="1"/>
  <c r="AJ257" i="1"/>
  <c r="AK257" i="1"/>
  <c r="AG213" i="1"/>
  <c r="AH213" i="1"/>
  <c r="AI213" i="1"/>
  <c r="AJ213" i="1"/>
  <c r="AK213" i="1"/>
  <c r="AG249" i="1"/>
  <c r="AH249" i="1"/>
  <c r="AI249" i="1"/>
  <c r="AJ249" i="1"/>
  <c r="AK249" i="1"/>
  <c r="AG53" i="1"/>
  <c r="AH53" i="1"/>
  <c r="AI53" i="1"/>
  <c r="AJ53" i="1"/>
  <c r="AK53" i="1"/>
  <c r="AG253" i="1"/>
  <c r="AH253" i="1"/>
  <c r="AI253" i="1"/>
  <c r="AJ253" i="1"/>
  <c r="AK253" i="1"/>
  <c r="AG225" i="1"/>
  <c r="AH225" i="1"/>
  <c r="AI225" i="1"/>
  <c r="AJ225" i="1"/>
  <c r="AK225" i="1"/>
  <c r="AG221" i="1"/>
  <c r="AH221" i="1"/>
  <c r="AI221" i="1"/>
  <c r="AJ221" i="1"/>
  <c r="AK221" i="1"/>
  <c r="AG33" i="1"/>
  <c r="AH33" i="1"/>
  <c r="AI33" i="1"/>
  <c r="AJ33" i="1"/>
  <c r="AK33" i="1"/>
  <c r="AG29" i="1"/>
  <c r="AH29" i="1"/>
  <c r="AI29" i="1"/>
  <c r="AJ29" i="1"/>
  <c r="AK29" i="1"/>
  <c r="AG57" i="1"/>
  <c r="AH57" i="1"/>
  <c r="AI57" i="1"/>
  <c r="AJ57" i="1"/>
  <c r="AK57" i="1"/>
  <c r="AG61" i="1"/>
  <c r="AH61" i="1"/>
  <c r="AI61" i="1"/>
  <c r="AJ61" i="1"/>
  <c r="AK61" i="1"/>
  <c r="AG97" i="1"/>
  <c r="AH97" i="1"/>
  <c r="AI97" i="1"/>
  <c r="AJ97" i="1"/>
  <c r="AK97" i="1"/>
  <c r="AG85" i="1"/>
  <c r="AH85" i="1"/>
  <c r="AI85" i="1"/>
  <c r="AJ85" i="1"/>
  <c r="AK85" i="1"/>
  <c r="AG193" i="1"/>
  <c r="AH193" i="1"/>
  <c r="AI193" i="1"/>
  <c r="AJ193" i="1"/>
  <c r="AK193" i="1"/>
  <c r="AG89" i="1"/>
  <c r="AH89" i="1"/>
  <c r="AI89" i="1"/>
  <c r="AJ89" i="1"/>
  <c r="AK89" i="1"/>
  <c r="AG191" i="1"/>
  <c r="AH191" i="1"/>
  <c r="AI191" i="1"/>
  <c r="AJ191" i="1"/>
  <c r="AK191" i="1"/>
  <c r="AG93" i="1"/>
  <c r="AH93" i="1"/>
  <c r="AI93" i="1"/>
  <c r="AJ93" i="1"/>
  <c r="AK93" i="1"/>
  <c r="AG161" i="1"/>
  <c r="AH161" i="1"/>
  <c r="AI161" i="1"/>
  <c r="AJ161" i="1"/>
  <c r="AK161" i="1"/>
  <c r="AG125" i="1"/>
  <c r="AH125" i="1"/>
  <c r="AI125" i="1"/>
  <c r="AJ125" i="1"/>
  <c r="AK125" i="1"/>
  <c r="AG157" i="1"/>
  <c r="AH157" i="1"/>
  <c r="AI157" i="1"/>
  <c r="AJ157" i="1"/>
  <c r="AK157" i="1"/>
  <c r="AG190" i="1"/>
  <c r="AH190" i="1"/>
  <c r="AI190" i="1"/>
  <c r="AJ190" i="1"/>
  <c r="AK190" i="1"/>
  <c r="B37" i="2"/>
  <c r="B36" i="2"/>
  <c r="B35" i="2"/>
  <c r="B34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B33" i="2"/>
  <c r="B32" i="2"/>
  <c r="B31" i="2"/>
  <c r="B30" i="2"/>
  <c r="AG176" i="1"/>
  <c r="AH176" i="1"/>
  <c r="AI176" i="1"/>
  <c r="AJ176" i="1"/>
  <c r="AK176" i="1"/>
  <c r="AG25" i="1"/>
  <c r="AH25" i="1"/>
  <c r="AI25" i="1"/>
  <c r="AJ25" i="1"/>
  <c r="AK25" i="1"/>
  <c r="AG101" i="1"/>
  <c r="AH101" i="1"/>
  <c r="AI101" i="1"/>
  <c r="AJ101" i="1"/>
  <c r="AK101" i="1"/>
  <c r="AG73" i="1"/>
  <c r="AH73" i="1"/>
  <c r="AI73" i="1"/>
  <c r="AJ73" i="1"/>
  <c r="AK73" i="1"/>
  <c r="AG77" i="1"/>
  <c r="AH77" i="1"/>
  <c r="AI77" i="1"/>
  <c r="AJ77" i="1"/>
  <c r="AK77" i="1"/>
  <c r="AG113" i="1"/>
  <c r="AH113" i="1"/>
  <c r="AI113" i="1"/>
  <c r="AJ113" i="1"/>
  <c r="AK113" i="1"/>
  <c r="AG69" i="1"/>
  <c r="AH69" i="1"/>
  <c r="AI69" i="1"/>
  <c r="AJ69" i="1"/>
  <c r="AK69" i="1"/>
  <c r="AG192" i="1"/>
  <c r="AH192" i="1"/>
  <c r="AI192" i="1"/>
  <c r="AJ192" i="1"/>
  <c r="AK192" i="1"/>
  <c r="AG241" i="1"/>
  <c r="AH241" i="1"/>
  <c r="AI241" i="1"/>
  <c r="AJ241" i="1"/>
  <c r="AK241" i="1"/>
  <c r="AG237" i="1"/>
  <c r="AH237" i="1"/>
  <c r="AI237" i="1"/>
  <c r="AJ237" i="1"/>
  <c r="AG81" i="1"/>
  <c r="AH81" i="1"/>
  <c r="AI81" i="1"/>
  <c r="AJ81" i="1"/>
  <c r="AK81" i="1"/>
  <c r="AG149" i="1"/>
  <c r="AH149" i="1"/>
  <c r="AI149" i="1"/>
  <c r="AJ149" i="1"/>
  <c r="AK149" i="1"/>
  <c r="AG45" i="1"/>
  <c r="AH45" i="1"/>
  <c r="AI45" i="1"/>
  <c r="AJ45" i="1"/>
  <c r="AK45" i="1"/>
  <c r="AG233" i="1"/>
  <c r="AH233" i="1"/>
  <c r="AI233" i="1"/>
  <c r="AJ233" i="1"/>
  <c r="AK233" i="1"/>
  <c r="AG197" i="1"/>
  <c r="AH197" i="1"/>
  <c r="AI197" i="1"/>
  <c r="AJ197" i="1"/>
  <c r="AK197" i="1"/>
  <c r="AG209" i="1"/>
  <c r="AH209" i="1"/>
  <c r="AI209" i="1"/>
  <c r="AJ209" i="1"/>
  <c r="AK209" i="1"/>
  <c r="AG153" i="1"/>
  <c r="AH153" i="1"/>
  <c r="AI153" i="1"/>
  <c r="AJ153" i="1"/>
  <c r="AK153" i="1"/>
  <c r="AG229" i="1"/>
  <c r="AH229" i="1"/>
  <c r="AI229" i="1"/>
  <c r="AJ229" i="1"/>
  <c r="AK229" i="1"/>
  <c r="AG205" i="1"/>
  <c r="AH205" i="1"/>
  <c r="AI205" i="1"/>
  <c r="AJ205" i="1"/>
  <c r="AK205" i="1"/>
  <c r="AG37" i="1"/>
  <c r="AH37" i="1"/>
  <c r="AI37" i="1"/>
  <c r="AJ37" i="1"/>
  <c r="AK37" i="1"/>
  <c r="AG201" i="1"/>
  <c r="AH201" i="1"/>
  <c r="AI201" i="1"/>
  <c r="AJ201" i="1"/>
  <c r="AK201" i="1"/>
  <c r="AG121" i="1"/>
  <c r="AH121" i="1"/>
  <c r="AI121" i="1"/>
  <c r="AJ121" i="1"/>
  <c r="AG129" i="1"/>
  <c r="AH129" i="1"/>
  <c r="AI129" i="1"/>
  <c r="AJ129" i="1"/>
  <c r="AK129" i="1"/>
  <c r="AG117" i="1"/>
  <c r="AH117" i="1"/>
  <c r="AI117" i="1"/>
  <c r="AJ117" i="1"/>
  <c r="AK117" i="1"/>
  <c r="AG175" i="1"/>
  <c r="AH175" i="1"/>
  <c r="AI175" i="1"/>
  <c r="AJ175" i="1"/>
  <c r="AK175" i="1"/>
  <c r="AG13" i="1"/>
  <c r="AH13" i="1"/>
  <c r="AI13" i="1"/>
  <c r="AJ13" i="1"/>
  <c r="AK13" i="1"/>
  <c r="AG49" i="1"/>
  <c r="AH49" i="1"/>
  <c r="AI49" i="1"/>
  <c r="AJ49" i="1"/>
  <c r="AK49" i="1"/>
  <c r="AG9" i="1"/>
  <c r="AH9" i="1"/>
  <c r="AI9" i="1"/>
  <c r="AJ9" i="1"/>
  <c r="AK9" i="1"/>
  <c r="AG17" i="1"/>
  <c r="AH17" i="1"/>
  <c r="AI17" i="1"/>
  <c r="AJ17" i="1"/>
  <c r="AK17" i="1"/>
  <c r="AG5" i="1"/>
  <c r="AH5" i="1"/>
  <c r="AI5" i="1"/>
  <c r="AJ5" i="1"/>
  <c r="AK5" i="1"/>
  <c r="AG177" i="1"/>
  <c r="AH177" i="1"/>
  <c r="AI177" i="1"/>
  <c r="AJ177" i="1"/>
  <c r="AK177" i="1"/>
  <c r="AG41" i="1"/>
  <c r="AH41" i="1"/>
  <c r="AI41" i="1"/>
  <c r="AJ41" i="1"/>
  <c r="AK41" i="1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4" i="2"/>
  <c r="B23" i="2"/>
  <c r="B25" i="2"/>
  <c r="B2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B4" i="2"/>
  <c r="B2" i="2"/>
  <c r="B5" i="2"/>
  <c r="B3" i="2"/>
  <c r="AG246" i="1"/>
  <c r="AH246" i="1"/>
  <c r="AI246" i="1"/>
  <c r="AJ246" i="1"/>
  <c r="AK246" i="1"/>
  <c r="AG254" i="1"/>
  <c r="AH254" i="1"/>
  <c r="AI254" i="1"/>
  <c r="AJ254" i="1"/>
  <c r="AK254" i="1"/>
  <c r="AG242" i="1"/>
  <c r="AH242" i="1"/>
  <c r="AI242" i="1"/>
  <c r="AJ242" i="1"/>
  <c r="AK242" i="1"/>
  <c r="AG210" i="1"/>
  <c r="AH210" i="1"/>
  <c r="AI210" i="1"/>
  <c r="AJ210" i="1"/>
  <c r="AK210" i="1"/>
  <c r="AG94" i="1"/>
  <c r="AH94" i="1"/>
  <c r="AI94" i="1"/>
  <c r="AJ94" i="1"/>
  <c r="AK94" i="1"/>
  <c r="AG250" i="1"/>
  <c r="AH250" i="1"/>
  <c r="AI250" i="1"/>
  <c r="AJ250" i="1"/>
  <c r="AK250" i="1"/>
  <c r="AG218" i="1"/>
  <c r="AH218" i="1"/>
  <c r="AI218" i="1"/>
  <c r="AJ218" i="1"/>
  <c r="AK218" i="1"/>
  <c r="AG62" i="1"/>
  <c r="AH62" i="1"/>
  <c r="AI62" i="1"/>
  <c r="AJ62" i="1"/>
  <c r="AK62" i="1"/>
  <c r="AG214" i="1"/>
  <c r="AH214" i="1"/>
  <c r="AI214" i="1"/>
  <c r="AJ214" i="1"/>
  <c r="AK214" i="1"/>
  <c r="AG54" i="1"/>
  <c r="AH54" i="1"/>
  <c r="AI54" i="1"/>
  <c r="AJ54" i="1"/>
  <c r="AK54" i="1"/>
  <c r="AG222" i="1"/>
  <c r="AH222" i="1"/>
  <c r="AI222" i="1"/>
  <c r="AJ222" i="1"/>
  <c r="AK222" i="1"/>
  <c r="AG30" i="1"/>
  <c r="AH30" i="1"/>
  <c r="AI30" i="1"/>
  <c r="AJ30" i="1"/>
  <c r="AK30" i="1"/>
  <c r="AG18" i="1"/>
  <c r="AH18" i="1"/>
  <c r="AI18" i="1"/>
  <c r="AJ18" i="1"/>
  <c r="AK18" i="1"/>
  <c r="AG189" i="1"/>
  <c r="AH189" i="1"/>
  <c r="AI189" i="1"/>
  <c r="AJ189" i="1"/>
  <c r="AK189" i="1"/>
  <c r="AG22" i="1"/>
  <c r="AH22" i="1"/>
  <c r="AI22" i="1"/>
  <c r="AJ22" i="1"/>
  <c r="AK22" i="1"/>
  <c r="AG26" i="1"/>
  <c r="AH26" i="1"/>
  <c r="AI26" i="1"/>
  <c r="AJ26" i="1"/>
  <c r="AK26" i="1"/>
  <c r="AG50" i="1"/>
  <c r="AH50" i="1"/>
  <c r="AI50" i="1"/>
  <c r="AJ50" i="1"/>
  <c r="AK50" i="1"/>
  <c r="AG186" i="1"/>
  <c r="AH186" i="1"/>
  <c r="AI186" i="1"/>
  <c r="AJ186" i="1"/>
  <c r="AK186" i="1"/>
  <c r="AG58" i="1"/>
  <c r="AH58" i="1"/>
  <c r="AI58" i="1"/>
  <c r="AJ58" i="1"/>
  <c r="AK58" i="1"/>
  <c r="AG82" i="1"/>
  <c r="AH82" i="1"/>
  <c r="AI82" i="1"/>
  <c r="AJ82" i="1"/>
  <c r="AK82" i="1"/>
  <c r="AG86" i="1"/>
  <c r="AH86" i="1"/>
  <c r="AI86" i="1"/>
  <c r="AJ86" i="1"/>
  <c r="AK86" i="1"/>
  <c r="AG114" i="1"/>
  <c r="AH114" i="1"/>
  <c r="AI114" i="1"/>
  <c r="AJ114" i="1"/>
  <c r="AK114" i="1"/>
  <c r="AG90" i="1"/>
  <c r="AH90" i="1"/>
  <c r="AI90" i="1"/>
  <c r="AJ90" i="1"/>
  <c r="AK90" i="1"/>
  <c r="AG122" i="1"/>
  <c r="AH122" i="1"/>
  <c r="AI122" i="1"/>
  <c r="AJ122" i="1"/>
  <c r="AK122" i="1"/>
  <c r="AG126" i="1"/>
  <c r="AH126" i="1"/>
  <c r="AI126" i="1"/>
  <c r="AJ126" i="1"/>
  <c r="AK126" i="1"/>
  <c r="AG118" i="1"/>
  <c r="AH118" i="1"/>
  <c r="AI118" i="1"/>
  <c r="AJ118" i="1"/>
  <c r="AK118" i="1"/>
  <c r="AG158" i="1"/>
  <c r="AH158" i="1"/>
  <c r="AI158" i="1"/>
  <c r="AJ158" i="1"/>
  <c r="AK158" i="1"/>
  <c r="AG146" i="1"/>
  <c r="AH146" i="1"/>
  <c r="AI146" i="1"/>
  <c r="AJ146" i="1"/>
  <c r="AK146" i="1"/>
  <c r="AG150" i="1"/>
  <c r="AH150" i="1"/>
  <c r="AI150" i="1"/>
  <c r="AJ150" i="1"/>
  <c r="AK150" i="1"/>
  <c r="AG154" i="1"/>
  <c r="AH154" i="1"/>
  <c r="AI154" i="1"/>
  <c r="AJ154" i="1"/>
  <c r="AK154" i="1"/>
  <c r="AG187" i="1"/>
  <c r="AH187" i="1"/>
  <c r="AI187" i="1"/>
  <c r="AJ187" i="1"/>
  <c r="AK187" i="1"/>
  <c r="AG188" i="1"/>
  <c r="AH188" i="1"/>
  <c r="AI188" i="1"/>
  <c r="AJ188" i="1"/>
  <c r="AK188" i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B26" i="2"/>
  <c r="B27" i="2"/>
  <c r="B28" i="2"/>
  <c r="B29" i="2"/>
  <c r="B21" i="2"/>
  <c r="B18" i="2"/>
  <c r="B11" i="2"/>
  <c r="B10" i="2"/>
  <c r="B15" i="2"/>
  <c r="B14" i="2"/>
  <c r="AG230" i="1"/>
  <c r="AH230" i="1"/>
  <c r="AI230" i="1"/>
  <c r="AJ230" i="1"/>
  <c r="AK230" i="1"/>
  <c r="AG238" i="1"/>
  <c r="AH238" i="1"/>
  <c r="AI238" i="1"/>
  <c r="AJ238" i="1"/>
  <c r="AK238" i="1"/>
  <c r="AG226" i="1"/>
  <c r="AH226" i="1"/>
  <c r="AI226" i="1"/>
  <c r="AJ226" i="1"/>
  <c r="AK226" i="1"/>
  <c r="AG234" i="1"/>
  <c r="AH234" i="1"/>
  <c r="AI234" i="1"/>
  <c r="AJ234" i="1"/>
  <c r="AK234" i="1"/>
  <c r="AG198" i="1"/>
  <c r="AH198" i="1"/>
  <c r="AI198" i="1"/>
  <c r="AJ198" i="1"/>
  <c r="AK198" i="1"/>
  <c r="AG202" i="1"/>
  <c r="AH202" i="1"/>
  <c r="AI202" i="1"/>
  <c r="AJ202" i="1"/>
  <c r="AK202" i="1"/>
  <c r="AG206" i="1"/>
  <c r="AH206" i="1"/>
  <c r="AI206" i="1"/>
  <c r="AJ206" i="1"/>
  <c r="AK206" i="1"/>
  <c r="AG14" i="1"/>
  <c r="AH14" i="1"/>
  <c r="AI14" i="1"/>
  <c r="AJ14" i="1"/>
  <c r="AK14" i="1"/>
  <c r="AG194" i="1"/>
  <c r="AH194" i="1"/>
  <c r="AI194" i="1"/>
  <c r="AJ194" i="1"/>
  <c r="AK194" i="1"/>
  <c r="AG2" i="1"/>
  <c r="AH2" i="1"/>
  <c r="AJ2" i="1"/>
  <c r="AG6" i="1"/>
  <c r="AH6" i="1"/>
  <c r="AI6" i="1"/>
  <c r="AJ6" i="1"/>
  <c r="AK6" i="1"/>
  <c r="AG10" i="1"/>
  <c r="AH10" i="1"/>
  <c r="AI10" i="1"/>
  <c r="AJ10" i="1"/>
  <c r="AK10" i="1"/>
  <c r="AG46" i="1"/>
  <c r="AH46" i="1"/>
  <c r="AI46" i="1"/>
  <c r="AJ46" i="1"/>
  <c r="AK46" i="1"/>
  <c r="AG34" i="1"/>
  <c r="AH34" i="1"/>
  <c r="AI34" i="1"/>
  <c r="AJ34" i="1"/>
  <c r="AK34" i="1"/>
  <c r="AG38" i="1"/>
  <c r="AH38" i="1"/>
  <c r="AI38" i="1"/>
  <c r="AJ38" i="1"/>
  <c r="AK38" i="1"/>
  <c r="AG170" i="1"/>
  <c r="AH170" i="1"/>
  <c r="AI170" i="1"/>
  <c r="AJ170" i="1"/>
  <c r="AK170" i="1"/>
  <c r="AG42" i="1"/>
  <c r="AH42" i="1"/>
  <c r="AI42" i="1"/>
  <c r="AJ42" i="1"/>
  <c r="AK42" i="1"/>
  <c r="AG78" i="1"/>
  <c r="AH78" i="1"/>
  <c r="AI78" i="1"/>
  <c r="AJ78" i="1"/>
  <c r="AK78" i="1"/>
  <c r="AG66" i="1"/>
  <c r="AH66" i="1"/>
  <c r="AI66" i="1"/>
  <c r="AJ66" i="1"/>
  <c r="AK66" i="1"/>
  <c r="AG173" i="1"/>
  <c r="AH173" i="1"/>
  <c r="AI173" i="1"/>
  <c r="AJ173" i="1"/>
  <c r="AK173" i="1"/>
  <c r="AG70" i="1"/>
  <c r="AH70" i="1"/>
  <c r="AI70" i="1"/>
  <c r="AJ70" i="1"/>
  <c r="AK70" i="1"/>
  <c r="AG74" i="1"/>
  <c r="AH74" i="1"/>
  <c r="AI74" i="1"/>
  <c r="AJ74" i="1"/>
  <c r="AK74" i="1"/>
  <c r="AG110" i="1"/>
  <c r="AH110" i="1"/>
  <c r="AI110" i="1"/>
  <c r="AJ110" i="1"/>
  <c r="AK110" i="1"/>
  <c r="AG98" i="1"/>
  <c r="AH98" i="1"/>
  <c r="AI98" i="1"/>
  <c r="AJ98" i="1"/>
  <c r="AK98" i="1"/>
  <c r="AG102" i="1"/>
  <c r="AH102" i="1"/>
  <c r="AI102" i="1"/>
  <c r="AJ102" i="1"/>
  <c r="AK102" i="1"/>
  <c r="AG106" i="1"/>
  <c r="AH106" i="1"/>
  <c r="AI106" i="1"/>
  <c r="AJ106" i="1"/>
  <c r="AK106" i="1"/>
  <c r="AG142" i="1"/>
  <c r="AH142" i="1"/>
  <c r="AI142" i="1"/>
  <c r="AJ142" i="1"/>
  <c r="AK142" i="1"/>
  <c r="AG130" i="1"/>
  <c r="AH130" i="1"/>
  <c r="AI130" i="1"/>
  <c r="AJ130" i="1"/>
  <c r="AK130" i="1"/>
  <c r="AG134" i="1"/>
  <c r="AH134" i="1"/>
  <c r="AI134" i="1"/>
  <c r="AJ134" i="1"/>
  <c r="AK134" i="1"/>
  <c r="AG138" i="1"/>
  <c r="AH138" i="1"/>
  <c r="AI138" i="1"/>
  <c r="AJ138" i="1"/>
  <c r="AK138" i="1"/>
  <c r="AG171" i="1"/>
  <c r="AH171" i="1"/>
  <c r="AI171" i="1"/>
  <c r="AJ171" i="1"/>
  <c r="AK171" i="1"/>
  <c r="AG172" i="1"/>
  <c r="AH172" i="1"/>
  <c r="AI172" i="1"/>
  <c r="AJ172" i="1"/>
  <c r="AK172" i="1"/>
  <c r="B12" i="2"/>
  <c r="B13" i="2"/>
  <c r="B19" i="2"/>
  <c r="B20" i="2"/>
  <c r="B17" i="2"/>
  <c r="B16" i="2"/>
  <c r="AG12" i="1"/>
  <c r="AH12" i="1"/>
  <c r="AI12" i="1"/>
  <c r="AJ12" i="1"/>
  <c r="AK12" i="1"/>
  <c r="AG15" i="1"/>
  <c r="AH15" i="1"/>
  <c r="AI15" i="1"/>
  <c r="AJ15" i="1"/>
  <c r="AK15" i="1"/>
  <c r="AG71" i="1"/>
  <c r="AH71" i="1"/>
  <c r="AI71" i="1"/>
  <c r="AJ71" i="1"/>
  <c r="AK71" i="1"/>
  <c r="AG87" i="1"/>
  <c r="AH87" i="1"/>
  <c r="AI87" i="1"/>
  <c r="AJ87" i="1"/>
  <c r="AK87" i="1"/>
  <c r="AG76" i="1"/>
  <c r="AH76" i="1"/>
  <c r="AI76" i="1"/>
  <c r="AJ76" i="1"/>
  <c r="AK76" i="1"/>
  <c r="AG79" i="1"/>
  <c r="AH79" i="1"/>
  <c r="AI79" i="1"/>
  <c r="AJ79" i="1"/>
  <c r="AK79" i="1"/>
  <c r="AG31" i="1"/>
  <c r="AH31" i="1"/>
  <c r="AI31" i="1"/>
  <c r="AJ31" i="1"/>
  <c r="AK31" i="1"/>
  <c r="AG7" i="1"/>
  <c r="AH7" i="1"/>
  <c r="AI7" i="1"/>
  <c r="AJ7" i="1"/>
  <c r="AK7" i="1"/>
  <c r="AG67" i="1"/>
  <c r="AH67" i="1"/>
  <c r="AI67" i="1"/>
  <c r="AJ67" i="1"/>
  <c r="AK67" i="1"/>
  <c r="AG3" i="1"/>
  <c r="AH3" i="1"/>
  <c r="AI3" i="1"/>
  <c r="AJ3" i="1"/>
  <c r="AK3" i="1"/>
  <c r="AG80" i="1"/>
  <c r="AH80" i="1"/>
  <c r="AI80" i="1"/>
  <c r="AJ80" i="1"/>
  <c r="AK80" i="1"/>
  <c r="AG75" i="1"/>
  <c r="AH75" i="1"/>
  <c r="AI75" i="1"/>
  <c r="AJ75" i="1"/>
  <c r="AK75" i="1"/>
  <c r="AG72" i="1"/>
  <c r="AH72" i="1"/>
  <c r="AI72" i="1"/>
  <c r="AJ72" i="1"/>
  <c r="AK72" i="1"/>
  <c r="AG16" i="1"/>
  <c r="AH16" i="1"/>
  <c r="AI16" i="1"/>
  <c r="AJ16" i="1"/>
  <c r="AK16" i="1"/>
  <c r="AG11" i="1"/>
  <c r="AH11" i="1"/>
  <c r="AI11" i="1"/>
  <c r="AJ11" i="1"/>
  <c r="AK11" i="1"/>
  <c r="AG143" i="1"/>
  <c r="AH143" i="1"/>
  <c r="AI143" i="1"/>
  <c r="AJ143" i="1"/>
  <c r="AK143" i="1"/>
  <c r="AG131" i="1"/>
  <c r="AH131" i="1"/>
  <c r="AI131" i="1"/>
  <c r="AJ131" i="1"/>
  <c r="AK131" i="1"/>
  <c r="AG135" i="1"/>
  <c r="AH135" i="1"/>
  <c r="AI135" i="1"/>
  <c r="AJ135" i="1"/>
  <c r="AK135" i="1"/>
  <c r="AG136" i="1"/>
  <c r="AH136" i="1"/>
  <c r="AI136" i="1"/>
  <c r="AJ136" i="1"/>
  <c r="AK136" i="1"/>
  <c r="AG139" i="1"/>
  <c r="AH139" i="1"/>
  <c r="AI139" i="1"/>
  <c r="AJ139" i="1"/>
  <c r="AK139" i="1"/>
  <c r="AG4" i="1"/>
  <c r="AH4" i="1"/>
  <c r="AI4" i="1"/>
  <c r="AJ4" i="1"/>
  <c r="AK4" i="1"/>
  <c r="AG27" i="1"/>
  <c r="AH27" i="1"/>
  <c r="AI27" i="1"/>
  <c r="AJ27" i="1"/>
  <c r="AK27" i="1"/>
  <c r="AG8" i="1"/>
  <c r="AH8" i="1"/>
  <c r="AI8" i="1"/>
  <c r="AJ8" i="1"/>
  <c r="AK8" i="1"/>
  <c r="AG68" i="1"/>
  <c r="AH68" i="1"/>
  <c r="AI68" i="1"/>
  <c r="AJ68" i="1"/>
  <c r="AK68" i="1"/>
  <c r="AG144" i="1"/>
  <c r="AH144" i="1"/>
  <c r="AI144" i="1"/>
  <c r="AJ144" i="1"/>
  <c r="AK144" i="1"/>
  <c r="AG132" i="1"/>
  <c r="AH132" i="1"/>
  <c r="AI132" i="1"/>
  <c r="AJ132" i="1"/>
  <c r="AK132" i="1"/>
  <c r="AG140" i="1"/>
  <c r="AH140" i="1"/>
  <c r="AI140" i="1"/>
  <c r="AJ140" i="1"/>
  <c r="AK140" i="1"/>
  <c r="AG19" i="1"/>
  <c r="AH19" i="1"/>
  <c r="AI19" i="1"/>
  <c r="AJ19" i="1"/>
  <c r="AK19" i="1"/>
  <c r="AG95" i="1"/>
  <c r="AH95" i="1"/>
  <c r="AI95" i="1"/>
  <c r="AJ95" i="1"/>
  <c r="AK95" i="1"/>
  <c r="AG23" i="1"/>
  <c r="AH23" i="1"/>
  <c r="AI23" i="1"/>
  <c r="AJ23" i="1"/>
  <c r="AK23" i="1"/>
  <c r="AG83" i="1"/>
  <c r="AH83" i="1"/>
  <c r="AI83" i="1"/>
  <c r="AJ83" i="1"/>
  <c r="AK83" i="1"/>
  <c r="AG91" i="1"/>
  <c r="AH91" i="1"/>
  <c r="AI91" i="1"/>
  <c r="AJ91" i="1"/>
  <c r="AK91" i="1"/>
  <c r="AG159" i="1"/>
  <c r="AH159" i="1"/>
  <c r="AI159" i="1"/>
  <c r="AJ159" i="1"/>
  <c r="AK159" i="1"/>
  <c r="AG147" i="1"/>
  <c r="AH147" i="1"/>
  <c r="AI147" i="1"/>
  <c r="AJ147" i="1"/>
  <c r="AK147" i="1"/>
  <c r="AG151" i="1"/>
  <c r="AH151" i="1"/>
  <c r="AI151" i="1"/>
  <c r="AJ151" i="1"/>
  <c r="AK151" i="1"/>
  <c r="AG155" i="1"/>
  <c r="AH155" i="1"/>
  <c r="AI155" i="1"/>
  <c r="AJ155" i="1"/>
  <c r="AK155" i="1"/>
  <c r="AK99" i="1"/>
  <c r="AK39" i="1"/>
  <c r="AK103" i="1"/>
  <c r="AK43" i="1"/>
  <c r="AK107" i="1"/>
  <c r="AK47" i="1"/>
  <c r="AK111" i="1"/>
  <c r="AK162" i="1"/>
  <c r="AK164" i="1"/>
  <c r="AK166" i="1"/>
  <c r="AK168" i="1"/>
  <c r="AK195" i="1"/>
  <c r="AK227" i="1"/>
  <c r="AK199" i="1"/>
  <c r="AK231" i="1"/>
  <c r="AK203" i="1"/>
  <c r="AK235" i="1"/>
  <c r="AK207" i="1"/>
  <c r="AK239" i="1"/>
  <c r="AK36" i="1"/>
  <c r="AK40" i="1"/>
  <c r="AK44" i="1"/>
  <c r="AK48" i="1"/>
  <c r="AK51" i="1"/>
  <c r="AK100" i="1"/>
  <c r="AK55" i="1"/>
  <c r="AK104" i="1"/>
  <c r="AK59" i="1"/>
  <c r="AK108" i="1"/>
  <c r="AK63" i="1"/>
  <c r="AK112" i="1"/>
  <c r="AK115" i="1"/>
  <c r="AK119" i="1"/>
  <c r="AK123" i="1"/>
  <c r="AK127" i="1"/>
  <c r="AK163" i="1"/>
  <c r="AK178" i="1"/>
  <c r="AK165" i="1"/>
  <c r="AK180" i="1"/>
  <c r="AK167" i="1"/>
  <c r="AK182" i="1"/>
  <c r="AK169" i="1"/>
  <c r="AK184" i="1"/>
  <c r="AK196" i="1"/>
  <c r="AK200" i="1"/>
  <c r="AK204" i="1"/>
  <c r="AK208" i="1"/>
  <c r="AK211" i="1"/>
  <c r="AK228" i="1"/>
  <c r="AK215" i="1"/>
  <c r="AK232" i="1"/>
  <c r="AK219" i="1"/>
  <c r="AK236" i="1"/>
  <c r="AK223" i="1"/>
  <c r="AK240" i="1"/>
  <c r="AK243" i="1"/>
  <c r="AK247" i="1"/>
  <c r="AK251" i="1"/>
  <c r="AK255" i="1"/>
  <c r="AK35" i="1"/>
  <c r="AI36" i="1"/>
  <c r="AI39" i="1"/>
  <c r="AI40" i="1"/>
  <c r="AI43" i="1"/>
  <c r="AI44" i="1"/>
  <c r="AI47" i="1"/>
  <c r="AI48" i="1"/>
  <c r="AI51" i="1"/>
  <c r="AI55" i="1"/>
  <c r="AI59" i="1"/>
  <c r="AI63" i="1"/>
  <c r="AI99" i="1"/>
  <c r="AI100" i="1"/>
  <c r="AI103" i="1"/>
  <c r="AI104" i="1"/>
  <c r="AI107" i="1"/>
  <c r="AI108" i="1"/>
  <c r="AI111" i="1"/>
  <c r="AI112" i="1"/>
  <c r="AI115" i="1"/>
  <c r="AI119" i="1"/>
  <c r="AI123" i="1"/>
  <c r="AI127" i="1"/>
  <c r="AI162" i="1"/>
  <c r="AI163" i="1"/>
  <c r="AI164" i="1"/>
  <c r="AI165" i="1"/>
  <c r="AI166" i="1"/>
  <c r="AI167" i="1"/>
  <c r="AI168" i="1"/>
  <c r="AI169" i="1"/>
  <c r="AI178" i="1"/>
  <c r="AI180" i="1"/>
  <c r="AI182" i="1"/>
  <c r="AI184" i="1"/>
  <c r="AI195" i="1"/>
  <c r="AI196" i="1"/>
  <c r="AI199" i="1"/>
  <c r="AI200" i="1"/>
  <c r="AI203" i="1"/>
  <c r="AI204" i="1"/>
  <c r="AI207" i="1"/>
  <c r="AI208" i="1"/>
  <c r="AI211" i="1"/>
  <c r="AI215" i="1"/>
  <c r="AI219" i="1"/>
  <c r="AI223" i="1"/>
  <c r="AI227" i="1"/>
  <c r="AI228" i="1"/>
  <c r="AI231" i="1"/>
  <c r="AI232" i="1"/>
  <c r="AI235" i="1"/>
  <c r="AI236" i="1"/>
  <c r="AI239" i="1"/>
  <c r="AI240" i="1"/>
  <c r="AI243" i="1"/>
  <c r="AI247" i="1"/>
  <c r="AI251" i="1"/>
  <c r="AI255" i="1"/>
  <c r="AI35" i="1"/>
  <c r="AJ36" i="1"/>
  <c r="AJ39" i="1"/>
  <c r="AJ40" i="1"/>
  <c r="AJ43" i="1"/>
  <c r="AJ44" i="1"/>
  <c r="AJ47" i="1"/>
  <c r="AJ48" i="1"/>
  <c r="AJ51" i="1"/>
  <c r="AJ55" i="1"/>
  <c r="AJ59" i="1"/>
  <c r="AJ63" i="1"/>
  <c r="AJ99" i="1"/>
  <c r="AJ100" i="1"/>
  <c r="AJ103" i="1"/>
  <c r="AJ104" i="1"/>
  <c r="AJ107" i="1"/>
  <c r="AJ108" i="1"/>
  <c r="AJ111" i="1"/>
  <c r="AJ112" i="1"/>
  <c r="AJ115" i="1"/>
  <c r="AJ119" i="1"/>
  <c r="AJ123" i="1"/>
  <c r="AJ127" i="1"/>
  <c r="AJ162" i="1"/>
  <c r="AJ163" i="1"/>
  <c r="AJ164" i="1"/>
  <c r="AJ165" i="1"/>
  <c r="AJ166" i="1"/>
  <c r="AJ167" i="1"/>
  <c r="AJ168" i="1"/>
  <c r="AJ169" i="1"/>
  <c r="AJ178" i="1"/>
  <c r="AJ180" i="1"/>
  <c r="AJ182" i="1"/>
  <c r="AJ184" i="1"/>
  <c r="AJ195" i="1"/>
  <c r="AJ196" i="1"/>
  <c r="AJ199" i="1"/>
  <c r="AJ200" i="1"/>
  <c r="AJ203" i="1"/>
  <c r="AJ204" i="1"/>
  <c r="AJ207" i="1"/>
  <c r="AJ208" i="1"/>
  <c r="AJ211" i="1"/>
  <c r="AJ215" i="1"/>
  <c r="AJ219" i="1"/>
  <c r="AJ223" i="1"/>
  <c r="AJ227" i="1"/>
  <c r="AJ228" i="1"/>
  <c r="AJ231" i="1"/>
  <c r="AJ232" i="1"/>
  <c r="AJ235" i="1"/>
  <c r="AJ236" i="1"/>
  <c r="AJ239" i="1"/>
  <c r="AJ240" i="1"/>
  <c r="AJ243" i="1"/>
  <c r="AJ247" i="1"/>
  <c r="AJ251" i="1"/>
  <c r="AJ255" i="1"/>
  <c r="AJ35" i="1"/>
  <c r="AG35" i="1"/>
  <c r="AH35" i="1"/>
  <c r="AG239" i="1"/>
  <c r="AH239" i="1"/>
  <c r="AG227" i="1"/>
  <c r="AH227" i="1"/>
  <c r="AG255" i="1"/>
  <c r="AH255" i="1"/>
  <c r="AG236" i="1"/>
  <c r="AH236" i="1"/>
  <c r="AG231" i="1"/>
  <c r="AH231" i="1"/>
  <c r="AG232" i="1"/>
  <c r="AH232" i="1"/>
  <c r="AG235" i="1"/>
  <c r="AH235" i="1"/>
  <c r="AG243" i="1"/>
  <c r="AH243" i="1"/>
  <c r="AG47" i="1"/>
  <c r="AH47" i="1"/>
  <c r="AG203" i="1"/>
  <c r="AH203" i="1"/>
  <c r="AG63" i="1"/>
  <c r="AH63" i="1"/>
  <c r="AG199" i="1"/>
  <c r="AH199" i="1"/>
  <c r="AG55" i="1"/>
  <c r="AH55" i="1"/>
  <c r="AG43" i="1"/>
  <c r="AH43" i="1"/>
  <c r="AG207" i="1"/>
  <c r="AH207" i="1"/>
  <c r="AG59" i="1"/>
  <c r="AH59" i="1"/>
  <c r="AG39" i="1"/>
  <c r="AH39" i="1"/>
  <c r="AG111" i="1"/>
  <c r="AH111" i="1"/>
  <c r="AG99" i="1"/>
  <c r="AH99" i="1"/>
  <c r="AG108" i="1"/>
  <c r="AH108" i="1"/>
  <c r="AG103" i="1"/>
  <c r="AH103" i="1"/>
  <c r="AG178" i="1"/>
  <c r="AH178" i="1"/>
  <c r="AG104" i="1"/>
  <c r="AH104" i="1"/>
  <c r="AG107" i="1"/>
  <c r="AH107" i="1"/>
  <c r="AG168" i="1"/>
  <c r="AH168" i="1"/>
  <c r="AG119" i="1"/>
  <c r="AH119" i="1"/>
  <c r="AG162" i="1"/>
  <c r="AH162" i="1"/>
  <c r="AG115" i="1"/>
  <c r="AH115" i="1"/>
  <c r="AG167" i="1"/>
  <c r="AH167" i="1"/>
  <c r="AG164" i="1"/>
  <c r="AH164" i="1"/>
  <c r="AG165" i="1"/>
  <c r="AH165" i="1"/>
  <c r="AG166" i="1"/>
  <c r="AH166" i="1"/>
  <c r="AG36" i="1"/>
  <c r="AH36" i="1"/>
  <c r="AG240" i="1"/>
  <c r="AH240" i="1"/>
  <c r="AG228" i="1"/>
  <c r="AH228" i="1"/>
  <c r="AG223" i="1"/>
  <c r="AH223" i="1"/>
  <c r="AG44" i="1"/>
  <c r="AH44" i="1"/>
  <c r="AG208" i="1"/>
  <c r="AH208" i="1"/>
  <c r="AG196" i="1"/>
  <c r="AH196" i="1"/>
  <c r="AG200" i="1"/>
  <c r="AH200" i="1"/>
  <c r="AG219" i="1"/>
  <c r="AH219" i="1"/>
  <c r="AG215" i="1"/>
  <c r="AH215" i="1"/>
  <c r="AG48" i="1"/>
  <c r="AH48" i="1"/>
  <c r="AG204" i="1"/>
  <c r="AH204" i="1"/>
  <c r="AG40" i="1"/>
  <c r="AH40" i="1"/>
  <c r="AG112" i="1"/>
  <c r="AH112" i="1"/>
  <c r="AG100" i="1"/>
  <c r="AH100" i="1"/>
  <c r="AG169" i="1"/>
  <c r="AH169" i="1"/>
  <c r="AG127" i="1"/>
  <c r="AH127" i="1"/>
  <c r="AG163" i="1"/>
  <c r="AH163" i="1"/>
  <c r="AG247" i="1"/>
  <c r="AH247" i="1"/>
  <c r="AG251" i="1"/>
  <c r="AH251" i="1"/>
  <c r="AG211" i="1"/>
  <c r="AH211" i="1"/>
  <c r="AG51" i="1"/>
  <c r="AH51" i="1"/>
  <c r="AG123" i="1"/>
  <c r="AH123" i="1"/>
  <c r="AG184" i="1"/>
  <c r="AH184" i="1"/>
  <c r="AG180" i="1"/>
  <c r="AH180" i="1"/>
  <c r="AG182" i="1"/>
  <c r="AH182" i="1"/>
  <c r="AH195" i="1"/>
  <c r="AG195" i="1"/>
  <c r="D53" i="21" l="1"/>
  <c r="AK147" i="17"/>
  <c r="D246" i="21"/>
  <c r="D76" i="21"/>
  <c r="D136" i="21"/>
  <c r="D100" i="21"/>
  <c r="D54" i="21"/>
  <c r="D26" i="21"/>
  <c r="D25" i="21"/>
  <c r="D244" i="21"/>
  <c r="D55" i="21"/>
  <c r="D223" i="21"/>
  <c r="D36" i="21"/>
  <c r="D102" i="21"/>
  <c r="D42" i="21"/>
  <c r="D30" i="21"/>
  <c r="D37" i="21"/>
  <c r="D121" i="21"/>
  <c r="D15" i="21"/>
  <c r="D51" i="21"/>
  <c r="E84" i="21"/>
  <c r="F84" i="21" s="1"/>
  <c r="D96" i="21"/>
  <c r="D79" i="21"/>
  <c r="D21" i="21"/>
  <c r="D23" i="21"/>
  <c r="E245" i="21"/>
  <c r="F245" i="21" s="1"/>
  <c r="E18" i="21"/>
  <c r="F18" i="21" s="1"/>
  <c r="E73" i="21"/>
  <c r="F73" i="21" s="1"/>
  <c r="D172" i="21"/>
  <c r="D46" i="21"/>
  <c r="D159" i="21"/>
  <c r="D232" i="21"/>
  <c r="E155" i="21"/>
  <c r="F155" i="21" s="1"/>
  <c r="G155" i="21" s="1"/>
  <c r="D126" i="21"/>
  <c r="D150" i="21"/>
  <c r="D222" i="21"/>
  <c r="D179" i="21"/>
  <c r="D236" i="21"/>
  <c r="D132" i="21"/>
  <c r="D251" i="21"/>
  <c r="D59" i="21"/>
  <c r="D196" i="21"/>
  <c r="D185" i="21"/>
  <c r="D161" i="21"/>
  <c r="E13" i="21"/>
  <c r="F13" i="21" s="1"/>
  <c r="G13" i="21" s="1"/>
  <c r="E66" i="21"/>
  <c r="F66" i="21" s="1"/>
  <c r="G66" i="21" s="1"/>
  <c r="E60" i="21"/>
  <c r="F60" i="21" s="1"/>
  <c r="G60" i="21" s="1"/>
  <c r="D67" i="21"/>
  <c r="D169" i="21"/>
  <c r="D253" i="21"/>
  <c r="D199" i="21"/>
  <c r="E229" i="21"/>
  <c r="F229" i="21" s="1"/>
  <c r="G229" i="21" s="1"/>
  <c r="E101" i="21"/>
  <c r="F101" i="21" s="1"/>
  <c r="E210" i="21"/>
  <c r="F210" i="21" s="1"/>
  <c r="D241" i="21"/>
  <c r="E65" i="21"/>
  <c r="F65" i="21" s="1"/>
  <c r="E240" i="21"/>
  <c r="F240" i="21" s="1"/>
  <c r="G240" i="21" s="1"/>
  <c r="E156" i="21"/>
  <c r="F156" i="21" s="1"/>
  <c r="D108" i="21"/>
  <c r="D72" i="21"/>
  <c r="D186" i="21"/>
  <c r="D117" i="21"/>
  <c r="E57" i="21"/>
  <c r="F57" i="21" s="1"/>
  <c r="D234" i="21"/>
  <c r="A183" i="17"/>
  <c r="AK183" i="17" s="1"/>
  <c r="D27" i="21" s="1"/>
  <c r="G2" i="19"/>
  <c r="S2" i="19"/>
  <c r="N3" i="13" s="1"/>
  <c r="AE2" i="19"/>
  <c r="J3" i="19"/>
  <c r="E5" i="15" s="1"/>
  <c r="V3" i="19"/>
  <c r="AH3" i="19"/>
  <c r="M4" i="19"/>
  <c r="Y4" i="19"/>
  <c r="P5" i="19"/>
  <c r="E6" i="13" s="1"/>
  <c r="AB5" i="19"/>
  <c r="G6" i="19"/>
  <c r="S6" i="19"/>
  <c r="N7" i="13" s="1"/>
  <c r="AE6" i="19"/>
  <c r="J7" i="19"/>
  <c r="E9" i="15" s="1"/>
  <c r="V7" i="19"/>
  <c r="AH7" i="19"/>
  <c r="M8" i="19"/>
  <c r="Y8" i="19"/>
  <c r="P9" i="19"/>
  <c r="E10" i="13" s="1"/>
  <c r="AB9" i="19"/>
  <c r="G10" i="19"/>
  <c r="S10" i="19"/>
  <c r="AE10" i="19"/>
  <c r="J11" i="19"/>
  <c r="D5" i="15" s="1"/>
  <c r="V11" i="19"/>
  <c r="AH11" i="19"/>
  <c r="M12" i="19"/>
  <c r="Y12" i="19"/>
  <c r="P13" i="19"/>
  <c r="D6" i="13" s="1"/>
  <c r="AB13" i="19"/>
  <c r="G14" i="19"/>
  <c r="S14" i="19"/>
  <c r="AE14" i="19"/>
  <c r="J15" i="19"/>
  <c r="D9" i="15" s="1"/>
  <c r="V15" i="19"/>
  <c r="AH15" i="19"/>
  <c r="M16" i="19"/>
  <c r="Y16" i="19"/>
  <c r="P17" i="19"/>
  <c r="D10" i="13" s="1"/>
  <c r="AB17" i="19"/>
  <c r="G18" i="19"/>
  <c r="S18" i="19"/>
  <c r="J3" i="13" s="1"/>
  <c r="AE18" i="19"/>
  <c r="J19" i="19"/>
  <c r="F5" i="15" s="1"/>
  <c r="V19" i="19"/>
  <c r="AH19" i="19"/>
  <c r="K3" i="9" s="1"/>
  <c r="M20" i="19"/>
  <c r="Y20" i="19"/>
  <c r="P21" i="19"/>
  <c r="G6" i="13" s="1"/>
  <c r="AB21" i="19"/>
  <c r="G22" i="19"/>
  <c r="S22" i="19"/>
  <c r="J7" i="13" s="1"/>
  <c r="AE22" i="19"/>
  <c r="F6" i="9" s="1"/>
  <c r="J23" i="19"/>
  <c r="F9" i="15" s="1"/>
  <c r="V23" i="19"/>
  <c r="AH23" i="19"/>
  <c r="K7" i="9" s="1"/>
  <c r="M24" i="19"/>
  <c r="Y24" i="19"/>
  <c r="P25" i="19"/>
  <c r="G10" i="13" s="1"/>
  <c r="AB25" i="19"/>
  <c r="G26" i="19"/>
  <c r="S26" i="19"/>
  <c r="AE26" i="19"/>
  <c r="J27" i="19"/>
  <c r="H5" i="15" s="1"/>
  <c r="V27" i="19"/>
  <c r="AH27" i="19"/>
  <c r="M28" i="19"/>
  <c r="Y28" i="19"/>
  <c r="P29" i="19"/>
  <c r="F6" i="13" s="1"/>
  <c r="AB29" i="19"/>
  <c r="G30" i="19"/>
  <c r="S30" i="19"/>
  <c r="AE30" i="19"/>
  <c r="H2" i="19"/>
  <c r="T2" i="19"/>
  <c r="O3" i="13" s="1"/>
  <c r="AF2" i="19"/>
  <c r="K3" i="19"/>
  <c r="J5" i="15" s="1"/>
  <c r="W3" i="19"/>
  <c r="AI3" i="19"/>
  <c r="N4" i="19"/>
  <c r="Z4" i="19"/>
  <c r="Q5" i="19"/>
  <c r="L6" i="13" s="1"/>
  <c r="AC5" i="19"/>
  <c r="H6" i="19"/>
  <c r="T6" i="19"/>
  <c r="O7" i="13" s="1"/>
  <c r="AF6" i="19"/>
  <c r="K7" i="19"/>
  <c r="J9" i="15" s="1"/>
  <c r="W7" i="19"/>
  <c r="AI7" i="19"/>
  <c r="N8" i="19"/>
  <c r="Z8" i="19"/>
  <c r="Q9" i="19"/>
  <c r="L10" i="13" s="1"/>
  <c r="AC9" i="19"/>
  <c r="H10" i="19"/>
  <c r="T10" i="19"/>
  <c r="AF10" i="19"/>
  <c r="K11" i="19"/>
  <c r="I5" i="15" s="1"/>
  <c r="W11" i="19"/>
  <c r="AI11" i="19"/>
  <c r="N12" i="19"/>
  <c r="Z12" i="19"/>
  <c r="Q13" i="19"/>
  <c r="AC13" i="19"/>
  <c r="H14" i="19"/>
  <c r="T14" i="19"/>
  <c r="AF14" i="19"/>
  <c r="K15" i="19"/>
  <c r="I9" i="15" s="1"/>
  <c r="W15" i="19"/>
  <c r="AI15" i="19"/>
  <c r="N16" i="19"/>
  <c r="Z16" i="19"/>
  <c r="Q17" i="19"/>
  <c r="AC17" i="19"/>
  <c r="H18" i="19"/>
  <c r="G4" i="15" s="1"/>
  <c r="T18" i="19"/>
  <c r="K3" i="13" s="1"/>
  <c r="AF18" i="19"/>
  <c r="K19" i="19"/>
  <c r="K5" i="15" s="1"/>
  <c r="W19" i="19"/>
  <c r="AI19" i="19"/>
  <c r="D4" i="5" s="1"/>
  <c r="N20" i="19"/>
  <c r="Z20" i="19"/>
  <c r="Q21" i="19"/>
  <c r="H6" i="13" s="1"/>
  <c r="AC21" i="19"/>
  <c r="H5" i="9" s="1"/>
  <c r="H22" i="19"/>
  <c r="G8" i="15" s="1"/>
  <c r="T22" i="19"/>
  <c r="K7" i="13" s="1"/>
  <c r="AF22" i="19"/>
  <c r="K23" i="19"/>
  <c r="K9" i="15" s="1"/>
  <c r="W23" i="19"/>
  <c r="AI23" i="19"/>
  <c r="D7" i="5" s="1"/>
  <c r="N24" i="19"/>
  <c r="Z24" i="19"/>
  <c r="Q25" i="19"/>
  <c r="H10" i="13" s="1"/>
  <c r="AC25" i="19"/>
  <c r="H9" i="9" s="1"/>
  <c r="H26" i="19"/>
  <c r="T26" i="19"/>
  <c r="AF26" i="19"/>
  <c r="K27" i="19"/>
  <c r="M5" i="15" s="1"/>
  <c r="W27" i="19"/>
  <c r="AI27" i="19"/>
  <c r="N28" i="19"/>
  <c r="Z28" i="19"/>
  <c r="Q29" i="19"/>
  <c r="AC29" i="19"/>
  <c r="H30" i="19"/>
  <c r="T30" i="19"/>
  <c r="AF30" i="19"/>
  <c r="K31" i="19"/>
  <c r="M9" i="15" s="1"/>
  <c r="W31" i="19"/>
  <c r="AI31" i="19"/>
  <c r="N32" i="19"/>
  <c r="Z32" i="19"/>
  <c r="I2" i="19"/>
  <c r="U2" i="19"/>
  <c r="AG2" i="19"/>
  <c r="L3" i="19"/>
  <c r="X3" i="19"/>
  <c r="AJ3" i="19"/>
  <c r="O4" i="19"/>
  <c r="AA4" i="19"/>
  <c r="AM4" i="19"/>
  <c r="R5" i="19"/>
  <c r="M6" i="13" s="1"/>
  <c r="AD5" i="19"/>
  <c r="I6" i="19"/>
  <c r="U6" i="19"/>
  <c r="AG6" i="19"/>
  <c r="L7" i="19"/>
  <c r="X7" i="19"/>
  <c r="AJ7" i="19"/>
  <c r="O8" i="19"/>
  <c r="AA8" i="19"/>
  <c r="AM8" i="19"/>
  <c r="R9" i="19"/>
  <c r="M10" i="13" s="1"/>
  <c r="AD9" i="19"/>
  <c r="I10" i="19"/>
  <c r="U10" i="19"/>
  <c r="AG10" i="19"/>
  <c r="L11" i="19"/>
  <c r="X11" i="19"/>
  <c r="AJ11" i="19"/>
  <c r="O12" i="19"/>
  <c r="AA12" i="19"/>
  <c r="AM12" i="19"/>
  <c r="R13" i="19"/>
  <c r="AD13" i="19"/>
  <c r="I14" i="19"/>
  <c r="U14" i="19"/>
  <c r="AG14" i="19"/>
  <c r="L15" i="19"/>
  <c r="X15" i="19"/>
  <c r="AJ15" i="19"/>
  <c r="O16" i="19"/>
  <c r="AA16" i="19"/>
  <c r="AM16" i="19"/>
  <c r="R17" i="19"/>
  <c r="AD17" i="19"/>
  <c r="I18" i="19"/>
  <c r="L4" i="15" s="1"/>
  <c r="U18" i="19"/>
  <c r="AG18" i="19"/>
  <c r="J2" i="9" s="1"/>
  <c r="L19" i="19"/>
  <c r="X19" i="19"/>
  <c r="AJ19" i="19"/>
  <c r="E4" i="5" s="1"/>
  <c r="O20" i="19"/>
  <c r="AA20" i="19"/>
  <c r="AM20" i="19"/>
  <c r="R21" i="19"/>
  <c r="I6" i="13" s="1"/>
  <c r="AD21" i="19"/>
  <c r="I5" i="9" s="1"/>
  <c r="I22" i="19"/>
  <c r="L8" i="15" s="1"/>
  <c r="U22" i="19"/>
  <c r="AG22" i="19"/>
  <c r="J6" i="9" s="1"/>
  <c r="L23" i="19"/>
  <c r="X23" i="19"/>
  <c r="AJ23" i="19"/>
  <c r="E7" i="5" s="1"/>
  <c r="J2" i="19"/>
  <c r="E4" i="15" s="1"/>
  <c r="K2" i="19"/>
  <c r="J4" i="15" s="1"/>
  <c r="W2" i="19"/>
  <c r="AI2" i="19"/>
  <c r="N3" i="19"/>
  <c r="Z3" i="19"/>
  <c r="Q4" i="19"/>
  <c r="L5" i="13" s="1"/>
  <c r="AC4" i="19"/>
  <c r="H5" i="19"/>
  <c r="T5" i="19"/>
  <c r="O6" i="13" s="1"/>
  <c r="AF5" i="19"/>
  <c r="K6" i="19"/>
  <c r="J8" i="15" s="1"/>
  <c r="W6" i="19"/>
  <c r="AI6" i="19"/>
  <c r="N7" i="19"/>
  <c r="Z7" i="19"/>
  <c r="Q8" i="19"/>
  <c r="L9" i="13" s="1"/>
  <c r="AC8" i="19"/>
  <c r="H9" i="19"/>
  <c r="T9" i="19"/>
  <c r="O10" i="13" s="1"/>
  <c r="L2" i="19"/>
  <c r="X2" i="19"/>
  <c r="AJ2" i="19"/>
  <c r="O3" i="19"/>
  <c r="AA3" i="19"/>
  <c r="AM3" i="19"/>
  <c r="R4" i="19"/>
  <c r="M5" i="13" s="1"/>
  <c r="AD4" i="19"/>
  <c r="I5" i="19"/>
  <c r="U5" i="19"/>
  <c r="AG5" i="19"/>
  <c r="L6" i="19"/>
  <c r="X6" i="19"/>
  <c r="AJ6" i="19"/>
  <c r="O7" i="19"/>
  <c r="AA7" i="19"/>
  <c r="AM7" i="19"/>
  <c r="R8" i="19"/>
  <c r="M9" i="13" s="1"/>
  <c r="AD8" i="19"/>
  <c r="I9" i="19"/>
  <c r="U9" i="19"/>
  <c r="AG9" i="19"/>
  <c r="L10" i="19"/>
  <c r="X10" i="19"/>
  <c r="AJ10" i="19"/>
  <c r="O11" i="19"/>
  <c r="AA11" i="19"/>
  <c r="AM11" i="19"/>
  <c r="R12" i="19"/>
  <c r="AD12" i="19"/>
  <c r="I13" i="19"/>
  <c r="U13" i="19"/>
  <c r="AG13" i="19"/>
  <c r="L14" i="19"/>
  <c r="X14" i="19"/>
  <c r="AJ14" i="19"/>
  <c r="O15" i="19"/>
  <c r="AA15" i="19"/>
  <c r="AM15" i="19"/>
  <c r="R16" i="19"/>
  <c r="AD16" i="19"/>
  <c r="I17" i="19"/>
  <c r="U17" i="19"/>
  <c r="AG17" i="19"/>
  <c r="L18" i="19"/>
  <c r="X18" i="19"/>
  <c r="AJ18" i="19"/>
  <c r="E3" i="5" s="1"/>
  <c r="O19" i="19"/>
  <c r="AA19" i="19"/>
  <c r="AM19" i="19"/>
  <c r="R20" i="19"/>
  <c r="I5" i="13" s="1"/>
  <c r="AD20" i="19"/>
  <c r="I4" i="9" s="1"/>
  <c r="I21" i="19"/>
  <c r="L7" i="15" s="1"/>
  <c r="U21" i="19"/>
  <c r="AG21" i="19"/>
  <c r="J5" i="9" s="1"/>
  <c r="L22" i="19"/>
  <c r="X22" i="19"/>
  <c r="AJ22" i="19"/>
  <c r="E6" i="5" s="1"/>
  <c r="O23" i="19"/>
  <c r="AA23" i="19"/>
  <c r="AM23" i="19"/>
  <c r="R24" i="19"/>
  <c r="I9" i="13" s="1"/>
  <c r="AD24" i="19"/>
  <c r="I8" i="9" s="1"/>
  <c r="I25" i="19"/>
  <c r="L11" i="15" s="1"/>
  <c r="U25" i="19"/>
  <c r="AG25" i="19"/>
  <c r="J9" i="9" s="1"/>
  <c r="L26" i="19"/>
  <c r="X26" i="19"/>
  <c r="AJ26" i="19"/>
  <c r="O27" i="19"/>
  <c r="AA27" i="19"/>
  <c r="AM27" i="19"/>
  <c r="R28" i="19"/>
  <c r="AD28" i="19"/>
  <c r="I29" i="19"/>
  <c r="U29" i="19"/>
  <c r="AG29" i="19"/>
  <c r="L30" i="19"/>
  <c r="X30" i="19"/>
  <c r="AJ30" i="19"/>
  <c r="O31" i="19"/>
  <c r="AA31" i="19"/>
  <c r="AM31" i="19"/>
  <c r="R32" i="19"/>
  <c r="AD32" i="19"/>
  <c r="M2" i="19"/>
  <c r="Y2" i="19"/>
  <c r="P3" i="19"/>
  <c r="E4" i="13" s="1"/>
  <c r="AB3" i="19"/>
  <c r="G4" i="19"/>
  <c r="S4" i="19"/>
  <c r="N5" i="13" s="1"/>
  <c r="AE4" i="19"/>
  <c r="J5" i="19"/>
  <c r="E7" i="15" s="1"/>
  <c r="V5" i="19"/>
  <c r="AH5" i="19"/>
  <c r="M6" i="19"/>
  <c r="Y6" i="19"/>
  <c r="P7" i="19"/>
  <c r="E8" i="13" s="1"/>
  <c r="AB7" i="19"/>
  <c r="G8" i="19"/>
  <c r="S8" i="19"/>
  <c r="N9" i="13" s="1"/>
  <c r="AE8" i="19"/>
  <c r="J9" i="19"/>
  <c r="E11" i="15" s="1"/>
  <c r="V9" i="19"/>
  <c r="AH9" i="19"/>
  <c r="M10" i="19"/>
  <c r="Y10" i="19"/>
  <c r="P11" i="19"/>
  <c r="D4" i="13" s="1"/>
  <c r="AB11" i="19"/>
  <c r="G12" i="19"/>
  <c r="S12" i="19"/>
  <c r="AE12" i="19"/>
  <c r="J13" i="19"/>
  <c r="D7" i="15" s="1"/>
  <c r="V13" i="19"/>
  <c r="AH13" i="19"/>
  <c r="M14" i="19"/>
  <c r="Y14" i="19"/>
  <c r="P15" i="19"/>
  <c r="D8" i="13" s="1"/>
  <c r="AB15" i="19"/>
  <c r="G16" i="19"/>
  <c r="S16" i="19"/>
  <c r="AE16" i="19"/>
  <c r="J17" i="19"/>
  <c r="D11" i="15" s="1"/>
  <c r="V17" i="19"/>
  <c r="AH17" i="19"/>
  <c r="M18" i="19"/>
  <c r="Y18" i="19"/>
  <c r="P19" i="19"/>
  <c r="G4" i="13" s="1"/>
  <c r="AB19" i="19"/>
  <c r="G20" i="19"/>
  <c r="S20" i="19"/>
  <c r="J5" i="13" s="1"/>
  <c r="AE20" i="19"/>
  <c r="F4" i="9" s="1"/>
  <c r="J21" i="19"/>
  <c r="F7" i="15" s="1"/>
  <c r="V21" i="19"/>
  <c r="AH21" i="19"/>
  <c r="K5" i="9" s="1"/>
  <c r="M22" i="19"/>
  <c r="Y22" i="19"/>
  <c r="P23" i="19"/>
  <c r="G8" i="13" s="1"/>
  <c r="AB23" i="19"/>
  <c r="G24" i="19"/>
  <c r="S24" i="19"/>
  <c r="J9" i="13" s="1"/>
  <c r="AE24" i="19"/>
  <c r="F8" i="9" s="1"/>
  <c r="J25" i="19"/>
  <c r="F11" i="15" s="1"/>
  <c r="V25" i="19"/>
  <c r="AH25" i="19"/>
  <c r="K9" i="9" s="1"/>
  <c r="M26" i="19"/>
  <c r="Y26" i="19"/>
  <c r="P27" i="19"/>
  <c r="F4" i="13" s="1"/>
  <c r="AB27" i="19"/>
  <c r="G28" i="19"/>
  <c r="S28" i="19"/>
  <c r="AE28" i="19"/>
  <c r="J29" i="19"/>
  <c r="H7" i="15" s="1"/>
  <c r="V29" i="19"/>
  <c r="AH29" i="19"/>
  <c r="M30" i="19"/>
  <c r="Y30" i="19"/>
  <c r="P31" i="19"/>
  <c r="F8" i="13" s="1"/>
  <c r="AB31" i="19"/>
  <c r="G32" i="19"/>
  <c r="S32" i="19"/>
  <c r="AE32" i="19"/>
  <c r="N2" i="19"/>
  <c r="Z2" i="19"/>
  <c r="Q3" i="19"/>
  <c r="L4" i="13" s="1"/>
  <c r="AC3" i="19"/>
  <c r="H4" i="19"/>
  <c r="T4" i="19"/>
  <c r="O5" i="13" s="1"/>
  <c r="AF4" i="19"/>
  <c r="K5" i="19"/>
  <c r="J7" i="15" s="1"/>
  <c r="W5" i="19"/>
  <c r="AI5" i="19"/>
  <c r="N6" i="19"/>
  <c r="Z6" i="19"/>
  <c r="Q7" i="19"/>
  <c r="L8" i="13" s="1"/>
  <c r="AC7" i="19"/>
  <c r="H8" i="19"/>
  <c r="T8" i="19"/>
  <c r="O9" i="13" s="1"/>
  <c r="AF8" i="19"/>
  <c r="K9" i="19"/>
  <c r="J11" i="15" s="1"/>
  <c r="W9" i="19"/>
  <c r="AI9" i="19"/>
  <c r="N10" i="19"/>
  <c r="Z10" i="19"/>
  <c r="Q11" i="19"/>
  <c r="AC11" i="19"/>
  <c r="H12" i="19"/>
  <c r="T12" i="19"/>
  <c r="AF12" i="19"/>
  <c r="K13" i="19"/>
  <c r="I7" i="15" s="1"/>
  <c r="W13" i="19"/>
  <c r="AI13" i="19"/>
  <c r="N14" i="19"/>
  <c r="Z14" i="19"/>
  <c r="Q15" i="19"/>
  <c r="AC15" i="19"/>
  <c r="H16" i="19"/>
  <c r="T16" i="19"/>
  <c r="AF16" i="19"/>
  <c r="K17" i="19"/>
  <c r="I11" i="15" s="1"/>
  <c r="W17" i="19"/>
  <c r="AI17" i="19"/>
  <c r="N18" i="19"/>
  <c r="Z18" i="19"/>
  <c r="Q19" i="19"/>
  <c r="H4" i="13" s="1"/>
  <c r="AC19" i="19"/>
  <c r="H3" i="9" s="1"/>
  <c r="H20" i="19"/>
  <c r="G6" i="15" s="1"/>
  <c r="T20" i="19"/>
  <c r="K5" i="13" s="1"/>
  <c r="AF20" i="19"/>
  <c r="K21" i="19"/>
  <c r="K7" i="15" s="1"/>
  <c r="W21" i="19"/>
  <c r="AI21" i="19"/>
  <c r="D2" i="5" s="1"/>
  <c r="N22" i="19"/>
  <c r="Z22" i="19"/>
  <c r="Q23" i="19"/>
  <c r="H8" i="13" s="1"/>
  <c r="AC23" i="19"/>
  <c r="H7" i="9" s="1"/>
  <c r="H24" i="19"/>
  <c r="G10" i="15" s="1"/>
  <c r="T24" i="19"/>
  <c r="K9" i="13" s="1"/>
  <c r="AF24" i="19"/>
  <c r="K25" i="19"/>
  <c r="K11" i="15" s="1"/>
  <c r="W25" i="19"/>
  <c r="AI25" i="19"/>
  <c r="D9" i="5" s="1"/>
  <c r="N26" i="19"/>
  <c r="O2" i="19"/>
  <c r="AA2" i="19"/>
  <c r="AM2" i="19"/>
  <c r="R3" i="19"/>
  <c r="M4" i="13" s="1"/>
  <c r="AD3" i="19"/>
  <c r="I4" i="19"/>
  <c r="U4" i="19"/>
  <c r="AG4" i="19"/>
  <c r="L5" i="19"/>
  <c r="X5" i="19"/>
  <c r="AJ5" i="19"/>
  <c r="O6" i="19"/>
  <c r="AA6" i="19"/>
  <c r="AM6" i="19"/>
  <c r="R7" i="19"/>
  <c r="M8" i="13" s="1"/>
  <c r="AD7" i="19"/>
  <c r="I8" i="19"/>
  <c r="U8" i="19"/>
  <c r="AG8" i="19"/>
  <c r="L9" i="19"/>
  <c r="X9" i="19"/>
  <c r="AJ9" i="19"/>
  <c r="O10" i="19"/>
  <c r="AA10" i="19"/>
  <c r="AM10" i="19"/>
  <c r="R11" i="19"/>
  <c r="AD11" i="19"/>
  <c r="I12" i="19"/>
  <c r="U12" i="19"/>
  <c r="AG12" i="19"/>
  <c r="L13" i="19"/>
  <c r="X13" i="19"/>
  <c r="AJ13" i="19"/>
  <c r="O14" i="19"/>
  <c r="AA14" i="19"/>
  <c r="AM14" i="19"/>
  <c r="R15" i="19"/>
  <c r="AD15" i="19"/>
  <c r="I16" i="19"/>
  <c r="U16" i="19"/>
  <c r="AG16" i="19"/>
  <c r="L17" i="19"/>
  <c r="X17" i="19"/>
  <c r="AJ17" i="19"/>
  <c r="O18" i="19"/>
  <c r="AA18" i="19"/>
  <c r="AM18" i="19"/>
  <c r="R19" i="19"/>
  <c r="I4" i="13" s="1"/>
  <c r="AD19" i="19"/>
  <c r="I3" i="9" s="1"/>
  <c r="I20" i="19"/>
  <c r="L6" i="15" s="1"/>
  <c r="P2" i="19"/>
  <c r="E3" i="13" s="1"/>
  <c r="Q2" i="19"/>
  <c r="L3" i="13" s="1"/>
  <c r="AC2" i="19"/>
  <c r="H3" i="19"/>
  <c r="T3" i="19"/>
  <c r="O4" i="13" s="1"/>
  <c r="AF3" i="19"/>
  <c r="K4" i="19"/>
  <c r="J6" i="15" s="1"/>
  <c r="W4" i="19"/>
  <c r="AI4" i="19"/>
  <c r="N5" i="19"/>
  <c r="Z5" i="19"/>
  <c r="Q6" i="19"/>
  <c r="L7" i="13" s="1"/>
  <c r="AC6" i="19"/>
  <c r="H7" i="19"/>
  <c r="T7" i="19"/>
  <c r="O8" i="13" s="1"/>
  <c r="AF7" i="19"/>
  <c r="K8" i="19"/>
  <c r="J10" i="15" s="1"/>
  <c r="W8" i="19"/>
  <c r="AI8" i="19"/>
  <c r="N9" i="19"/>
  <c r="Z9" i="19"/>
  <c r="Q10" i="19"/>
  <c r="AC10" i="19"/>
  <c r="H11" i="19"/>
  <c r="T11" i="19"/>
  <c r="AF11" i="19"/>
  <c r="K12" i="19"/>
  <c r="I6" i="15" s="1"/>
  <c r="W12" i="19"/>
  <c r="AI12" i="19"/>
  <c r="N13" i="19"/>
  <c r="Z13" i="19"/>
  <c r="Q14" i="19"/>
  <c r="AC14" i="19"/>
  <c r="H15" i="19"/>
  <c r="T15" i="19"/>
  <c r="AF15" i="19"/>
  <c r="K16" i="19"/>
  <c r="I10" i="15" s="1"/>
  <c r="W16" i="19"/>
  <c r="AI16" i="19"/>
  <c r="N17" i="19"/>
  <c r="Z17" i="19"/>
  <c r="Q18" i="19"/>
  <c r="H3" i="13" s="1"/>
  <c r="AC18" i="19"/>
  <c r="H2" i="9" s="1"/>
  <c r="H19" i="19"/>
  <c r="G5" i="15" s="1"/>
  <c r="T19" i="19"/>
  <c r="K4" i="13" s="1"/>
  <c r="AF19" i="19"/>
  <c r="K20" i="19"/>
  <c r="K6" i="15" s="1"/>
  <c r="W20" i="19"/>
  <c r="AI20" i="19"/>
  <c r="D5" i="5" s="1"/>
  <c r="N21" i="19"/>
  <c r="Z21" i="19"/>
  <c r="Q22" i="19"/>
  <c r="H7" i="13" s="1"/>
  <c r="AC22" i="19"/>
  <c r="H6" i="9" s="1"/>
  <c r="H23" i="19"/>
  <c r="G9" i="15" s="1"/>
  <c r="T23" i="19"/>
  <c r="K8" i="13" s="1"/>
  <c r="AF23" i="19"/>
  <c r="K24" i="19"/>
  <c r="K10" i="15" s="1"/>
  <c r="W24" i="19"/>
  <c r="AI24" i="19"/>
  <c r="D8" i="5" s="1"/>
  <c r="N25" i="19"/>
  <c r="Z25" i="19"/>
  <c r="Q26" i="19"/>
  <c r="AC26" i="19"/>
  <c r="H27" i="19"/>
  <c r="T27" i="19"/>
  <c r="AF27" i="19"/>
  <c r="K28" i="19"/>
  <c r="M6" i="15" s="1"/>
  <c r="W28" i="19"/>
  <c r="AI28" i="19"/>
  <c r="N29" i="19"/>
  <c r="Z29" i="19"/>
  <c r="Q30" i="19"/>
  <c r="AC30" i="19"/>
  <c r="H31" i="19"/>
  <c r="T31" i="19"/>
  <c r="AF31" i="19"/>
  <c r="K32" i="19"/>
  <c r="M10" i="15" s="1"/>
  <c r="W32" i="19"/>
  <c r="AI32" i="19"/>
  <c r="R2" i="19"/>
  <c r="M3" i="13" s="1"/>
  <c r="V2" i="19"/>
  <c r="S5" i="19"/>
  <c r="N6" i="13" s="1"/>
  <c r="AH6" i="19"/>
  <c r="P8" i="19"/>
  <c r="E9" i="13" s="1"/>
  <c r="AE9" i="19"/>
  <c r="AH10" i="19"/>
  <c r="G13" i="19"/>
  <c r="J14" i="19"/>
  <c r="D8" i="15" s="1"/>
  <c r="M15" i="19"/>
  <c r="P16" i="19"/>
  <c r="D9" i="13" s="1"/>
  <c r="S17" i="19"/>
  <c r="V18" i="19"/>
  <c r="Y19" i="19"/>
  <c r="X20" i="19"/>
  <c r="T21" i="19"/>
  <c r="K6" i="13" s="1"/>
  <c r="P22" i="19"/>
  <c r="G7" i="13" s="1"/>
  <c r="M23" i="19"/>
  <c r="I24" i="19"/>
  <c r="L10" i="15" s="1"/>
  <c r="AG24" i="19"/>
  <c r="J8" i="9" s="1"/>
  <c r="X25" i="19"/>
  <c r="O26" i="19"/>
  <c r="AI26" i="19"/>
  <c r="X27" i="19"/>
  <c r="J28" i="19"/>
  <c r="H6" i="15" s="1"/>
  <c r="AF28" i="19"/>
  <c r="S29" i="19"/>
  <c r="AM29" i="19"/>
  <c r="AA30" i="19"/>
  <c r="M31" i="19"/>
  <c r="AE31" i="19"/>
  <c r="P32" i="19"/>
  <c r="F9" i="13" s="1"/>
  <c r="AH32" i="19"/>
  <c r="N33" i="19"/>
  <c r="Z33" i="19"/>
  <c r="AM33" i="19"/>
  <c r="S15" i="19"/>
  <c r="AB18" i="19"/>
  <c r="AC20" i="19"/>
  <c r="H4" i="9" s="1"/>
  <c r="V22" i="19"/>
  <c r="AJ24" i="19"/>
  <c r="E8" i="5" s="1"/>
  <c r="R26" i="19"/>
  <c r="Z27" i="19"/>
  <c r="AH28" i="19"/>
  <c r="AD30" i="19"/>
  <c r="T32" i="19"/>
  <c r="P33" i="19"/>
  <c r="F10" i="13" s="1"/>
  <c r="V26" i="19"/>
  <c r="Q28" i="19"/>
  <c r="AH30" i="19"/>
  <c r="AM32" i="19"/>
  <c r="AM5" i="19"/>
  <c r="U7" i="19"/>
  <c r="N11" i="19"/>
  <c r="Z15" i="19"/>
  <c r="AI18" i="19"/>
  <c r="D3" i="5" s="1"/>
  <c r="AB22" i="19"/>
  <c r="AF25" i="19"/>
  <c r="T28" i="19"/>
  <c r="O30" i="19"/>
  <c r="X32" i="19"/>
  <c r="AB4" i="19"/>
  <c r="Y7" i="19"/>
  <c r="S11" i="19"/>
  <c r="AB14" i="19"/>
  <c r="G21" i="19"/>
  <c r="AD22" i="19"/>
  <c r="I6" i="9" s="1"/>
  <c r="AJ25" i="19"/>
  <c r="E9" i="5" s="1"/>
  <c r="AG27" i="19"/>
  <c r="U28" i="19"/>
  <c r="P30" i="19"/>
  <c r="F7" i="13" s="1"/>
  <c r="H32" i="19"/>
  <c r="T33" i="19"/>
  <c r="AB2" i="19"/>
  <c r="J4" i="19"/>
  <c r="E6" i="15" s="1"/>
  <c r="Y5" i="19"/>
  <c r="G7" i="19"/>
  <c r="V8" i="19"/>
  <c r="AF9" i="19"/>
  <c r="AI10" i="19"/>
  <c r="H13" i="19"/>
  <c r="K14" i="19"/>
  <c r="I8" i="15" s="1"/>
  <c r="N15" i="19"/>
  <c r="Q16" i="19"/>
  <c r="T17" i="19"/>
  <c r="W18" i="19"/>
  <c r="Z19" i="19"/>
  <c r="AB20" i="19"/>
  <c r="X21" i="19"/>
  <c r="R22" i="19"/>
  <c r="I7" i="13" s="1"/>
  <c r="N23" i="19"/>
  <c r="J24" i="19"/>
  <c r="F10" i="15" s="1"/>
  <c r="AH24" i="19"/>
  <c r="K8" i="9" s="1"/>
  <c r="Y25" i="19"/>
  <c r="P26" i="19"/>
  <c r="F3" i="13" s="1"/>
  <c r="Y27" i="19"/>
  <c r="L28" i="19"/>
  <c r="AG28" i="19"/>
  <c r="T29" i="19"/>
  <c r="I30" i="19"/>
  <c r="AB30" i="19"/>
  <c r="N31" i="19"/>
  <c r="AG31" i="19"/>
  <c r="Q32" i="19"/>
  <c r="AJ32" i="19"/>
  <c r="O33" i="19"/>
  <c r="AA33" i="19"/>
  <c r="V16" i="19"/>
  <c r="R23" i="19"/>
  <c r="I8" i="13" s="1"/>
  <c r="J30" i="19"/>
  <c r="H8" i="15" s="1"/>
  <c r="AH31" i="19"/>
  <c r="AB33" i="19"/>
  <c r="I27" i="19"/>
  <c r="AM28" i="19"/>
  <c r="S31" i="19"/>
  <c r="R33" i="19"/>
  <c r="I3" i="19"/>
  <c r="W14" i="19"/>
  <c r="Y23" i="19"/>
  <c r="L27" i="19"/>
  <c r="AA29" i="19"/>
  <c r="AE33" i="19"/>
  <c r="G19" i="19"/>
  <c r="Z23" i="19"/>
  <c r="Z26" i="19"/>
  <c r="AD2" i="19"/>
  <c r="L4" i="19"/>
  <c r="AA5" i="19"/>
  <c r="I7" i="19"/>
  <c r="X8" i="19"/>
  <c r="G11" i="19"/>
  <c r="J12" i="19"/>
  <c r="D6" i="15" s="1"/>
  <c r="M13" i="19"/>
  <c r="P14" i="19"/>
  <c r="D7" i="13" s="1"/>
  <c r="Y17" i="19"/>
  <c r="AE19" i="19"/>
  <c r="F3" i="9" s="1"/>
  <c r="Y21" i="19"/>
  <c r="L24" i="19"/>
  <c r="AA25" i="19"/>
  <c r="AM26" i="19"/>
  <c r="O28" i="19"/>
  <c r="W29" i="19"/>
  <c r="Q31" i="19"/>
  <c r="G25" i="19"/>
  <c r="AD27" i="19"/>
  <c r="N30" i="19"/>
  <c r="V32" i="19"/>
  <c r="AD33" i="19"/>
  <c r="X4" i="19"/>
  <c r="K10" i="19"/>
  <c r="I4" i="15" s="1"/>
  <c r="T13" i="19"/>
  <c r="AF17" i="19"/>
  <c r="AF21" i="19"/>
  <c r="W26" i="19"/>
  <c r="G29" i="19"/>
  <c r="U31" i="19"/>
  <c r="S33" i="19"/>
  <c r="M3" i="19"/>
  <c r="P10" i="19"/>
  <c r="D3" i="13" s="1"/>
  <c r="Y13" i="19"/>
  <c r="AH16" i="19"/>
  <c r="J20" i="19"/>
  <c r="F6" i="15" s="1"/>
  <c r="AJ21" i="19"/>
  <c r="E2" i="5" s="1"/>
  <c r="L25" i="19"/>
  <c r="M27" i="19"/>
  <c r="H29" i="19"/>
  <c r="H33" i="19"/>
  <c r="AF33" i="19"/>
  <c r="AH2" i="19"/>
  <c r="P4" i="19"/>
  <c r="E5" i="13" s="1"/>
  <c r="AE5" i="19"/>
  <c r="M7" i="19"/>
  <c r="AB8" i="19"/>
  <c r="AM9" i="19"/>
  <c r="I11" i="19"/>
  <c r="L12" i="19"/>
  <c r="O13" i="19"/>
  <c r="R14" i="19"/>
  <c r="U15" i="19"/>
  <c r="X16" i="19"/>
  <c r="AA17" i="19"/>
  <c r="AD18" i="19"/>
  <c r="I2" i="9" s="1"/>
  <c r="AG19" i="19"/>
  <c r="J3" i="9" s="1"/>
  <c r="AG20" i="19"/>
  <c r="J4" i="9" s="1"/>
  <c r="AA21" i="19"/>
  <c r="W22" i="19"/>
  <c r="S23" i="19"/>
  <c r="J8" i="13" s="1"/>
  <c r="O24" i="19"/>
  <c r="AM24" i="19"/>
  <c r="AD25" i="19"/>
  <c r="I9" i="9" s="1"/>
  <c r="U26" i="19"/>
  <c r="G27" i="19"/>
  <c r="AC27" i="19"/>
  <c r="P28" i="19"/>
  <c r="F5" i="13" s="1"/>
  <c r="AJ28" i="19"/>
  <c r="X29" i="19"/>
  <c r="K30" i="19"/>
  <c r="M8" i="15" s="1"/>
  <c r="AG30" i="19"/>
  <c r="R31" i="19"/>
  <c r="AJ31" i="19"/>
  <c r="U32" i="19"/>
  <c r="Q33" i="19"/>
  <c r="AC33" i="19"/>
  <c r="AE25" i="19"/>
  <c r="F9" i="9" s="1"/>
  <c r="Y29" i="19"/>
  <c r="AJ8" i="19"/>
  <c r="Q12" i="19"/>
  <c r="AC16" i="19"/>
  <c r="AJ20" i="19"/>
  <c r="E5" i="5" s="1"/>
  <c r="Q24" i="19"/>
  <c r="H9" i="13" s="1"/>
  <c r="AE27" i="19"/>
  <c r="AI30" i="19"/>
  <c r="G33" i="19"/>
  <c r="J6" i="19"/>
  <c r="E8" i="15" s="1"/>
  <c r="G9" i="19"/>
  <c r="V12" i="19"/>
  <c r="AE15" i="19"/>
  <c r="U24" i="19"/>
  <c r="AD29" i="19"/>
  <c r="Y32" i="19"/>
  <c r="G3" i="19"/>
  <c r="V4" i="19"/>
  <c r="S7" i="19"/>
  <c r="N8" i="13" s="1"/>
  <c r="AH8" i="19"/>
  <c r="J10" i="19"/>
  <c r="D4" i="15" s="1"/>
  <c r="M11" i="19"/>
  <c r="P12" i="19"/>
  <c r="D5" i="13" s="1"/>
  <c r="S13" i="19"/>
  <c r="V14" i="19"/>
  <c r="Y15" i="19"/>
  <c r="AB16" i="19"/>
  <c r="AE17" i="19"/>
  <c r="AH18" i="19"/>
  <c r="K2" i="9" s="1"/>
  <c r="AH20" i="19"/>
  <c r="K4" i="9" s="1"/>
  <c r="AE21" i="19"/>
  <c r="F5" i="9" s="1"/>
  <c r="AA22" i="19"/>
  <c r="U23" i="19"/>
  <c r="P24" i="19"/>
  <c r="G9" i="13" s="1"/>
  <c r="H25" i="19"/>
  <c r="G11" i="15" s="1"/>
  <c r="V31" i="19"/>
  <c r="S3" i="19"/>
  <c r="N4" i="13" s="1"/>
  <c r="AH4" i="19"/>
  <c r="P6" i="19"/>
  <c r="E7" i="13" s="1"/>
  <c r="AE7" i="19"/>
  <c r="M9" i="19"/>
  <c r="R10" i="19"/>
  <c r="U11" i="19"/>
  <c r="X12" i="19"/>
  <c r="AA13" i="19"/>
  <c r="AD14" i="19"/>
  <c r="AG15" i="19"/>
  <c r="AJ16" i="19"/>
  <c r="AM17" i="19"/>
  <c r="I19" i="19"/>
  <c r="L5" i="15" s="1"/>
  <c r="L20" i="19"/>
  <c r="H21" i="19"/>
  <c r="G7" i="15" s="1"/>
  <c r="AH22" i="19"/>
  <c r="K6" i="9" s="1"/>
  <c r="AD23" i="19"/>
  <c r="I7" i="9" s="1"/>
  <c r="V24" i="19"/>
  <c r="M25" i="19"/>
  <c r="AA26" i="19"/>
  <c r="N27" i="19"/>
  <c r="AJ27" i="19"/>
  <c r="V28" i="19"/>
  <c r="K29" i="19"/>
  <c r="M7" i="15" s="1"/>
  <c r="AE29" i="19"/>
  <c r="R30" i="19"/>
  <c r="AM30" i="19"/>
  <c r="X31" i="19"/>
  <c r="I32" i="19"/>
  <c r="AA32" i="19"/>
  <c r="I33" i="19"/>
  <c r="U33" i="19"/>
  <c r="AG33" i="19"/>
  <c r="U27" i="19"/>
  <c r="L31" i="19"/>
  <c r="M33" i="19"/>
  <c r="U3" i="19"/>
  <c r="AJ4" i="19"/>
  <c r="R6" i="19"/>
  <c r="M7" i="13" s="1"/>
  <c r="AG7" i="19"/>
  <c r="O9" i="19"/>
  <c r="V10" i="19"/>
  <c r="Y11" i="19"/>
  <c r="AB12" i="19"/>
  <c r="AE13" i="19"/>
  <c r="AH14" i="19"/>
  <c r="G17" i="19"/>
  <c r="J18" i="19"/>
  <c r="F4" i="15" s="1"/>
  <c r="M19" i="19"/>
  <c r="P20" i="19"/>
  <c r="G5" i="13" s="1"/>
  <c r="L21" i="19"/>
  <c r="AM21" i="19"/>
  <c r="AI22" i="19"/>
  <c r="D6" i="5" s="1"/>
  <c r="AE23" i="19"/>
  <c r="F7" i="9" s="1"/>
  <c r="X24" i="19"/>
  <c r="O25" i="19"/>
  <c r="AM25" i="19"/>
  <c r="AB26" i="19"/>
  <c r="Q27" i="19"/>
  <c r="X28" i="19"/>
  <c r="L29" i="19"/>
  <c r="AF29" i="19"/>
  <c r="U30" i="19"/>
  <c r="G31" i="19"/>
  <c r="Y31" i="19"/>
  <c r="J32" i="19"/>
  <c r="H10" i="15" s="1"/>
  <c r="AB32" i="19"/>
  <c r="J33" i="19"/>
  <c r="H11" i="15" s="1"/>
  <c r="V33" i="19"/>
  <c r="AH33" i="19"/>
  <c r="M17" i="19"/>
  <c r="S19" i="19"/>
  <c r="J4" i="13" s="1"/>
  <c r="K22" i="19"/>
  <c r="K8" i="15" s="1"/>
  <c r="AB24" i="19"/>
  <c r="AG26" i="19"/>
  <c r="H28" i="19"/>
  <c r="AJ29" i="19"/>
  <c r="M32" i="19"/>
  <c r="X33" i="19"/>
  <c r="O5" i="19"/>
  <c r="AA9" i="19"/>
  <c r="AJ12" i="19"/>
  <c r="L16" i="19"/>
  <c r="U19" i="19"/>
  <c r="O22" i="19"/>
  <c r="T25" i="19"/>
  <c r="K10" i="13" s="1"/>
  <c r="I28" i="19"/>
  <c r="Z30" i="19"/>
  <c r="AG32" i="19"/>
  <c r="Y33" i="19"/>
  <c r="Y3" i="19"/>
  <c r="G5" i="19"/>
  <c r="V6" i="19"/>
  <c r="S9" i="19"/>
  <c r="N10" i="13" s="1"/>
  <c r="W10" i="19"/>
  <c r="Z11" i="19"/>
  <c r="AC12" i="19"/>
  <c r="AF13" i="19"/>
  <c r="AI14" i="19"/>
  <c r="H17" i="19"/>
  <c r="K18" i="19"/>
  <c r="K4" i="15" s="1"/>
  <c r="N19" i="19"/>
  <c r="Q20" i="19"/>
  <c r="H5" i="13" s="1"/>
  <c r="M21" i="19"/>
  <c r="J22" i="19"/>
  <c r="F8" i="15" s="1"/>
  <c r="AM22" i="19"/>
  <c r="AG23" i="19"/>
  <c r="J7" i="9" s="1"/>
  <c r="AA24" i="19"/>
  <c r="R25" i="19"/>
  <c r="I10" i="13" s="1"/>
  <c r="I26" i="19"/>
  <c r="AD26" i="19"/>
  <c r="R27" i="19"/>
  <c r="AA28" i="19"/>
  <c r="M29" i="19"/>
  <c r="AI29" i="19"/>
  <c r="V30" i="19"/>
  <c r="I31" i="19"/>
  <c r="Z31" i="19"/>
  <c r="L32" i="19"/>
  <c r="AC32" i="19"/>
  <c r="K33" i="19"/>
  <c r="M11" i="15" s="1"/>
  <c r="W33" i="19"/>
  <c r="AI33" i="19"/>
  <c r="J8" i="19"/>
  <c r="E10" i="15" s="1"/>
  <c r="AE11" i="19"/>
  <c r="AH12" i="19"/>
  <c r="G15" i="19"/>
  <c r="J16" i="19"/>
  <c r="D10" i="15" s="1"/>
  <c r="P18" i="19"/>
  <c r="G3" i="13" s="1"/>
  <c r="U20" i="19"/>
  <c r="O21" i="19"/>
  <c r="G23" i="19"/>
  <c r="S25" i="19"/>
  <c r="J10" i="13" s="1"/>
  <c r="S27" i="19"/>
  <c r="O29" i="19"/>
  <c r="J31" i="19"/>
  <c r="H9" i="15" s="1"/>
  <c r="AF32" i="19"/>
  <c r="AJ33" i="19"/>
  <c r="AG3" i="19"/>
  <c r="AD10" i="19"/>
  <c r="AM13" i="19"/>
  <c r="O17" i="19"/>
  <c r="V20" i="19"/>
  <c r="I23" i="19"/>
  <c r="L9" i="15" s="1"/>
  <c r="K26" i="19"/>
  <c r="M4" i="15" s="1"/>
  <c r="AC28" i="19"/>
  <c r="O32" i="19"/>
  <c r="AE3" i="19"/>
  <c r="M5" i="19"/>
  <c r="AB6" i="19"/>
  <c r="Y9" i="19"/>
  <c r="AB10" i="19"/>
  <c r="J26" i="19"/>
  <c r="H4" i="15" s="1"/>
  <c r="AB28" i="19"/>
  <c r="W30" i="19"/>
  <c r="AC31" i="19"/>
  <c r="L33" i="19"/>
  <c r="AD6" i="19"/>
  <c r="L8" i="19"/>
  <c r="AG11" i="19"/>
  <c r="I15" i="19"/>
  <c r="R18" i="19"/>
  <c r="I3" i="13" s="1"/>
  <c r="S21" i="19"/>
  <c r="J6" i="13" s="1"/>
  <c r="AC24" i="19"/>
  <c r="H8" i="9" s="1"/>
  <c r="AH26" i="19"/>
  <c r="R29" i="19"/>
  <c r="AD31" i="19"/>
  <c r="F18" i="19"/>
  <c r="A30" i="19"/>
  <c r="F30" i="19"/>
  <c r="A10" i="19"/>
  <c r="F10" i="19"/>
  <c r="A9" i="19"/>
  <c r="F9" i="19"/>
  <c r="A29" i="19"/>
  <c r="F29" i="19"/>
  <c r="A25" i="19"/>
  <c r="F25" i="19"/>
  <c r="A8" i="19"/>
  <c r="F8" i="19"/>
  <c r="A28" i="19"/>
  <c r="F28" i="19"/>
  <c r="A24" i="19"/>
  <c r="F24" i="19"/>
  <c r="A23" i="19"/>
  <c r="F23" i="19"/>
  <c r="A6" i="19"/>
  <c r="F6" i="19"/>
  <c r="A26" i="19"/>
  <c r="F26" i="19"/>
  <c r="A22" i="19"/>
  <c r="F22" i="19"/>
  <c r="A27" i="19"/>
  <c r="F27" i="19"/>
  <c r="A5" i="19"/>
  <c r="F5" i="19"/>
  <c r="A17" i="19"/>
  <c r="F17" i="19"/>
  <c r="A21" i="19"/>
  <c r="F21" i="19"/>
  <c r="A4" i="19"/>
  <c r="F4" i="19"/>
  <c r="A16" i="19"/>
  <c r="F16" i="19"/>
  <c r="A20" i="19"/>
  <c r="F20" i="19"/>
  <c r="A3" i="19"/>
  <c r="F3" i="19"/>
  <c r="A15" i="19"/>
  <c r="F15" i="19"/>
  <c r="A19" i="19"/>
  <c r="F19" i="19"/>
  <c r="A2" i="19"/>
  <c r="F2" i="19"/>
  <c r="A14" i="19"/>
  <c r="F14" i="19"/>
  <c r="A33" i="19"/>
  <c r="F33" i="19"/>
  <c r="A13" i="19"/>
  <c r="F13" i="19"/>
  <c r="A7" i="19"/>
  <c r="F7" i="19"/>
  <c r="A32" i="19"/>
  <c r="F32" i="19"/>
  <c r="A12" i="19"/>
  <c r="F12" i="19"/>
  <c r="A31" i="19"/>
  <c r="F31" i="19"/>
  <c r="A11" i="19"/>
  <c r="F11" i="19"/>
  <c r="A18" i="19"/>
  <c r="E112" i="21"/>
  <c r="F112" i="21" s="1"/>
  <c r="E128" i="21"/>
  <c r="F128" i="21" s="1"/>
  <c r="E183" i="21"/>
  <c r="F183" i="21" s="1"/>
  <c r="D227" i="21"/>
  <c r="D107" i="21"/>
  <c r="E81" i="21"/>
  <c r="F81" i="21" s="1"/>
  <c r="G81" i="21" s="1"/>
  <c r="E195" i="21"/>
  <c r="F195" i="21" s="1"/>
  <c r="G195" i="21" s="1"/>
  <c r="D95" i="21"/>
  <c r="D140" i="21"/>
  <c r="E190" i="21"/>
  <c r="F190" i="21" s="1"/>
  <c r="E116" i="21"/>
  <c r="F116" i="21" s="1"/>
  <c r="E212" i="21"/>
  <c r="F212" i="21" s="1"/>
  <c r="D68" i="21"/>
  <c r="D176" i="21"/>
  <c r="D235" i="21"/>
  <c r="D110" i="21"/>
  <c r="D146" i="21"/>
  <c r="D228" i="21"/>
  <c r="D137" i="21"/>
  <c r="D154" i="21"/>
  <c r="D214" i="21"/>
  <c r="D213" i="21"/>
  <c r="D147" i="21"/>
  <c r="D207" i="21"/>
  <c r="D99" i="21"/>
  <c r="D142" i="21"/>
  <c r="D184" i="21"/>
  <c r="D171" i="21"/>
  <c r="D144" i="21"/>
  <c r="D130" i="21"/>
  <c r="D216" i="21"/>
  <c r="D247" i="21"/>
  <c r="D191" i="21"/>
  <c r="D111" i="21"/>
  <c r="D70" i="21"/>
  <c r="D124" i="21"/>
  <c r="D145" i="21"/>
  <c r="D209" i="21"/>
  <c r="D187" i="21"/>
  <c r="D139" i="21"/>
  <c r="D158" i="21"/>
  <c r="D233" i="21"/>
  <c r="D182" i="21"/>
  <c r="D243" i="21"/>
  <c r="D141" i="21"/>
  <c r="D189" i="21"/>
  <c r="D230" i="21"/>
  <c r="D153" i="21"/>
  <c r="D219" i="21"/>
  <c r="D255" i="21"/>
  <c r="D198" i="21"/>
  <c r="D125" i="21"/>
  <c r="D45" i="21"/>
  <c r="D4" i="21"/>
  <c r="D90" i="21"/>
  <c r="D242" i="21"/>
  <c r="D10" i="21"/>
  <c r="AD38" i="2"/>
  <c r="AE40" i="2"/>
  <c r="AC36" i="2"/>
  <c r="AD41" i="2"/>
  <c r="AB38" i="2"/>
  <c r="AE37" i="2"/>
  <c r="AD35" i="2"/>
  <c r="AC41" i="2"/>
  <c r="AA38" i="2"/>
  <c r="AD37" i="2"/>
  <c r="AE35" i="2"/>
  <c r="AC35" i="2"/>
  <c r="AC37" i="2"/>
  <c r="AC34" i="2"/>
  <c r="AB35" i="2"/>
  <c r="AB37" i="2"/>
  <c r="AA35" i="2"/>
  <c r="AE39" i="2"/>
  <c r="AA37" i="2"/>
  <c r="AA41" i="2"/>
  <c r="AD39" i="2"/>
  <c r="AE34" i="2"/>
  <c r="AB41" i="2"/>
  <c r="AC39" i="2"/>
  <c r="AE36" i="2"/>
  <c r="AD34" i="2"/>
  <c r="AB39" i="2"/>
  <c r="AD36" i="2"/>
  <c r="AA39" i="2"/>
  <c r="AB34" i="2"/>
  <c r="AD40" i="2"/>
  <c r="AE38" i="2"/>
  <c r="AC40" i="2"/>
  <c r="AB36" i="2"/>
  <c r="AA34" i="2"/>
  <c r="AB40" i="2"/>
  <c r="AA36" i="2"/>
  <c r="AE41" i="2"/>
  <c r="AC38" i="2"/>
  <c r="AA40" i="2"/>
  <c r="AK123" i="17"/>
  <c r="D167" i="21" s="1"/>
  <c r="AL174" i="17"/>
  <c r="AL55" i="17"/>
  <c r="AL36" i="17"/>
  <c r="E94" i="21"/>
  <c r="F94" i="21" s="1"/>
  <c r="G94" i="21" s="1"/>
  <c r="D94" i="21"/>
  <c r="E47" i="21"/>
  <c r="F47" i="21" s="1"/>
  <c r="G47" i="21" s="1"/>
  <c r="E133" i="21"/>
  <c r="F133" i="21" s="1"/>
  <c r="G133" i="21" s="1"/>
  <c r="AK54" i="17"/>
  <c r="D133" i="21" s="1"/>
  <c r="E188" i="21"/>
  <c r="F188" i="21" s="1"/>
  <c r="AL252" i="17"/>
  <c r="AK226" i="17"/>
  <c r="D204" i="21" s="1"/>
  <c r="AK127" i="17"/>
  <c r="D226" i="21" s="1"/>
  <c r="E226" i="21"/>
  <c r="F226" i="21" s="1"/>
  <c r="G226" i="21" s="1"/>
  <c r="E29" i="21"/>
  <c r="F29" i="21" s="1"/>
  <c r="AL81" i="17"/>
  <c r="D170" i="21"/>
  <c r="AL40" i="17"/>
  <c r="AK40" i="17"/>
  <c r="D17" i="21" s="1"/>
  <c r="E106" i="21"/>
  <c r="F106" i="21" s="1"/>
  <c r="AL163" i="17"/>
  <c r="AK151" i="17"/>
  <c r="D208" i="21" s="1"/>
  <c r="E208" i="21"/>
  <c r="F208" i="21" s="1"/>
  <c r="D215" i="21"/>
  <c r="AL127" i="17"/>
  <c r="E99" i="21"/>
  <c r="F99" i="21" s="1"/>
  <c r="AL214" i="17"/>
  <c r="AK214" i="17"/>
  <c r="D157" i="21" s="1"/>
  <c r="AL143" i="17"/>
  <c r="AK81" i="17"/>
  <c r="D29" i="21" s="1"/>
  <c r="E198" i="21"/>
  <c r="F198" i="21" s="1"/>
  <c r="G198" i="21" s="1"/>
  <c r="AL30" i="17"/>
  <c r="D165" i="21"/>
  <c r="E96" i="21"/>
  <c r="F96" i="21" s="1"/>
  <c r="E136" i="21"/>
  <c r="F136" i="21" s="1"/>
  <c r="G136" i="21" s="1"/>
  <c r="AL107" i="17"/>
  <c r="AK154" i="17"/>
  <c r="D127" i="21" s="1"/>
  <c r="E40" i="21"/>
  <c r="F40" i="21" s="1"/>
  <c r="G40" i="21" s="1"/>
  <c r="E30" i="21"/>
  <c r="F30" i="21" s="1"/>
  <c r="G30" i="21" s="1"/>
  <c r="AK36" i="17"/>
  <c r="D212" i="21" s="1"/>
  <c r="AK48" i="17"/>
  <c r="D20" i="21" s="1"/>
  <c r="AK30" i="17"/>
  <c r="D229" i="21" s="1"/>
  <c r="D47" i="21"/>
  <c r="E125" i="21"/>
  <c r="F125" i="21" s="1"/>
  <c r="G125" i="21" s="1"/>
  <c r="AK64" i="17"/>
  <c r="D250" i="21" s="1"/>
  <c r="AK55" i="17"/>
  <c r="D81" i="21" s="1"/>
  <c r="E250" i="21"/>
  <c r="F250" i="21" s="1"/>
  <c r="G250" i="21" s="1"/>
  <c r="AL79" i="17"/>
  <c r="AK133" i="17"/>
  <c r="D35" i="21" s="1"/>
  <c r="E46" i="21"/>
  <c r="F46" i="21" s="1"/>
  <c r="E146" i="21"/>
  <c r="F146" i="21" s="1"/>
  <c r="AK197" i="17"/>
  <c r="D138" i="21" s="1"/>
  <c r="AL3" i="17"/>
  <c r="AL147" i="17"/>
  <c r="E17" i="21"/>
  <c r="F17" i="21" s="1"/>
  <c r="G17" i="21" s="1"/>
  <c r="E44" i="21"/>
  <c r="F44" i="21" s="1"/>
  <c r="G44" i="21" s="1"/>
  <c r="E204" i="21"/>
  <c r="F204" i="21" s="1"/>
  <c r="E86" i="21"/>
  <c r="F86" i="21" s="1"/>
  <c r="E31" i="21"/>
  <c r="F31" i="21" s="1"/>
  <c r="E130" i="21"/>
  <c r="F130" i="21" s="1"/>
  <c r="AL80" i="17"/>
  <c r="AL54" i="17"/>
  <c r="E192" i="21"/>
  <c r="F192" i="21" s="1"/>
  <c r="E121" i="21"/>
  <c r="F121" i="21" s="1"/>
  <c r="AK117" i="17"/>
  <c r="D86" i="21" s="1"/>
  <c r="AK31" i="17"/>
  <c r="D31" i="21" s="1"/>
  <c r="AK162" i="17"/>
  <c r="D122" i="21" s="1"/>
  <c r="E111" i="21"/>
  <c r="F111" i="21" s="1"/>
  <c r="E23" i="21"/>
  <c r="F23" i="21" s="1"/>
  <c r="AK245" i="17"/>
  <c r="D192" i="21" s="1"/>
  <c r="AK252" i="17"/>
  <c r="D188" i="21" s="1"/>
  <c r="AK7" i="17"/>
  <c r="D22" i="21" s="1"/>
  <c r="E126" i="21"/>
  <c r="F126" i="21" s="1"/>
  <c r="E214" i="21"/>
  <c r="F214" i="21" s="1"/>
  <c r="E196" i="21"/>
  <c r="F196" i="21" s="1"/>
  <c r="G196" i="21" s="1"/>
  <c r="E166" i="21"/>
  <c r="F166" i="21" s="1"/>
  <c r="AL100" i="17"/>
  <c r="AL44" i="17"/>
  <c r="AL87" i="17"/>
  <c r="E68" i="21"/>
  <c r="F68" i="21" s="1"/>
  <c r="AK29" i="17"/>
  <c r="D218" i="21" s="1"/>
  <c r="AK210" i="17"/>
  <c r="D131" i="21" s="1"/>
  <c r="E79" i="21"/>
  <c r="F79" i="21" s="1"/>
  <c r="E182" i="21"/>
  <c r="F182" i="21" s="1"/>
  <c r="AL130" i="17"/>
  <c r="AL86" i="17"/>
  <c r="E252" i="21"/>
  <c r="F252" i="21" s="1"/>
  <c r="G252" i="21" s="1"/>
  <c r="D166" i="21"/>
  <c r="E21" i="21"/>
  <c r="F21" i="21" s="1"/>
  <c r="E187" i="21"/>
  <c r="F187" i="21" s="1"/>
  <c r="E142" i="21"/>
  <c r="F142" i="21" s="1"/>
  <c r="AL20" i="17"/>
  <c r="E141" i="21"/>
  <c r="F141" i="21" s="1"/>
  <c r="E34" i="21"/>
  <c r="F34" i="21" s="1"/>
  <c r="G34" i="21" s="1"/>
  <c r="AK130" i="17"/>
  <c r="D195" i="21" s="1"/>
  <c r="AL196" i="17"/>
  <c r="E4" i="21"/>
  <c r="F4" i="21" s="1"/>
  <c r="G4" i="21" s="1"/>
  <c r="AK199" i="17"/>
  <c r="D252" i="21" s="1"/>
  <c r="AL95" i="17"/>
  <c r="E172" i="21"/>
  <c r="F172" i="21" s="1"/>
  <c r="E110" i="21"/>
  <c r="F110" i="21" s="1"/>
  <c r="AL254" i="17"/>
  <c r="E154" i="21"/>
  <c r="F154" i="21" s="1"/>
  <c r="E19" i="21"/>
  <c r="F19" i="21" s="1"/>
  <c r="E50" i="21"/>
  <c r="F50" i="21" s="1"/>
  <c r="E117" i="21"/>
  <c r="F117" i="21" s="1"/>
  <c r="AL33" i="17"/>
  <c r="E98" i="21"/>
  <c r="F98" i="21" s="1"/>
  <c r="D34" i="21"/>
  <c r="AL190" i="17"/>
  <c r="E199" i="21"/>
  <c r="F199" i="21" s="1"/>
  <c r="G199" i="21" s="1"/>
  <c r="E80" i="21"/>
  <c r="F80" i="21" s="1"/>
  <c r="E173" i="21"/>
  <c r="F173" i="21" s="1"/>
  <c r="E124" i="21"/>
  <c r="F124" i="21" s="1"/>
  <c r="AL34" i="17"/>
  <c r="AL202" i="17"/>
  <c r="AK22" i="17"/>
  <c r="D19" i="21" s="1"/>
  <c r="AK136" i="17"/>
  <c r="D50" i="21" s="1"/>
  <c r="AL62" i="17"/>
  <c r="E140" i="21"/>
  <c r="F140" i="21" s="1"/>
  <c r="E248" i="21"/>
  <c r="F248" i="21" s="1"/>
  <c r="E180" i="21"/>
  <c r="F180" i="21" s="1"/>
  <c r="E254" i="21"/>
  <c r="F254" i="21" s="1"/>
  <c r="E216" i="21"/>
  <c r="F216" i="21" s="1"/>
  <c r="E233" i="21"/>
  <c r="F233" i="21" s="1"/>
  <c r="G233" i="21" s="1"/>
  <c r="AK71" i="17"/>
  <c r="D80" i="21" s="1"/>
  <c r="E115" i="21"/>
  <c r="F115" i="21" s="1"/>
  <c r="AK223" i="17"/>
  <c r="D173" i="21" s="1"/>
  <c r="E157" i="21"/>
  <c r="F157" i="21" s="1"/>
  <c r="AL145" i="17"/>
  <c r="AK203" i="17"/>
  <c r="D248" i="21" s="1"/>
  <c r="AK122" i="17"/>
  <c r="D58" i="21" s="1"/>
  <c r="AK239" i="17"/>
  <c r="D180" i="21" s="1"/>
  <c r="AK160" i="17"/>
  <c r="D254" i="21" s="1"/>
  <c r="AL141" i="17"/>
  <c r="AK89" i="17"/>
  <c r="D115" i="21" s="1"/>
  <c r="AL139" i="17"/>
  <c r="AL201" i="17"/>
  <c r="AL211" i="17"/>
  <c r="AK246" i="17"/>
  <c r="D183" i="21" s="1"/>
  <c r="AK103" i="17"/>
  <c r="D75" i="21" s="1"/>
  <c r="E95" i="21"/>
  <c r="F95" i="21" s="1"/>
  <c r="E251" i="21"/>
  <c r="F251" i="21" s="1"/>
  <c r="G251" i="21" s="1"/>
  <c r="D32" i="21"/>
  <c r="AL43" i="17"/>
  <c r="E36" i="21"/>
  <c r="F36" i="21" s="1"/>
  <c r="AL52" i="17"/>
  <c r="AL12" i="17"/>
  <c r="AK139" i="17"/>
  <c r="D57" i="21" s="1"/>
  <c r="E159" i="21"/>
  <c r="F159" i="21" s="1"/>
  <c r="AL124" i="17"/>
  <c r="AL192" i="17"/>
  <c r="AL110" i="17"/>
  <c r="AK163" i="17"/>
  <c r="D106" i="21" s="1"/>
  <c r="AK201" i="17"/>
  <c r="D65" i="21" s="1"/>
  <c r="E28" i="21"/>
  <c r="F28" i="21" s="1"/>
  <c r="G28" i="21" s="1"/>
  <c r="AL228" i="17"/>
  <c r="AL157" i="17"/>
  <c r="AL134" i="17"/>
  <c r="AK80" i="17"/>
  <c r="D84" i="21" s="1"/>
  <c r="AL97" i="17"/>
  <c r="E235" i="21"/>
  <c r="F235" i="21" s="1"/>
  <c r="G235" i="21" s="1"/>
  <c r="E247" i="21"/>
  <c r="F247" i="21" s="1"/>
  <c r="G247" i="21" s="1"/>
  <c r="AK174" i="17"/>
  <c r="D60" i="21" s="1"/>
  <c r="E55" i="21"/>
  <c r="F55" i="21" s="1"/>
  <c r="G55" i="21" s="1"/>
  <c r="AK176" i="17"/>
  <c r="D44" i="21" s="1"/>
  <c r="E145" i="21"/>
  <c r="F145" i="21" s="1"/>
  <c r="G145" i="21" s="1"/>
  <c r="E244" i="21"/>
  <c r="F244" i="21" s="1"/>
  <c r="G244" i="21" s="1"/>
  <c r="AK43" i="17"/>
  <c r="D13" i="21" s="1"/>
  <c r="AK129" i="17"/>
  <c r="D73" i="21" s="1"/>
  <c r="E150" i="21"/>
  <c r="F150" i="21" s="1"/>
  <c r="E189" i="21"/>
  <c r="F189" i="21" s="1"/>
  <c r="AL96" i="17"/>
  <c r="AL189" i="17"/>
  <c r="E236" i="21"/>
  <c r="F236" i="21" s="1"/>
  <c r="G236" i="21" s="1"/>
  <c r="E15" i="21"/>
  <c r="F15" i="21" s="1"/>
  <c r="E227" i="21"/>
  <c r="F227" i="21" s="1"/>
  <c r="E58" i="21"/>
  <c r="F58" i="21" s="1"/>
  <c r="AL208" i="17"/>
  <c r="E234" i="21"/>
  <c r="F234" i="21" s="1"/>
  <c r="E61" i="21"/>
  <c r="F61" i="21" s="1"/>
  <c r="G61" i="21" s="1"/>
  <c r="AL179" i="17"/>
  <c r="E90" i="21"/>
  <c r="F90" i="21" s="1"/>
  <c r="G90" i="21" s="1"/>
  <c r="AL41" i="17"/>
  <c r="AL32" i="17"/>
  <c r="E246" i="21"/>
  <c r="F246" i="21" s="1"/>
  <c r="G246" i="21" s="1"/>
  <c r="AL148" i="17"/>
  <c r="E171" i="21"/>
  <c r="F171" i="21" s="1"/>
  <c r="AL182" i="17"/>
  <c r="AL251" i="17"/>
  <c r="D210" i="21"/>
  <c r="E218" i="21"/>
  <c r="F218" i="21" s="1"/>
  <c r="E219" i="21"/>
  <c r="F219" i="21" s="1"/>
  <c r="E26" i="21"/>
  <c r="F26" i="21" s="1"/>
  <c r="AL151" i="17"/>
  <c r="AL8" i="17"/>
  <c r="AL99" i="17"/>
  <c r="E10" i="21"/>
  <c r="F10" i="21" s="1"/>
  <c r="G10" i="21" s="1"/>
  <c r="AK96" i="17"/>
  <c r="D112" i="21" s="1"/>
  <c r="E127" i="21"/>
  <c r="F127" i="21" s="1"/>
  <c r="E139" i="21"/>
  <c r="F139" i="21" s="1"/>
  <c r="AL60" i="17"/>
  <c r="E100" i="21"/>
  <c r="F100" i="21" s="1"/>
  <c r="G100" i="21" s="1"/>
  <c r="AL185" i="17"/>
  <c r="E253" i="21"/>
  <c r="F253" i="21" s="1"/>
  <c r="AL178" i="17"/>
  <c r="AL66" i="17"/>
  <c r="E20" i="21"/>
  <c r="F20" i="21" s="1"/>
  <c r="G20" i="21" s="1"/>
  <c r="AL191" i="17"/>
  <c r="AL115" i="17"/>
  <c r="E242" i="21"/>
  <c r="F242" i="21" s="1"/>
  <c r="G242" i="21" s="1"/>
  <c r="AK98" i="17"/>
  <c r="D49" i="21" s="1"/>
  <c r="E49" i="21"/>
  <c r="F49" i="21" s="1"/>
  <c r="G49" i="21" s="1"/>
  <c r="E43" i="21"/>
  <c r="F43" i="21" s="1"/>
  <c r="G43" i="21" s="1"/>
  <c r="AK191" i="17"/>
  <c r="D240" i="21" s="1"/>
  <c r="E45" i="21"/>
  <c r="F45" i="21" s="1"/>
  <c r="G45" i="21" s="1"/>
  <c r="AL53" i="17"/>
  <c r="E169" i="21"/>
  <c r="F169" i="21" s="1"/>
  <c r="E37" i="21"/>
  <c r="F37" i="21" s="1"/>
  <c r="G37" i="21" s="1"/>
  <c r="E185" i="21"/>
  <c r="F185" i="21" s="1"/>
  <c r="AL11" i="17"/>
  <c r="AL57" i="17"/>
  <c r="E76" i="21"/>
  <c r="F76" i="21" s="1"/>
  <c r="G76" i="21" s="1"/>
  <c r="E102" i="21"/>
  <c r="F102" i="21" s="1"/>
  <c r="AL119" i="17"/>
  <c r="AL247" i="17"/>
  <c r="AK11" i="17"/>
  <c r="D245" i="21" s="1"/>
  <c r="E207" i="21"/>
  <c r="F207" i="21" s="1"/>
  <c r="E241" i="21"/>
  <c r="F241" i="21" s="1"/>
  <c r="E184" i="21"/>
  <c r="F184" i="21" s="1"/>
  <c r="E70" i="21"/>
  <c r="F70" i="21" s="1"/>
  <c r="AL72" i="17"/>
  <c r="AL169" i="17"/>
  <c r="AK88" i="17"/>
  <c r="D98" i="21" s="1"/>
  <c r="E228" i="21"/>
  <c r="F228" i="21" s="1"/>
  <c r="AK63" i="17"/>
  <c r="D43" i="21" s="1"/>
  <c r="E211" i="21"/>
  <c r="F211" i="21" s="1"/>
  <c r="G211" i="21" s="1"/>
  <c r="E54" i="21"/>
  <c r="F54" i="21" s="1"/>
  <c r="G54" i="21" s="1"/>
  <c r="AL166" i="17"/>
  <c r="AL234" i="17"/>
  <c r="AK234" i="17"/>
  <c r="D190" i="21" s="1"/>
  <c r="E132" i="21"/>
  <c r="F132" i="21" s="1"/>
  <c r="E191" i="21"/>
  <c r="F191" i="21" s="1"/>
  <c r="AL216" i="17"/>
  <c r="E51" i="21"/>
  <c r="F51" i="21" s="1"/>
  <c r="E223" i="21"/>
  <c r="F223" i="21" s="1"/>
  <c r="G223" i="21" s="1"/>
  <c r="AK83" i="17"/>
  <c r="D211" i="21" s="1"/>
  <c r="AL194" i="17"/>
  <c r="E27" i="21"/>
  <c r="F27" i="21" s="1"/>
  <c r="E230" i="21"/>
  <c r="F230" i="21" s="1"/>
  <c r="D156" i="21"/>
  <c r="AL4" i="17"/>
  <c r="AL37" i="17"/>
  <c r="AL156" i="17"/>
  <c r="AL242" i="17"/>
  <c r="AL101" i="17"/>
  <c r="E232" i="21"/>
  <c r="F232" i="21" s="1"/>
  <c r="AL132" i="17"/>
  <c r="E137" i="21"/>
  <c r="F137" i="21" s="1"/>
  <c r="G137" i="21" s="1"/>
  <c r="E158" i="21"/>
  <c r="F158" i="21" s="1"/>
  <c r="E35" i="21"/>
  <c r="F35" i="21" s="1"/>
  <c r="AL170" i="17"/>
  <c r="AL243" i="17"/>
  <c r="E186" i="21"/>
  <c r="F186" i="21" s="1"/>
  <c r="E144" i="21"/>
  <c r="F144" i="21" s="1"/>
  <c r="E108" i="21"/>
  <c r="F108" i="21" s="1"/>
  <c r="E122" i="21"/>
  <c r="F122" i="21" s="1"/>
  <c r="AL125" i="17"/>
  <c r="AL39" i="17"/>
  <c r="E107" i="21"/>
  <c r="F107" i="21" s="1"/>
  <c r="E243" i="21"/>
  <c r="F243" i="21" s="1"/>
  <c r="E72" i="21"/>
  <c r="F72" i="21" s="1"/>
  <c r="E16" i="21"/>
  <c r="F16" i="21" s="1"/>
  <c r="AL10" i="17"/>
  <c r="AL90" i="17"/>
  <c r="E213" i="21"/>
  <c r="F213" i="21" s="1"/>
  <c r="G213" i="21" s="1"/>
  <c r="AL47" i="17"/>
  <c r="AL28" i="17"/>
  <c r="E209" i="21"/>
  <c r="F209" i="21" s="1"/>
  <c r="G209" i="21" s="1"/>
  <c r="AL77" i="17"/>
  <c r="E67" i="21"/>
  <c r="F67" i="21" s="1"/>
  <c r="G67" i="21" s="1"/>
  <c r="AL78" i="17"/>
  <c r="E25" i="21"/>
  <c r="F25" i="21" s="1"/>
  <c r="G25" i="21" s="1"/>
  <c r="AL218" i="17"/>
  <c r="E153" i="21"/>
  <c r="F153" i="21" s="1"/>
  <c r="AL195" i="17"/>
  <c r="AL135" i="17"/>
  <c r="AK125" i="17"/>
  <c r="D128" i="21" s="1"/>
  <c r="E255" i="21"/>
  <c r="F255" i="21" s="1"/>
  <c r="E42" i="21"/>
  <c r="F42" i="21" s="1"/>
  <c r="E161" i="21"/>
  <c r="F161" i="21" s="1"/>
  <c r="AL206" i="17"/>
  <c r="AL38" i="17"/>
  <c r="AL84" i="17"/>
  <c r="AK45" i="17"/>
  <c r="D16" i="21" s="1"/>
  <c r="AK10" i="17"/>
  <c r="D18" i="21" s="1"/>
  <c r="E53" i="21"/>
  <c r="F53" i="21" s="1"/>
  <c r="G53" i="21" s="1"/>
  <c r="E179" i="21"/>
  <c r="F179" i="21" s="1"/>
  <c r="AL76" i="17"/>
  <c r="AL70" i="17"/>
  <c r="AL207" i="17"/>
  <c r="E176" i="21"/>
  <c r="F176" i="21" s="1"/>
  <c r="E170" i="21"/>
  <c r="F170" i="21" s="1"/>
  <c r="E165" i="21"/>
  <c r="F165" i="21" s="1"/>
  <c r="AL49" i="17"/>
  <c r="AL50" i="17"/>
  <c r="AL225" i="17"/>
  <c r="AL248" i="17"/>
  <c r="E138" i="21"/>
  <c r="F138" i="21" s="1"/>
  <c r="AL61" i="17"/>
  <c r="AL67" i="17"/>
  <c r="AL229" i="17"/>
  <c r="E75" i="21"/>
  <c r="F75" i="21" s="1"/>
  <c r="AL120" i="17"/>
  <c r="AL230" i="17"/>
  <c r="E215" i="21"/>
  <c r="F215" i="21" s="1"/>
  <c r="G215" i="21" s="1"/>
  <c r="AL109" i="17"/>
  <c r="AL98" i="17"/>
  <c r="E222" i="21"/>
  <c r="F222" i="21" s="1"/>
  <c r="AK170" i="17"/>
  <c r="D101" i="21" s="1"/>
  <c r="E59" i="21"/>
  <c r="F59" i="21" s="1"/>
  <c r="E22" i="21"/>
  <c r="F22" i="21" s="1"/>
  <c r="AL129" i="17"/>
  <c r="E147" i="21"/>
  <c r="F147" i="21" s="1"/>
  <c r="E131" i="21"/>
  <c r="F131" i="21" s="1"/>
  <c r="AL246" i="17"/>
  <c r="E167" i="21"/>
  <c r="F167" i="21" s="1"/>
  <c r="G167" i="21" s="1"/>
  <c r="D66" i="21"/>
  <c r="AK109" i="17"/>
  <c r="D155" i="21" s="1"/>
  <c r="E32" i="21"/>
  <c r="F32" i="21" s="1"/>
  <c r="G32" i="21" s="1"/>
  <c r="AK27" i="17"/>
  <c r="D41" i="21" s="1"/>
  <c r="AL27" i="17"/>
  <c r="E41" i="21"/>
  <c r="F41" i="21" s="1"/>
  <c r="G41" i="21" s="1"/>
  <c r="E181" i="21"/>
  <c r="F181" i="21" s="1"/>
  <c r="G181" i="21" s="1"/>
  <c r="AK13" i="17"/>
  <c r="D181" i="21" s="1"/>
  <c r="AL13" i="17"/>
  <c r="AK59" i="17"/>
  <c r="D231" i="21" s="1"/>
  <c r="AL59" i="17"/>
  <c r="E231" i="21"/>
  <c r="F231" i="21" s="1"/>
  <c r="G231" i="21" s="1"/>
  <c r="AK18" i="17"/>
  <c r="D206" i="21" s="1"/>
  <c r="AL18" i="17"/>
  <c r="E206" i="21"/>
  <c r="F206" i="21" s="1"/>
  <c r="G206" i="21" s="1"/>
  <c r="AK21" i="17"/>
  <c r="D119" i="21" s="1"/>
  <c r="AL21" i="17"/>
  <c r="E119" i="21"/>
  <c r="F119" i="21" s="1"/>
  <c r="G119" i="21" s="1"/>
  <c r="AL2" i="17"/>
  <c r="E64" i="21"/>
  <c r="F64" i="21" s="1"/>
  <c r="G64" i="21" s="1"/>
  <c r="AK2" i="17"/>
  <c r="D64" i="21" s="1"/>
  <c r="AK26" i="17"/>
  <c r="D217" i="21" s="1"/>
  <c r="AL26" i="17"/>
  <c r="E217" i="21"/>
  <c r="F217" i="21" s="1"/>
  <c r="G217" i="21" s="1"/>
  <c r="AK105" i="17"/>
  <c r="D33" i="21" s="1"/>
  <c r="AL105" i="17"/>
  <c r="E33" i="21"/>
  <c r="F33" i="21" s="1"/>
  <c r="G33" i="21" s="1"/>
  <c r="AK35" i="17"/>
  <c r="D24" i="21" s="1"/>
  <c r="AL35" i="17"/>
  <c r="E24" i="21"/>
  <c r="F24" i="21" s="1"/>
  <c r="G24" i="21" s="1"/>
  <c r="AK113" i="17"/>
  <c r="D62" i="21" s="1"/>
  <c r="AL113" i="17"/>
  <c r="E62" i="21"/>
  <c r="F62" i="21" s="1"/>
  <c r="G62" i="21" s="1"/>
  <c r="E109" i="21"/>
  <c r="F109" i="21" s="1"/>
  <c r="G109" i="21" s="1"/>
  <c r="AK114" i="17"/>
  <c r="D109" i="21" s="1"/>
  <c r="AL114" i="17"/>
  <c r="AK152" i="17"/>
  <c r="D52" i="21" s="1"/>
  <c r="AL152" i="17"/>
  <c r="E52" i="21"/>
  <c r="F52" i="21" s="1"/>
  <c r="G52" i="21" s="1"/>
  <c r="AK104" i="17"/>
  <c r="D74" i="21" s="1"/>
  <c r="AL104" i="17"/>
  <c r="E74" i="21"/>
  <c r="F74" i="21" s="1"/>
  <c r="G74" i="21" s="1"/>
  <c r="AK237" i="17"/>
  <c r="D197" i="21" s="1"/>
  <c r="AL237" i="17"/>
  <c r="E197" i="21"/>
  <c r="F197" i="21" s="1"/>
  <c r="G197" i="21" s="1"/>
  <c r="AK138" i="17"/>
  <c r="D221" i="21" s="1"/>
  <c r="E221" i="21"/>
  <c r="F221" i="21" s="1"/>
  <c r="G221" i="21" s="1"/>
  <c r="AL138" i="17"/>
  <c r="AK161" i="17"/>
  <c r="D238" i="21" s="1"/>
  <c r="AL161" i="17"/>
  <c r="E238" i="21"/>
  <c r="F238" i="21" s="1"/>
  <c r="G238" i="21" s="1"/>
  <c r="AK5" i="17"/>
  <c r="D257" i="21" s="1"/>
  <c r="AL5" i="17"/>
  <c r="E257" i="21"/>
  <c r="F257" i="21" s="1"/>
  <c r="D201" i="21"/>
  <c r="E201" i="21"/>
  <c r="F201" i="21" s="1"/>
  <c r="AK253" i="17"/>
  <c r="D193" i="21" s="1"/>
  <c r="AL253" i="17"/>
  <c r="E193" i="21"/>
  <c r="F193" i="21" s="1"/>
  <c r="AK46" i="17"/>
  <c r="D14" i="21" s="1"/>
  <c r="AL46" i="17"/>
  <c r="E14" i="21"/>
  <c r="F14" i="21" s="1"/>
  <c r="AK15" i="17"/>
  <c r="D129" i="21" s="1"/>
  <c r="AL15" i="17"/>
  <c r="E129" i="21"/>
  <c r="F129" i="21" s="1"/>
  <c r="AK240" i="17"/>
  <c r="D175" i="21" s="1"/>
  <c r="AL240" i="17"/>
  <c r="E175" i="21"/>
  <c r="F175" i="21" s="1"/>
  <c r="D220" i="21"/>
  <c r="E220" i="21"/>
  <c r="F220" i="21" s="1"/>
  <c r="AK220" i="17"/>
  <c r="D88" i="21" s="1"/>
  <c r="AL220" i="17"/>
  <c r="E88" i="21"/>
  <c r="F88" i="21" s="1"/>
  <c r="AK155" i="17"/>
  <c r="D249" i="21" s="1"/>
  <c r="AL155" i="17"/>
  <c r="E249" i="21"/>
  <c r="F249" i="21" s="1"/>
  <c r="AK167" i="17"/>
  <c r="D83" i="21" s="1"/>
  <c r="AL167" i="17"/>
  <c r="E83" i="21"/>
  <c r="F83" i="21" s="1"/>
  <c r="AK255" i="17"/>
  <c r="D174" i="21" s="1"/>
  <c r="AL255" i="17"/>
  <c r="E174" i="21"/>
  <c r="F174" i="21" s="1"/>
  <c r="AK236" i="17"/>
  <c r="D82" i="21" s="1"/>
  <c r="AL236" i="17"/>
  <c r="E82" i="21"/>
  <c r="F82" i="21" s="1"/>
  <c r="D152" i="21"/>
  <c r="E152" i="21"/>
  <c r="F152" i="21" s="1"/>
  <c r="D56" i="21"/>
  <c r="E56" i="21"/>
  <c r="F56" i="21" s="1"/>
  <c r="AK241" i="17"/>
  <c r="D194" i="21" s="1"/>
  <c r="AL241" i="17"/>
  <c r="E194" i="21"/>
  <c r="F194" i="21" s="1"/>
  <c r="AK91" i="17"/>
  <c r="D103" i="21" s="1"/>
  <c r="AL91" i="17"/>
  <c r="E103" i="21"/>
  <c r="F103" i="21" s="1"/>
  <c r="AK173" i="17"/>
  <c r="D168" i="21" s="1"/>
  <c r="AL173" i="17"/>
  <c r="E168" i="21"/>
  <c r="F168" i="21" s="1"/>
  <c r="AK172" i="17"/>
  <c r="D202" i="21" s="1"/>
  <c r="AL172" i="17"/>
  <c r="E202" i="21"/>
  <c r="F202" i="21" s="1"/>
  <c r="E163" i="21"/>
  <c r="F163" i="21" s="1"/>
  <c r="D163" i="21"/>
  <c r="E178" i="21"/>
  <c r="F178" i="21" s="1"/>
  <c r="D178" i="21"/>
  <c r="AL51" i="17"/>
  <c r="E89" i="21"/>
  <c r="F89" i="21" s="1"/>
  <c r="AK51" i="17"/>
  <c r="D89" i="21" s="1"/>
  <c r="AL212" i="17"/>
  <c r="E224" i="21"/>
  <c r="F224" i="21" s="1"/>
  <c r="AK212" i="17"/>
  <c r="D224" i="21" s="1"/>
  <c r="AL42" i="17"/>
  <c r="E104" i="21"/>
  <c r="F104" i="21" s="1"/>
  <c r="AK42" i="17"/>
  <c r="D104" i="21" s="1"/>
  <c r="AL181" i="17"/>
  <c r="E237" i="21"/>
  <c r="F237" i="21" s="1"/>
  <c r="AK181" i="17"/>
  <c r="D237" i="21" s="1"/>
  <c r="AK14" i="17"/>
  <c r="D3" i="21" s="1"/>
  <c r="AL14" i="17"/>
  <c r="E3" i="21"/>
  <c r="F3" i="21" s="1"/>
  <c r="D203" i="21"/>
  <c r="E203" i="21"/>
  <c r="F203" i="21" s="1"/>
  <c r="AK159" i="17"/>
  <c r="D97" i="21" s="1"/>
  <c r="AL159" i="17"/>
  <c r="E97" i="21"/>
  <c r="F97" i="21" s="1"/>
  <c r="AK224" i="17"/>
  <c r="D164" i="21" s="1"/>
  <c r="AL224" i="17"/>
  <c r="E164" i="21"/>
  <c r="F164" i="21" s="1"/>
  <c r="AK85" i="17"/>
  <c r="D113" i="21" s="1"/>
  <c r="AL85" i="17"/>
  <c r="E113" i="21"/>
  <c r="F113" i="21" s="1"/>
  <c r="AK128" i="17"/>
  <c r="D91" i="21" s="1"/>
  <c r="AL128" i="17"/>
  <c r="E91" i="21"/>
  <c r="F91" i="21" s="1"/>
  <c r="AK93" i="17"/>
  <c r="D123" i="21" s="1"/>
  <c r="AL93" i="17"/>
  <c r="E123" i="21"/>
  <c r="F123" i="21" s="1"/>
  <c r="AK82" i="17"/>
  <c r="D135" i="21" s="1"/>
  <c r="AL82" i="17"/>
  <c r="E135" i="21"/>
  <c r="F135" i="21" s="1"/>
  <c r="AK112" i="17"/>
  <c r="D87" i="21" s="1"/>
  <c r="AL112" i="17"/>
  <c r="E87" i="21"/>
  <c r="F87" i="21" s="1"/>
  <c r="AK232" i="17"/>
  <c r="D2" i="21" s="1"/>
  <c r="AL232" i="17"/>
  <c r="E2" i="21"/>
  <c r="F2" i="21" s="1"/>
  <c r="AK74" i="17"/>
  <c r="D12" i="21" s="1"/>
  <c r="AL74" i="17"/>
  <c r="E12" i="21"/>
  <c r="F12" i="21" s="1"/>
  <c r="AK69" i="17"/>
  <c r="D92" i="21" s="1"/>
  <c r="AL69" i="17"/>
  <c r="E92" i="21"/>
  <c r="F92" i="21" s="1"/>
  <c r="AK188" i="17"/>
  <c r="D160" i="21" s="1"/>
  <c r="AL188" i="17"/>
  <c r="E160" i="21"/>
  <c r="F160" i="21" s="1"/>
  <c r="AK180" i="17"/>
  <c r="D225" i="21" s="1"/>
  <c r="AL180" i="17"/>
  <c r="E225" i="21"/>
  <c r="F225" i="21" s="1"/>
  <c r="AK137" i="17"/>
  <c r="D151" i="21" s="1"/>
  <c r="AL137" i="17"/>
  <c r="E151" i="21"/>
  <c r="F151" i="21" s="1"/>
  <c r="AK131" i="17"/>
  <c r="D200" i="21" s="1"/>
  <c r="AL131" i="17"/>
  <c r="E200" i="21"/>
  <c r="F200" i="21" s="1"/>
  <c r="AK126" i="17"/>
  <c r="D9" i="21" s="1"/>
  <c r="AL126" i="17"/>
  <c r="E9" i="21"/>
  <c r="F9" i="21" s="1"/>
  <c r="AK233" i="17"/>
  <c r="D85" i="21" s="1"/>
  <c r="AL233" i="17"/>
  <c r="E85" i="21"/>
  <c r="F85" i="21" s="1"/>
  <c r="AK25" i="17"/>
  <c r="D8" i="21" s="1"/>
  <c r="AL25" i="17"/>
  <c r="E8" i="21"/>
  <c r="F8" i="21" s="1"/>
  <c r="AK244" i="17"/>
  <c r="D149" i="21" s="1"/>
  <c r="AL244" i="17"/>
  <c r="E149" i="21"/>
  <c r="F149" i="21" s="1"/>
  <c r="AK158" i="17"/>
  <c r="D63" i="21" s="1"/>
  <c r="AL158" i="17"/>
  <c r="E63" i="21"/>
  <c r="F63" i="21" s="1"/>
  <c r="AK142" i="17"/>
  <c r="D105" i="21" s="1"/>
  <c r="AL142" i="17"/>
  <c r="E105" i="21"/>
  <c r="F105" i="21" s="1"/>
  <c r="AK92" i="17"/>
  <c r="D78" i="21" s="1"/>
  <c r="AL92" i="17"/>
  <c r="E78" i="21"/>
  <c r="F78" i="21" s="1"/>
  <c r="AK17" i="17"/>
  <c r="D11" i="21" s="1"/>
  <c r="AL17" i="17"/>
  <c r="E11" i="21"/>
  <c r="F11" i="21" s="1"/>
  <c r="AK222" i="17"/>
  <c r="D134" i="21" s="1"/>
  <c r="AL222" i="17"/>
  <c r="E134" i="21"/>
  <c r="F134" i="21" s="1"/>
  <c r="AK9" i="17"/>
  <c r="D6" i="21" s="1"/>
  <c r="AL9" i="17"/>
  <c r="E6" i="21"/>
  <c r="F6" i="21" s="1"/>
  <c r="AK68" i="17"/>
  <c r="D143" i="21" s="1"/>
  <c r="AL68" i="17"/>
  <c r="E143" i="21"/>
  <c r="F143" i="21" s="1"/>
  <c r="AK94" i="17"/>
  <c r="D116" i="21" s="1"/>
  <c r="AL94" i="17"/>
  <c r="AK146" i="17"/>
  <c r="D120" i="21" s="1"/>
  <c r="AL146" i="17"/>
  <c r="E120" i="21"/>
  <c r="F120" i="21" s="1"/>
  <c r="E69" i="21"/>
  <c r="F69" i="21" s="1"/>
  <c r="AK108" i="17"/>
  <c r="D69" i="21" s="1"/>
  <c r="AL108" i="17"/>
  <c r="E7" i="21"/>
  <c r="F7" i="21" s="1"/>
  <c r="AK75" i="17"/>
  <c r="D7" i="21" s="1"/>
  <c r="AL75" i="17"/>
  <c r="E162" i="21"/>
  <c r="F162" i="21" s="1"/>
  <c r="AK249" i="17"/>
  <c r="D162" i="21" s="1"/>
  <c r="AL249" i="17"/>
  <c r="E177" i="21"/>
  <c r="F177" i="21" s="1"/>
  <c r="D177" i="21"/>
  <c r="E118" i="21"/>
  <c r="F118" i="21" s="1"/>
  <c r="AK106" i="17"/>
  <c r="D118" i="21" s="1"/>
  <c r="AL106" i="17"/>
  <c r="AK23" i="17"/>
  <c r="D77" i="21" s="1"/>
  <c r="AL23" i="17"/>
  <c r="E77" i="21"/>
  <c r="F77" i="21" s="1"/>
  <c r="AK65" i="17"/>
  <c r="D93" i="21" s="1"/>
  <c r="AL65" i="17"/>
  <c r="E93" i="21"/>
  <c r="F93" i="21" s="1"/>
  <c r="AK215" i="17"/>
  <c r="D205" i="21" s="1"/>
  <c r="AL215" i="17"/>
  <c r="E205" i="21"/>
  <c r="F205" i="21" s="1"/>
  <c r="AK58" i="17"/>
  <c r="D256" i="21" s="1"/>
  <c r="AL58" i="17"/>
  <c r="E256" i="21"/>
  <c r="F256" i="21" s="1"/>
  <c r="AK193" i="17"/>
  <c r="D148" i="21" s="1"/>
  <c r="AL193" i="17"/>
  <c r="E148" i="21"/>
  <c r="F148" i="21" s="1"/>
  <c r="AK24" i="17"/>
  <c r="D114" i="21" s="1"/>
  <c r="AL24" i="17"/>
  <c r="E114" i="21"/>
  <c r="F114" i="21" s="1"/>
  <c r="A73" i="17"/>
  <c r="A56" i="17"/>
  <c r="A149" i="17"/>
  <c r="A118" i="17"/>
  <c r="A16" i="17"/>
  <c r="A111" i="17"/>
  <c r="E239" i="21" s="1"/>
  <c r="F239" i="21" s="1"/>
  <c r="AB30" i="2"/>
  <c r="AE31" i="2"/>
  <c r="AC32" i="2"/>
  <c r="AA31" i="2"/>
  <c r="AE33" i="2"/>
  <c r="AA33" i="2"/>
  <c r="AA30" i="2"/>
  <c r="AD31" i="2"/>
  <c r="AE32" i="2"/>
  <c r="AC31" i="2"/>
  <c r="AD32" i="2"/>
  <c r="AB31" i="2"/>
  <c r="AD33" i="2"/>
  <c r="AB32" i="2"/>
  <c r="AE30" i="2"/>
  <c r="AC33" i="2"/>
  <c r="AA32" i="2"/>
  <c r="AD30" i="2"/>
  <c r="AB33" i="2"/>
  <c r="AC30" i="2"/>
  <c r="AB8" i="2"/>
  <c r="AE2" i="2"/>
  <c r="AD5" i="2"/>
  <c r="AD26" i="2"/>
  <c r="AC26" i="2"/>
  <c r="AC25" i="2"/>
  <c r="AE28" i="2"/>
  <c r="AA5" i="2"/>
  <c r="AA10" i="2"/>
  <c r="AA27" i="2"/>
  <c r="AC27" i="2"/>
  <c r="AB28" i="2"/>
  <c r="AD29" i="2"/>
  <c r="AC29" i="2"/>
  <c r="AB2" i="2"/>
  <c r="AE21" i="2"/>
  <c r="AE7" i="2"/>
  <c r="AB14" i="2"/>
  <c r="AB11" i="2"/>
  <c r="AC28" i="2"/>
  <c r="AE29" i="2"/>
  <c r="AC3" i="2"/>
  <c r="AC2" i="2"/>
  <c r="AA28" i="2"/>
  <c r="AE18" i="2"/>
  <c r="AD21" i="2"/>
  <c r="AD7" i="2"/>
  <c r="AC5" i="2"/>
  <c r="AA2" i="2"/>
  <c r="AC12" i="2"/>
  <c r="AD18" i="2"/>
  <c r="AB29" i="2"/>
  <c r="AC8" i="2"/>
  <c r="AA29" i="2"/>
  <c r="AB7" i="2"/>
  <c r="AA7" i="2"/>
  <c r="AB24" i="2"/>
  <c r="AE26" i="2"/>
  <c r="AA8" i="2"/>
  <c r="AE27" i="2"/>
  <c r="AD27" i="2"/>
  <c r="AD25" i="2"/>
  <c r="AB4" i="2"/>
  <c r="AB26" i="2"/>
  <c r="AE13" i="2"/>
  <c r="AC11" i="2"/>
  <c r="AD28" i="2"/>
  <c r="AB27" i="2"/>
  <c r="AA26" i="2"/>
  <c r="AA14" i="2"/>
  <c r="AA4" i="2"/>
  <c r="AB3" i="2"/>
  <c r="AB22" i="2"/>
  <c r="AA11" i="2"/>
  <c r="AA13" i="2"/>
  <c r="AE17" i="2"/>
  <c r="AC23" i="2"/>
  <c r="AC18" i="2"/>
  <c r="AB21" i="2"/>
  <c r="AE14" i="2"/>
  <c r="AE4" i="2"/>
  <c r="AD15" i="2"/>
  <c r="AE11" i="2"/>
  <c r="AD22" i="2"/>
  <c r="AD2" i="2"/>
  <c r="AE23" i="2"/>
  <c r="AD8" i="2"/>
  <c r="AD3" i="2"/>
  <c r="AC24" i="2"/>
  <c r="AA18" i="2"/>
  <c r="AB15" i="2"/>
  <c r="AD10" i="2"/>
  <c r="AE25" i="2"/>
  <c r="AB10" i="2"/>
  <c r="AC14" i="2"/>
  <c r="AC4" i="2"/>
  <c r="AD11" i="2"/>
  <c r="AD12" i="2"/>
  <c r="AC20" i="2"/>
  <c r="AC22" i="2"/>
  <c r="AE20" i="2"/>
  <c r="AE8" i="2"/>
  <c r="AA22" i="2"/>
  <c r="AE3" i="2"/>
  <c r="AB18" i="2"/>
  <c r="AC15" i="2"/>
  <c r="AA21" i="2"/>
  <c r="AE10" i="2"/>
  <c r="AA15" i="2"/>
  <c r="AC10" i="2"/>
  <c r="AD14" i="2"/>
  <c r="AA3" i="2"/>
  <c r="AD4" i="2"/>
  <c r="AB25" i="2"/>
  <c r="AE22" i="2"/>
  <c r="AA25" i="2"/>
  <c r="AA20" i="2"/>
  <c r="AA19" i="2"/>
  <c r="AD20" i="2"/>
  <c r="AE19" i="2"/>
  <c r="AA17" i="2"/>
  <c r="AD17" i="2"/>
  <c r="AB20" i="2"/>
  <c r="AC13" i="2"/>
  <c r="AA16" i="2"/>
  <c r="AD16" i="2"/>
  <c r="AB17" i="2"/>
  <c r="AB23" i="2"/>
  <c r="AE9" i="2"/>
  <c r="AE6" i="2"/>
  <c r="AD19" i="2"/>
  <c r="AA23" i="2"/>
  <c r="AD9" i="2"/>
  <c r="AD6" i="2"/>
  <c r="AC19" i="2"/>
  <c r="AE5" i="2"/>
  <c r="AC9" i="2"/>
  <c r="AC6" i="2"/>
  <c r="AC21" i="2"/>
  <c r="AB19" i="2"/>
  <c r="AB9" i="2"/>
  <c r="AB6" i="2"/>
  <c r="AE24" i="2"/>
  <c r="AD23" i="2"/>
  <c r="AA9" i="2"/>
  <c r="AA6" i="2"/>
  <c r="AB5" i="2"/>
  <c r="AD24" i="2"/>
  <c r="AA24" i="2"/>
  <c r="AC7" i="2"/>
  <c r="AE15" i="2"/>
  <c r="AB12" i="2"/>
  <c r="AC16" i="2"/>
  <c r="AE12" i="2"/>
  <c r="AA12" i="2"/>
  <c r="AD13" i="2"/>
  <c r="AB13" i="2"/>
  <c r="AB16" i="2"/>
  <c r="AE16" i="2"/>
  <c r="AC17" i="2"/>
  <c r="G21" i="21" l="1"/>
  <c r="G26" i="21"/>
  <c r="G36" i="21"/>
  <c r="G179" i="21"/>
  <c r="G245" i="21"/>
  <c r="G102" i="21"/>
  <c r="G79" i="21"/>
  <c r="G42" i="21"/>
  <c r="G121" i="21"/>
  <c r="G46" i="21"/>
  <c r="G51" i="21"/>
  <c r="G15" i="21"/>
  <c r="G84" i="21"/>
  <c r="G96" i="21"/>
  <c r="G23" i="21"/>
  <c r="G57" i="21"/>
  <c r="G132" i="21"/>
  <c r="G18" i="21"/>
  <c r="G73" i="21"/>
  <c r="G232" i="21"/>
  <c r="G161" i="21"/>
  <c r="G172" i="21"/>
  <c r="G101" i="21"/>
  <c r="G65" i="21"/>
  <c r="G159" i="21"/>
  <c r="G110" i="21"/>
  <c r="G126" i="21"/>
  <c r="G156" i="21"/>
  <c r="G150" i="21"/>
  <c r="G108" i="21"/>
  <c r="G222" i="21"/>
  <c r="G59" i="21"/>
  <c r="G185" i="21"/>
  <c r="G241" i="21"/>
  <c r="G72" i="21"/>
  <c r="G186" i="21"/>
  <c r="G158" i="21"/>
  <c r="G147" i="21"/>
  <c r="G117" i="21"/>
  <c r="G253" i="21"/>
  <c r="G169" i="21"/>
  <c r="G141" i="21"/>
  <c r="G27" i="21"/>
  <c r="G234" i="21"/>
  <c r="AL183" i="17"/>
  <c r="G210" i="21"/>
  <c r="G190" i="21"/>
  <c r="G216" i="21"/>
  <c r="G176" i="21"/>
  <c r="G128" i="21"/>
  <c r="G116" i="21"/>
  <c r="G107" i="21"/>
  <c r="G189" i="21"/>
  <c r="G111" i="21"/>
  <c r="AL11" i="19"/>
  <c r="G112" i="21"/>
  <c r="AL2" i="19"/>
  <c r="G184" i="21"/>
  <c r="G227" i="21"/>
  <c r="G214" i="21"/>
  <c r="AL14" i="19"/>
  <c r="G243" i="21"/>
  <c r="G154" i="21"/>
  <c r="AL6" i="19"/>
  <c r="G68" i="21"/>
  <c r="G228" i="21"/>
  <c r="G187" i="21"/>
  <c r="AL24" i="19"/>
  <c r="AL32" i="19"/>
  <c r="G191" i="21"/>
  <c r="AL7" i="19"/>
  <c r="AL9" i="19"/>
  <c r="AK10" i="19"/>
  <c r="AL10" i="19"/>
  <c r="AL23" i="19"/>
  <c r="AL19" i="19"/>
  <c r="G70" i="21"/>
  <c r="AL8" i="19"/>
  <c r="AL12" i="19"/>
  <c r="AL13" i="19"/>
  <c r="AL15" i="19"/>
  <c r="G153" i="21"/>
  <c r="G230" i="21"/>
  <c r="AL21" i="19"/>
  <c r="AL31" i="19"/>
  <c r="AL4" i="19"/>
  <c r="G182" i="21"/>
  <c r="AL3" i="19"/>
  <c r="AL18" i="19"/>
  <c r="G207" i="21"/>
  <c r="AL30" i="19"/>
  <c r="AL17" i="19"/>
  <c r="AL16" i="19"/>
  <c r="AL20" i="19"/>
  <c r="AL5" i="19"/>
  <c r="G124" i="21"/>
  <c r="AL22" i="19"/>
  <c r="AL25" i="19"/>
  <c r="AK25" i="19"/>
  <c r="G142" i="21"/>
  <c r="AK31" i="19"/>
  <c r="AK6" i="19"/>
  <c r="AK14" i="19"/>
  <c r="AK4" i="19"/>
  <c r="G219" i="21"/>
  <c r="AK23" i="19"/>
  <c r="AK18" i="19"/>
  <c r="AK8" i="19"/>
  <c r="AK22" i="19"/>
  <c r="AK12" i="19"/>
  <c r="G140" i="21"/>
  <c r="AK32" i="19"/>
  <c r="AK17" i="19"/>
  <c r="AK11" i="19"/>
  <c r="AK16" i="19"/>
  <c r="AK13" i="19"/>
  <c r="AK7" i="19"/>
  <c r="AK21" i="19"/>
  <c r="AK19" i="19"/>
  <c r="AK5" i="19"/>
  <c r="AK30" i="19"/>
  <c r="AK20" i="19"/>
  <c r="G95" i="21"/>
  <c r="G212" i="21"/>
  <c r="AK9" i="19"/>
  <c r="AK24" i="19"/>
  <c r="G255" i="21"/>
  <c r="AK15" i="19"/>
  <c r="G183" i="21"/>
  <c r="AK3" i="19"/>
  <c r="AK2" i="19"/>
  <c r="G146" i="21"/>
  <c r="G130" i="21"/>
  <c r="G99" i="21"/>
  <c r="G144" i="21"/>
  <c r="G139" i="21"/>
  <c r="G171" i="21"/>
  <c r="E4" i="9"/>
  <c r="E8" i="9"/>
  <c r="G170" i="21"/>
  <c r="G106" i="21"/>
  <c r="D8" i="9"/>
  <c r="G188" i="21"/>
  <c r="G192" i="21"/>
  <c r="G98" i="21"/>
  <c r="AK111" i="17"/>
  <c r="D239" i="21" s="1"/>
  <c r="G239" i="21" s="1"/>
  <c r="G134" i="21"/>
  <c r="G63" i="21"/>
  <c r="G9" i="21"/>
  <c r="G160" i="21"/>
  <c r="G87" i="21"/>
  <c r="G113" i="21"/>
  <c r="G3" i="21"/>
  <c r="G168" i="21"/>
  <c r="G249" i="21"/>
  <c r="G129" i="21"/>
  <c r="G257" i="21"/>
  <c r="G16" i="21"/>
  <c r="G103" i="21"/>
  <c r="G82" i="21"/>
  <c r="G88" i="21"/>
  <c r="G14" i="21"/>
  <c r="G115" i="21"/>
  <c r="G254" i="21"/>
  <c r="G6" i="21"/>
  <c r="G105" i="21"/>
  <c r="G85" i="21"/>
  <c r="G225" i="21"/>
  <c r="G2" i="21"/>
  <c r="G91" i="21"/>
  <c r="G203" i="21"/>
  <c r="G202" i="21"/>
  <c r="G56" i="21"/>
  <c r="G83" i="21"/>
  <c r="G175" i="21"/>
  <c r="G201" i="21"/>
  <c r="G177" i="21"/>
  <c r="G80" i="21"/>
  <c r="G104" i="21"/>
  <c r="G163" i="21"/>
  <c r="G148" i="21"/>
  <c r="G77" i="21"/>
  <c r="D6" i="9"/>
  <c r="G118" i="21"/>
  <c r="G69" i="21"/>
  <c r="G19" i="21"/>
  <c r="G50" i="21"/>
  <c r="G248" i="21"/>
  <c r="G237" i="21"/>
  <c r="G178" i="21"/>
  <c r="G11" i="21"/>
  <c r="G149" i="21"/>
  <c r="G92" i="21"/>
  <c r="G135" i="21"/>
  <c r="G164" i="21"/>
  <c r="G218" i="21"/>
  <c r="E5" i="9"/>
  <c r="G114" i="21"/>
  <c r="G93" i="21"/>
  <c r="G29" i="21"/>
  <c r="G2" i="9"/>
  <c r="G7" i="21"/>
  <c r="G143" i="21"/>
  <c r="G122" i="21"/>
  <c r="E2" i="9"/>
  <c r="G3" i="9"/>
  <c r="G8" i="21"/>
  <c r="G97" i="21"/>
  <c r="G174" i="21"/>
  <c r="G224" i="21"/>
  <c r="G166" i="21"/>
  <c r="G31" i="21"/>
  <c r="G151" i="21"/>
  <c r="G194" i="21"/>
  <c r="G58" i="21"/>
  <c r="G86" i="21"/>
  <c r="G78" i="21"/>
  <c r="G123" i="21"/>
  <c r="G4" i="9"/>
  <c r="G12" i="21"/>
  <c r="E6" i="9"/>
  <c r="G256" i="21"/>
  <c r="G89" i="21"/>
  <c r="G138" i="21"/>
  <c r="G75" i="21"/>
  <c r="G173" i="21"/>
  <c r="H11" i="13"/>
  <c r="D7" i="9"/>
  <c r="G120" i="21"/>
  <c r="G22" i="21"/>
  <c r="G35" i="21"/>
  <c r="G127" i="21"/>
  <c r="G131" i="21"/>
  <c r="G5" i="9"/>
  <c r="G162" i="21"/>
  <c r="K11" i="13"/>
  <c r="G7" i="9"/>
  <c r="G205" i="21"/>
  <c r="G208" i="21"/>
  <c r="H12" i="13"/>
  <c r="L11" i="13"/>
  <c r="D3" i="9"/>
  <c r="G204" i="21"/>
  <c r="D2" i="9"/>
  <c r="E9" i="9"/>
  <c r="E3" i="9"/>
  <c r="E11" i="13"/>
  <c r="G12" i="13"/>
  <c r="G200" i="21"/>
  <c r="J11" i="13"/>
  <c r="D5" i="9"/>
  <c r="E7" i="9"/>
  <c r="K12" i="13"/>
  <c r="O11" i="13"/>
  <c r="G9" i="9"/>
  <c r="G165" i="21"/>
  <c r="I12" i="13"/>
  <c r="M11" i="13"/>
  <c r="D4" i="9"/>
  <c r="D9" i="9"/>
  <c r="G8" i="9"/>
  <c r="G220" i="21"/>
  <c r="G193" i="21"/>
  <c r="G157" i="21"/>
  <c r="G6" i="9"/>
  <c r="AL111" i="17"/>
  <c r="G11" i="13"/>
  <c r="G180" i="21"/>
  <c r="J12" i="13"/>
  <c r="N11" i="13"/>
  <c r="I11" i="13"/>
  <c r="F2" i="9"/>
  <c r="G152" i="21"/>
  <c r="AL56" i="17"/>
  <c r="AL33" i="19" s="1"/>
  <c r="AK56" i="17"/>
  <c r="D39" i="21" s="1"/>
  <c r="E39" i="21"/>
  <c r="F39" i="21" s="1"/>
  <c r="AK73" i="17"/>
  <c r="D48" i="21" s="1"/>
  <c r="AL73" i="17"/>
  <c r="E48" i="21"/>
  <c r="F48" i="21" s="1"/>
  <c r="E38" i="21"/>
  <c r="F38" i="21" s="1"/>
  <c r="AL16" i="17"/>
  <c r="AL26" i="19" s="1"/>
  <c r="AK16" i="17"/>
  <c r="D38" i="21" s="1"/>
  <c r="AK118" i="17"/>
  <c r="D71" i="21" s="1"/>
  <c r="AL118" i="17"/>
  <c r="AL28" i="19" s="1"/>
  <c r="E71" i="21"/>
  <c r="F71" i="21" s="1"/>
  <c r="AK149" i="17"/>
  <c r="D5" i="21" s="1"/>
  <c r="AL149" i="17"/>
  <c r="E5" i="21"/>
  <c r="F5" i="21" s="1"/>
  <c r="AL27" i="19" l="1"/>
  <c r="AL29" i="19"/>
  <c r="AK33" i="19"/>
  <c r="AK26" i="19"/>
  <c r="AK29" i="19"/>
  <c r="AK28" i="19"/>
  <c r="AK27" i="19"/>
  <c r="G39" i="21"/>
  <c r="G48" i="21"/>
  <c r="G5" i="21"/>
  <c r="G71" i="21"/>
  <c r="G38" i="2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<sst xmlns="http://schemas.openxmlformats.org/spreadsheetml/2006/main" count="1121" uniqueCount="690">
  <si>
    <t>Scene</t>
  </si>
  <si>
    <t>Estimated PAH cost</t>
  </si>
  <si>
    <t>Estimated SAH cost</t>
  </si>
  <si>
    <t>PAH cost with fallback</t>
  </si>
  <si>
    <t>PAH intersections with fallback</t>
  </si>
  <si>
    <t>PAH hit percentage</t>
  </si>
  <si>
    <t>PAH cost without fallback</t>
  </si>
  <si>
    <t>SAH cost without fallback</t>
  </si>
  <si>
    <t>PAH intersections without fallback</t>
  </si>
  <si>
    <t>SAH cost</t>
  </si>
  <si>
    <t>SAH intersections</t>
  </si>
  <si>
    <t>Overlapping %</t>
  </si>
  <si>
    <t>Overlapping % culled</t>
  </si>
  <si>
    <t>Max level PAH</t>
  </si>
  <si>
    <t>Max leaf cost</t>
  </si>
  <si>
    <t>Max leaf area</t>
  </si>
  <si>
    <t>Max leaf hit probability</t>
  </si>
  <si>
    <t>Max triangles per leaf</t>
  </si>
  <si>
    <t>Max non fallback levels</t>
  </si>
  <si>
    <t>Split plane quality threshold</t>
  </si>
  <si>
    <t>Acceptable children/father hit probability</t>
  </si>
  <si>
    <t>Excellent children/father hit probability</t>
  </si>
  <si>
    <t>Choose split plane PAH average</t>
  </si>
  <si>
    <t>Choose split plane SAH average</t>
  </si>
  <si>
    <t>Compute cost PAH average</t>
  </si>
  <si>
    <t>Compute cost SAH average</t>
  </si>
  <si>
    <t>SuzannePlaneFull15</t>
  </si>
  <si>
    <t>CottageWallsPlaneFull15</t>
  </si>
  <si>
    <t>WoodPlaneFullParallel</t>
  </si>
  <si>
    <t>WoodPlaneFull15</t>
  </si>
  <si>
    <t>WoodPointFullParallel</t>
  </si>
  <si>
    <t>WoodPlaneFullObliqueLongest</t>
  </si>
  <si>
    <t>WoodPlaneFull45</t>
  </si>
  <si>
    <t>WoodPlaneFull45Longest</t>
  </si>
  <si>
    <t>WoodPlaneFullOblique</t>
  </si>
  <si>
    <t>WoodPointFull15</t>
  </si>
  <si>
    <t>CottageWallsPlaneFullParallel</t>
  </si>
  <si>
    <t>SuzannePlaneFullOblique</t>
  </si>
  <si>
    <t>CottageWallsPointFullParallel</t>
  </si>
  <si>
    <t>SuzannePlaneFull45</t>
  </si>
  <si>
    <t>CottageWallsPointFull45</t>
  </si>
  <si>
    <t>CottageWallsPlaneFullOblique</t>
  </si>
  <si>
    <t>SuzannePlaneFullParallel</t>
  </si>
  <si>
    <t>CottageWallsPointFullOblique</t>
  </si>
  <si>
    <t>CottageWallsPlaneFull45</t>
  </si>
  <si>
    <t>Random100PlaneFullParallel</t>
  </si>
  <si>
    <t>Random100PlaneFull15</t>
  </si>
  <si>
    <t>Random100PlaneFullObliqueLongest</t>
  </si>
  <si>
    <t>Random100PlaneFull45</t>
  </si>
  <si>
    <t>SponzaPointFull15</t>
  </si>
  <si>
    <t>Random100PlaneFull45Longest</t>
  </si>
  <si>
    <t>Random100PlaneFullOblique</t>
  </si>
  <si>
    <t>SponzaPlaneFullParallel</t>
  </si>
  <si>
    <t>Random100PointFull45</t>
  </si>
  <si>
    <t>SponzaPlaneFull15</t>
  </si>
  <si>
    <t>Random100PointFull15</t>
  </si>
  <si>
    <t>SponzaPlaneFullObliqueLongest</t>
  </si>
  <si>
    <t>SponzaPlaneFull45</t>
  </si>
  <si>
    <t>SponzaPlaneFull45Longest</t>
  </si>
  <si>
    <t>SponzaPlaneFullOblique</t>
  </si>
  <si>
    <t>CottageWallsPlaneFull15Longest</t>
  </si>
  <si>
    <t>WoodPlaneFullParallelLongest</t>
  </si>
  <si>
    <t>WoodPlaneFull15Longest</t>
  </si>
  <si>
    <t>SuzannePointFullParallel</t>
  </si>
  <si>
    <t>CottageWallsPlaneFullObliqueLongest</t>
  </si>
  <si>
    <t>SuzannePlaneFullParallelLongest</t>
  </si>
  <si>
    <t>SuzannePlaneFull15Longest</t>
  </si>
  <si>
    <t>SuzannePlaneFull45Longest</t>
  </si>
  <si>
    <t>SuzannePointFullOblique</t>
  </si>
  <si>
    <t>SuzannePointFull45</t>
  </si>
  <si>
    <t>CottageWallsPlaneFullParallelLongest</t>
  </si>
  <si>
    <t>SuzannePlaneFullObliqueLongest</t>
  </si>
  <si>
    <t>CottageWallsPlaneFull45Longest</t>
  </si>
  <si>
    <t>Random100PlaneFullParallelLongest</t>
  </si>
  <si>
    <t>Random100PlaneFull15Longest</t>
  </si>
  <si>
    <t>SponzaPlaneFullParallelLongest</t>
  </si>
  <si>
    <t>Random100PointFullParallel</t>
  </si>
  <si>
    <t>SponzaPlaneFull15Longest</t>
  </si>
  <si>
    <t>WoodPointFull45</t>
  </si>
  <si>
    <t>WoodPointFullOblique</t>
  </si>
  <si>
    <t>SuzannePointFull15</t>
  </si>
  <si>
    <t>CottageWallsPointFull15</t>
  </si>
  <si>
    <t>Random100PointFullOblique</t>
  </si>
  <si>
    <t>SponzaPointFullParallel</t>
  </si>
  <si>
    <t>SponzaPointFull45</t>
  </si>
  <si>
    <t>SponzaPointFullOblique</t>
  </si>
  <si>
    <t>PAH error</t>
  </si>
  <si>
    <t>SAH error</t>
  </si>
  <si>
    <t>PAH faster%</t>
  </si>
  <si>
    <t>PAH without fallback faster %</t>
  </si>
  <si>
    <t>Breakeven hit%</t>
  </si>
  <si>
    <t>CottagePlaneFullObliqueLongest</t>
  </si>
  <si>
    <t>CottagePlaneFullParallel</t>
  </si>
  <si>
    <t>CrowdPlaneFull45</t>
  </si>
  <si>
    <t>CrowdPointFull45</t>
  </si>
  <si>
    <t>CrowdPlaneFullObliqueLongest</t>
  </si>
  <si>
    <t>CrowdPlaneFullParallel</t>
  </si>
  <si>
    <t>CottagePointFullParallel</t>
  </si>
  <si>
    <t>CottagePlaneFull45</t>
  </si>
  <si>
    <t>CrowdPlaneFull15</t>
  </si>
  <si>
    <t>CottagePlaneFull15</t>
  </si>
  <si>
    <t>CrowdPlaneFullParallelLongest</t>
  </si>
  <si>
    <t>CrowdPlaneFullOblique</t>
  </si>
  <si>
    <t>CrowdPlaneFull45Longest</t>
  </si>
  <si>
    <t>CottagePlaneFullParallelLongest</t>
  </si>
  <si>
    <t>CottagePlaneFullOblique</t>
  </si>
  <si>
    <t>Random1000PlaneFullParallel</t>
  </si>
  <si>
    <t>Random1000PlaneFull15</t>
  </si>
  <si>
    <t>Random1000PlaneFull45</t>
  </si>
  <si>
    <t>Random1000PlaneFull45Longest</t>
  </si>
  <si>
    <t>Random1000PlaneFullOblique</t>
  </si>
  <si>
    <t>CottagePlaneFull15Longest</t>
  </si>
  <si>
    <t>CottagePointFullOblique</t>
  </si>
  <si>
    <t>CottagePlaneFull45Longest</t>
  </si>
  <si>
    <t>CrowdPlaneFull15Longest</t>
  </si>
  <si>
    <t>Random1000PlaneFullParallelLongest</t>
  </si>
  <si>
    <t>Random1000PlaneFull15Longest</t>
  </si>
  <si>
    <t>Random1000PlaneFullObliqueLongest</t>
  </si>
  <si>
    <t>CottagePointFull15</t>
  </si>
  <si>
    <t>CrowdPointFullParallel</t>
  </si>
  <si>
    <t>CottagePointFull45</t>
  </si>
  <si>
    <t>CrowdPointFull15</t>
  </si>
  <si>
    <t>CrowdPointFullOblique</t>
  </si>
  <si>
    <t>Random1000PointFullParallel</t>
  </si>
  <si>
    <t>Random1000PointFull15</t>
  </si>
  <si>
    <t>Random1000PointFull45</t>
  </si>
  <si>
    <t>Random1000PointFullOblique</t>
  </si>
  <si>
    <t>All 15</t>
  </si>
  <si>
    <t>All 45</t>
  </si>
  <si>
    <t>All oblique</t>
  </si>
  <si>
    <t>Plane parallel</t>
  </si>
  <si>
    <t>All parallel</t>
  </si>
  <si>
    <t>Plane 15</t>
  </si>
  <si>
    <t>Plane 45</t>
  </si>
  <si>
    <t>Plane oblique</t>
  </si>
  <si>
    <t>Point parallel</t>
  </si>
  <si>
    <t>Point 15</t>
  </si>
  <si>
    <t>Point 45</t>
  </si>
  <si>
    <t>Point oblique</t>
  </si>
  <si>
    <t>Plane parallel longest</t>
  </si>
  <si>
    <t>Plane 15 longest</t>
  </si>
  <si>
    <t>Plane 45 longest</t>
  </si>
  <si>
    <t>Plane oblique longest</t>
  </si>
  <si>
    <t>Name</t>
  </si>
  <si>
    <t>WoodPlaneFullSah45</t>
  </si>
  <si>
    <t>WoodPlaneFullSahParallel</t>
  </si>
  <si>
    <t>WoodPlaneFullSah15</t>
  </si>
  <si>
    <t>WoodPlaneFullSahOblique</t>
  </si>
  <si>
    <t>SuzannePlaneFullSah45</t>
  </si>
  <si>
    <t>SuzannePlaneFullSahOblique</t>
  </si>
  <si>
    <t>SuzannePlaneFullSahParallel</t>
  </si>
  <si>
    <t>CottagePlaneFullSahParallel</t>
  </si>
  <si>
    <t>SuzannePlaneFullSah15</t>
  </si>
  <si>
    <t>CottagePlaneFullSah15</t>
  </si>
  <si>
    <t>CottagePlaneFullSah45</t>
  </si>
  <si>
    <t>CottagePlaneFullSahOblique</t>
  </si>
  <si>
    <t>CottageWallsPlaneFullSahParallel</t>
  </si>
  <si>
    <t>CottageWallsPlaneFullSah15</t>
  </si>
  <si>
    <t>CottageWallsPlaneFullSah45</t>
  </si>
  <si>
    <t>SponzaPlaneFullSah15</t>
  </si>
  <si>
    <t>CottageWallsPlaneFullSahOblique</t>
  </si>
  <si>
    <t>CrowdPlaneFullSahParallel</t>
  </si>
  <si>
    <t>CrowdPlaneFullSah15</t>
  </si>
  <si>
    <t>SponzaPlaneFullSahParallel</t>
  </si>
  <si>
    <t>CrowdPlaneFullSah45</t>
  </si>
  <si>
    <t>CrowdPlaneFullSahOblique</t>
  </si>
  <si>
    <t>Random100PlaneFullSahParallel</t>
  </si>
  <si>
    <t>Random100PlaneFullSah15</t>
  </si>
  <si>
    <t>Random100PlaneFullSah45</t>
  </si>
  <si>
    <t>Random100PlaneFullSahOblique</t>
  </si>
  <si>
    <t>Random1000PlaneFullSahParallel</t>
  </si>
  <si>
    <t>Random1000PlaneFullSah15</t>
  </si>
  <si>
    <t>Random1000PlaneFullSah45</t>
  </si>
  <si>
    <t>Random1000PlaneFullSahOblique</t>
  </si>
  <si>
    <t>SponzaPlaneFullSah45</t>
  </si>
  <si>
    <t>SponzaPlaneFullSahOblique</t>
  </si>
  <si>
    <t>Plane parallel SPFH</t>
  </si>
  <si>
    <t>Plane 45 SPFH</t>
  </si>
  <si>
    <t>Plane 15 SPFH</t>
  </si>
  <si>
    <t>Plane oblique SPFH</t>
  </si>
  <si>
    <t>Point parallel SPFH</t>
  </si>
  <si>
    <t>Point 15 SPFH</t>
  </si>
  <si>
    <t>Point 45 SPFH</t>
  </si>
  <si>
    <t>Point oblique SPFH</t>
  </si>
  <si>
    <t>All parallel SPFH</t>
  </si>
  <si>
    <t>All 15 SPFH</t>
  </si>
  <si>
    <t>All 45 SPFH</t>
  </si>
  <si>
    <t>All oblique SPFH</t>
  </si>
  <si>
    <t>WoodPointFullSah45</t>
  </si>
  <si>
    <t>WoodPointFullSahParallel</t>
  </si>
  <si>
    <t>WoodPointFullSah15</t>
  </si>
  <si>
    <t>SuzannePointFullSah15</t>
  </si>
  <si>
    <t>CrowdPointFullSahParallel</t>
  </si>
  <si>
    <t>WoodPointFullSahOblique</t>
  </si>
  <si>
    <t>SuzannePointFullSahOblique</t>
  </si>
  <si>
    <t>CottageWallsPointFullSahParallel</t>
  </si>
  <si>
    <t>SuzannePointFullSah45</t>
  </si>
  <si>
    <t>CottageWallsPointFullSah45</t>
  </si>
  <si>
    <t>SuzannePointFullSahParallel</t>
  </si>
  <si>
    <t>CottagePointFullSahParallel</t>
  </si>
  <si>
    <t>CottagePointFullSah15</t>
  </si>
  <si>
    <t>SponzaPointFullSahParallel</t>
  </si>
  <si>
    <t>CottagePointFullSah45</t>
  </si>
  <si>
    <t>CottagePointFullSahOblique</t>
  </si>
  <si>
    <t>CottageWallsPointFullSah15</t>
  </si>
  <si>
    <t>SponzaPointFullSah15</t>
  </si>
  <si>
    <t>CottageWallsPointFullSahOblique</t>
  </si>
  <si>
    <t>CrowdPointFullSah15</t>
  </si>
  <si>
    <t>CrowdPointFullSah45</t>
  </si>
  <si>
    <t>Random100PointFullSah15</t>
  </si>
  <si>
    <t>CrowdPointFullSahOblique</t>
  </si>
  <si>
    <t>Random100PointFullSahOblique</t>
  </si>
  <si>
    <t>Random100PointFullSahParallel</t>
  </si>
  <si>
    <t>Random100PointFullSah45</t>
  </si>
  <si>
    <t>Random1000PointFullSahParallel</t>
  </si>
  <si>
    <t>Random1000PointFullSah15</t>
  </si>
  <si>
    <t>Random1000PointFullSah45</t>
  </si>
  <si>
    <t>Random1000PointFullSahOblique</t>
  </si>
  <si>
    <t>SponzaPointFullSah45</t>
  </si>
  <si>
    <t>SponzaPointFullSahOblique</t>
  </si>
  <si>
    <t>Scene ID</t>
  </si>
  <si>
    <t>Order</t>
  </si>
  <si>
    <t>Hit%</t>
  </si>
  <si>
    <t>Breakeven delta</t>
  </si>
  <si>
    <t>WoodPlaneFullStandardOblique</t>
  </si>
  <si>
    <t>WoodPlaneFullStandard45</t>
  </si>
  <si>
    <t>WoodPlaneFullStandardParallel</t>
  </si>
  <si>
    <t>SuzannePlaneFullStandardParallel</t>
  </si>
  <si>
    <t>WoodPlaneFullStandard15</t>
  </si>
  <si>
    <t>SuzannePlaneFullStandard15</t>
  </si>
  <si>
    <t>SuzannePlaneFullStandard45</t>
  </si>
  <si>
    <t>SuzannePlaneFullStandardOblique</t>
  </si>
  <si>
    <t>CottagePlaneFullStandardParallel</t>
  </si>
  <si>
    <t>CottagePlaneFullStandard15</t>
  </si>
  <si>
    <t>SponzaPlaneFullStandardParallel</t>
  </si>
  <si>
    <t>CottagePlaneFullStandard45</t>
  </si>
  <si>
    <t>SponzaPlaneFullStandard45</t>
  </si>
  <si>
    <t>CottagePlaneFullStandardOblique</t>
  </si>
  <si>
    <t>CottageWallsPlaneFullStandardParallel</t>
  </si>
  <si>
    <t>CottageWallsPlaneFullStandard15</t>
  </si>
  <si>
    <t>CottageWallsPlaneFullStandard45</t>
  </si>
  <si>
    <t>CottageWallsPlaneFullStandardOblique</t>
  </si>
  <si>
    <t>CrowdPlaneFullStandardParallel</t>
  </si>
  <si>
    <t>Random100PlaneFullStandardParallel</t>
  </si>
  <si>
    <t>CrowdPlaneFullStandard15</t>
  </si>
  <si>
    <t>CrowdPlaneFullStandard45</t>
  </si>
  <si>
    <t>CrowdPlaneFullStandardOblique</t>
  </si>
  <si>
    <t>SponzaPlaneFullStandardOblique</t>
  </si>
  <si>
    <t>Random100PlaneFullStandard15</t>
  </si>
  <si>
    <t>Random100PlaneFullStandard45</t>
  </si>
  <si>
    <t>Random100PlaneFullStandardOblique</t>
  </si>
  <si>
    <t>Random1000PlaneFullStandardParallel</t>
  </si>
  <si>
    <t>Random1000PlaneFullStandard15</t>
  </si>
  <si>
    <t>Random1000PlaneFullStandard45</t>
  </si>
  <si>
    <t>Random1000PlaneFullStandardOblique</t>
  </si>
  <si>
    <t>SponzaPlaneFullStandard15</t>
  </si>
  <si>
    <t>Plane parallel standard</t>
  </si>
  <si>
    <t>Plane 15 standard</t>
  </si>
  <si>
    <t>Plane 45 standard</t>
  </si>
  <si>
    <t>Plane oblique standard</t>
  </si>
  <si>
    <t>Point parallel standard</t>
  </si>
  <si>
    <t>Point 15 standard</t>
  </si>
  <si>
    <t>Point 45 standard</t>
  </si>
  <si>
    <t>Point oblique standard</t>
  </si>
  <si>
    <t>WoodPointFullStandard45</t>
  </si>
  <si>
    <t>SuzannePointFullStandard15</t>
  </si>
  <si>
    <t>CottageWallsPointFullStandard15</t>
  </si>
  <si>
    <t>WoodPointFullStandardOblique</t>
  </si>
  <si>
    <t>WoodPointFullStandardParallel</t>
  </si>
  <si>
    <t>WoodPointFullStandard15</t>
  </si>
  <si>
    <t>SuzannePointFullStandard45</t>
  </si>
  <si>
    <t>SuzannePointFullStandardParallel</t>
  </si>
  <si>
    <t>SuzannePointFullStandardOblique</t>
  </si>
  <si>
    <t>CottagePointFullStandardParallel</t>
  </si>
  <si>
    <t>CottagePointFullStandard15</t>
  </si>
  <si>
    <t>CottagePointFullStandard45</t>
  </si>
  <si>
    <t>CottagePointFullStandardOblique</t>
  </si>
  <si>
    <t>CottageWallsPointFullStandardParallel</t>
  </si>
  <si>
    <t>CottageWallsPointFullStandard45</t>
  </si>
  <si>
    <t>CottageWallsPointFullStandardOblique</t>
  </si>
  <si>
    <t>CrowdPointFullStandardParallel</t>
  </si>
  <si>
    <t>CrowdPointFullStandard15</t>
  </si>
  <si>
    <t>SponzaPointFullStandardParallel</t>
  </si>
  <si>
    <t>CrowdPointFullStandard45</t>
  </si>
  <si>
    <t>SponzaPointFullStandard45</t>
  </si>
  <si>
    <t>CrowdPointFullStandardOblique</t>
  </si>
  <si>
    <t>Random100PointFullStandard45</t>
  </si>
  <si>
    <t>Random100PointFullStandardParallel</t>
  </si>
  <si>
    <t>Random100PointFullStandard15</t>
  </si>
  <si>
    <t>Random1000PointFullStandardParallel</t>
  </si>
  <si>
    <t>Random100PointFullStandardOblique</t>
  </si>
  <si>
    <t>Random1000PointFullStandard15</t>
  </si>
  <si>
    <t>Random1000PointFullStandard45</t>
  </si>
  <si>
    <t>Random1000PointFullStandardOblique</t>
  </si>
  <si>
    <t>SponzaPointFullStandard15</t>
  </si>
  <si>
    <t>SponzaPointFullStandardOblique</t>
  </si>
  <si>
    <t>WoodPointFullParallelLongest</t>
  </si>
  <si>
    <t>SuzannePointFull45Longest</t>
  </si>
  <si>
    <t>SuzannePointFullObliqueLongest</t>
  </si>
  <si>
    <t>SuzannePointFullParallelLongest</t>
  </si>
  <si>
    <t>WoodPointFull15Longest</t>
  </si>
  <si>
    <t>CrowdPointFullObliqueLongest</t>
  </si>
  <si>
    <t>SuzannePointFull15Longest</t>
  </si>
  <si>
    <t>WoodPointFull45Longest</t>
  </si>
  <si>
    <t>CrowdPointFullParallelLongest</t>
  </si>
  <si>
    <t>CottagePointFull45Longest</t>
  </si>
  <si>
    <t>WoodPointFullObliqueLongest</t>
  </si>
  <si>
    <t>CottagePointFullParallelLongest</t>
  </si>
  <si>
    <t>CottagePointFull15Longest</t>
  </si>
  <si>
    <t>CottagePointFullObliqueLongest</t>
  </si>
  <si>
    <t>CottageWallsPointFullParallelLongest</t>
  </si>
  <si>
    <t>CottageWallsPointFull15Longest</t>
  </si>
  <si>
    <t>CottageWallsPointFull45Longest</t>
  </si>
  <si>
    <t>CottageWallsPointFullObliqueLongest</t>
  </si>
  <si>
    <t>CrowdPointFull15Longest</t>
  </si>
  <si>
    <t>CrowdPointFull45Longest</t>
  </si>
  <si>
    <t>Random100PointFullParallelLongest</t>
  </si>
  <si>
    <t>Random100PointFull15Longest</t>
  </si>
  <si>
    <t>Random100PointFull45Longest</t>
  </si>
  <si>
    <t>Random100PointFullObliqueLongest</t>
  </si>
  <si>
    <t>Random1000PointFullParallelLongest</t>
  </si>
  <si>
    <t>Random1000PointFull15Longest</t>
  </si>
  <si>
    <t>Random1000PointFull45Longest</t>
  </si>
  <si>
    <t>Random1000PointFullObliqueLongest</t>
  </si>
  <si>
    <t>SponzaPointFullParallelLongest</t>
  </si>
  <si>
    <t>SponzaPointFull15Longest</t>
  </si>
  <si>
    <t>SponzaPointFull45Longest</t>
  </si>
  <si>
    <t>SponzaPointFullObliqueLongest</t>
  </si>
  <si>
    <t>Point parallel longest</t>
  </si>
  <si>
    <t>Point 15 longest</t>
  </si>
  <si>
    <t>Point 45 longest</t>
  </si>
  <si>
    <t>Point oblique longest</t>
  </si>
  <si>
    <t>PAH+SPFH</t>
  </si>
  <si>
    <t>SAH+LSPH</t>
  </si>
  <si>
    <t>PAH+LSPH</t>
  </si>
  <si>
    <t>SAH+SPFH</t>
  </si>
  <si>
    <t>Real cost with fallback</t>
  </si>
  <si>
    <t>Intersections with fallback</t>
  </si>
  <si>
    <t>Real cost without fallback</t>
  </si>
  <si>
    <t>Intersections without fallback</t>
  </si>
  <si>
    <t>Only fallbcak cost</t>
  </si>
  <si>
    <t>Hit %</t>
  </si>
  <si>
    <t>Overlapping % till 4</t>
  </si>
  <si>
    <t>Overlapping % culled till 4</t>
  </si>
  <si>
    <t>Overlapping % culled till 7</t>
  </si>
  <si>
    <t>Overlapping % culled till 100</t>
  </si>
  <si>
    <t>Overlapping % culled till 15</t>
  </si>
  <si>
    <t>Overlapping % culled till 10</t>
  </si>
  <si>
    <t>Max level</t>
  </si>
  <si>
    <t>Compute cost PAH average count</t>
  </si>
  <si>
    <t>Compute cost SAH average count</t>
  </si>
  <si>
    <t>Choose split plane PAH average count</t>
  </si>
  <si>
    <t>Choose split plane SAH average count</t>
  </si>
  <si>
    <t>Influence area</t>
  </si>
  <si>
    <t>Orientation</t>
  </si>
  <si>
    <t>Heuristics</t>
  </si>
  <si>
    <t>_Plane_Parallel_Full</t>
  </si>
  <si>
    <t>_Plane_15_Full</t>
  </si>
  <si>
    <t>_Plane_45_Full</t>
  </si>
  <si>
    <t>_Plane_Oblique_Full</t>
  </si>
  <si>
    <t>_Point_Parallel_Full</t>
  </si>
  <si>
    <t>_Point_15_Full</t>
  </si>
  <si>
    <t>_Point_45_Full</t>
  </si>
  <si>
    <t>_Point_Oblique_Full</t>
  </si>
  <si>
    <t>_Plane_Parallel_Longest</t>
  </si>
  <si>
    <t>_Plane_15_Longest</t>
  </si>
  <si>
    <t>_Plane_45_Longest</t>
  </si>
  <si>
    <t>_Plane_Oblique_Longest</t>
  </si>
  <si>
    <t>_Point_Parallel_Longest</t>
  </si>
  <si>
    <t>_Point_15_Longest</t>
  </si>
  <si>
    <t>_Point_45_Longest</t>
  </si>
  <si>
    <t>_Point_Oblique_Longest</t>
  </si>
  <si>
    <t>_Plane_Parallel_Facing</t>
  </si>
  <si>
    <t>_Plane_15_Facing</t>
  </si>
  <si>
    <t>_Plane_45_Facing</t>
  </si>
  <si>
    <t>_Plane_Oblique_Facing</t>
  </si>
  <si>
    <t>_Point_Parallel_Facing</t>
  </si>
  <si>
    <t>_Point_15_Facing</t>
  </si>
  <si>
    <t>_Point_45_Facing</t>
  </si>
  <si>
    <t>_Point_Oblique_Facing</t>
  </si>
  <si>
    <t>_Plane_Parallel_Standard</t>
  </si>
  <si>
    <t>_Plane_15_Standard</t>
  </si>
  <si>
    <t>_Plane_45_Standard</t>
  </si>
  <si>
    <t>_Plane_Oblique_Standard</t>
  </si>
  <si>
    <t>_Point_Parallel_Standard</t>
  </si>
  <si>
    <t>_Point_15_Standard</t>
  </si>
  <si>
    <t>_Point_45_Standard</t>
  </si>
  <si>
    <t>_Point_Oblique_Standard</t>
  </si>
  <si>
    <t>With fallback</t>
  </si>
  <si>
    <t>PAH average time</t>
  </si>
  <si>
    <t>SAH average time</t>
  </si>
  <si>
    <t>SPFH average time</t>
  </si>
  <si>
    <t>LSPH average time</t>
  </si>
  <si>
    <t>overlapping lvl 4</t>
  </si>
  <si>
    <t>Wood_Plane_Oblique_Facing</t>
  </si>
  <si>
    <t>Random1000_Plane_15_Facing</t>
  </si>
  <si>
    <t>Wood_Plane_45_Facing</t>
  </si>
  <si>
    <t>Wood_Plane_Parallel_Facing</t>
  </si>
  <si>
    <t>CottageWalls_Point_45_Facing</t>
  </si>
  <si>
    <t>Random1000_Plane_45_Facing</t>
  </si>
  <si>
    <t>Wood_Plane_15_Facing</t>
  </si>
  <si>
    <t>Wood_Point_Parallel_Facing</t>
  </si>
  <si>
    <t>Random1000_Plane_Parallel_Facing</t>
  </si>
  <si>
    <t>Crowd_Point_Oblique_Facing</t>
  </si>
  <si>
    <t>Crowd_Point_Parallel_Facing</t>
  </si>
  <si>
    <t>Cottage_Plane_Oblique_Facing</t>
  </si>
  <si>
    <t>Cottage_Plane_Parallel_Facing</t>
  </si>
  <si>
    <t>Random100_Point_45_Facing</t>
  </si>
  <si>
    <t>Random100_Point_Parallel_Facing</t>
  </si>
  <si>
    <t>Crowd_Point_15_Facing</t>
  </si>
  <si>
    <t>Cottage_Plane_15_Facing</t>
  </si>
  <si>
    <t>Sponza_Point_Parallel_Facing</t>
  </si>
  <si>
    <t>Random100_Point_15_Facing</t>
  </si>
  <si>
    <t>Crowd_Point_45_Facing</t>
  </si>
  <si>
    <t>Cottage_Plane_45_Facing</t>
  </si>
  <si>
    <t>Random1000_Point_Parallel_Facing</t>
  </si>
  <si>
    <t>CottageWalls_Plane_Parallel_Facing</t>
  </si>
  <si>
    <t>Random1000_Point_15_Facing</t>
  </si>
  <si>
    <t>Wood_Point_45_Facing</t>
  </si>
  <si>
    <t>CottageWalls_Plane_15_Facing</t>
  </si>
  <si>
    <t>Random1000_Point_45_Facing</t>
  </si>
  <si>
    <t>CottageWalls_Point_Parallel_Facing</t>
  </si>
  <si>
    <t>Wood_Point_15_Facing</t>
  </si>
  <si>
    <t>CottageWalls_Plane_45_Facing</t>
  </si>
  <si>
    <t>Random1000_Point_Oblique_Facing</t>
  </si>
  <si>
    <t>CottageWalls_Plane_Oblique_Facing</t>
  </si>
  <si>
    <t>Cottage_Point_Parallel_Facing</t>
  </si>
  <si>
    <t>Crowd_Plane_Parallel_Facing</t>
  </si>
  <si>
    <t>Cottage_Point_15_Facing</t>
  </si>
  <si>
    <t>Crowd_Plane_15_Facing</t>
  </si>
  <si>
    <t>Cottage_Point_45_Facing</t>
  </si>
  <si>
    <t>Sponza_Plane_Parallel_Facing</t>
  </si>
  <si>
    <t>Crowd_Plane_45_Facing</t>
  </si>
  <si>
    <t>Cottage_Point_Oblique_Facing</t>
  </si>
  <si>
    <t>Crowd_Plane_Oblique_Facing</t>
  </si>
  <si>
    <t>Random100_Plane_45_Facing</t>
  </si>
  <si>
    <t>Random100_Plane_Parallel_Facing</t>
  </si>
  <si>
    <t>Random100_Plane_15_Facing</t>
  </si>
  <si>
    <t>Random100_Plane_Oblique_Facing</t>
  </si>
  <si>
    <t>Random1000_Plane_Oblique_Facing</t>
  </si>
  <si>
    <t>Sponza_Plane_15_Facing</t>
  </si>
  <si>
    <t>Sponza_Plane_45_Facing</t>
  </si>
  <si>
    <t>Sponza_Plane_Oblique_Facing</t>
  </si>
  <si>
    <t>Wood_Point_Oblique_Facing</t>
  </si>
  <si>
    <t>Random100_Point_Oblique_Facing</t>
  </si>
  <si>
    <t>CottageWalls_Point_15_Facing</t>
  </si>
  <si>
    <t>CottageWalls_Point_Oblique_Facing</t>
  </si>
  <si>
    <t>Sponza_Point_15_Facing</t>
  </si>
  <si>
    <t>Sponza_Point_45_Facing</t>
  </si>
  <si>
    <t>Sponza_Point_Oblique_Facing</t>
  </si>
  <si>
    <t>Wood_Plane_Oblique_Standard</t>
  </si>
  <si>
    <t>Random1000_Plane_15_Standard</t>
  </si>
  <si>
    <t>Wood_Plane_45_Standard</t>
  </si>
  <si>
    <t>Wood_Plane_Parallel_Standard</t>
  </si>
  <si>
    <t>CottageWalls_Point_45_Standard</t>
  </si>
  <si>
    <t>Random1000_Plane_45_Standard</t>
  </si>
  <si>
    <t>Wood_Plane_15_Standard</t>
  </si>
  <si>
    <t>Wood_Point_Parallel_Standard</t>
  </si>
  <si>
    <t>Random1000_Plane_Parallel_Standard</t>
  </si>
  <si>
    <t>Crowd_Point_Oblique_Standard</t>
  </si>
  <si>
    <t>Crowd_Point_Parallel_Standard</t>
  </si>
  <si>
    <t>Cottage_Plane_Oblique_Standard</t>
  </si>
  <si>
    <t>Cottage_Plane_Parallel_Standard</t>
  </si>
  <si>
    <t>Random100_Point_45_Standard</t>
  </si>
  <si>
    <t>Random100_Point_Parallel_Standard</t>
  </si>
  <si>
    <t>Crowd_Point_15_Standard</t>
  </si>
  <si>
    <t>Cottage_Plane_15_Standard</t>
  </si>
  <si>
    <t>Sponza_Point_Parallel_Standard</t>
  </si>
  <si>
    <t>Random100_Point_15_Standard</t>
  </si>
  <si>
    <t>Crowd_Point_45_Standard</t>
  </si>
  <si>
    <t>Cottage_Plane_45_Standard</t>
  </si>
  <si>
    <t>Random1000_Point_Parallel_Standard</t>
  </si>
  <si>
    <t>CottageWalls_Plane_Parallel_Standard</t>
  </si>
  <si>
    <t>Random1000_Point_15_Standard</t>
  </si>
  <si>
    <t>Wood_Point_45_Standard</t>
  </si>
  <si>
    <t>CottageWalls_Plane_15_Standard</t>
  </si>
  <si>
    <t>Random1000_Point_45_Standard</t>
  </si>
  <si>
    <t>CottageWalls_Point_Parallel_Standard</t>
  </si>
  <si>
    <t>Wood_Point_15_Standard</t>
  </si>
  <si>
    <t>CottageWalls_Plane_45_Standard</t>
  </si>
  <si>
    <t>Random1000_Point_Oblique_Standard</t>
  </si>
  <si>
    <t>CottageWalls_Plane_Oblique_Standard</t>
  </si>
  <si>
    <t>Cottage_Point_Parallel_Standard</t>
  </si>
  <si>
    <t>Crowd_Plane_Parallel_Standard</t>
  </si>
  <si>
    <t>Cottage_Point_15_Standard</t>
  </si>
  <si>
    <t>Crowd_Plane_15_Standard</t>
  </si>
  <si>
    <t>Cottage_Point_45_Standard</t>
  </si>
  <si>
    <t>Sponza_Plane_Parallel_Standard</t>
  </si>
  <si>
    <t>Crowd_Plane_45_Standard</t>
  </si>
  <si>
    <t>Cottage_Point_Oblique_Standard</t>
  </si>
  <si>
    <t>Crowd_Plane_Oblique_Standard</t>
  </si>
  <si>
    <t>Random100_Plane_45_Standard</t>
  </si>
  <si>
    <t>Random100_Plane_Parallel_Standard</t>
  </si>
  <si>
    <t>Random100_Plane_15_Standard</t>
  </si>
  <si>
    <t>Random100_Plane_Oblique_Standard</t>
  </si>
  <si>
    <t>Random1000_Plane_Oblique_Standard</t>
  </si>
  <si>
    <t>Sponza_Plane_15_Standard</t>
  </si>
  <si>
    <t>Sponza_Plane_45_Standard</t>
  </si>
  <si>
    <t>Sponza_Plane_Oblique_Standard</t>
  </si>
  <si>
    <t>Wood_Point_Oblique_Standard</t>
  </si>
  <si>
    <t>Random100_Point_Oblique_Standard</t>
  </si>
  <si>
    <t>CottageWalls_Point_15_Standard</t>
  </si>
  <si>
    <t>CottageWalls_Point_Oblique_Standard</t>
  </si>
  <si>
    <t>Sponza_Point_15_Standard</t>
  </si>
  <si>
    <t>Sponza_Point_45_Standard</t>
  </si>
  <si>
    <t>Sponza_Point_Oblique_Standard</t>
  </si>
  <si>
    <t>Suzanne_Plane_Parallel_Facing</t>
  </si>
  <si>
    <t>Suzanne_Plane_45_Facing</t>
  </si>
  <si>
    <t>Suzanne_Plane_Oblique_Facing</t>
  </si>
  <si>
    <t>Suzanne_Point_15_Facing</t>
  </si>
  <si>
    <t>Suzanne_Point_Parallel_Facing</t>
  </si>
  <si>
    <t>Suzanne_Point_Oblique_Facing</t>
  </si>
  <si>
    <t>Suzanne_Point_45_Facing</t>
  </si>
  <si>
    <t>Suzanne_Plane_15_Standard</t>
  </si>
  <si>
    <t>Suzanne_Plane_45_Standard</t>
  </si>
  <si>
    <t>Suzanne_Plane_Oblique_Standard</t>
  </si>
  <si>
    <t>Suzanne_Plane_15_Facing</t>
  </si>
  <si>
    <t>Suzanne_Plane_Parallel_Standard</t>
  </si>
  <si>
    <t>Suzanne_Point_Parallel_Standard</t>
  </si>
  <si>
    <t>Suzanne_Point_15_Standard</t>
  </si>
  <si>
    <t>Suzanne_Point_45_Standard</t>
  </si>
  <si>
    <t>Suzanne_Point_Oblique_Standard</t>
  </si>
  <si>
    <t>Wood_Plane_Oblique_Longest</t>
  </si>
  <si>
    <t>Random1000_Plane_15_Longest</t>
  </si>
  <si>
    <t>Wood_Plane_45_Longest</t>
  </si>
  <si>
    <t>Wood_Plane_Parallel_Longest</t>
  </si>
  <si>
    <t>CottageWalls_Point_45_Longest</t>
  </si>
  <si>
    <t>Random1000_Plane_45_Longest</t>
  </si>
  <si>
    <t>Wood_Plane_15_Longest</t>
  </si>
  <si>
    <t>Wood_Point_Parallel_Longest</t>
  </si>
  <si>
    <t>Random1000_Plane_Parallel_Longest</t>
  </si>
  <si>
    <t>Crowd_Point_Oblique_Longest</t>
  </si>
  <si>
    <t>Crowd_Point_Parallel_Longest</t>
  </si>
  <si>
    <t>Cottage_Plane_Oblique_Longest</t>
  </si>
  <si>
    <t>Cottage_Plane_Parallel_Longest</t>
  </si>
  <si>
    <t>Random100_Point_45_Longest</t>
  </si>
  <si>
    <t>Random100_Point_Parallel_Longest</t>
  </si>
  <si>
    <t>Crowd_Point_15_Longest</t>
  </si>
  <si>
    <t>Cottage_Plane_15_Longest</t>
  </si>
  <si>
    <t>Sponza_Point_Parallel_Longest</t>
  </si>
  <si>
    <t>Random100_Point_15_Longest</t>
  </si>
  <si>
    <t>Crowd_Point_45_Longest</t>
  </si>
  <si>
    <t>Cottage_Plane_45_Longest</t>
  </si>
  <si>
    <t>Random1000_Point_Parallel_Longest</t>
  </si>
  <si>
    <t>CottageWalls_Plane_Parallel_Longest</t>
  </si>
  <si>
    <t>Random1000_Point_15_Longest</t>
  </si>
  <si>
    <t>Wood_Point_45_Longest</t>
  </si>
  <si>
    <t>CottageWalls_Plane_15_Longest</t>
  </si>
  <si>
    <t>Random1000_Point_45_Longest</t>
  </si>
  <si>
    <t>CottageWalls_Point_Parallel_Longest</t>
  </si>
  <si>
    <t>Wood_Point_15_Longest</t>
  </si>
  <si>
    <t>CottageWalls_Plane_45_Longest</t>
  </si>
  <si>
    <t>Random1000_Point_Oblique_Longest</t>
  </si>
  <si>
    <t>CottageWalls_Plane_Oblique_Longest</t>
  </si>
  <si>
    <t>Cottage_Point_Parallel_Longest</t>
  </si>
  <si>
    <t>Crowd_Plane_Parallel_Longest</t>
  </si>
  <si>
    <t>Cottage_Point_15_Longest</t>
  </si>
  <si>
    <t>Crowd_Plane_15_Longest</t>
  </si>
  <si>
    <t>Cottage_Point_45_Longest</t>
  </si>
  <si>
    <t>Sponza_Plane_Parallel_Longest</t>
  </si>
  <si>
    <t>Crowd_Plane_45_Longest</t>
  </si>
  <si>
    <t>Cottage_Point_Oblique_Longest</t>
  </si>
  <si>
    <t>Crowd_Plane_Oblique_Longest</t>
  </si>
  <si>
    <t>Random100_Plane_45_Longest</t>
  </si>
  <si>
    <t>Random100_Plane_Parallel_Longest</t>
  </si>
  <si>
    <t>Random100_Plane_15_Longest</t>
  </si>
  <si>
    <t>Random100_Plane_Oblique_Longest</t>
  </si>
  <si>
    <t>Random1000_Plane_Oblique_Longest</t>
  </si>
  <si>
    <t>Sponza_Plane_15_Longest</t>
  </si>
  <si>
    <t>Sponza_Plane_45_Longest</t>
  </si>
  <si>
    <t>Sponza_Plane_Oblique_Longest</t>
  </si>
  <si>
    <t>Wood_Point_Oblique_Longest</t>
  </si>
  <si>
    <t>Random100_Point_Oblique_Longest</t>
  </si>
  <si>
    <t>CottageWalls_Point_15_Longest</t>
  </si>
  <si>
    <t>CottageWalls_Point_Oblique_Longest</t>
  </si>
  <si>
    <t>Sponza_Point_15_Longest</t>
  </si>
  <si>
    <t>Sponza_Point_45_Longest</t>
  </si>
  <si>
    <t>Sponza_Point_Oblique_Longest</t>
  </si>
  <si>
    <t>Suzanne_Plane_Parallel_Longest</t>
  </si>
  <si>
    <t>Suzanne_Plane_15_Longest</t>
  </si>
  <si>
    <t>Suzanne_Plane_45_Longest</t>
  </si>
  <si>
    <t>Suzanne_Plane_Oblique_Longest</t>
  </si>
  <si>
    <t>Suzanne_Point_Parallel_Longest</t>
  </si>
  <si>
    <t>Suzanne_Point_15_Longest</t>
  </si>
  <si>
    <t>Suzanne_Point_45_Longest</t>
  </si>
  <si>
    <t>Suzanne_Point_Oblique_Longest</t>
  </si>
  <si>
    <t>Random1000_Point_Oblique_Full</t>
  </si>
  <si>
    <t>CottageWalls_Plane_Oblique_Full</t>
  </si>
  <si>
    <t>CottageWalls_Point_45_Full</t>
  </si>
  <si>
    <t>Random1000_Plane_45_Full</t>
  </si>
  <si>
    <t>Wood_Plane_15_Full</t>
  </si>
  <si>
    <t>Wood_Plane_Oblique_Full</t>
  </si>
  <si>
    <t>Random1000_Plane_15_Full</t>
  </si>
  <si>
    <t>Wood_Plane_45_Full</t>
  </si>
  <si>
    <t>Wood_Point_Parallel_Full</t>
  </si>
  <si>
    <t>Random1000_Plane_Parallel_Full</t>
  </si>
  <si>
    <t>Crowd_Point_Oblique_Full</t>
  </si>
  <si>
    <t>Crowd_Point_Parallel_Full</t>
  </si>
  <si>
    <t>Cottage_Plane_Oblique_Full</t>
  </si>
  <si>
    <t>Cottage_Plane_Parallel_Full</t>
  </si>
  <si>
    <t>Random100_Point_45_Full</t>
  </si>
  <si>
    <t>Random100_Point_Parallel_Full</t>
  </si>
  <si>
    <t>Crowd_Point_15_Full</t>
  </si>
  <si>
    <t>Cottage_Plane_15_Full</t>
  </si>
  <si>
    <t>Sponza_Point_Parallel_Full</t>
  </si>
  <si>
    <t>Random100_Point_15_Full</t>
  </si>
  <si>
    <t>Crowd_Point_45_Full</t>
  </si>
  <si>
    <t>Cottage_Plane_45_Full</t>
  </si>
  <si>
    <t>Random1000_Point_Parallel_Full</t>
  </si>
  <si>
    <t>CottageWalls_Plane_Parallel_Full</t>
  </si>
  <si>
    <t>Random1000_Point_15_Full</t>
  </si>
  <si>
    <t>Wood_Point_45_Full</t>
  </si>
  <si>
    <t>CottageWalls_Plane_15_Full</t>
  </si>
  <si>
    <t>Random1000_Point_45_Full</t>
  </si>
  <si>
    <t>CottageWalls_Point_Parallel_Full</t>
  </si>
  <si>
    <t>Wood_Point_15_Full</t>
  </si>
  <si>
    <t>CottageWalls_Plane_45_Full</t>
  </si>
  <si>
    <t>Cottage_Point_Parallel_Full</t>
  </si>
  <si>
    <t>Crowd_Plane_Parallel_Full</t>
  </si>
  <si>
    <t>Cottage_Point_15_Full</t>
  </si>
  <si>
    <t>Crowd_Plane_15_Full</t>
  </si>
  <si>
    <t>Cottage_Point_45_Full</t>
  </si>
  <si>
    <t>Sponza_Plane_Parallel_Full</t>
  </si>
  <si>
    <t>Crowd_Plane_45_Full</t>
  </si>
  <si>
    <t>Cottage_Point_Oblique_Full</t>
  </si>
  <si>
    <t>Crowd_Plane_Oblique_Full</t>
  </si>
  <si>
    <t>Random100_Plane_45_Full</t>
  </si>
  <si>
    <t>Random100_Plane_Parallel_Full</t>
  </si>
  <si>
    <t>Random100_Plane_15_Full</t>
  </si>
  <si>
    <t>Random100_Plane_Oblique_Full</t>
  </si>
  <si>
    <t>Random1000_Plane_Oblique_Full</t>
  </si>
  <si>
    <t>Sponza_Plane_15_Full</t>
  </si>
  <si>
    <t>Sponza_Plane_45_Full</t>
  </si>
  <si>
    <t>Sponza_Plane_Oblique_Full</t>
  </si>
  <si>
    <t>Wood_Point_Oblique_Full</t>
  </si>
  <si>
    <t>Random100_Point_Oblique_Full</t>
  </si>
  <si>
    <t>CottageWalls_Point_15_Full</t>
  </si>
  <si>
    <t>CottageWalls_Point_Oblique_Full</t>
  </si>
  <si>
    <t>Sponza_Point_15_Full</t>
  </si>
  <si>
    <t>Sponza_Point_45_Full</t>
  </si>
  <si>
    <t>Sponza_Point_Oblique_Full</t>
  </si>
  <si>
    <t>Suzanne_Point_Parallel_Full</t>
  </si>
  <si>
    <t>Suzanne_Point_15_Full</t>
  </si>
  <si>
    <t>Suzanne_Point_45_Full</t>
  </si>
  <si>
    <t>Suzanne_Point_Oblique_Full</t>
  </si>
  <si>
    <t>Suzanne_Plane_45_Full</t>
  </si>
  <si>
    <t>Suzanne_Plane_15_Full</t>
  </si>
  <si>
    <t>Suzanne_Plane_Oblique_Full</t>
  </si>
  <si>
    <t>Wood_Plane_Parallel_Full</t>
  </si>
  <si>
    <t>Suzanne_Plane_Parallel_Full</t>
  </si>
  <si>
    <t>Breakeven hit% abs</t>
  </si>
  <si>
    <t>_Plane_Parallel</t>
  </si>
  <si>
    <t>_Plane_15</t>
  </si>
  <si>
    <t>_Plane_45</t>
  </si>
  <si>
    <t>_Plane_Oblique</t>
  </si>
  <si>
    <t>_Point_Parallel</t>
  </si>
  <si>
    <t>_Point_15</t>
  </si>
  <si>
    <t>_Point_45</t>
  </si>
  <si>
    <t>_Point_Oblique</t>
  </si>
  <si>
    <t>PAH average count per node</t>
  </si>
  <si>
    <t>SAH average count per node</t>
  </si>
  <si>
    <t>SPFH average count per node</t>
  </si>
  <si>
    <t>LSPH average count per node</t>
  </si>
  <si>
    <t>overlapping lvl 7</t>
  </si>
  <si>
    <t>overlapping lvl 10</t>
  </si>
  <si>
    <t>overlapping lvl 15</t>
  </si>
  <si>
    <t>overlapping full</t>
  </si>
  <si>
    <t>Average SPFH</t>
  </si>
  <si>
    <t>Average LSPH</t>
  </si>
  <si>
    <t>Overlapping lvl 4</t>
  </si>
  <si>
    <t>Cost</t>
  </si>
  <si>
    <t>Intersections</t>
  </si>
  <si>
    <t>Full cost</t>
  </si>
  <si>
    <t>PAH+SPFH faster% over full</t>
  </si>
  <si>
    <t>PAH+SPFH faster% abs over full</t>
  </si>
  <si>
    <t>Levels</t>
  </si>
  <si>
    <t>Hits</t>
  </si>
  <si>
    <t>Real Hits</t>
  </si>
  <si>
    <t>Traversal time 1000 points AABBs</t>
  </si>
  <si>
    <t>Influence areas</t>
  </si>
  <si>
    <t>Traversal time 1000 points octree</t>
  </si>
  <si>
    <t>Octree faster%</t>
  </si>
  <si>
    <t>Octree error</t>
  </si>
  <si>
    <t>Threshold</t>
  </si>
  <si>
    <t>Acceptable</t>
  </si>
  <si>
    <t>Excellent</t>
  </si>
  <si>
    <t>Cost (PAH+SPFH)</t>
  </si>
  <si>
    <t>Splittings attempted</t>
  </si>
  <si>
    <t>Fallbacks</t>
  </si>
  <si>
    <t>Build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</si>
</sst>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9" fontId="16" fillId="0" borderId="0" xfId="1" applyFont="1" applyAlignment="1">
      <alignment wrapText="1"/>
    </xf>
    <xf numFmtId="164" fontId="16" fillId="0" borderId="0" xfId="0" applyNumberFormat="1" applyFont="1" applyAlignment="1">
      <alignment wrapText="1"/>
    </xf>
    <xf numFmtId="2" fontId="16" fillId="0" borderId="0" xfId="0" applyNumberFormat="1" applyFont="1"/>
    <xf numFmtId="0" fontId="18" fillId="0" borderId="0" xfId="0" applyFon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9" fontId="16" fillId="0" borderId="0" xfId="1" applyFont="1"/>
    <xf numFmtId="2" fontId="0" fillId="0" borderId="0" xfId="1" applyNumberFormat="1" applyFont="1"/>
    <xf numFmtId="2" fontId="16" fillId="0" borderId="0" xfId="1" applyNumberFormat="1" applyFont="1"/>
    <xf numFmtId="0" fontId="20" fillId="0" borderId="0" xfId="0" applyFont="1" applyAlignment="1">
      <alignment wrapText="1"/>
    </xf>
    <xf numFmtId="2" fontId="20" fillId="0" borderId="0" xfId="0" applyNumberFormat="1" applyFont="1" applyAlignment="1">
      <alignment wrapText="1"/>
    </xf>
    <xf numFmtId="9" fontId="20" fillId="0" borderId="0" xfId="1" applyFont="1" applyAlignment="1">
      <alignment wrapText="1"/>
    </xf>
    <xf numFmtId="164" fontId="20" fillId="0" borderId="0" xfId="0" applyNumberFormat="1" applyFont="1" applyAlignment="1">
      <alignment wrapText="1"/>
    </xf>
    <xf numFmtId="165" fontId="20" fillId="0" borderId="0" xfId="0" applyNumberFormat="1" applyFont="1" applyAlignment="1">
      <alignment wrapText="1"/>
    </xf>
    <xf numFmtId="165" fontId="16" fillId="0" borderId="0" xfId="0" applyNumberFormat="1" applyFont="1"/>
    <xf numFmtId="164" fontId="16" fillId="0" borderId="0" xfId="1" applyNumberFormat="1" applyFont="1" applyAlignment="1">
      <alignment wrapText="1"/>
    </xf>
    <xf numFmtId="0" fontId="0" fillId="0" borderId="0" xfId="0" applyAlignment="1">
      <alignment wrapText="1"/>
    </xf>
    <xf numFmtId="9" fontId="21" fillId="0" borderId="0" xfId="1" applyFont="1"/>
    <xf numFmtId="2" fontId="0" fillId="33" borderId="0" xfId="1" applyNumberFormat="1" applyFont="1" applyFill="1"/>
    <xf numFmtId="0" fontId="0" fillId="33" borderId="0" xfId="0" applyFill="1"/>
    <xf numFmtId="0" fontId="16" fillId="33" borderId="0" xfId="0" applyFont="1" applyFill="1"/>
    <xf numFmtId="2" fontId="16" fillId="33" borderId="0" xfId="1" applyNumberFormat="1" applyFont="1" applyFill="1"/>
    <xf numFmtId="164" fontId="16" fillId="33" borderId="0" xfId="0" applyNumberFormat="1" applyFont="1" applyFill="1" applyAlignment="1">
      <alignment wrapText="1"/>
    </xf>
    <xf numFmtId="0" fontId="16" fillId="33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0" fillId="34" borderId="0" xfId="0" applyFill="1"/>
    <xf numFmtId="9" fontId="16" fillId="34" borderId="0" xfId="1" applyFont="1" applyFill="1" applyAlignment="1">
      <alignment wrapText="1"/>
    </xf>
    <xf numFmtId="9" fontId="0" fillId="34" borderId="0" xfId="1" applyFont="1" applyFill="1"/>
    <xf numFmtId="9" fontId="16" fillId="0" borderId="0" xfId="1" applyFont="1" applyFill="1" applyAlignment="1">
      <alignment wrapText="1"/>
    </xf>
    <xf numFmtId="9" fontId="0" fillId="0" borderId="0" xfId="1" applyFont="1" applyFill="1"/>
    <xf numFmtId="0" fontId="0" fillId="35" borderId="0" xfId="0" applyFill="1"/>
    <xf numFmtId="1" fontId="0" fillId="35" borderId="0" xfId="0" applyNumberFormat="1" applyFill="1"/>
    <xf numFmtId="166" fontId="0" fillId="35" borderId="0" xfId="0" applyNumberFormat="1" applyFill="1"/>
    <xf numFmtId="9" fontId="0" fillId="35" borderId="0" xfId="1" applyFont="1" applyFill="1"/>
    <xf numFmtId="0" fontId="16" fillId="0" borderId="0" xfId="0" applyFont="1" applyAlignment="1">
      <alignment horizontal="center" wrapText="1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5" fontId="22" fillId="0" borderId="0" xfId="0" applyNumberFormat="1" applyFont="1" applyAlignment="1">
      <alignment wrapText="1"/>
    </xf>
    <xf numFmtId="165" fontId="0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9"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</dxf>
    <dxf>
      <font>
        <color theme="8"/>
      </font>
    </dxf>
    <dxf>
      <font>
        <color rgb="FFC00000"/>
      </font>
    </dxf>
    <dxf>
      <font>
        <color rgb="FFFF0000"/>
      </font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0" tint="-0.499984740745262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ont>
        <color theme="4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E49EDD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overlapping'!$I$1:$I$3</c:f>
              <c:strCache>
                <c:ptCount val="3"/>
                <c:pt idx="0">
                  <c:v>Cost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'Breakeven chart and overlapping'!$H$4:$H$257</c:f>
              <c:numCache>
                <c:formatCode>0%</c:formatCode>
                <c:ptCount val="64"/>
                <c:pt idx="0">
                  <c:v>0.67955932988495149</c:v>
                </c:pt>
                <c:pt idx="1">
                  <c:v>0.79331472725945928</c:v>
                </c:pt>
                <c:pt idx="2">
                  <c:v>0.69943972019949474</c:v>
                </c:pt>
                <c:pt idx="3">
                  <c:v>0.74456870036527179</c:v>
                </c:pt>
                <c:pt idx="4">
                  <c:v>0.58297479811507746</c:v>
                </c:pt>
                <c:pt idx="5">
                  <c:v>0.61670188569362905</c:v>
                </c:pt>
                <c:pt idx="6">
                  <c:v>0.39204821120681427</c:v>
                </c:pt>
                <c:pt idx="7">
                  <c:v>0.73140054941177302</c:v>
                </c:pt>
                <c:pt idx="8">
                  <c:v>0.58653018611533825</c:v>
                </c:pt>
                <c:pt idx="9">
                  <c:v>0.57577008008956898</c:v>
                </c:pt>
                <c:pt idx="10">
                  <c:v>0.52751965217048113</c:v>
                </c:pt>
                <c:pt idx="11">
                  <c:v>0.71788061128702052</c:v>
                </c:pt>
                <c:pt idx="12">
                  <c:v>0.62612636775958064</c:v>
                </c:pt>
                <c:pt idx="13">
                  <c:v>0.45248842425033858</c:v>
                </c:pt>
                <c:pt idx="14">
                  <c:v>0.61330449581146196</c:v>
                </c:pt>
                <c:pt idx="15">
                  <c:v>0.79628133796411327</c:v>
                </c:pt>
                <c:pt idx="16">
                  <c:v>0.71560151189682364</c:v>
                </c:pt>
                <c:pt idx="17">
                  <c:v>0.35265066664144562</c:v>
                </c:pt>
                <c:pt idx="18">
                  <c:v>0.68874735728908476</c:v>
                </c:pt>
                <c:pt idx="19">
                  <c:v>0.45456152022133994</c:v>
                </c:pt>
                <c:pt idx="20">
                  <c:v>0.70416201647161025</c:v>
                </c:pt>
                <c:pt idx="21">
                  <c:v>0.51393828462702473</c:v>
                </c:pt>
                <c:pt idx="22">
                  <c:v>0</c:v>
                </c:pt>
                <c:pt idx="23">
                  <c:v>0.60497810273524655</c:v>
                </c:pt>
                <c:pt idx="24">
                  <c:v>0.75897666317752266</c:v>
                </c:pt>
                <c:pt idx="25">
                  <c:v>0.62352603307776799</c:v>
                </c:pt>
                <c:pt idx="26">
                  <c:v>0.27267202734947199</c:v>
                </c:pt>
                <c:pt idx="27">
                  <c:v>0.80538088083267201</c:v>
                </c:pt>
                <c:pt idx="28">
                  <c:v>0.50953244588352231</c:v>
                </c:pt>
                <c:pt idx="29">
                  <c:v>0.54450133581718763</c:v>
                </c:pt>
                <c:pt idx="30">
                  <c:v>0.16356430351706261</c:v>
                </c:pt>
                <c:pt idx="31">
                  <c:v>0.74486285624102044</c:v>
                </c:pt>
                <c:pt idx="32">
                  <c:v>0.76557786969628683</c:v>
                </c:pt>
                <c:pt idx="33">
                  <c:v>0.70646187845644848</c:v>
                </c:pt>
                <c:pt idx="34">
                  <c:v>0.80234785400185049</c:v>
                </c:pt>
                <c:pt idx="35">
                  <c:v>0.28337220255411738</c:v>
                </c:pt>
                <c:pt idx="36">
                  <c:v>0.68257635049421594</c:v>
                </c:pt>
                <c:pt idx="37">
                  <c:v>0.41891421653257632</c:v>
                </c:pt>
                <c:pt idx="38">
                  <c:v>0.33116818478845</c:v>
                </c:pt>
                <c:pt idx="39">
                  <c:v>0.81479583796363175</c:v>
                </c:pt>
                <c:pt idx="40">
                  <c:v>0.81468414775069753</c:v>
                </c:pt>
                <c:pt idx="41">
                  <c:v>0.38099147166958036</c:v>
                </c:pt>
                <c:pt idx="42">
                  <c:v>0.64446047433413112</c:v>
                </c:pt>
                <c:pt idx="43">
                  <c:v>0.14540098827323167</c:v>
                </c:pt>
                <c:pt idx="44">
                  <c:v>0.57116332333099606</c:v>
                </c:pt>
                <c:pt idx="45">
                  <c:v>0.72827037025216246</c:v>
                </c:pt>
                <c:pt idx="46">
                  <c:v>0.577328860759735</c:v>
                </c:pt>
                <c:pt idx="47">
                  <c:v>0.78547319822969508</c:v>
                </c:pt>
                <c:pt idx="48">
                  <c:v>0.73405519626698279</c:v>
                </c:pt>
                <c:pt idx="49">
                  <c:v>0.48016045362148135</c:v>
                </c:pt>
                <c:pt idx="50">
                  <c:v>0.64624539830893135</c:v>
                </c:pt>
                <c:pt idx="51">
                  <c:v>0.58136051818608236</c:v>
                </c:pt>
                <c:pt idx="52">
                  <c:v>0.56730799017200473</c:v>
                </c:pt>
                <c:pt idx="53">
                  <c:v>0.67976105213165205</c:v>
                </c:pt>
                <c:pt idx="54">
                  <c:v>0.69800770282745295</c:v>
                </c:pt>
                <c:pt idx="55">
                  <c:v>0.5677616308828124</c:v>
                </c:pt>
                <c:pt idx="56">
                  <c:v>0.84828916329932336</c:v>
                </c:pt>
                <c:pt idx="57">
                  <c:v>0.71324859363192894</c:v>
                </c:pt>
                <c:pt idx="58">
                  <c:v>0.8608099203427767</c:v>
                </c:pt>
                <c:pt idx="59">
                  <c:v>0</c:v>
                </c:pt>
                <c:pt idx="60">
                  <c:v>0.57664539837604045</c:v>
                </c:pt>
                <c:pt idx="61">
                  <c:v>0.79843240968049078</c:v>
                </c:pt>
                <c:pt idx="62">
                  <c:v>0.6700722893488984</c:v>
                </c:pt>
                <c:pt idx="63">
                  <c:v>0.60161702240467796</c:v>
                </c:pt>
              </c:numCache>
            </c:numRef>
          </c:xVal>
          <c:yVal>
            <c:numRef>
              <c:f>'Breakeven chart and overlapping'!$I$4:$I$257</c:f>
              <c:numCache>
                <c:formatCode>0.00</c:formatCode>
                <c:ptCount val="64"/>
                <c:pt idx="0">
                  <c:v>130.89627075195301</c:v>
                </c:pt>
                <c:pt idx="1">
                  <c:v>106.99674987792901</c:v>
                </c:pt>
                <c:pt idx="2">
                  <c:v>83.401191711425696</c:v>
                </c:pt>
                <c:pt idx="3">
                  <c:v>91.501945495605398</c:v>
                </c:pt>
                <c:pt idx="4">
                  <c:v>113.400131225585</c:v>
                </c:pt>
                <c:pt idx="5">
                  <c:v>91.494583129882798</c:v>
                </c:pt>
                <c:pt idx="6">
                  <c:v>82.240638732910099</c:v>
                </c:pt>
                <c:pt idx="7">
                  <c:v>313.23178100585898</c:v>
                </c:pt>
                <c:pt idx="8">
                  <c:v>88.841262817382798</c:v>
                </c:pt>
                <c:pt idx="9">
                  <c:v>292.01623535156199</c:v>
                </c:pt>
                <c:pt idx="10">
                  <c:v>49.585186004638601</c:v>
                </c:pt>
                <c:pt idx="11">
                  <c:v>242.30656433105401</c:v>
                </c:pt>
                <c:pt idx="12">
                  <c:v>135.72932434082</c:v>
                </c:pt>
                <c:pt idx="13">
                  <c:v>59.422046661376903</c:v>
                </c:pt>
                <c:pt idx="14">
                  <c:v>272.06692504882801</c:v>
                </c:pt>
                <c:pt idx="15">
                  <c:v>70.717308044433594</c:v>
                </c:pt>
                <c:pt idx="16">
                  <c:v>298.59893798828102</c:v>
                </c:pt>
                <c:pt idx="17">
                  <c:v>54.563461303710902</c:v>
                </c:pt>
                <c:pt idx="18">
                  <c:v>69.073211669921804</c:v>
                </c:pt>
                <c:pt idx="19">
                  <c:v>182.72242736816401</c:v>
                </c:pt>
                <c:pt idx="20">
                  <c:v>174.63438415527301</c:v>
                </c:pt>
                <c:pt idx="21">
                  <c:v>45.469211578369098</c:v>
                </c:pt>
                <c:pt idx="22">
                  <c:v>0</c:v>
                </c:pt>
                <c:pt idx="23">
                  <c:v>93.622398376464801</c:v>
                </c:pt>
                <c:pt idx="24">
                  <c:v>123.65736389160099</c:v>
                </c:pt>
                <c:pt idx="25">
                  <c:v>89.333648681640597</c:v>
                </c:pt>
                <c:pt idx="26">
                  <c:v>83.733177185058594</c:v>
                </c:pt>
                <c:pt idx="27">
                  <c:v>678.13275146484295</c:v>
                </c:pt>
                <c:pt idx="28">
                  <c:v>36.159637451171797</c:v>
                </c:pt>
                <c:pt idx="29">
                  <c:v>42.5128364562988</c:v>
                </c:pt>
                <c:pt idx="30">
                  <c:v>12.9692420959472</c:v>
                </c:pt>
                <c:pt idx="31">
                  <c:v>72.561561584472599</c:v>
                </c:pt>
                <c:pt idx="32">
                  <c:v>171.98381042480401</c:v>
                </c:pt>
                <c:pt idx="33">
                  <c:v>87.783615112304602</c:v>
                </c:pt>
                <c:pt idx="34">
                  <c:v>188.58198547363199</c:v>
                </c:pt>
                <c:pt idx="35">
                  <c:v>16.2036628723144</c:v>
                </c:pt>
                <c:pt idx="36">
                  <c:v>67.467147827148395</c:v>
                </c:pt>
                <c:pt idx="37">
                  <c:v>22.182390213012599</c:v>
                </c:pt>
                <c:pt idx="38">
                  <c:v>16.509269714355401</c:v>
                </c:pt>
                <c:pt idx="39">
                  <c:v>309.26373291015602</c:v>
                </c:pt>
                <c:pt idx="40">
                  <c:v>195.603103637695</c:v>
                </c:pt>
                <c:pt idx="41">
                  <c:v>18.5484294891357</c:v>
                </c:pt>
                <c:pt idx="42">
                  <c:v>65.005554199218693</c:v>
                </c:pt>
                <c:pt idx="43">
                  <c:v>65.844863891601506</c:v>
                </c:pt>
                <c:pt idx="44">
                  <c:v>26.523176193237301</c:v>
                </c:pt>
                <c:pt idx="45">
                  <c:v>77.573127746582003</c:v>
                </c:pt>
                <c:pt idx="46">
                  <c:v>480.49655151367102</c:v>
                </c:pt>
                <c:pt idx="47">
                  <c:v>210.669662475585</c:v>
                </c:pt>
                <c:pt idx="48">
                  <c:v>192.04690551757801</c:v>
                </c:pt>
                <c:pt idx="49">
                  <c:v>25.201572418212798</c:v>
                </c:pt>
                <c:pt idx="50">
                  <c:v>151.81643676757801</c:v>
                </c:pt>
                <c:pt idx="51">
                  <c:v>29.061073303222599</c:v>
                </c:pt>
                <c:pt idx="52">
                  <c:v>49.3865547180175</c:v>
                </c:pt>
                <c:pt idx="53">
                  <c:v>688.20751953125</c:v>
                </c:pt>
                <c:pt idx="54">
                  <c:v>456.94696044921801</c:v>
                </c:pt>
                <c:pt idx="55">
                  <c:v>22.152406692504801</c:v>
                </c:pt>
                <c:pt idx="56">
                  <c:v>74.570182800292898</c:v>
                </c:pt>
                <c:pt idx="57">
                  <c:v>106.99146270751901</c:v>
                </c:pt>
                <c:pt idx="58">
                  <c:v>175.96846008300699</c:v>
                </c:pt>
                <c:pt idx="59">
                  <c:v>0</c:v>
                </c:pt>
                <c:pt idx="60">
                  <c:v>231.00321960449199</c:v>
                </c:pt>
                <c:pt idx="61">
                  <c:v>121.15211486816401</c:v>
                </c:pt>
                <c:pt idx="62">
                  <c:v>235.31092834472599</c:v>
                </c:pt>
                <c:pt idx="63">
                  <c:v>274.263580322265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6-4131-9114-3E24459E6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383007"/>
        <c:axId val="1426394527"/>
      </c:scatterChart>
      <c:valAx>
        <c:axId val="142638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Overlapping % at level 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94527"/>
        <c:crosses val="autoZero"/>
        <c:crossBetween val="midCat"/>
        <c:majorUnit val="0.2"/>
      </c:valAx>
      <c:valAx>
        <c:axId val="1426394527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BVH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8300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overlapping'!$G$1</c:f>
              <c:strCache>
                <c:ptCount val="1"/>
                <c:pt idx="0">
                  <c:v>Breakeven delta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'Breakeven chart and overlapping'!$D$2:$D$259</c:f>
              <c:numCache>
                <c:formatCode>0%</c:formatCode>
                <c:ptCount val="66"/>
                <c:pt idx="0">
                  <c:v>0.31352474877460107</c:v>
                </c:pt>
                <c:pt idx="1">
                  <c:v>7.4430507865836423E-2</c:v>
                </c:pt>
                <c:pt idx="2">
                  <c:v>0.13334009331952212</c:v>
                </c:pt>
                <c:pt idx="3">
                  <c:v>9.6220693384551373E-2</c:v>
                </c:pt>
                <c:pt idx="4">
                  <c:v>0.17444164846496049</c:v>
                </c:pt>
                <c:pt idx="5">
                  <c:v>0.32573717060301899</c:v>
                </c:pt>
                <c:pt idx="6">
                  <c:v>0.46884808651224819</c:v>
                </c:pt>
                <c:pt idx="7">
                  <c:v>0.53310884833700656</c:v>
                </c:pt>
                <c:pt idx="8">
                  <c:v>5.0146863162881403E-2</c:v>
                </c:pt>
                <c:pt idx="9">
                  <c:v>0.51770671955786318</c:v>
                </c:pt>
                <c:pt idx="10">
                  <c:v>6.0409121791125155E-2</c:v>
                </c:pt>
                <c:pt idx="11">
                  <c:v>0.59961187776919755</c:v>
                </c:pt>
                <c:pt idx="12">
                  <c:v>8.1423193722102619E-2</c:v>
                </c:pt>
                <c:pt idx="13">
                  <c:v>0.34977974013284469</c:v>
                </c:pt>
                <c:pt idx="14">
                  <c:v>0.42994276677128573</c:v>
                </c:pt>
                <c:pt idx="15">
                  <c:v>0.27580865500420515</c:v>
                </c:pt>
                <c:pt idx="16">
                  <c:v>1.1810203003723645</c:v>
                </c:pt>
                <c:pt idx="17">
                  <c:v>1.8859444693099449E-2</c:v>
                </c:pt>
                <c:pt idx="18">
                  <c:v>6.1298641259198913E-3</c:v>
                </c:pt>
                <c:pt idx="19">
                  <c:v>0.20769776536172116</c:v>
                </c:pt>
                <c:pt idx="20">
                  <c:v>0.72314257447595909</c:v>
                </c:pt>
                <c:pt idx="21">
                  <c:v>4.0459668812149192E-2</c:v>
                </c:pt>
                <c:pt idx="22">
                  <c:v>0</c:v>
                </c:pt>
                <c:pt idx="23">
                  <c:v>7.6307632719193885E-2</c:v>
                </c:pt>
                <c:pt idx="24">
                  <c:v>0.14705066044034046</c:v>
                </c:pt>
                <c:pt idx="25">
                  <c:v>3.1862209223269371E-2</c:v>
                </c:pt>
                <c:pt idx="26">
                  <c:v>0.4325976057281854</c:v>
                </c:pt>
                <c:pt idx="27">
                  <c:v>2.1101975980531842</c:v>
                </c:pt>
                <c:pt idx="28">
                  <c:v>0.23067267420083978</c:v>
                </c:pt>
                <c:pt idx="29">
                  <c:v>6.9333398136443139E-2</c:v>
                </c:pt>
                <c:pt idx="30">
                  <c:v>0.36175006699654422</c:v>
                </c:pt>
                <c:pt idx="31">
                  <c:v>0.14437375491244225</c:v>
                </c:pt>
                <c:pt idx="32">
                  <c:v>0.93971632731346655</c:v>
                </c:pt>
                <c:pt idx="33">
                  <c:v>0.30566281350697899</c:v>
                </c:pt>
                <c:pt idx="34">
                  <c:v>0.80901139924160614</c:v>
                </c:pt>
                <c:pt idx="35">
                  <c:v>0.24013524351999832</c:v>
                </c:pt>
                <c:pt idx="36">
                  <c:v>0.21112118280196618</c:v>
                </c:pt>
                <c:pt idx="37">
                  <c:v>6.627060243090066E-2</c:v>
                </c:pt>
                <c:pt idx="38">
                  <c:v>0.14203777145819813</c:v>
                </c:pt>
                <c:pt idx="39">
                  <c:v>1.2414968329921359</c:v>
                </c:pt>
                <c:pt idx="40">
                  <c:v>1.0008356686609634</c:v>
                </c:pt>
                <c:pt idx="41">
                  <c:v>6.3116825337675084E-2</c:v>
                </c:pt>
                <c:pt idx="42">
                  <c:v>0.32053191640224243</c:v>
                </c:pt>
                <c:pt idx="43">
                  <c:v>0.49552217239259189</c:v>
                </c:pt>
                <c:pt idx="44">
                  <c:v>0.34545236583098082</c:v>
                </c:pt>
                <c:pt idx="45">
                  <c:v>0.19195043905366682</c:v>
                </c:pt>
                <c:pt idx="46">
                  <c:v>1.3658998648446774</c:v>
                </c:pt>
                <c:pt idx="47">
                  <c:v>0.62120949162414163</c:v>
                </c:pt>
                <c:pt idx="48">
                  <c:v>0.51376768186596011</c:v>
                </c:pt>
                <c:pt idx="49">
                  <c:v>0.10422781878333649</c:v>
                </c:pt>
                <c:pt idx="50">
                  <c:v>0.4493810249650696</c:v>
                </c:pt>
                <c:pt idx="51">
                  <c:v>0.17858654289076756</c:v>
                </c:pt>
                <c:pt idx="52">
                  <c:v>1.6216798132071188E-3</c:v>
                </c:pt>
                <c:pt idx="53">
                  <c:v>2.7513886479125009</c:v>
                </c:pt>
                <c:pt idx="54">
                  <c:v>1.100272716911991</c:v>
                </c:pt>
                <c:pt idx="55">
                  <c:v>3.7622112522295456E-2</c:v>
                </c:pt>
                <c:pt idx="56">
                  <c:v>0.38258852173184893</c:v>
                </c:pt>
                <c:pt idx="57">
                  <c:v>0.32363848313821253</c:v>
                </c:pt>
                <c:pt idx="58">
                  <c:v>0.78613596185947554</c:v>
                </c:pt>
                <c:pt idx="59">
                  <c:v>0</c:v>
                </c:pt>
                <c:pt idx="60">
                  <c:v>1.1467790749325946</c:v>
                </c:pt>
                <c:pt idx="61">
                  <c:v>0.76922334731065434</c:v>
                </c:pt>
                <c:pt idx="62">
                  <c:v>1.3368250331968603</c:v>
                </c:pt>
                <c:pt idx="63">
                  <c:v>5.9421139934335301</c:v>
                </c:pt>
              </c:numCache>
            </c:numRef>
          </c:xVal>
          <c:yVal>
            <c:numRef>
              <c:f>'Breakeven chart and overlapping'!$G$2:$G$259</c:f>
              <c:numCache>
                <c:formatCode>0%</c:formatCode>
                <c:ptCount val="66"/>
                <c:pt idx="0">
                  <c:v>0.64353088912605483</c:v>
                </c:pt>
                <c:pt idx="1">
                  <c:v>2.7458806579967354E-2</c:v>
                </c:pt>
                <c:pt idx="2">
                  <c:v>2.9395730603723913E-2</c:v>
                </c:pt>
                <c:pt idx="3">
                  <c:v>4.4212299587528037E-2</c:v>
                </c:pt>
                <c:pt idx="4">
                  <c:v>0.39593209346469782</c:v>
                </c:pt>
                <c:pt idx="5">
                  <c:v>0.29664095480182029</c:v>
                </c:pt>
                <c:pt idx="6">
                  <c:v>3.1704378494827132</c:v>
                </c:pt>
                <c:pt idx="7">
                  <c:v>1.299764781544372</c:v>
                </c:pt>
                <c:pt idx="8">
                  <c:v>0.26716761929588073</c:v>
                </c:pt>
                <c:pt idx="9">
                  <c:v>2.1333838834072618</c:v>
                </c:pt>
                <c:pt idx="10">
                  <c:v>0.1855162178423404</c:v>
                </c:pt>
                <c:pt idx="11">
                  <c:v>0.37484835296760255</c:v>
                </c:pt>
                <c:pt idx="12">
                  <c:v>8.8640593977146076E-2</c:v>
                </c:pt>
                <c:pt idx="13">
                  <c:v>0.17437943609612228</c:v>
                </c:pt>
                <c:pt idx="14">
                  <c:v>0.61946805644391345</c:v>
                </c:pt>
                <c:pt idx="15">
                  <c:v>0.13008040261590537</c:v>
                </c:pt>
                <c:pt idx="16">
                  <c:v>0.54149899483775066</c:v>
                </c:pt>
                <c:pt idx="17">
                  <c:v>0.40707167072026262</c:v>
                </c:pt>
                <c:pt idx="18">
                  <c:v>0.34289810977697699</c:v>
                </c:pt>
                <c:pt idx="19">
                  <c:v>0.17197826419717921</c:v>
                </c:pt>
                <c:pt idx="20">
                  <c:v>1.4341238242629784</c:v>
                </c:pt>
                <c:pt idx="21">
                  <c:v>0.29787412311603245</c:v>
                </c:pt>
                <c:pt idx="22">
                  <c:v>0</c:v>
                </c:pt>
                <c:pt idx="23">
                  <c:v>0.59297255758639422</c:v>
                </c:pt>
                <c:pt idx="24">
                  <c:v>0.27038023008461992</c:v>
                </c:pt>
                <c:pt idx="25">
                  <c:v>0.49304125750569028</c:v>
                </c:pt>
                <c:pt idx="26">
                  <c:v>0.35775164997295594</c:v>
                </c:pt>
                <c:pt idx="27">
                  <c:v>17.563130427774315</c:v>
                </c:pt>
                <c:pt idx="28">
                  <c:v>0.38624721210123641</c:v>
                </c:pt>
                <c:pt idx="29">
                  <c:v>0.29576480025137736</c:v>
                </c:pt>
                <c:pt idx="30">
                  <c:v>0.43912994364989943</c:v>
                </c:pt>
                <c:pt idx="31">
                  <c:v>0.68230843838343869</c:v>
                </c:pt>
                <c:pt idx="32">
                  <c:v>2.005333918764165</c:v>
                </c:pt>
                <c:pt idx="33">
                  <c:v>0.73748690244937953</c:v>
                </c:pt>
                <c:pt idx="34">
                  <c:v>1.9492928317765972</c:v>
                </c:pt>
                <c:pt idx="35">
                  <c:v>0.61835773617648337</c:v>
                </c:pt>
                <c:pt idx="36">
                  <c:v>1.063095511434994</c:v>
                </c:pt>
                <c:pt idx="37">
                  <c:v>0.82650486568587855</c:v>
                </c:pt>
                <c:pt idx="38">
                  <c:v>0.71794901169249792</c:v>
                </c:pt>
                <c:pt idx="39">
                  <c:v>0.55386954588505177</c:v>
                </c:pt>
                <c:pt idx="40">
                  <c:v>2.8493609265552067</c:v>
                </c:pt>
                <c:pt idx="41">
                  <c:v>0.83021742751163297</c:v>
                </c:pt>
                <c:pt idx="42">
                  <c:v>1.4835054857152901</c:v>
                </c:pt>
                <c:pt idx="43">
                  <c:v>0.98224767328766394</c:v>
                </c:pt>
                <c:pt idx="44">
                  <c:v>1.255171159561199</c:v>
                </c:pt>
                <c:pt idx="45">
                  <c:v>0.30722516653671217</c:v>
                </c:pt>
                <c:pt idx="46">
                  <c:v>4.188100923835627</c:v>
                </c:pt>
                <c:pt idx="47">
                  <c:v>2.3639818827065802</c:v>
                </c:pt>
                <c:pt idx="48">
                  <c:v>1.2245526871244097</c:v>
                </c:pt>
                <c:pt idx="49">
                  <c:v>1.0082791234535518</c:v>
                </c:pt>
                <c:pt idx="50">
                  <c:v>1.2241362104579196</c:v>
                </c:pt>
                <c:pt idx="51">
                  <c:v>1.0424261332860001</c:v>
                </c:pt>
                <c:pt idx="52">
                  <c:v>0.51746069817798768</c:v>
                </c:pt>
                <c:pt idx="53">
                  <c:v>20.499365478909851</c:v>
                </c:pt>
                <c:pt idx="54">
                  <c:v>5.0670591725482232</c:v>
                </c:pt>
                <c:pt idx="55">
                  <c:v>0.61745413797759818</c:v>
                </c:pt>
                <c:pt idx="56">
                  <c:v>3.5195186799553673</c:v>
                </c:pt>
                <c:pt idx="57">
                  <c:v>0.40905883874543414</c:v>
                </c:pt>
                <c:pt idx="58">
                  <c:v>2.1305571721568048</c:v>
                </c:pt>
                <c:pt idx="59">
                  <c:v>0</c:v>
                </c:pt>
                <c:pt idx="60">
                  <c:v>12.344865870475825</c:v>
                </c:pt>
                <c:pt idx="61">
                  <c:v>3.7430251345005026</c:v>
                </c:pt>
                <c:pt idx="62">
                  <c:v>10.143822368502851</c:v>
                </c:pt>
                <c:pt idx="63">
                  <c:v>159.32389784258513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8-444A-BE0D-2FE1A0013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94495"/>
        <c:axId val="527594975"/>
      </c:scatterChart>
      <c:valAx>
        <c:axId val="527594495"/>
        <c:scaling>
          <c:orientation val="minMax"/>
          <c:max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PAH+SPFH</a:t>
                </a:r>
                <a:r>
                  <a:rPr lang="en-US" baseline="0"/>
                  <a:t> vs SAH+LSPH full cost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975"/>
        <c:crosses val="autoZero"/>
        <c:crossBetween val="midCat"/>
      </c:valAx>
      <c:valAx>
        <c:axId val="52759497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Breakeven</a:t>
                </a:r>
                <a:r>
                  <a:rPr lang="en-US" baseline="0"/>
                  <a:t>%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performance'!$D$1</c:f>
              <c:strCache>
                <c:ptCount val="1"/>
                <c:pt idx="0">
                  <c:v>Traversal time 1000 points octree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performance'!$D$14:$D$19</c:f>
              <c:numCache>
                <c:formatCode>General</c:formatCode>
                <c:ptCount val="6"/>
                <c:pt idx="0">
                  <c:v>0.1242</c:v>
                </c:pt>
                <c:pt idx="1">
                  <c:v>0.13719999999999999</c:v>
                </c:pt>
                <c:pt idx="2">
                  <c:v>0.16500000000000001</c:v>
                </c:pt>
                <c:pt idx="3">
                  <c:v>0.25800000000000001</c:v>
                </c:pt>
                <c:pt idx="4">
                  <c:v>0.3805</c:v>
                </c:pt>
                <c:pt idx="5">
                  <c:v>0.52929999999999999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AE-4090-B8FF-25C2DED9B670}"/>
            </c:ext>
          </c:extLst>
        </c:ser>
        <c:ser>
          <c:idx val="1"/>
          <c:order val="1"/>
          <c:tx>
            <c:strRef>
              <c:f>'Octree performance'!$E$1</c:f>
              <c:strCache>
                <c:ptCount val="1"/>
                <c:pt idx="0">
                  <c:v>Traversal time 1000 points AABBs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performance'!$E$14:$E$19</c:f>
              <c:numCache>
                <c:formatCode>General</c:formatCode>
                <c:ptCount val="6"/>
                <c:pt idx="0">
                  <c:v>0.4541</c:v>
                </c:pt>
                <c:pt idx="1">
                  <c:v>0.45179999999999998</c:v>
                </c:pt>
                <c:pt idx="2">
                  <c:v>0.45150000000000001</c:v>
                </c:pt>
                <c:pt idx="3">
                  <c:v>0.45100000000000001</c:v>
                </c:pt>
                <c:pt idx="4">
                  <c:v>0.45939999999999998</c:v>
                </c:pt>
                <c:pt idx="5">
                  <c:v>0.4551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AE-4090-B8FF-25C2DED9B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7904"/>
        <c:axId val="39536064"/>
      </c:scatterChart>
      <c:valAx>
        <c:axId val="3952790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</a:t>
                </a:r>
                <a:r>
                  <a:rPr lang="en-US" baseline="0"/>
                  <a:t> levels (20 influence areas)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6064"/>
        <c:crosses val="autoZero"/>
        <c:crossBetween val="midCat"/>
        <c:majorUnit val="1"/>
      </c:valAx>
      <c:valAx>
        <c:axId val="395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64222122239957"/>
          <c:y val="0.74611184929760355"/>
          <c:w val="0.7193387293015302"/>
          <c:h val="5.88239330521423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performance'!$G$1</c:f>
              <c:strCache>
                <c:ptCount val="1"/>
                <c:pt idx="0">
                  <c:v>Octree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performance'!$G$14:$G$19</c:f>
              <c:numCache>
                <c:formatCode>0%</c:formatCode>
                <c:ptCount val="6"/>
                <c:pt idx="0">
                  <c:v>1.1045841971895876</c:v>
                </c:pt>
                <c:pt idx="1">
                  <c:v>0.40359364201796821</c:v>
                </c:pt>
                <c:pt idx="2">
                  <c:v>0.14443676572218384</c:v>
                </c:pt>
                <c:pt idx="3">
                  <c:v>6.8878138677724021E-2</c:v>
                </c:pt>
                <c:pt idx="4">
                  <c:v>2.9947016816401752E-2</c:v>
                </c:pt>
                <c:pt idx="5">
                  <c:v>9.9055517161944252E-3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72-4DBC-98F4-2EAD7818A191}"/>
            </c:ext>
          </c:extLst>
        </c:ser>
        <c:ser>
          <c:idx val="1"/>
          <c:order val="1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performance'!$H$14:$H$19</c:f>
              <c:numCache>
                <c:formatCode>0%</c:formatCode>
                <c:ptCount val="6"/>
                <c:pt idx="0">
                  <c:v>0.72649196212288036</c:v>
                </c:pt>
                <c:pt idx="1">
                  <c:v>0.69632580787959275</c:v>
                </c:pt>
                <c:pt idx="2">
                  <c:v>0.63455149501661123</c:v>
                </c:pt>
                <c:pt idx="3">
                  <c:v>0.42793791574279377</c:v>
                </c:pt>
                <c:pt idx="4">
                  <c:v>0.17174575533304304</c:v>
                </c:pt>
                <c:pt idx="5">
                  <c:v>-0.16304108987035815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72-4DBC-98F4-2EAD7818A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9824"/>
        <c:axId val="39537024"/>
      </c:scatterChart>
      <c:scatterChart>
        <c:scatterStyle val="lineMarker"/>
        <c:varyColors val="0"/>
        <c:ser>
          <c:idx val="2"/>
          <c:order val="2"/>
          <c:tx>
            <c:strRef>
              <c:f>'Octree performance'!$I$1</c:f>
              <c:strCache>
                <c:ptCount val="1"/>
                <c:pt idx="0">
                  <c:v>Build 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performance'!$I$14:$I$19</c:f>
              <c:numCache>
                <c:formatCode>General</c:formatCode>
                <c:ptCount val="6"/>
                <c:pt idx="0">
                  <c:v>6.0999999999999999E-2</c:v>
                </c:pt>
                <c:pt idx="1">
                  <c:v>0.218</c:v>
                </c:pt>
                <c:pt idx="2">
                  <c:v>1.1830000000000001</c:v>
                </c:pt>
                <c:pt idx="3">
                  <c:v>7.0460000000000003</c:v>
                </c:pt>
                <c:pt idx="4">
                  <c:v>46.183</c:v>
                </c:pt>
                <c:pt idx="5">
                  <c:v>329.43799999999999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9-4483-B9F9-9DB06D3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472112"/>
        <c:axId val="312484592"/>
      </c:scatterChart>
      <c:valAx>
        <c:axId val="3952982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7024"/>
        <c:crosses val="autoZero"/>
        <c:crossBetween val="midCat"/>
        <c:majorUnit val="1"/>
      </c:valAx>
      <c:valAx>
        <c:axId val="395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9824"/>
        <c:crosses val="autoZero"/>
        <c:crossBetween val="midCat"/>
      </c:valAx>
      <c:valAx>
        <c:axId val="312484592"/>
        <c:scaling>
          <c:orientation val="minMax"/>
          <c:max val="390"/>
          <c:min val="-13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4"/>
                    </a:solidFill>
                  </a:rPr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12472112"/>
        <c:crosses val="max"/>
        <c:crossBetween val="midCat"/>
        <c:majorUnit val="65"/>
      </c:valAx>
      <c:valAx>
        <c:axId val="312472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248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039861978370876"/>
          <c:y val="7.2902655738811495E-2"/>
          <c:w val="0.57639400567310861"/>
          <c:h val="5.92889443162962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('Octree performance'!$F$5,'Octree performance'!$F$11,'Octree performance'!$F$17,'Octree performance'!$F$20,'Octree performance'!$F$21)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</c:numCache>
            </c:numRef>
          </c:xVal>
          <c:yVal>
            <c:numRef>
              <c:f>('Octree performance'!$H$5,'Octree performance'!$H$11,'Octree performance'!$H$17,'Octree performance'!$H$20,'Octree performance'!$H$21)</c:f>
              <c:numCache>
                <c:formatCode>0%</c:formatCode>
                <c:ptCount val="5"/>
                <c:pt idx="0">
                  <c:v>-0.36352357320099243</c:v>
                </c:pt>
                <c:pt idx="1">
                  <c:v>0.19630314232902035</c:v>
                </c:pt>
                <c:pt idx="2">
                  <c:v>0.42793791574279377</c:v>
                </c:pt>
                <c:pt idx="3">
                  <c:v>0.66580976863753216</c:v>
                </c:pt>
                <c:pt idx="4">
                  <c:v>0.81094006874906588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E0-4FCA-AE6D-716778CA5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12191"/>
        <c:axId val="1124009791"/>
      </c:scatterChart>
      <c:valAx>
        <c:axId val="11240121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#Influence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24009791"/>
        <c:crosses val="autoZero"/>
        <c:crossBetween val="midCat"/>
      </c:valAx>
      <c:valAx>
        <c:axId val="112400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faster than AABBs for regions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2401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'Accuracy chart'!$D$1</c:f>
              <c:strCache>
                <c:ptCount val="1"/>
                <c:pt idx="0">
                  <c:v>PAH error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oblique</c:v>
                </c:pt>
                <c:pt idx="1">
                  <c:v>Plane parallel</c:v>
                </c:pt>
                <c:pt idx="2">
                  <c:v>Plane 15</c:v>
                </c:pt>
                <c:pt idx="3">
                  <c:v>Plane 45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chart'!$D$2:$D$9</c:f>
              <c:numCache>
                <c:formatCode>0%</c:formatCode>
                <c:ptCount val="8"/>
                <c:pt idx="0">
                  <c:v>1.2883122809861784E-2</c:v>
                </c:pt>
                <c:pt idx="1">
                  <c:v>1.2514970865425079E-2</c:v>
                </c:pt>
                <c:pt idx="2">
                  <c:v>7.7829212757358377E-3</c:v>
                </c:pt>
                <c:pt idx="3">
                  <c:v>6.7276775601255419E-3</c:v>
                </c:pt>
                <c:pt idx="4">
                  <c:v>7.0226157955059779E-2</c:v>
                </c:pt>
                <c:pt idx="5">
                  <c:v>0.1067069071195885</c:v>
                </c:pt>
                <c:pt idx="6">
                  <c:v>9.2031798599272255E-2</c:v>
                </c:pt>
                <c:pt idx="7">
                  <c:v>0.1764385704600179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0-4D3B-BE9F-F9C399AFC1A7}"/>
            </c:ext>
          </c:extLst>
        </c:ser>
        <c:ser>
          <c:idx val="1"/>
          <c:order val="1"/>
          <c:tx>
            <c:strRef>
              <c:f>'Accuracy chart'!$E$1</c:f>
              <c:strCache>
                <c:ptCount val="1"/>
                <c:pt idx="0">
                  <c:v>SAH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oblique</c:v>
                </c:pt>
                <c:pt idx="1">
                  <c:v>Plane parallel</c:v>
                </c:pt>
                <c:pt idx="2">
                  <c:v>Plane 15</c:v>
                </c:pt>
                <c:pt idx="3">
                  <c:v>Plane 45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chart'!$E$2:$E$9</c:f>
              <c:numCache>
                <c:formatCode>0%</c:formatCode>
                <c:ptCount val="8"/>
                <c:pt idx="0">
                  <c:v>0.50290882396819026</c:v>
                </c:pt>
                <c:pt idx="1">
                  <c:v>0.39973225917668076</c:v>
                </c:pt>
                <c:pt idx="2">
                  <c:v>0.32201800864199309</c:v>
                </c:pt>
                <c:pt idx="3">
                  <c:v>0.23367186471179346</c:v>
                </c:pt>
                <c:pt idx="4">
                  <c:v>0.22529223575952717</c:v>
                </c:pt>
                <c:pt idx="5">
                  <c:v>0.19239512156302896</c:v>
                </c:pt>
                <c:pt idx="6">
                  <c:v>0.26474912054446248</c:v>
                </c:pt>
                <c:pt idx="7">
                  <c:v>0.3027785076546784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0-4D3B-BE9F-F9C399AF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3518153570390947"/>
          <c:y val="6.4814814814814811E-2"/>
          <c:w val="0.3498993957837821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'Overlapping% chart'!$E$1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chart'!$E$3:$E$10</c:f>
              <c:numCache>
                <c:formatCode>0%</c:formatCode>
                <c:ptCount val="8"/>
                <c:pt idx="0">
                  <c:v>0.61108811572194055</c:v>
                </c:pt>
                <c:pt idx="1">
                  <c:v>0.66790089383721307</c:v>
                </c:pt>
                <c:pt idx="2">
                  <c:v>0.64338634535670236</c:v>
                </c:pt>
                <c:pt idx="3">
                  <c:v>0.68810111656784989</c:v>
                </c:pt>
                <c:pt idx="4">
                  <c:v>0.6703741960227485</c:v>
                </c:pt>
                <c:pt idx="5">
                  <c:v>0.69110451638698533</c:v>
                </c:pt>
                <c:pt idx="6">
                  <c:v>0.70132464915513926</c:v>
                </c:pt>
                <c:pt idx="7">
                  <c:v>0.67051979154348318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0-4736-B12B-658F50BBE44A}"/>
            </c:ext>
          </c:extLst>
        </c:ser>
        <c:ser>
          <c:idx val="3"/>
          <c:order val="3"/>
          <c:tx>
            <c:strRef>
              <c:f>'Overlapping% chart'!$G$1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chart'!$G$3:$G$10</c:f>
              <c:numCache>
                <c:formatCode>0%</c:formatCode>
                <c:ptCount val="8"/>
                <c:pt idx="0">
                  <c:v>0.39658164884895047</c:v>
                </c:pt>
                <c:pt idx="1">
                  <c:v>0.50954622775316194</c:v>
                </c:pt>
                <c:pt idx="2">
                  <c:v>0.62269734059061255</c:v>
                </c:pt>
                <c:pt idx="3">
                  <c:v>0.70126806199550595</c:v>
                </c:pt>
                <c:pt idx="4">
                  <c:v>0.56549839675426428</c:v>
                </c:pt>
                <c:pt idx="5">
                  <c:v>0.50891557894647088</c:v>
                </c:pt>
                <c:pt idx="6">
                  <c:v>0.74278731005532361</c:v>
                </c:pt>
                <c:pt idx="7">
                  <c:v>0.66650817543268148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7-4B43-9EFA-4C5E11C59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'Overlapping% chart'!$D$1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'Overlapping% chart'!$D$3:$D$10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0.63723804429173425</c:v>
                      </c:pt>
                      <c:pt idx="1">
                        <c:v>0.66088527813553744</c:v>
                      </c:pt>
                      <c:pt idx="2">
                        <c:v>0.67600052803754762</c:v>
                      </c:pt>
                      <c:pt idx="3">
                        <c:v>0.7400834336876867</c:v>
                      </c:pt>
                      <c:pt idx="4">
                        <c:v>0.68998939171433404</c:v>
                      </c:pt>
                      <c:pt idx="5">
                        <c:v>0.70632524043321543</c:v>
                      </c:pt>
                      <c:pt idx="6">
                        <c:v>0.71964380145072893</c:v>
                      </c:pt>
                      <c:pt idx="7">
                        <c:v>0.71052025258541063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DD0-4736-B12B-658F50BBE44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chart'!$F$1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 w="9525">
                      <a:solidFill>
                        <a:schemeClr val="tx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chart'!$F$3:$F$10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0.57093516923487153</c:v>
                      </c:pt>
                      <c:pt idx="1">
                        <c:v>0.63245077803730909</c:v>
                      </c:pt>
                      <c:pt idx="2">
                        <c:v>0.64210200682282415</c:v>
                      </c:pt>
                      <c:pt idx="3">
                        <c:v>0.66860276460647539</c:v>
                      </c:pt>
                      <c:pt idx="4">
                        <c:v>0.62325577065348581</c:v>
                      </c:pt>
                      <c:pt idx="5">
                        <c:v>0.63796501234173741</c:v>
                      </c:pt>
                      <c:pt idx="6">
                        <c:v>0.69415027648210481</c:v>
                      </c:pt>
                      <c:pt idx="7">
                        <c:v>0.6665251702070234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C37-4B43-9EFA-4C5E11C59804}"/>
                  </c:ext>
                </c:extLst>
              </c15:ser>
            </c15:filteredLineSeries>
          </c:ext>
        </c:extLst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26080210738278"/>
          <c:y val="0.65082662574307049"/>
          <c:w val="0.7513840366373451"/>
          <c:h val="7.368750360972604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'Overlapping% chart'!$C$11</c:f>
              <c:strCache>
                <c:ptCount val="1"/>
                <c:pt idx="0">
                  <c:v>Average 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chart'!$G$11:$K$11</c:f>
              <c:numCache>
                <c:formatCode>0%</c:formatCode>
                <c:ptCount val="5"/>
                <c:pt idx="0">
                  <c:v>0.58922534254712133</c:v>
                </c:pt>
                <c:pt idx="1">
                  <c:v>0.61691146747593617</c:v>
                </c:pt>
                <c:pt idx="2">
                  <c:v>0.66261377255432263</c:v>
                </c:pt>
                <c:pt idx="3">
                  <c:v>0.6900185606375866</c:v>
                </c:pt>
                <c:pt idx="4">
                  <c:v>0.70510828724530095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4-4AE3-AC88-249DFD88883E}"/>
            </c:ext>
          </c:extLst>
        </c:ser>
        <c:ser>
          <c:idx val="1"/>
          <c:order val="1"/>
          <c:tx>
            <c:strRef>
              <c:f>'Overlapping% chart'!$C$12</c:f>
              <c:strCache>
                <c:ptCount val="1"/>
                <c:pt idx="0">
                  <c:v>Average 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chart'!$G$12:$K$12</c:f>
              <c:numCache>
                <c:formatCode>0%</c:formatCode>
                <c:ptCount val="5"/>
                <c:pt idx="0">
                  <c:v>0.66797495307400767</c:v>
                </c:pt>
                <c:pt idx="1">
                  <c:v>0.63823604765309927</c:v>
                </c:pt>
                <c:pt idx="2">
                  <c:v>0.61144062876701311</c:v>
                </c:pt>
                <c:pt idx="3">
                  <c:v>0.64699219306930855</c:v>
                </c:pt>
                <c:pt idx="4">
                  <c:v>0.66424610372632698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14-4AE3-AC88-249DFD888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380216967978716"/>
          <c:y val="0.73217457347175008"/>
          <c:w val="0.43913287809609353"/>
          <c:h val="7.00480859416105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112.32055664062466</c:v>
                </c:pt>
                <c:pt idx="1">
                  <c:v>130.69062924385025</c:v>
                </c:pt>
                <c:pt idx="2">
                  <c:v>154.15457653999295</c:v>
                </c:pt>
                <c:pt idx="3">
                  <c:v>161.95096659660305</c:v>
                </c:pt>
                <c:pt idx="4">
                  <c:v>151.46302294731117</c:v>
                </c:pt>
                <c:pt idx="5">
                  <c:v>178.74582958221413</c:v>
                </c:pt>
                <c:pt idx="6">
                  <c:v>172.89021110534637</c:v>
                </c:pt>
                <c:pt idx="7">
                  <c:v>196.05632424354539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B-4AD7-82BF-88C42D816942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88.864727735519196</c:v>
                </c:pt>
                <c:pt idx="1">
                  <c:v>103.66564774513216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84.901041030883732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E6B-4AD7-82BF-88C42D816942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67.535906791686898</c:v>
                </c:pt>
                <c:pt idx="1">
                  <c:v>117.95501518249496</c:v>
                </c:pt>
                <c:pt idx="2">
                  <c:v>212.91020774841269</c:v>
                </c:pt>
                <c:pt idx="3">
                  <c:v>197.87780642509421</c:v>
                </c:pt>
                <c:pt idx="4">
                  <c:v>100.30975580215444</c:v>
                </c:pt>
                <c:pt idx="5">
                  <c:v>100.80052208900432</c:v>
                </c:pt>
                <c:pt idx="6">
                  <c:v>215.77393095833887</c:v>
                </c:pt>
                <c:pt idx="7">
                  <c:v>182.41135454177825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B-4AD7-82BF-88C42D816942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76.068691372871299</c:v>
                </c:pt>
                <c:pt idx="1">
                  <c:v>90.973545074462592</c:v>
                </c:pt>
                <c:pt idx="2">
                  <c:v>103.65650820732091</c:v>
                </c:pt>
                <c:pt idx="3">
                  <c:v>98.826434373855108</c:v>
                </c:pt>
                <c:pt idx="4">
                  <c:v>74.867655515670705</c:v>
                </c:pt>
                <c:pt idx="5">
                  <c:v>73.799832105636426</c:v>
                </c:pt>
                <c:pt idx="6">
                  <c:v>82.041731119155656</c:v>
                </c:pt>
                <c:pt idx="7">
                  <c:v>82.127434730529643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6B-4AD7-82BF-88C42D81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76.139475345611459</c:v>
                      </c:pt>
                      <c:pt idx="1">
                        <c:v>127.51094770431486</c:v>
                      </c:pt>
                      <c:pt idx="2">
                        <c:v>223.77698407854328</c:v>
                      </c:pt>
                      <c:pt idx="3">
                        <c:v>206.35415601730315</c:v>
                      </c:pt>
                      <c:pt idx="4">
                        <c:v>111.07513999938936</c:v>
                      </c:pt>
                      <c:pt idx="5">
                        <c:v>111.47044467926005</c:v>
                      </c:pt>
                      <c:pt idx="6">
                        <c:v>225.46523720877494</c:v>
                      </c:pt>
                      <c:pt idx="7">
                        <c:v>191.03977632522546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6B-4AD7-82BF-88C42D816942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020453171409427"/>
          <c:y val="6.2111801242236024E-2"/>
          <c:w val="0.73506904957056318"/>
          <c:h val="7.4877488140069448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112.32055664062466</c:v>
                </c:pt>
                <c:pt idx="1">
                  <c:v>130.69062924385025</c:v>
                </c:pt>
                <c:pt idx="2">
                  <c:v>154.15457653999295</c:v>
                </c:pt>
                <c:pt idx="3">
                  <c:v>161.95096659660305</c:v>
                </c:pt>
                <c:pt idx="4">
                  <c:v>151.46302294731117</c:v>
                </c:pt>
                <c:pt idx="5">
                  <c:v>178.74582958221413</c:v>
                </c:pt>
                <c:pt idx="6">
                  <c:v>172.89021110534637</c:v>
                </c:pt>
                <c:pt idx="7">
                  <c:v>196.05632424354539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DC2-97E1-3151C78F770E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88.864727735519196</c:v>
                </c:pt>
                <c:pt idx="1">
                  <c:v>103.66564774513216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84.901041030883732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067-4DC2-97E1-3151C78F770E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67.535906791686898</c:v>
                </c:pt>
                <c:pt idx="1">
                  <c:v>117.95501518249496</c:v>
                </c:pt>
                <c:pt idx="2">
                  <c:v>212.91020774841269</c:v>
                </c:pt>
                <c:pt idx="3">
                  <c:v>197.87780642509421</c:v>
                </c:pt>
                <c:pt idx="4">
                  <c:v>100.30975580215444</c:v>
                </c:pt>
                <c:pt idx="5">
                  <c:v>100.80052208900432</c:v>
                </c:pt>
                <c:pt idx="6">
                  <c:v>215.77393095833887</c:v>
                </c:pt>
                <c:pt idx="7">
                  <c:v>182.41135454177825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7-4DC2-97E1-3151C78F770E}"/>
            </c:ext>
          </c:extLst>
        </c:ser>
        <c:ser>
          <c:idx val="3"/>
          <c:order val="3"/>
          <c:tx>
            <c:strRef>
              <c:f>'All quality comparisons'!$G$3</c:f>
              <c:strCache>
                <c:ptCount val="1"/>
                <c:pt idx="0">
                  <c:v>PAH+SPFH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comparisons'!$G$4:$G$11</c:f>
              <c:numCache>
                <c:formatCode>0.00</c:formatCode>
                <c:ptCount val="8"/>
                <c:pt idx="0">
                  <c:v>76.139475345611459</c:v>
                </c:pt>
                <c:pt idx="1">
                  <c:v>127.51094770431486</c:v>
                </c:pt>
                <c:pt idx="2">
                  <c:v>223.77698407854328</c:v>
                </c:pt>
                <c:pt idx="3">
                  <c:v>206.35415601730315</c:v>
                </c:pt>
                <c:pt idx="4">
                  <c:v>111.07513999938936</c:v>
                </c:pt>
                <c:pt idx="5">
                  <c:v>111.47044467926005</c:v>
                </c:pt>
                <c:pt idx="6">
                  <c:v>225.46523720877494</c:v>
                </c:pt>
                <c:pt idx="7">
                  <c:v>191.03977632522546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B067-4DC2-97E1-3151C78F770E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76.068691372871299</c:v>
                </c:pt>
                <c:pt idx="1">
                  <c:v>90.973545074462592</c:v>
                </c:pt>
                <c:pt idx="2">
                  <c:v>103.65650820732091</c:v>
                </c:pt>
                <c:pt idx="3">
                  <c:v>98.826434373855108</c:v>
                </c:pt>
                <c:pt idx="4">
                  <c:v>74.867655515670705</c:v>
                </c:pt>
                <c:pt idx="5">
                  <c:v>73.799832105636426</c:v>
                </c:pt>
                <c:pt idx="6">
                  <c:v>82.041731119155656</c:v>
                </c:pt>
                <c:pt idx="7">
                  <c:v>82.127434730529643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7-4DC2-97E1-3151C78F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9.0669451020061784E-2"/>
          <c:y val="4.3443917851500792E-2"/>
          <c:w val="0.89999989325617413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88.864727735519196</c:v>
                </c:pt>
                <c:pt idx="1">
                  <c:v>103.66564774513216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84.901041030883732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07-4A51-9F46-0E35DA2B0007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67.535906791686898</c:v>
                </c:pt>
                <c:pt idx="1">
                  <c:v>117.95501518249496</c:v>
                </c:pt>
                <c:pt idx="2">
                  <c:v>212.91020774841269</c:v>
                </c:pt>
                <c:pt idx="3">
                  <c:v>197.87780642509421</c:v>
                </c:pt>
                <c:pt idx="4">
                  <c:v>100.30975580215444</c:v>
                </c:pt>
                <c:pt idx="5">
                  <c:v>100.80052208900432</c:v>
                </c:pt>
                <c:pt idx="6">
                  <c:v>215.77393095833887</c:v>
                </c:pt>
                <c:pt idx="7">
                  <c:v>182.41135454177825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07-4A51-9F46-0E35DA2B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112.32055664062466</c:v>
                      </c:pt>
                      <c:pt idx="1">
                        <c:v>130.69062924385025</c:v>
                      </c:pt>
                      <c:pt idx="2">
                        <c:v>154.15457653999295</c:v>
                      </c:pt>
                      <c:pt idx="3">
                        <c:v>161.95096659660305</c:v>
                      </c:pt>
                      <c:pt idx="4">
                        <c:v>151.46302294731117</c:v>
                      </c:pt>
                      <c:pt idx="5">
                        <c:v>178.74582958221413</c:v>
                      </c:pt>
                      <c:pt idx="6">
                        <c:v>172.89021110534637</c:v>
                      </c:pt>
                      <c:pt idx="7">
                        <c:v>196.05632424354539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207-4A51-9F46-0E35DA2B000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76.139475345611459</c:v>
                      </c:pt>
                      <c:pt idx="1">
                        <c:v>127.51094770431486</c:v>
                      </c:pt>
                      <c:pt idx="2">
                        <c:v>223.77698407854328</c:v>
                      </c:pt>
                      <c:pt idx="3">
                        <c:v>206.35415601730315</c:v>
                      </c:pt>
                      <c:pt idx="4">
                        <c:v>111.07513999938936</c:v>
                      </c:pt>
                      <c:pt idx="5">
                        <c:v>111.47044467926005</c:v>
                      </c:pt>
                      <c:pt idx="6">
                        <c:v>225.46523720877494</c:v>
                      </c:pt>
                      <c:pt idx="7">
                        <c:v>191.03977632522546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207-4A51-9F46-0E35DA2B000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76.068691372871299</c:v>
                      </c:pt>
                      <c:pt idx="1">
                        <c:v>90.973545074462592</c:v>
                      </c:pt>
                      <c:pt idx="2">
                        <c:v>103.65650820732091</c:v>
                      </c:pt>
                      <c:pt idx="3">
                        <c:v>98.826434373855108</c:v>
                      </c:pt>
                      <c:pt idx="4">
                        <c:v>74.867655515670705</c:v>
                      </c:pt>
                      <c:pt idx="5">
                        <c:v>73.799832105636426</c:v>
                      </c:pt>
                      <c:pt idx="6">
                        <c:v>82.041731119155656</c:v>
                      </c:pt>
                      <c:pt idx="7">
                        <c:v>82.127434730529643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207-4A51-9F46-0E35DA2B000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comparisons'!$J$3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comparisons'!$J$4:$J$11</c:f>
              <c:numCache>
                <c:formatCode>0.00</c:formatCode>
                <c:ptCount val="8"/>
                <c:pt idx="0">
                  <c:v>55.612000703811603</c:v>
                </c:pt>
                <c:pt idx="1">
                  <c:v>64.247125744819613</c:v>
                </c:pt>
                <c:pt idx="2">
                  <c:v>67.147750020027019</c:v>
                </c:pt>
                <c:pt idx="3">
                  <c:v>63.731874942779463</c:v>
                </c:pt>
                <c:pt idx="4">
                  <c:v>50.872374415397545</c:v>
                </c:pt>
                <c:pt idx="5">
                  <c:v>50.018000125884861</c:v>
                </c:pt>
                <c:pt idx="6">
                  <c:v>51.413000345229975</c:v>
                </c:pt>
                <c:pt idx="7">
                  <c:v>52.850625514984024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37-4482-AFB8-058FE737BC10}"/>
            </c:ext>
          </c:extLst>
        </c:ser>
        <c:ser>
          <c:idx val="2"/>
          <c:order val="2"/>
          <c:tx>
            <c:strRef>
              <c:f>'All quality comparisons'!$K$3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comparisons'!$K$4:$K$11</c:f>
              <c:numCache>
                <c:formatCode>0.00</c:formatCode>
                <c:ptCount val="8"/>
                <c:pt idx="0">
                  <c:v>44.718250334262777</c:v>
                </c:pt>
                <c:pt idx="1">
                  <c:v>71.056126236915489</c:v>
                </c:pt>
                <c:pt idx="2">
                  <c:v>117.85014111655063</c:v>
                </c:pt>
                <c:pt idx="3">
                  <c:v>110.55062508583033</c:v>
                </c:pt>
                <c:pt idx="4">
                  <c:v>59.195124268531721</c:v>
                </c:pt>
                <c:pt idx="5">
                  <c:v>59.043124556541379</c:v>
                </c:pt>
                <c:pt idx="6">
                  <c:v>117.88228225707978</c:v>
                </c:pt>
                <c:pt idx="7">
                  <c:v>99.989122867583916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7-4482-AFB8-058FE737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comparisons'!$I$3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comparisons'!$I$4:$I$11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67.560375452041512</c:v>
                      </c:pt>
                      <c:pt idx="1">
                        <c:v>77.737250685691606</c:v>
                      </c:pt>
                      <c:pt idx="2">
                        <c:v>89.315124034881336</c:v>
                      </c:pt>
                      <c:pt idx="3">
                        <c:v>93.006372570991076</c:v>
                      </c:pt>
                      <c:pt idx="4">
                        <c:v>107.44750261306733</c:v>
                      </c:pt>
                      <c:pt idx="5">
                        <c:v>130.72549951076485</c:v>
                      </c:pt>
                      <c:pt idx="6">
                        <c:v>124.22087514400457</c:v>
                      </c:pt>
                      <c:pt idx="7">
                        <c:v>143.63487446308119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937-4482-AFB8-058FE737BC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comparisons'!$L$4:$L$11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49.788874387741046</c:v>
                      </c:pt>
                      <c:pt idx="1">
                        <c:v>76.720125436782737</c:v>
                      </c:pt>
                      <c:pt idx="2">
                        <c:v>124.09456988743328</c:v>
                      </c:pt>
                      <c:pt idx="3">
                        <c:v>115.34912562370282</c:v>
                      </c:pt>
                      <c:pt idx="4">
                        <c:v>65.430124998092566</c:v>
                      </c:pt>
                      <c:pt idx="5">
                        <c:v>65.245875835418559</c:v>
                      </c:pt>
                      <c:pt idx="6">
                        <c:v>123.36642619541693</c:v>
                      </c:pt>
                      <c:pt idx="7">
                        <c:v>105.29162812232948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37-4482-AFB8-058FE737BC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comparisons'!$M$4:$M$11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48.943250298500047</c:v>
                      </c:pt>
                      <c:pt idx="1">
                        <c:v>57.639500737190218</c:v>
                      </c:pt>
                      <c:pt idx="2">
                        <c:v>64.13624989986414</c:v>
                      </c:pt>
                      <c:pt idx="3">
                        <c:v>60.328374266624408</c:v>
                      </c:pt>
                      <c:pt idx="4">
                        <c:v>46.373749852180467</c:v>
                      </c:pt>
                      <c:pt idx="5">
                        <c:v>45.639999985694828</c:v>
                      </c:pt>
                      <c:pt idx="6">
                        <c:v>50.069125533103879</c:v>
                      </c:pt>
                      <c:pt idx="7">
                        <c:v>50.160749912261849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37-4482-AFB8-058FE737BC10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Intersections per ray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35"/>
      </c:valAx>
    </c:plotArea>
    <c:legend>
      <c:legendPos val="t"/>
      <c:layout>
        <c:manualLayout>
          <c:xMode val="edge"/>
          <c:yMode val="edge"/>
          <c:x val="0.52221689176270181"/>
          <c:y val="5.1342812006319113E-2"/>
          <c:w val="0.46845239598970562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88.864727735519196</c:v>
                </c:pt>
                <c:pt idx="1">
                  <c:v>103.66564774513216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84.901041030883732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113-4BB8-9D37-49E8C8C384C7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76.068691372871299</c:v>
                </c:pt>
                <c:pt idx="1">
                  <c:v>90.973545074462592</c:v>
                </c:pt>
                <c:pt idx="2">
                  <c:v>103.65650820732091</c:v>
                </c:pt>
                <c:pt idx="3">
                  <c:v>98.826434373855108</c:v>
                </c:pt>
                <c:pt idx="4">
                  <c:v>74.867655515670705</c:v>
                </c:pt>
                <c:pt idx="5">
                  <c:v>73.799832105636426</c:v>
                </c:pt>
                <c:pt idx="6">
                  <c:v>82.041731119155656</c:v>
                </c:pt>
                <c:pt idx="7">
                  <c:v>82.127434730529643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113-4BB8-9D37-49E8C8C38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112.32055664062466</c:v>
                      </c:pt>
                      <c:pt idx="1">
                        <c:v>130.69062924385025</c:v>
                      </c:pt>
                      <c:pt idx="2">
                        <c:v>154.15457653999295</c:v>
                      </c:pt>
                      <c:pt idx="3">
                        <c:v>161.95096659660305</c:v>
                      </c:pt>
                      <c:pt idx="4">
                        <c:v>151.46302294731117</c:v>
                      </c:pt>
                      <c:pt idx="5">
                        <c:v>178.74582958221413</c:v>
                      </c:pt>
                      <c:pt idx="6">
                        <c:v>172.89021110534637</c:v>
                      </c:pt>
                      <c:pt idx="7">
                        <c:v>196.05632424354539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113-4BB8-9D37-49E8C8C384C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67.535906791686898</c:v>
                      </c:pt>
                      <c:pt idx="1">
                        <c:v>117.95501518249496</c:v>
                      </c:pt>
                      <c:pt idx="2">
                        <c:v>212.91020774841269</c:v>
                      </c:pt>
                      <c:pt idx="3">
                        <c:v>197.87780642509421</c:v>
                      </c:pt>
                      <c:pt idx="4">
                        <c:v>100.30975580215444</c:v>
                      </c:pt>
                      <c:pt idx="5">
                        <c:v>100.80052208900432</c:v>
                      </c:pt>
                      <c:pt idx="6">
                        <c:v>215.77393095833887</c:v>
                      </c:pt>
                      <c:pt idx="7">
                        <c:v>182.41135454177825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13-4BB8-9D37-49E8C8C384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76.139475345611459</c:v>
                      </c:pt>
                      <c:pt idx="1">
                        <c:v>127.51094770431486</c:v>
                      </c:pt>
                      <c:pt idx="2">
                        <c:v>223.77698407854328</c:v>
                      </c:pt>
                      <c:pt idx="3">
                        <c:v>206.35415601730315</c:v>
                      </c:pt>
                      <c:pt idx="4">
                        <c:v>111.07513999938936</c:v>
                      </c:pt>
                      <c:pt idx="5">
                        <c:v>111.47044467926005</c:v>
                      </c:pt>
                      <c:pt idx="6">
                        <c:v>225.46523720877494</c:v>
                      </c:pt>
                      <c:pt idx="7">
                        <c:v>191.03977632522546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13-4BB8-9D37-49E8C8C384C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  <c:max val="110"/>
          <c:min val="60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1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112.32055664062466</c:v>
                </c:pt>
                <c:pt idx="1">
                  <c:v>130.69062924385025</c:v>
                </c:pt>
                <c:pt idx="2">
                  <c:v>154.15457653999295</c:v>
                </c:pt>
                <c:pt idx="3">
                  <c:v>161.95096659660305</c:v>
                </c:pt>
                <c:pt idx="4">
                  <c:v>151.46302294731117</c:v>
                </c:pt>
                <c:pt idx="5">
                  <c:v>178.74582958221413</c:v>
                </c:pt>
                <c:pt idx="6">
                  <c:v>172.89021110534637</c:v>
                </c:pt>
                <c:pt idx="7">
                  <c:v>196.05632424354539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9E9-4927-A251-87E049CE13C8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88.864727735519196</c:v>
                </c:pt>
                <c:pt idx="1">
                  <c:v>103.66564774513216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84.901041030883732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E9-4927-A251-87E049CE1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67.535906791686898</c:v>
                      </c:pt>
                      <c:pt idx="1">
                        <c:v>117.95501518249496</c:v>
                      </c:pt>
                      <c:pt idx="2">
                        <c:v>212.91020774841269</c:v>
                      </c:pt>
                      <c:pt idx="3">
                        <c:v>197.87780642509421</c:v>
                      </c:pt>
                      <c:pt idx="4">
                        <c:v>100.30975580215444</c:v>
                      </c:pt>
                      <c:pt idx="5">
                        <c:v>100.80052208900432</c:v>
                      </c:pt>
                      <c:pt idx="6">
                        <c:v>215.77393095833887</c:v>
                      </c:pt>
                      <c:pt idx="7">
                        <c:v>182.41135454177825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9E9-4927-A251-87E049CE13C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76.139475345611459</c:v>
                      </c:pt>
                      <c:pt idx="1">
                        <c:v>127.51094770431486</c:v>
                      </c:pt>
                      <c:pt idx="2">
                        <c:v>223.77698407854328</c:v>
                      </c:pt>
                      <c:pt idx="3">
                        <c:v>206.35415601730315</c:v>
                      </c:pt>
                      <c:pt idx="4">
                        <c:v>111.07513999938936</c:v>
                      </c:pt>
                      <c:pt idx="5">
                        <c:v>111.47044467926005</c:v>
                      </c:pt>
                      <c:pt idx="6">
                        <c:v>225.46523720877494</c:v>
                      </c:pt>
                      <c:pt idx="7">
                        <c:v>191.03977632522546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E9-4927-A251-87E049CE13C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76.068691372871299</c:v>
                      </c:pt>
                      <c:pt idx="1">
                        <c:v>90.973545074462592</c:v>
                      </c:pt>
                      <c:pt idx="2">
                        <c:v>103.65650820732091</c:v>
                      </c:pt>
                      <c:pt idx="3">
                        <c:v>98.826434373855108</c:v>
                      </c:pt>
                      <c:pt idx="4">
                        <c:v>74.867655515670705</c:v>
                      </c:pt>
                      <c:pt idx="5">
                        <c:v>73.799832105636426</c:v>
                      </c:pt>
                      <c:pt idx="6">
                        <c:v>82.041731119155656</c:v>
                      </c:pt>
                      <c:pt idx="7">
                        <c:v>82.127434730529643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9E9-4927-A251-87E049CE13C8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time'!$F$1</c:f>
              <c:strCache>
                <c:ptCount val="1"/>
                <c:pt idx="0">
                  <c:v>SPFH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time'!$F$2:$F$9</c:f>
              <c:numCache>
                <c:formatCode>0.00</c:formatCode>
                <c:ptCount val="8"/>
                <c:pt idx="0">
                  <c:v>1.4413195518896438</c:v>
                </c:pt>
                <c:pt idx="1">
                  <c:v>4.6731797144537861</c:v>
                </c:pt>
                <c:pt idx="2">
                  <c:v>8.0356767660586268</c:v>
                </c:pt>
                <c:pt idx="3">
                  <c:v>5.2968229726232208</c:v>
                </c:pt>
                <c:pt idx="4">
                  <c:v>7.4608223715165423</c:v>
                </c:pt>
                <c:pt idx="5">
                  <c:v>5.2287594726239837</c:v>
                </c:pt>
                <c:pt idx="6">
                  <c:v>5.2300026092896426</c:v>
                </c:pt>
                <c:pt idx="7">
                  <c:v>5.2623310423943801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46D5-BBCD-D0EA5AF13934}"/>
            </c:ext>
          </c:extLst>
        </c:ser>
        <c:ser>
          <c:idx val="1"/>
          <c:order val="1"/>
          <c:tx>
            <c:strRef>
              <c:f>'PAH and SPFH build time'!$G$1</c:f>
              <c:strCache>
                <c:ptCount val="1"/>
                <c:pt idx="0">
                  <c:v>LSPH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time'!$G$2:$G$9</c:f>
              <c:numCache>
                <c:formatCode>0.00</c:formatCode>
                <c:ptCount val="8"/>
                <c:pt idx="0">
                  <c:v>4.3539710717934632</c:v>
                </c:pt>
                <c:pt idx="1">
                  <c:v>4.3760760347999268</c:v>
                </c:pt>
                <c:pt idx="2">
                  <c:v>3.8245824037394534</c:v>
                </c:pt>
                <c:pt idx="3">
                  <c:v>4.2814967631873468</c:v>
                </c:pt>
                <c:pt idx="4">
                  <c:v>4.4201789564187353</c:v>
                </c:pt>
                <c:pt idx="5">
                  <c:v>4.3109911496417785</c:v>
                </c:pt>
                <c:pt idx="6">
                  <c:v>3.8724349072790241</c:v>
                </c:pt>
                <c:pt idx="7">
                  <c:v>4.3126150322248691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4-46D5-BBCD-D0EA5AF1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687230757907262"/>
          <c:y val="0.66062629805347517"/>
          <c:w val="0.4713376473013166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64036887074899"/>
          <c:y val="5.2763476705963687E-2"/>
          <c:w val="0.83943407780206725"/>
          <c:h val="0.81998015760907494"/>
        </c:manualLayout>
      </c:layout>
      <c:lineChart>
        <c:grouping val="standard"/>
        <c:varyColors val="0"/>
        <c:ser>
          <c:idx val="0"/>
          <c:order val="0"/>
          <c:tx>
            <c:strRef>
              <c:f>'PAH and SPFH build time'!$D$1</c:f>
              <c:strCache>
                <c:ptCount val="1"/>
                <c:pt idx="0">
                  <c:v>PAH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time'!$D$2:$D$9</c:f>
              <c:numCache>
                <c:formatCode>0.00</c:formatCode>
                <c:ptCount val="8"/>
                <c:pt idx="0">
                  <c:v>25.419005271714692</c:v>
                </c:pt>
                <c:pt idx="1">
                  <c:v>39.632400434250762</c:v>
                </c:pt>
                <c:pt idx="2">
                  <c:v>7.2867795919786289</c:v>
                </c:pt>
                <c:pt idx="3">
                  <c:v>37.548627394721954</c:v>
                </c:pt>
                <c:pt idx="4">
                  <c:v>34.022940199017228</c:v>
                </c:pt>
                <c:pt idx="5">
                  <c:v>35.625493706636512</c:v>
                </c:pt>
                <c:pt idx="6">
                  <c:v>30.232626566505349</c:v>
                </c:pt>
                <c:pt idx="7">
                  <c:v>30.303330241212095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1-4570-8565-227CD59EB32F}"/>
            </c:ext>
          </c:extLst>
        </c:ser>
        <c:ser>
          <c:idx val="1"/>
          <c:order val="1"/>
          <c:tx>
            <c:strRef>
              <c:f>'PAH and SPFH build time'!$E$1</c:f>
              <c:strCache>
                <c:ptCount val="1"/>
                <c:pt idx="0">
                  <c:v>SAH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time'!$E$2:$E$9</c:f>
              <c:numCache>
                <c:formatCode>0.00</c:formatCode>
                <c:ptCount val="8"/>
                <c:pt idx="0">
                  <c:v>2.0988025085150639</c:v>
                </c:pt>
                <c:pt idx="1">
                  <c:v>2.0749237253130657</c:v>
                </c:pt>
                <c:pt idx="2">
                  <c:v>1.6820840158374533</c:v>
                </c:pt>
                <c:pt idx="3">
                  <c:v>2.032194976986696</c:v>
                </c:pt>
                <c:pt idx="4">
                  <c:v>2.1704239879418914</c:v>
                </c:pt>
                <c:pt idx="5">
                  <c:v>2.0897122936399324</c:v>
                </c:pt>
                <c:pt idx="6">
                  <c:v>1.7541581110829365</c:v>
                </c:pt>
                <c:pt idx="7">
                  <c:v>2.08869352549701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1-4570-8565-227CD59E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465712947614269"/>
          <c:y val="4.7852085333592746E-2"/>
          <c:w val="0.38802233218509102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time'!$J$1</c:f>
              <c:strCache>
                <c:ptCount val="1"/>
                <c:pt idx="0">
                  <c:v>SPFH average count per node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time'!$J$2:$J$9</c:f>
              <c:numCache>
                <c:formatCode>0.00</c:formatCode>
                <c:ptCount val="8"/>
                <c:pt idx="0">
                  <c:v>2.1453588455915389</c:v>
                </c:pt>
                <c:pt idx="1">
                  <c:v>2.0559561401605553</c:v>
                </c:pt>
                <c:pt idx="2">
                  <c:v>1.6536526169095673</c:v>
                </c:pt>
                <c:pt idx="3">
                  <c:v>1.8002801686525287</c:v>
                </c:pt>
                <c:pt idx="4">
                  <c:v>2.0266857892274799</c:v>
                </c:pt>
                <c:pt idx="5">
                  <c:v>1.9841258972883162</c:v>
                </c:pt>
                <c:pt idx="6">
                  <c:v>1.7124069929122887</c:v>
                </c:pt>
                <c:pt idx="7">
                  <c:v>1.8967473953962277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4938-AAFA-594694B0C316}"/>
            </c:ext>
          </c:extLst>
        </c:ser>
        <c:ser>
          <c:idx val="1"/>
          <c:order val="1"/>
          <c:tx>
            <c:strRef>
              <c:f>'PAH and SPFH build time'!$K$1</c:f>
              <c:strCache>
                <c:ptCount val="1"/>
                <c:pt idx="0">
                  <c:v>LSPH average count per node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time'!$K$2:$K$9</c:f>
              <c:numCache>
                <c:formatCode>0.00</c:formatCode>
                <c:ptCount val="8"/>
                <c:pt idx="0">
                  <c:v>2.2690155208110765</c:v>
                </c:pt>
                <c:pt idx="1">
                  <c:v>2.269015520811076</c:v>
                </c:pt>
                <c:pt idx="2">
                  <c:v>2.2143959999084428</c:v>
                </c:pt>
                <c:pt idx="3">
                  <c:v>2.269015520811076</c:v>
                </c:pt>
                <c:pt idx="4">
                  <c:v>2.2690155208110765</c:v>
                </c:pt>
                <c:pt idx="5">
                  <c:v>2.2690155208110765</c:v>
                </c:pt>
                <c:pt idx="6">
                  <c:v>2.2143959999084428</c:v>
                </c:pt>
                <c:pt idx="7">
                  <c:v>2.2690155208110765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1-4938-AAFA-594694B0C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splitting</a:t>
                </a:r>
                <a:r>
                  <a:rPr lang="en-US" baseline="0"/>
                  <a:t> planes</a:t>
                </a:r>
                <a:r>
                  <a:rPr lang="en-US"/>
                  <a:t> attempted</a:t>
                </a:r>
                <a:r>
                  <a:rPr lang="en-US" baseline="0"/>
                  <a:t> on average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960625901854151"/>
          <c:y val="0.64488774054880615"/>
          <c:w val="0.6344011286491179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476249</xdr:colOff>
      <xdr:row>118</xdr:row>
      <xdr:rowOff>71436</xdr:rowOff>
    </xdr:from>
    <xdr:to>
      <xdr:col>21</xdr:col>
      <xdr:colOff>373064</xdr:colOff>
      <xdr:row>220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E02819-B2E7-AF89-211C-D639DFEC6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71436</xdr:colOff>
      <xdr:row>3</xdr:row>
      <xdr:rowOff>33337</xdr:rowOff>
    </xdr:from>
    <xdr:to>
      <xdr:col>20</xdr:col>
      <xdr:colOff>171449</xdr:colOff>
      <xdr:row>63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60497-F3B1-A808-F49E-0193C9591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0</xdr:row>
      <xdr:rowOff>757236</xdr:rowOff>
    </xdr:from>
    <xdr:to>
      <xdr:col>20</xdr:col>
      <xdr:colOff>176213</xdr:colOff>
      <xdr:row>19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4F3F07-8112-6661-C93C-C359FF6B9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223836</xdr:colOff>
      <xdr:row>20</xdr:row>
      <xdr:rowOff>176212</xdr:rowOff>
    </xdr:from>
    <xdr:to>
      <xdr:col>20</xdr:col>
      <xdr:colOff>152399</xdr:colOff>
      <xdr:row>39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804C09-AAF1-16C7-9BA8-299D38EC4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314324</xdr:colOff>
      <xdr:row>1</xdr:row>
      <xdr:rowOff>161925</xdr:rowOff>
    </xdr:from>
    <xdr:to>
      <xdr:col>29</xdr:col>
      <xdr:colOff>419099</xdr:colOff>
      <xdr:row>22</xdr:row>
      <xdr:rowOff>92719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F04CA3-25D9-A15B-9DCE-FDF2F1E7C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0.89565</cdr:x>
      <cdr:y>0.71805</cdr:y>
    </cdr:from>
    <cdr:to>
      <cdr:x>0.95573</cdr:x>
      <cdr:y>0.94466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2B2599F1-8632-26C7-AA7F-AE9211191657}"/>
            </a:ext>
          </a:extLst>
        </cdr:cNvPr>
        <cdr:cNvSpPr/>
      </cdr:nvSpPr>
      <cdr:spPr>
        <a:xfrm xmlns:a="http://schemas.openxmlformats.org/drawingml/2006/main">
          <a:off x="5395914" y="2595563"/>
          <a:ext cx="361950" cy="819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15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2</xdr:row>
      <xdr:rowOff>185736</xdr:rowOff>
    </xdr:from>
    <xdr:to>
      <xdr:col>16</xdr:col>
      <xdr:colOff>485775</xdr:colOff>
      <xdr:row>18</xdr:row>
      <xdr:rowOff>112539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E53F44A-191B-AD63-1616-4901F8A4A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554356</xdr:colOff>
      <xdr:row>3</xdr:row>
      <xdr:rowOff>17145</xdr:rowOff>
    </xdr:from>
    <xdr:to>
      <xdr:col>24</xdr:col>
      <xdr:colOff>561209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F6578-18E7-45C6-9DF1-53882AABF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25</xdr:col>
      <xdr:colOff>6853</xdr:colOff>
      <xdr:row>39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A27B1-4F4D-4C1B-9EBC-43604DDBA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20</xdr:row>
      <xdr:rowOff>9525</xdr:rowOff>
    </xdr:from>
    <xdr:to>
      <xdr:col>23</xdr:col>
      <xdr:colOff>553634</xdr:colOff>
      <xdr:row>37</xdr:row>
      <xdr:rowOff>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0643B-D27C-4FDC-AD34-139AC0CAB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352425</xdr:colOff>
      <xdr:row>2</xdr:row>
      <xdr:rowOff>0</xdr:rowOff>
    </xdr:from>
    <xdr:to>
      <xdr:col>23</xdr:col>
      <xdr:colOff>486959</xdr:colOff>
      <xdr:row>18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05A9EA-F5F9-4BF1-BD4F-63977EFFB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190499</xdr:colOff>
      <xdr:row>4</xdr:row>
      <xdr:rowOff>57150</xdr:rowOff>
    </xdr:from>
    <xdr:to>
      <xdr:col>33</xdr:col>
      <xdr:colOff>504824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5B85D-F8A5-4DE4-991C-F31D738C3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295275</xdr:colOff>
      <xdr:row>21</xdr:row>
      <xdr:rowOff>161925</xdr:rowOff>
    </xdr:from>
    <xdr:to>
      <xdr:col>33</xdr:col>
      <xdr:colOff>561975</xdr:colOff>
      <xdr:row>38</xdr:row>
      <xdr:rowOff>139065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3701C-77A2-42DE-B356-9BAEC00F1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476250</xdr:colOff>
      <xdr:row>4</xdr:row>
      <xdr:rowOff>104775</xdr:rowOff>
    </xdr:from>
    <xdr:to>
      <xdr:col>44</xdr:col>
      <xdr:colOff>180975</xdr:colOff>
      <xdr:row>21</xdr:row>
      <xdr:rowOff>81915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EC7D35-62CB-4D16-9470-0A85D08CD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23</xdr:row>
      <xdr:rowOff>0</xdr:rowOff>
    </xdr:from>
    <xdr:to>
      <xdr:col>44</xdr:col>
      <xdr:colOff>314325</xdr:colOff>
      <xdr:row>39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9C4C4D-E482-43F0-867C-55AF17D8A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230187</xdr:colOff>
      <xdr:row>18</xdr:row>
      <xdr:rowOff>140015</xdr:rowOff>
    </xdr:from>
    <xdr:to>
      <xdr:col>21</xdr:col>
      <xdr:colOff>533400</xdr:colOff>
      <xdr:row>38</xdr:row>
      <xdr:rowOff>178566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E20DD-C4E3-9331-08D6-DE7866070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140544</xdr:colOff>
      <xdr:row>0</xdr:row>
      <xdr:rowOff>466724</xdr:rowOff>
    </xdr:from>
    <xdr:to>
      <xdr:col>21</xdr:col>
      <xdr:colOff>535624</xdr:colOff>
      <xdr:row>17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EFA99-CDE2-4F82-A509-902280455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123825</xdr:colOff>
      <xdr:row>3</xdr:row>
      <xdr:rowOff>92390</xdr:rowOff>
    </xdr:from>
    <xdr:to>
      <xdr:col>33</xdr:col>
      <xdr:colOff>247650</xdr:colOff>
      <xdr:row>23</xdr:row>
      <xdr:rowOff>23055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365D0-964D-4719-ACE0-337821138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8FA-0C22-4EBA-8B36-6784B4D2A899}">
  <sheetPr filterMode="1"/>
  <dimension ref="A1:AM255"/>
  <sheetViews>
    <sheetView topLeftCell="B1" workbookViewId="0">
      <pane ySplit="1" topLeftCell="A2" activePane="bottomLeft" state="frozen"/>
      <selection pane="bottomLeft" activeCell="AI1" sqref="AI1:AI1048576"/>
    </sheetView>
  </sheetViews>
  <sheetFormatPr defaultRowHeight="15" outlineLevelCol="1" x14ac:dyDescent="0.25"/>
  <cols>
    <col min="1" max="1" width="12.5703125" customWidth="1" outlineLevel="1"/>
    <col min="2" max="2" width="8" customWidth="1" outlineLevel="1"/>
    <col min="3" max="3" width="9.28515625" customWidth="1" outlineLevel="1"/>
    <col min="4" max="4" width="10.140625" customWidth="1" outlineLevel="1"/>
    <col min="5" max="5" width="36" bestFit="1" customWidth="1"/>
    <col min="6" max="6" width="6.140625" style="10" customWidth="1"/>
    <col min="7" max="7" width="6.85546875" style="10" customWidth="1"/>
    <col min="8" max="8" width="6.140625" style="21" customWidth="1"/>
    <col min="9" max="9" width="6.140625" style="10" customWidth="1"/>
    <col min="10" max="10" width="6.140625" style="21" customWidth="1"/>
    <col min="11" max="11" width="6.140625" style="10" customWidth="1"/>
    <col min="12" max="13" width="6.140625" style="45" customWidth="1"/>
    <col min="14" max="14" width="6.7109375" style="3" bestFit="1" customWidth="1"/>
    <col min="15" max="20" width="5.42578125" style="3" customWidth="1" outlineLevel="1"/>
    <col min="21" max="21" width="4.28515625" customWidth="1"/>
    <col min="22" max="22" width="3.42578125" customWidth="1"/>
    <col min="23" max="23" width="5.140625" customWidth="1"/>
    <col min="24" max="26" width="4.85546875" customWidth="1"/>
    <col min="27" max="27" width="8.42578125" style="1" customWidth="1"/>
    <col min="28" max="34" width="6.5703125" style="1" customWidth="1"/>
    <col min="35" max="36" width="6" style="3" customWidth="1"/>
    <col min="37" max="38" width="8.85546875" style="3"/>
    <col min="39" max="39" width="7.85546875" style="3" bestFit="1" customWidth="1"/>
  </cols>
  <sheetData>
    <row r="1" spans="1:39" s="16" customFormat="1" ht="67.5" customHeight="1" x14ac:dyDescent="0.2">
      <c r="A1" s="16" t="s">
        <v>143</v>
      </c>
      <c r="B1" s="16" t="s">
        <v>353</v>
      </c>
      <c r="C1" s="16" t="s">
        <v>354</v>
      </c>
      <c r="D1" s="16" t="s">
        <v>355</v>
      </c>
      <c r="E1" s="16" t="s">
        <v>0</v>
      </c>
      <c r="F1" s="20" t="s">
        <v>1</v>
      </c>
      <c r="G1" s="20" t="s">
        <v>2</v>
      </c>
      <c r="H1" s="20" t="s">
        <v>336</v>
      </c>
      <c r="I1" s="20" t="s">
        <v>337</v>
      </c>
      <c r="J1" s="20" t="s">
        <v>338</v>
      </c>
      <c r="K1" s="20" t="s">
        <v>339</v>
      </c>
      <c r="L1" s="20" t="s">
        <v>672</v>
      </c>
      <c r="M1" s="44" t="s">
        <v>340</v>
      </c>
      <c r="N1" s="18" t="s">
        <v>341</v>
      </c>
      <c r="O1" s="18" t="s">
        <v>342</v>
      </c>
      <c r="P1" s="18" t="s">
        <v>343</v>
      </c>
      <c r="Q1" s="18" t="s">
        <v>344</v>
      </c>
      <c r="R1" s="18" t="s">
        <v>347</v>
      </c>
      <c r="S1" s="18" t="s">
        <v>346</v>
      </c>
      <c r="T1" s="18" t="s">
        <v>345</v>
      </c>
      <c r="U1" s="16" t="s">
        <v>348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17" t="s">
        <v>24</v>
      </c>
      <c r="AB1" s="17" t="s">
        <v>25</v>
      </c>
      <c r="AC1" s="17" t="s">
        <v>349</v>
      </c>
      <c r="AD1" s="17" t="s">
        <v>350</v>
      </c>
      <c r="AE1" s="17" t="s">
        <v>22</v>
      </c>
      <c r="AF1" s="17" t="s">
        <v>23</v>
      </c>
      <c r="AG1" s="17" t="s">
        <v>351</v>
      </c>
      <c r="AH1" s="17" t="s">
        <v>352</v>
      </c>
      <c r="AI1" s="18" t="s">
        <v>86</v>
      </c>
      <c r="AJ1" s="18" t="s">
        <v>87</v>
      </c>
      <c r="AK1" s="18" t="s">
        <v>89</v>
      </c>
      <c r="AL1" s="18" t="s">
        <v>88</v>
      </c>
      <c r="AM1" s="18" t="s">
        <v>90</v>
      </c>
    </row>
    <row r="2" spans="1:39" x14ac:dyDescent="0.25">
      <c r="A2" t="str" cm="1">
        <f t="array" ref="A2:D2">_xlfn.TEXTSPLIT(E2,"_")</f>
        <v>Suzanne</v>
      </c>
      <c r="B2" t="str">
        <v>Point</v>
      </c>
      <c r="C2" t="str">
        <v>Parallel</v>
      </c>
      <c r="D2" t="str">
        <v>Full</v>
      </c>
      <c r="E2" t="s">
        <v>641</v>
      </c>
      <c r="F2" s="10">
        <v>44.953426361083899</v>
      </c>
      <c r="G2" s="10">
        <v>45.08003616333</v>
      </c>
      <c r="H2" s="21">
        <v>53.266380310058501</v>
      </c>
      <c r="I2" s="10">
        <v>34.444999694824197</v>
      </c>
      <c r="J2" s="21">
        <v>45.469211578369098</v>
      </c>
      <c r="K2" s="10">
        <v>30.020000457763601</v>
      </c>
      <c r="L2" s="10">
        <v>47.386451721191399</v>
      </c>
      <c r="M2" s="45">
        <v>19.739749908447202</v>
      </c>
      <c r="N2" s="3">
        <v>0.605000019073486</v>
      </c>
      <c r="O2" s="3">
        <v>0.34816312789916898</v>
      </c>
      <c r="P2" s="3">
        <v>0.44575819373130798</v>
      </c>
      <c r="Q2" s="3">
        <v>0.51393828462702473</v>
      </c>
      <c r="R2" s="3">
        <v>0.60494947433471602</v>
      </c>
      <c r="S2" s="3">
        <v>0.61620634794235196</v>
      </c>
      <c r="T2" s="3">
        <v>0.61634051799774103</v>
      </c>
      <c r="U2">
        <v>17</v>
      </c>
      <c r="V2">
        <v>2</v>
      </c>
      <c r="W2">
        <v>100</v>
      </c>
      <c r="X2">
        <v>0.40000000596046398</v>
      </c>
      <c r="Y2">
        <v>1.29999995231628</v>
      </c>
      <c r="Z2">
        <v>0.89999997615814198</v>
      </c>
      <c r="AA2" s="1">
        <v>100.534957885742</v>
      </c>
      <c r="AB2" s="1">
        <v>6.32519483566284</v>
      </c>
      <c r="AC2" s="1">
        <v>64.145225524902301</v>
      </c>
      <c r="AD2" s="1">
        <v>89.691513061523395</v>
      </c>
      <c r="AE2" s="1">
        <v>0.21773230572218388</v>
      </c>
      <c r="AF2" s="1">
        <v>0.30790060758590698</v>
      </c>
      <c r="AG2" s="1">
        <v>2.09232354164123</v>
      </c>
      <c r="AH2" s="1">
        <v>2.6314699649810702</v>
      </c>
      <c r="AI2" s="3">
        <f>ABS((J2-F2)/F2)</f>
        <v>1.1473768721035983E-2</v>
      </c>
      <c r="AJ2" s="3">
        <f>ABS((J2-G2)/G2)</f>
        <v>8.6329880843278844E-3</v>
      </c>
      <c r="AK2" s="3">
        <f>(AVERAGEIF($E:$E,_xlfn.CONCAT($A2,"_",$B2,"_",$C2,"_Standard"),$J:$J)-$J2)/$J2</f>
        <v>7.5303446517512973E-2</v>
      </c>
      <c r="AL2" s="3">
        <f>(AVERAGEIF($E:$E,_xlfn.CONCAT($A2,"_",$B2,"_",$C2,"_Standard"),$H:$H)-$H2)/$H2</f>
        <v>6.741988483944833E-2</v>
      </c>
      <c r="AM2" s="3">
        <f>($J2+$M2-$L2)/$M2</f>
        <v>0.90287414218951845</v>
      </c>
    </row>
    <row r="3" spans="1:39" hidden="1" x14ac:dyDescent="0.25">
      <c r="A3" t="str" cm="1">
        <f t="array" ref="A3:D3">_xlfn.TEXTSPLIT(E3,"_")</f>
        <v>Random100</v>
      </c>
      <c r="B3" t="str">
        <v>Plane</v>
      </c>
      <c r="C3" t="str">
        <v>45</v>
      </c>
      <c r="D3" t="str">
        <v>Facing</v>
      </c>
      <c r="E3" t="s">
        <v>435</v>
      </c>
      <c r="F3" s="10">
        <v>21.5047206878662</v>
      </c>
      <c r="G3" s="10">
        <v>21.376842498779201</v>
      </c>
      <c r="H3" s="21">
        <v>40.618377685546797</v>
      </c>
      <c r="I3" s="10">
        <v>22.0060005187988</v>
      </c>
      <c r="J3" s="21">
        <v>21.173192977905199</v>
      </c>
      <c r="K3" s="10">
        <v>11.560999870300201</v>
      </c>
      <c r="L3" s="10">
        <v>23.666378021240199</v>
      </c>
      <c r="M3" s="45">
        <v>21.7264900207519</v>
      </c>
      <c r="N3" s="3">
        <v>0.104999996721744</v>
      </c>
      <c r="O3" s="3">
        <v>0.39134934544563199</v>
      </c>
      <c r="P3" s="3">
        <v>0.44297859072685197</v>
      </c>
      <c r="Q3" s="3">
        <v>0.40828927252527153</v>
      </c>
      <c r="R3" s="3">
        <v>0.416924118995666</v>
      </c>
      <c r="S3" s="3">
        <v>0.416924118995666</v>
      </c>
      <c r="T3" s="3">
        <v>0.416924118995666</v>
      </c>
      <c r="U3">
        <v>9</v>
      </c>
      <c r="V3">
        <v>2</v>
      </c>
      <c r="W3">
        <v>100</v>
      </c>
      <c r="X3">
        <v>0.40000000596046398</v>
      </c>
      <c r="Y3">
        <v>1.29999995231628</v>
      </c>
      <c r="Z3">
        <v>0.89999997615814198</v>
      </c>
      <c r="AA3" s="1">
        <v>0.27749997377395602</v>
      </c>
      <c r="AB3" s="1">
        <v>0.65589934587478604</v>
      </c>
      <c r="AC3" s="1">
        <v>39.090908050537102</v>
      </c>
      <c r="AD3" s="1">
        <v>77.191917419433594</v>
      </c>
      <c r="AE3" s="1">
        <v>1.8220893736144481E-2</v>
      </c>
      <c r="AF3" s="1">
        <v>3.6699991673231097E-2</v>
      </c>
      <c r="AG3" s="1">
        <v>1.1010100841522199</v>
      </c>
      <c r="AH3" s="1">
        <v>1.5252525806427</v>
      </c>
      <c r="AI3" s="3">
        <f>ABS((J3-F3)/F3)</f>
        <v>1.5416508531917937E-2</v>
      </c>
      <c r="AJ3" s="3">
        <f>ABS((J3-G3)/G3)</f>
        <v>9.5266417800305269E-3</v>
      </c>
      <c r="AK3" s="3">
        <f>(AVERAGEIF($E:$E,_xlfn.CONCAT($A3,"_",$B3,"_",$C3,"_Standard"),$J:$J)-$J3)/$J3</f>
        <v>0.10258132462096844</v>
      </c>
      <c r="AL3" s="3">
        <f>(AVERAGEIF($E:$E,_xlfn.CONCAT($A3,"_",$B3,"_",$C3,"_Standard"),$H:$H)-$H3)/$H3</f>
        <v>5.3472978242396885E-2</v>
      </c>
      <c r="AM3" s="3">
        <f>($J3+$M3-$L3)/$M3</f>
        <v>0.88524676369935262</v>
      </c>
    </row>
    <row r="4" spans="1:39" x14ac:dyDescent="0.25">
      <c r="A4" t="str" cm="1">
        <f t="array" ref="A4:D4">_xlfn.TEXTSPLIT(E4,"_")</f>
        <v>Crowd</v>
      </c>
      <c r="B4" t="str">
        <v>Point</v>
      </c>
      <c r="C4" t="str">
        <v>15</v>
      </c>
      <c r="D4" t="str">
        <v>Standard</v>
      </c>
      <c r="E4" t="s">
        <v>465</v>
      </c>
      <c r="F4" s="10">
        <v>37.299587249755803</v>
      </c>
      <c r="G4" s="10">
        <v>59.384197235107401</v>
      </c>
      <c r="H4" s="21">
        <v>65.042266845703097</v>
      </c>
      <c r="I4" s="10">
        <v>36.831001281738203</v>
      </c>
      <c r="J4" s="21">
        <v>60.042720794677699</v>
      </c>
      <c r="K4" s="10">
        <v>34.297000885009702</v>
      </c>
      <c r="L4" s="10">
        <v>44.096771240234297</v>
      </c>
      <c r="M4" s="45">
        <v>9.5284366607665998</v>
      </c>
      <c r="N4" s="3">
        <v>0.46900001168250999</v>
      </c>
      <c r="O4" s="3">
        <v>0.67209434509277299</v>
      </c>
      <c r="P4" s="3">
        <v>0.67319452762603704</v>
      </c>
      <c r="Q4" s="3">
        <v>0.57756337118985734</v>
      </c>
      <c r="R4" s="3">
        <v>0.50536751747131303</v>
      </c>
      <c r="S4" s="3">
        <v>0.63445109128952004</v>
      </c>
      <c r="T4" s="3">
        <v>0.70503538846969604</v>
      </c>
      <c r="U4">
        <v>26</v>
      </c>
      <c r="V4">
        <v>2</v>
      </c>
      <c r="W4">
        <v>100</v>
      </c>
      <c r="X4">
        <v>0.99000000953674305</v>
      </c>
      <c r="Y4">
        <v>1.29999995231628</v>
      </c>
      <c r="Z4">
        <v>0.89999997615814198</v>
      </c>
      <c r="AA4" s="1">
        <v>200.26617431640599</v>
      </c>
      <c r="AB4" s="1">
        <v>369.42098999023398</v>
      </c>
      <c r="AC4" s="1">
        <v>48.376121520996001</v>
      </c>
      <c r="AD4" s="1">
        <v>89.022987365722599</v>
      </c>
      <c r="AE4" s="1">
        <v>13.760832758601527</v>
      </c>
      <c r="AF4" s="1">
        <v>18.548053741455</v>
      </c>
      <c r="AG4" s="1">
        <v>1.4666893482208201</v>
      </c>
      <c r="AH4" s="1">
        <v>2.6513521671295099</v>
      </c>
      <c r="AI4" s="3">
        <f>ABS((J4-F4)/F4)</f>
        <v>0.60974223099669267</v>
      </c>
      <c r="AJ4" s="3">
        <f>ABS((J4-G4)/G4)</f>
        <v>1.1089205381747336E-2</v>
      </c>
      <c r="AK4" s="3">
        <f>(AVERAGEIF($E:$E,_xlfn.CONCAT($A4,"_",$B4,"_",$C4,"_Standard"),$J:$J)-$J4)/$J4</f>
        <v>0</v>
      </c>
      <c r="AL4" s="3">
        <f>(AVERAGEIF($E:$E,_xlfn.CONCAT($A4,"_",$B4,"_",$C4,"_Standard"),$H:$H)-$H4)/$H4</f>
        <v>0</v>
      </c>
      <c r="AM4" s="3">
        <f>($J4+$M4-$L4)/$M4</f>
        <v>2.6735116286285399</v>
      </c>
    </row>
    <row r="5" spans="1:39" x14ac:dyDescent="0.25">
      <c r="A5" t="str" cm="1">
        <f t="array" ref="A5:D5">_xlfn.TEXTSPLIT(E5,"_")</f>
        <v>Wood</v>
      </c>
      <c r="B5" t="str">
        <v>Point</v>
      </c>
      <c r="C5" t="str">
        <v>Oblique</v>
      </c>
      <c r="D5" t="str">
        <v>Longest</v>
      </c>
      <c r="E5" t="s">
        <v>571</v>
      </c>
      <c r="F5" s="10">
        <v>411.55426025390602</v>
      </c>
      <c r="G5" s="10">
        <v>409.928466796875</v>
      </c>
      <c r="H5" s="21">
        <v>426.83038330078102</v>
      </c>
      <c r="I5" s="10">
        <v>339.5</v>
      </c>
      <c r="J5" s="21">
        <v>416.36398315429602</v>
      </c>
      <c r="K5" s="10">
        <v>333.04098510742102</v>
      </c>
      <c r="L5" s="10">
        <v>75.885520935058594</v>
      </c>
      <c r="M5" s="45">
        <v>23.201644897460898</v>
      </c>
      <c r="N5" s="3">
        <v>0.51300001144409102</v>
      </c>
      <c r="O5" s="3">
        <v>0.91958850622177102</v>
      </c>
      <c r="P5" s="3">
        <v>0.89016574621200495</v>
      </c>
      <c r="Q5" s="3">
        <v>0.79094469342820484</v>
      </c>
      <c r="R5" s="3">
        <v>0.82921350002288796</v>
      </c>
      <c r="S5" s="3">
        <v>0.83629190921783403</v>
      </c>
      <c r="T5" s="3">
        <v>0.83761447668075495</v>
      </c>
      <c r="U5">
        <v>21</v>
      </c>
      <c r="V5">
        <v>2</v>
      </c>
      <c r="W5">
        <v>100</v>
      </c>
      <c r="X5">
        <v>0.99000000953674305</v>
      </c>
      <c r="Y5">
        <v>1.29999995231628</v>
      </c>
      <c r="Z5">
        <v>0.89999997615814198</v>
      </c>
      <c r="AA5" s="1">
        <v>8.0458602905273402</v>
      </c>
      <c r="AB5" s="1">
        <v>35.450138092041001</v>
      </c>
      <c r="AC5" s="1">
        <v>28.6321296691894</v>
      </c>
      <c r="AD5" s="1">
        <v>68.403999328613196</v>
      </c>
      <c r="AE5" s="1">
        <v>1.6671681228486508</v>
      </c>
      <c r="AF5" s="1">
        <v>3.0335390567779501</v>
      </c>
      <c r="AG5" s="1">
        <v>1.2598116397857599</v>
      </c>
      <c r="AH5" s="1">
        <v>2.2891142368316602</v>
      </c>
      <c r="AI5" s="3">
        <f>ABS((J5-F5)/F5)</f>
        <v>1.1686728494616163E-2</v>
      </c>
      <c r="AJ5" s="3">
        <f>ABS((J5-G5)/G5)</f>
        <v>1.5699120404365347E-2</v>
      </c>
      <c r="AK5" s="3">
        <f>(AVERAGEIF($E:$E,_xlfn.CONCAT($A5,"_",$B5,"_",$C5,"_Standard"),$J:$J)-$J5)/$J5</f>
        <v>-0.74620016322892724</v>
      </c>
      <c r="AL5" s="3">
        <f>(AVERAGEIF($E:$E,_xlfn.CONCAT($A5,"_",$B5,"_",$C5,"_Standard"),$H:$H)-$H5)/$H5</f>
        <v>-0.72823276691077643</v>
      </c>
      <c r="AM5" s="3">
        <f>($J5+$M5-$L5)/$M5</f>
        <v>15.674755334114183</v>
      </c>
    </row>
    <row r="6" spans="1:39" x14ac:dyDescent="0.25">
      <c r="A6" t="str" cm="1">
        <f t="array" ref="A6:D6">_xlfn.TEXTSPLIT(E6,"_")</f>
        <v>Sponza</v>
      </c>
      <c r="B6" t="str">
        <v>Point</v>
      </c>
      <c r="C6" t="str">
        <v>15</v>
      </c>
      <c r="D6" t="str">
        <v>Full</v>
      </c>
      <c r="E6" t="s">
        <v>638</v>
      </c>
      <c r="F6" s="10">
        <v>284.49493408203102</v>
      </c>
      <c r="G6" s="10">
        <v>286.26025390625</v>
      </c>
      <c r="H6" s="21">
        <v>292.43826293945301</v>
      </c>
      <c r="I6" s="10">
        <v>162.26600646972599</v>
      </c>
      <c r="J6" s="21">
        <v>292.01623535156199</v>
      </c>
      <c r="K6" s="10">
        <v>162.05499267578099</v>
      </c>
      <c r="L6" s="45">
        <v>192.40623474121</v>
      </c>
      <c r="M6" s="45">
        <v>46.888889312744098</v>
      </c>
      <c r="N6" s="3">
        <v>0.990999996662139</v>
      </c>
      <c r="O6" s="3">
        <v>1.6077933833002999E-2</v>
      </c>
      <c r="P6" s="3">
        <v>0.22170425951480799</v>
      </c>
      <c r="Q6" s="3">
        <v>0.57577008008956898</v>
      </c>
      <c r="R6" s="3">
        <v>0.55172252655029297</v>
      </c>
      <c r="S6" s="3">
        <v>0.63456165790557795</v>
      </c>
      <c r="T6" s="3">
        <v>0.75232654809951705</v>
      </c>
      <c r="U6">
        <v>51</v>
      </c>
      <c r="V6">
        <v>2</v>
      </c>
      <c r="W6">
        <v>100</v>
      </c>
      <c r="X6">
        <v>0.40000000596046398</v>
      </c>
      <c r="Y6">
        <v>1.29999995231628</v>
      </c>
      <c r="Z6">
        <v>0.89999997615814198</v>
      </c>
      <c r="AA6" s="1">
        <v>10078.7197265625</v>
      </c>
      <c r="AB6" s="1">
        <v>838.43737792968705</v>
      </c>
      <c r="AC6" s="1">
        <v>56.558952331542898</v>
      </c>
      <c r="AD6" s="1">
        <v>77.304748535156193</v>
      </c>
      <c r="AE6" s="1">
        <v>24.000131255232748</v>
      </c>
      <c r="AF6" s="1">
        <v>52.005191802978501</v>
      </c>
      <c r="AG6" s="1">
        <v>2.0848815441131499</v>
      </c>
      <c r="AH6" s="1">
        <v>2.4688622951507502</v>
      </c>
      <c r="AI6" s="3">
        <f>ABS((J6-F6)/F6)</f>
        <v>2.6437382070790338E-2</v>
      </c>
      <c r="AJ6" s="3">
        <f>ABS((J6-G6)/G6)</f>
        <v>2.0107511841993501E-2</v>
      </c>
      <c r="AK6" s="3">
        <f>(AVERAGEIF($E:$E,_xlfn.CONCAT($A6,"_",$B6,"_",$C6,"_Standard"),$J:$J)-$J6)/$J6</f>
        <v>-0.40894217742100697</v>
      </c>
      <c r="AL6" s="3">
        <f>(AVERAGEIF($E:$E,_xlfn.CONCAT($A6,"_",$B6,"_",$C6,"_Standard"),$H:$H)-$H6)/$H6</f>
        <v>-0.40773652959311701</v>
      </c>
      <c r="AM6" s="3">
        <f>($J6+$M6-$L6)/$M6</f>
        <v>3.1243838800694008</v>
      </c>
    </row>
    <row r="7" spans="1:39" x14ac:dyDescent="0.25">
      <c r="A7" t="str" cm="1">
        <f t="array" ref="A7:D7">_xlfn.TEXTSPLIT(E7,"_")</f>
        <v>Random100</v>
      </c>
      <c r="B7" t="str">
        <v>Point</v>
      </c>
      <c r="C7" t="str">
        <v>Parallel</v>
      </c>
      <c r="D7" t="str">
        <v>Standard</v>
      </c>
      <c r="E7" t="s">
        <v>464</v>
      </c>
      <c r="F7" s="10">
        <v>19.173036575317301</v>
      </c>
      <c r="G7" s="10">
        <v>19.073268890380799</v>
      </c>
      <c r="H7" s="21">
        <v>35.5032539367675</v>
      </c>
      <c r="I7" s="10">
        <v>19.327999114990199</v>
      </c>
      <c r="J7" s="21">
        <v>19.472816467285099</v>
      </c>
      <c r="K7" s="10">
        <v>10.6379995346069</v>
      </c>
      <c r="L7" s="10">
        <v>18.499629974365199</v>
      </c>
      <c r="M7" s="45">
        <v>17.971357345581001</v>
      </c>
      <c r="N7" s="3">
        <v>0.108000002801418</v>
      </c>
      <c r="O7" s="3">
        <v>0.296768248081207</v>
      </c>
      <c r="P7" s="3">
        <v>0.47822090983390803</v>
      </c>
      <c r="Q7" s="3">
        <v>0.46436694292631892</v>
      </c>
      <c r="R7" s="3">
        <v>0.43065762519836398</v>
      </c>
      <c r="S7" s="3">
        <v>0.43065762519836398</v>
      </c>
      <c r="T7" s="3">
        <v>0.43065762519836398</v>
      </c>
      <c r="U7">
        <v>9</v>
      </c>
      <c r="V7">
        <v>2</v>
      </c>
      <c r="W7">
        <v>100</v>
      </c>
      <c r="X7">
        <v>0.99000000953674305</v>
      </c>
      <c r="Y7">
        <v>1.29999995231628</v>
      </c>
      <c r="Z7">
        <v>0.89999997615814198</v>
      </c>
      <c r="AA7" s="1">
        <v>0.40819987654685902</v>
      </c>
      <c r="AB7" s="1">
        <v>0.57079964876174905</v>
      </c>
      <c r="AC7" s="1">
        <v>55.535354614257798</v>
      </c>
      <c r="AD7" s="1">
        <v>77.191917419433594</v>
      </c>
      <c r="AE7" s="1">
        <v>2.4131111847718229E-2</v>
      </c>
      <c r="AF7" s="1">
        <v>3.09999752789735E-2</v>
      </c>
      <c r="AG7" s="1">
        <v>1.0303030014037999</v>
      </c>
      <c r="AH7" s="1">
        <v>1.5252525806427</v>
      </c>
      <c r="AI7" s="3">
        <f>ABS((J7-F7)/F7)</f>
        <v>1.5635493667900499E-2</v>
      </c>
      <c r="AJ7" s="3">
        <f>ABS((J7-G7)/G7)</f>
        <v>2.094803880764266E-2</v>
      </c>
      <c r="AK7" s="3">
        <f>(AVERAGEIF($E:$E,_xlfn.CONCAT($A7,"_",$B7,"_",$C7,"_Standard"),$J:$J)-$J7)/$J7</f>
        <v>0</v>
      </c>
      <c r="AL7" s="3">
        <f>(AVERAGEIF($E:$E,_xlfn.CONCAT($A7,"_",$B7,"_",$C7,"_Standard"),$H:$H)-$H7)/$H7</f>
        <v>0</v>
      </c>
      <c r="AM7" s="3">
        <f>($J7+$M7-$L7)/$M7</f>
        <v>1.0541520862451268</v>
      </c>
    </row>
    <row r="8" spans="1:39" x14ac:dyDescent="0.25">
      <c r="A8" t="str" cm="1">
        <f t="array" ref="A8:D8">_xlfn.TEXTSPLIT(E8,"_")</f>
        <v>Wood</v>
      </c>
      <c r="B8" t="str">
        <v>Point</v>
      </c>
      <c r="C8" t="str">
        <v>Parallel</v>
      </c>
      <c r="D8" t="str">
        <v>Facing</v>
      </c>
      <c r="E8" t="s">
        <v>401</v>
      </c>
      <c r="F8" s="10">
        <v>71.101890563964801</v>
      </c>
      <c r="G8" s="10">
        <v>82.829681396484304</v>
      </c>
      <c r="H8" s="21">
        <v>91.6112060546875</v>
      </c>
      <c r="I8" s="10">
        <v>58.658000946044901</v>
      </c>
      <c r="J8" s="21">
        <v>80.606414794921804</v>
      </c>
      <c r="K8" s="10">
        <v>52.285999298095703</v>
      </c>
      <c r="L8" s="10">
        <v>100.05767822265599</v>
      </c>
      <c r="M8" s="45">
        <v>26.581630706787099</v>
      </c>
      <c r="N8" s="3">
        <v>0.58600002527236905</v>
      </c>
      <c r="O8" s="3">
        <v>0.65230196714401201</v>
      </c>
      <c r="P8" s="3">
        <v>0.67072588205337502</v>
      </c>
      <c r="Q8" s="3">
        <v>0.67834190980939191</v>
      </c>
      <c r="R8" s="3">
        <v>0.75956392288207997</v>
      </c>
      <c r="S8" s="3">
        <v>0.79050320386886597</v>
      </c>
      <c r="T8" s="3">
        <v>0.79384976625442505</v>
      </c>
      <c r="U8">
        <v>25</v>
      </c>
      <c r="V8">
        <v>2</v>
      </c>
      <c r="W8">
        <v>100</v>
      </c>
      <c r="X8">
        <v>0.40000000596046398</v>
      </c>
      <c r="Y8">
        <v>1.29999995231628</v>
      </c>
      <c r="Z8">
        <v>0.89999997615814198</v>
      </c>
      <c r="AA8" s="1">
        <v>33.424873352050703</v>
      </c>
      <c r="AB8" s="1">
        <v>34.183418273925703</v>
      </c>
      <c r="AC8" s="1">
        <v>67.427253723144503</v>
      </c>
      <c r="AD8" s="1">
        <v>68.403999328613196</v>
      </c>
      <c r="AE8" s="1">
        <v>2.2130581284275888</v>
      </c>
      <c r="AF8" s="1">
        <v>2.8818380832672101</v>
      </c>
      <c r="AG8" s="1">
        <v>2.5638122558593701</v>
      </c>
      <c r="AH8" s="1">
        <v>2.2891142368316602</v>
      </c>
      <c r="AI8" s="3">
        <f>ABS((J8-F8)/F8)</f>
        <v>0.13367470478730137</v>
      </c>
      <c r="AJ8" s="3">
        <f>ABS((J8-G8)/G8)</f>
        <v>2.684142404122378E-2</v>
      </c>
      <c r="AK8" s="3">
        <f>(AVERAGEIF($E:$E,_xlfn.CONCAT($A8,"_",$B8,"_",$C8,"_Standard"),$J:$J)-$J8)/$J8</f>
        <v>0.35213649585375695</v>
      </c>
      <c r="AL8" s="3">
        <f>(AVERAGEIF($E:$E,_xlfn.CONCAT($A8,"_",$B8,"_",$C8,"_Standard"),$H:$H)-$H8)/$H8</f>
        <v>0.30983661768017012</v>
      </c>
      <c r="AM8" s="3">
        <f>($J8+$M8-$L8)/$M8</f>
        <v>0.26824416295996112</v>
      </c>
    </row>
    <row r="9" spans="1:39" x14ac:dyDescent="0.25">
      <c r="A9" t="str" cm="1">
        <f t="array" ref="A9:D9">_xlfn.TEXTSPLIT(E9,"_")</f>
        <v>Random100</v>
      </c>
      <c r="B9" t="str">
        <v>Point</v>
      </c>
      <c r="C9" t="str">
        <v>15</v>
      </c>
      <c r="D9" t="str">
        <v>Longest</v>
      </c>
      <c r="E9" t="s">
        <v>540</v>
      </c>
      <c r="F9" s="10">
        <v>18.7938327789306</v>
      </c>
      <c r="G9" s="10">
        <v>18.935009002685501</v>
      </c>
      <c r="H9" s="21">
        <v>36.018043518066399</v>
      </c>
      <c r="I9" s="10">
        <v>19.510999679565401</v>
      </c>
      <c r="J9" s="21">
        <v>19.463211059570298</v>
      </c>
      <c r="K9" s="10">
        <v>10.619000434875399</v>
      </c>
      <c r="L9" s="10">
        <v>19.0384216308593</v>
      </c>
      <c r="M9" s="45">
        <v>18.435239791870099</v>
      </c>
      <c r="N9" s="3">
        <v>0.10199999809265101</v>
      </c>
      <c r="O9" s="3">
        <v>0.34877964854240401</v>
      </c>
      <c r="P9" s="3">
        <v>0.47225934267044001</v>
      </c>
      <c r="Q9" s="3">
        <v>0.41932704019727546</v>
      </c>
      <c r="R9" s="3">
        <v>0.43156298995018</v>
      </c>
      <c r="S9" s="3">
        <v>0.43156298995018</v>
      </c>
      <c r="T9" s="3">
        <v>0.43156298995018</v>
      </c>
      <c r="U9">
        <v>9</v>
      </c>
      <c r="V9">
        <v>2</v>
      </c>
      <c r="W9">
        <v>100</v>
      </c>
      <c r="X9">
        <v>0.99000000953674305</v>
      </c>
      <c r="Y9">
        <v>1.29999995231628</v>
      </c>
      <c r="Z9">
        <v>0.89999997615814198</v>
      </c>
      <c r="AA9" s="1">
        <v>0.37870007753372098</v>
      </c>
      <c r="AB9" s="1">
        <v>0.54549980163574197</v>
      </c>
      <c r="AC9" s="1">
        <v>53.857143402099602</v>
      </c>
      <c r="AD9" s="1">
        <v>77.191917419433594</v>
      </c>
      <c r="AE9" s="1">
        <v>4.7159426706647509E-2</v>
      </c>
      <c r="AF9" s="1">
        <v>2.9999978840351101E-2</v>
      </c>
      <c r="AG9" s="1">
        <v>1.01020407676696</v>
      </c>
      <c r="AH9" s="1">
        <v>1.5252525806427</v>
      </c>
      <c r="AI9" s="3">
        <f>ABS((J9-F9)/F9)</f>
        <v>3.5616911596134088E-2</v>
      </c>
      <c r="AJ9" s="3">
        <f>ABS((J9-G9)/G9)</f>
        <v>2.7895527105895969E-2</v>
      </c>
      <c r="AK9" s="3">
        <f>(AVERAGEIF($E:$E,_xlfn.CONCAT($A9,"_",$B9,"_",$C9,"_Standard"),$J:$J)-$J9)/$J9</f>
        <v>5.2981440816090422E-2</v>
      </c>
      <c r="AL9" s="3">
        <f>(AVERAGEIF($E:$E,_xlfn.CONCAT($A9,"_",$B9,"_",$C9,"_Standard"),$H:$H)-$H9)/$H9</f>
        <v>3.2660538954283863E-2</v>
      </c>
      <c r="AM9" s="3">
        <f>($J9+$M9-$L9)/$M9</f>
        <v>1.0230422513353112</v>
      </c>
    </row>
    <row r="10" spans="1:39" x14ac:dyDescent="0.25">
      <c r="A10" t="str" cm="1">
        <f t="array" ref="A10:D10">_xlfn.TEXTSPLIT(E10,"_")</f>
        <v>Random100</v>
      </c>
      <c r="B10" t="str">
        <v>Point</v>
      </c>
      <c r="C10" t="str">
        <v>45</v>
      </c>
      <c r="D10" t="str">
        <v>Facing</v>
      </c>
      <c r="E10" t="s">
        <v>407</v>
      </c>
      <c r="F10" s="10">
        <v>18.961359024047798</v>
      </c>
      <c r="G10" s="10">
        <v>20.550683975219702</v>
      </c>
      <c r="H10" s="21">
        <v>36.857646942138601</v>
      </c>
      <c r="I10" s="10">
        <v>19.965999603271399</v>
      </c>
      <c r="J10" s="21">
        <v>19.958818435668899</v>
      </c>
      <c r="K10" s="10">
        <v>10.8669996261596</v>
      </c>
      <c r="L10" s="10">
        <v>20.453212738037099</v>
      </c>
      <c r="M10" s="45">
        <v>18.672756195068299</v>
      </c>
      <c r="N10" s="3">
        <v>9.4999998807907104E-2</v>
      </c>
      <c r="O10" s="3">
        <v>0.51773446798324496</v>
      </c>
      <c r="P10" s="3">
        <v>0.58213412761688199</v>
      </c>
      <c r="Q10" s="3">
        <v>0.52132539229744956</v>
      </c>
      <c r="R10" s="3">
        <v>0.53166812658309903</v>
      </c>
      <c r="S10" s="3">
        <v>0.53166812658309903</v>
      </c>
      <c r="T10" s="3">
        <v>0.53166812658309903</v>
      </c>
      <c r="U10">
        <v>9</v>
      </c>
      <c r="V10">
        <v>2</v>
      </c>
      <c r="W10">
        <v>100</v>
      </c>
      <c r="X10">
        <v>0.40000000596046398</v>
      </c>
      <c r="Y10">
        <v>1.29999995231628</v>
      </c>
      <c r="Z10">
        <v>0.89999997615814198</v>
      </c>
      <c r="AA10" s="1">
        <v>0.35689979791641202</v>
      </c>
      <c r="AB10" s="1">
        <v>0.598399758338928</v>
      </c>
      <c r="AC10" s="1">
        <v>49.3939399719238</v>
      </c>
      <c r="AD10" s="1">
        <v>77.191917419433594</v>
      </c>
      <c r="AE10" s="1">
        <v>1.7091346813503442E-2</v>
      </c>
      <c r="AF10" s="1">
        <v>3.0599979683756801E-2</v>
      </c>
      <c r="AG10" s="1">
        <v>1.2323232889175399</v>
      </c>
      <c r="AH10" s="1">
        <v>1.5252525806427</v>
      </c>
      <c r="AI10" s="3">
        <f>ABS((J10-F10)/F10)</f>
        <v>5.260484812064737E-2</v>
      </c>
      <c r="AJ10" s="3">
        <f>ABS((J10-G10)/G10)</f>
        <v>2.8800284227254051E-2</v>
      </c>
      <c r="AK10" s="3">
        <f>(AVERAGEIF($E:$E,_xlfn.CONCAT($A10,"_",$B10,"_",$C10,"_Standard"),$J:$J)-$J10)/$J10</f>
        <v>5.7115858889509787E-3</v>
      </c>
      <c r="AL10" s="3">
        <f>(AVERAGEIF($E:$E,_xlfn.CONCAT($A10,"_",$B10,"_",$C10,"_Standard"),$H:$H)-$H10)/$H10</f>
        <v>3.0929378987476644E-3</v>
      </c>
      <c r="AM10" s="3">
        <f>($J10+$M10-$L10)/$M10</f>
        <v>0.97352322832240612</v>
      </c>
    </row>
    <row r="11" spans="1:39" x14ac:dyDescent="0.25">
      <c r="A11" t="str" cm="1">
        <f t="array" ref="A11:D11">_xlfn.TEXTSPLIT(E11,"_")</f>
        <v>Wood</v>
      </c>
      <c r="B11" t="str">
        <v>Point</v>
      </c>
      <c r="C11" t="str">
        <v>Oblique</v>
      </c>
      <c r="D11" t="str">
        <v>Facing</v>
      </c>
      <c r="E11" t="s">
        <v>443</v>
      </c>
      <c r="F11" s="10">
        <v>68.541168212890597</v>
      </c>
      <c r="G11" s="10">
        <v>80.675376892089801</v>
      </c>
      <c r="H11" s="21">
        <v>93.441947937011705</v>
      </c>
      <c r="I11" s="10">
        <v>60.137001037597599</v>
      </c>
      <c r="J11" s="21">
        <v>83.048728942871094</v>
      </c>
      <c r="K11" s="10">
        <v>53.963001251220703</v>
      </c>
      <c r="L11" s="10">
        <v>87.014053344726506</v>
      </c>
      <c r="M11" s="45">
        <v>23.389886856079102</v>
      </c>
      <c r="N11" s="3">
        <v>0.54500001668929998</v>
      </c>
      <c r="O11" s="3">
        <v>0.722453713417053</v>
      </c>
      <c r="P11" s="3">
        <v>0.807708740234375</v>
      </c>
      <c r="Q11" s="3">
        <v>0.685866574730566</v>
      </c>
      <c r="R11" s="3">
        <v>0.77466803789138705</v>
      </c>
      <c r="S11" s="3">
        <v>0.81824702024459794</v>
      </c>
      <c r="T11" s="3">
        <v>0.82493293285369795</v>
      </c>
      <c r="U11">
        <v>26</v>
      </c>
      <c r="V11">
        <v>2</v>
      </c>
      <c r="W11">
        <v>100</v>
      </c>
      <c r="X11">
        <v>0.40000000596046398</v>
      </c>
      <c r="Y11">
        <v>1.29999995231628</v>
      </c>
      <c r="Z11">
        <v>0.89999997615814198</v>
      </c>
      <c r="AA11" s="1">
        <v>37.006004333496001</v>
      </c>
      <c r="AB11" s="1">
        <v>34.208198547363203</v>
      </c>
      <c r="AC11" s="1">
        <v>73.238082885742102</v>
      </c>
      <c r="AD11" s="1">
        <v>68.403999328613196</v>
      </c>
      <c r="AE11" s="1">
        <v>2.7125617342706789</v>
      </c>
      <c r="AF11" s="1">
        <v>2.91223120689392</v>
      </c>
      <c r="AG11" s="1">
        <v>2.5610146522521902</v>
      </c>
      <c r="AH11" s="1">
        <v>2.2891142368316602</v>
      </c>
      <c r="AI11" s="3">
        <f>ABS((J11-F11)/F11)</f>
        <v>0.21166199976223993</v>
      </c>
      <c r="AJ11" s="3">
        <f>ABS((J11-G11)/G11)</f>
        <v>2.9418543082306927E-2</v>
      </c>
      <c r="AK11" s="3">
        <f>(AVERAGEIF($E:$E,_xlfn.CONCAT($A11,"_",$B11,"_",$C11,"_Standard"),$J:$J)-$J11)/$J11</f>
        <v>0.27242297753414307</v>
      </c>
      <c r="AL11" s="3">
        <f>(AVERAGEIF($E:$E,_xlfn.CONCAT($A11,"_",$B11,"_",$C11,"_Standard"),$H:$H)-$H11)/$H11</f>
        <v>0.24139655507031432</v>
      </c>
      <c r="AM11" s="3">
        <f>($J11+$M11-$L11)/$M11</f>
        <v>0.83046842311574443</v>
      </c>
    </row>
    <row r="12" spans="1:39" x14ac:dyDescent="0.25">
      <c r="A12" t="str" cm="1">
        <f t="array" ref="A12:D12">_xlfn.TEXTSPLIT(E12,"_")</f>
        <v>Cottage</v>
      </c>
      <c r="B12" t="str">
        <v>Point</v>
      </c>
      <c r="C12" t="str">
        <v>15</v>
      </c>
      <c r="D12" t="str">
        <v>Standard</v>
      </c>
      <c r="E12" t="s">
        <v>484</v>
      </c>
      <c r="F12" s="10">
        <v>65.377967834472599</v>
      </c>
      <c r="G12" s="10">
        <v>61.615325927734297</v>
      </c>
      <c r="H12" s="21">
        <v>74.141975402832003</v>
      </c>
      <c r="I12" s="10">
        <v>47.855998992919901</v>
      </c>
      <c r="J12" s="21">
        <v>63.629222869872997</v>
      </c>
      <c r="K12" s="10">
        <v>41.108001708984297</v>
      </c>
      <c r="L12" s="10">
        <v>61.749233245849602</v>
      </c>
      <c r="M12" s="45">
        <v>28.1090793609619</v>
      </c>
      <c r="N12" s="3">
        <v>0.62599998712539595</v>
      </c>
      <c r="O12" s="3">
        <v>0.79690366983413696</v>
      </c>
      <c r="P12" s="3">
        <v>0.83679449558258001</v>
      </c>
      <c r="Q12" s="3">
        <v>0.82579389522742952</v>
      </c>
      <c r="R12" s="3">
        <v>0.78851115703582697</v>
      </c>
      <c r="S12" s="3">
        <v>0.81401348114013605</v>
      </c>
      <c r="T12" s="3">
        <v>0.81901764869689897</v>
      </c>
      <c r="U12">
        <v>21</v>
      </c>
      <c r="V12">
        <v>2</v>
      </c>
      <c r="W12">
        <v>100</v>
      </c>
      <c r="X12">
        <v>0.99000000953674305</v>
      </c>
      <c r="Y12">
        <v>1.29999995231628</v>
      </c>
      <c r="Z12">
        <v>0.89999997615814198</v>
      </c>
      <c r="AA12" s="1">
        <v>16.836534500121999</v>
      </c>
      <c r="AB12" s="1">
        <v>19.762056350708001</v>
      </c>
      <c r="AC12" s="1">
        <v>55.398296356201101</v>
      </c>
      <c r="AD12" s="1">
        <v>65.592300415039006</v>
      </c>
      <c r="AE12" s="1">
        <v>1.3254883887989211</v>
      </c>
      <c r="AF12" s="1">
        <v>1.9126877784728999</v>
      </c>
      <c r="AG12" s="1">
        <v>1.8411693572998</v>
      </c>
      <c r="AH12" s="1">
        <v>2.14588403701782</v>
      </c>
      <c r="AI12" s="3">
        <f>ABS((J12-F12)/F12)</f>
        <v>2.6748230673476536E-2</v>
      </c>
      <c r="AJ12" s="3">
        <f>ABS((J12-G12)/G12)</f>
        <v>3.2685000230311283E-2</v>
      </c>
      <c r="AK12" s="3">
        <f>(AVERAGEIF($E:$E,_xlfn.CONCAT($A12,"_",$B12,"_",$C12,"_Standard"),$J:$J)-$J12)/$J12</f>
        <v>0</v>
      </c>
      <c r="AL12" s="3">
        <f>(AVERAGEIF($E:$E,_xlfn.CONCAT($A12,"_",$B12,"_",$C12,"_Standard"),$H:$H)-$H12)/$H12</f>
        <v>0</v>
      </c>
      <c r="AM12" s="3">
        <f>($J12+$M12-$L12)/$M12</f>
        <v>1.0668819351883272</v>
      </c>
    </row>
    <row r="13" spans="1:39" hidden="1" x14ac:dyDescent="0.25">
      <c r="A13" t="str" cm="1">
        <f t="array" ref="A13:D13">_xlfn.TEXTSPLIT(E13,"_")</f>
        <v>Suzanne</v>
      </c>
      <c r="B13" t="str">
        <v>Plane</v>
      </c>
      <c r="C13" t="str">
        <v>45</v>
      </c>
      <c r="D13" t="str">
        <v>Full</v>
      </c>
      <c r="E13" t="s">
        <v>645</v>
      </c>
      <c r="F13" s="10">
        <v>67.615310668945298</v>
      </c>
      <c r="G13" s="10">
        <v>69.813308715820298</v>
      </c>
      <c r="H13" s="21">
        <v>75.967185974121094</v>
      </c>
      <c r="I13" s="10">
        <v>45.998001098632798</v>
      </c>
      <c r="J13" s="21">
        <v>67.467147827148395</v>
      </c>
      <c r="K13" s="10">
        <v>41.1180000305175</v>
      </c>
      <c r="L13" s="10">
        <v>55.706356048583899</v>
      </c>
      <c r="M13" s="45">
        <v>19.058300018310501</v>
      </c>
      <c r="N13" s="3">
        <v>0.55400002002715998</v>
      </c>
      <c r="O13" s="3">
        <v>0.56005740165710405</v>
      </c>
      <c r="P13" s="3">
        <v>0.58000445365905695</v>
      </c>
      <c r="Q13" s="3">
        <v>0.68257635049421594</v>
      </c>
      <c r="R13" s="3">
        <v>0.68836539983749301</v>
      </c>
      <c r="S13" s="3">
        <v>0.66316407918929998</v>
      </c>
      <c r="T13" s="3">
        <v>0.66320788860321001</v>
      </c>
      <c r="U13">
        <v>18</v>
      </c>
      <c r="V13">
        <v>2</v>
      </c>
      <c r="W13">
        <v>100</v>
      </c>
      <c r="X13">
        <v>0.40000000596046398</v>
      </c>
      <c r="Y13">
        <v>1.29999995231628</v>
      </c>
      <c r="Z13">
        <v>0.89999997615814198</v>
      </c>
      <c r="AA13" s="1">
        <v>30.584291458129801</v>
      </c>
      <c r="AB13" s="1">
        <v>6.2958955764770499</v>
      </c>
      <c r="AC13" s="1">
        <v>34.223392486572202</v>
      </c>
      <c r="AD13" s="1">
        <v>89.691513061523395</v>
      </c>
      <c r="AE13" s="1">
        <v>0.21704389067951324</v>
      </c>
      <c r="AF13" s="1">
        <v>0.30020120739936801</v>
      </c>
      <c r="AG13" s="1">
        <v>1.4067438840866</v>
      </c>
      <c r="AH13" s="1">
        <v>2.6314699649810702</v>
      </c>
      <c r="AI13" s="3">
        <f>ABS((J13-F13)/F13)</f>
        <v>2.1912617176652626E-3</v>
      </c>
      <c r="AJ13" s="3">
        <f>ABS((J13-G13)/G13)</f>
        <v>3.3606212509166511E-2</v>
      </c>
      <c r="AK13" s="3">
        <f>(AVERAGEIF($E:$E,_xlfn.CONCAT($A13,"_",$B13,"_",$C13,"_Standard"),$J:$J)-$J13)/$J13</f>
        <v>-0.19413852951706589</v>
      </c>
      <c r="AL13" s="3">
        <f>(AVERAGEIF($E:$E,_xlfn.CONCAT($A13,"_",$B13,"_",$C13,"_Standard"),$H:$H)-$H13)/$H13</f>
        <v>-0.17491258310216912</v>
      </c>
      <c r="AM13" s="3">
        <f>($J13+$M13-$L13)/$M13</f>
        <v>1.617095531462154</v>
      </c>
    </row>
    <row r="14" spans="1:39" x14ac:dyDescent="0.25">
      <c r="A14" t="str" cm="1">
        <f t="array" ref="A14:D14">_xlfn.TEXTSPLIT(E14,"_")</f>
        <v>Random100</v>
      </c>
      <c r="B14" t="str">
        <v>Point</v>
      </c>
      <c r="C14" t="str">
        <v>Parallel</v>
      </c>
      <c r="D14" t="str">
        <v>Longest</v>
      </c>
      <c r="E14" t="s">
        <v>536</v>
      </c>
      <c r="F14" s="10">
        <v>18.312370300292901</v>
      </c>
      <c r="G14" s="10">
        <v>18.935009002685501</v>
      </c>
      <c r="H14" s="21">
        <v>33.566066741943303</v>
      </c>
      <c r="I14" s="10">
        <v>18.298000335693299</v>
      </c>
      <c r="J14" s="21">
        <v>18.2584323883056</v>
      </c>
      <c r="K14" s="10">
        <v>10.0310001373291</v>
      </c>
      <c r="L14" s="10">
        <v>18.171237945556602</v>
      </c>
      <c r="M14" s="45">
        <v>17.514471054077099</v>
      </c>
      <c r="N14" s="3">
        <v>0.12600000202655701</v>
      </c>
      <c r="O14" s="3">
        <v>0.27306181192397999</v>
      </c>
      <c r="P14" s="3">
        <v>0.42207875847816401</v>
      </c>
      <c r="Q14" s="3">
        <v>0.38384180299310616</v>
      </c>
      <c r="R14" s="3">
        <v>0.38770559430122298</v>
      </c>
      <c r="S14" s="3">
        <v>0.38770559430122298</v>
      </c>
      <c r="T14" s="3">
        <v>0.38770559430122298</v>
      </c>
      <c r="U14">
        <v>9</v>
      </c>
      <c r="V14">
        <v>2</v>
      </c>
      <c r="W14">
        <v>100</v>
      </c>
      <c r="X14">
        <v>0.99000000953674305</v>
      </c>
      <c r="Y14">
        <v>1.29999995231628</v>
      </c>
      <c r="Z14">
        <v>0.89999997615814198</v>
      </c>
      <c r="AA14" s="1">
        <v>0.38579985499382002</v>
      </c>
      <c r="AB14" s="1">
        <v>0.55559968948364202</v>
      </c>
      <c r="AC14" s="1">
        <v>53.857143402099602</v>
      </c>
      <c r="AD14" s="1">
        <v>77.191917419433594</v>
      </c>
      <c r="AE14" s="1">
        <v>3.87487772204054E-2</v>
      </c>
      <c r="AF14" s="1">
        <v>3.0199978500604598E-2</v>
      </c>
      <c r="AG14" s="1">
        <v>1.01020407676696</v>
      </c>
      <c r="AH14" s="1">
        <v>1.5252525806427</v>
      </c>
      <c r="AI14" s="3">
        <f>ABS((J14-F14)/F14)</f>
        <v>2.9454358503463863E-3</v>
      </c>
      <c r="AJ14" s="3">
        <f>ABS((J14-G14)/G14)</f>
        <v>3.5731517966743169E-2</v>
      </c>
      <c r="AK14" s="3">
        <f>(AVERAGEIF($E:$E,_xlfn.CONCAT($A14,"_",$B14,"_",$C14,"_Standard"),$J:$J)-$J14)/$J14</f>
        <v>6.651086211307515E-2</v>
      </c>
      <c r="AL14" s="3">
        <f>(AVERAGEIF($E:$E,_xlfn.CONCAT($A14,"_",$B14,"_",$C14,"_Standard"),$H:$H)-$H14)/$H14</f>
        <v>5.7712665881210851E-2</v>
      </c>
      <c r="AM14" s="3">
        <f>($J14+$M14-$L14)/$M14</f>
        <v>1.0049784228413052</v>
      </c>
    </row>
    <row r="15" spans="1:39" hidden="1" x14ac:dyDescent="0.25">
      <c r="A15" t="str" cm="1">
        <f t="array" ref="A15:D15">_xlfn.TEXTSPLIT(E15,"_")</f>
        <v>Suzanne</v>
      </c>
      <c r="B15" t="str">
        <v>Plane</v>
      </c>
      <c r="C15" t="str">
        <v>Parallel</v>
      </c>
      <c r="D15" t="str">
        <v>Longest</v>
      </c>
      <c r="E15" t="s">
        <v>578</v>
      </c>
      <c r="F15" s="10">
        <v>46.896492004394503</v>
      </c>
      <c r="G15" s="10">
        <v>49.928409576416001</v>
      </c>
      <c r="H15" s="21">
        <v>52.7960205078125</v>
      </c>
      <c r="I15" s="10">
        <v>33.587001800537102</v>
      </c>
      <c r="J15" s="21">
        <v>48.119228363037102</v>
      </c>
      <c r="K15" s="10">
        <v>30.948999404907202</v>
      </c>
      <c r="L15" s="10">
        <v>44.3868598937988</v>
      </c>
      <c r="M15" s="45">
        <v>15.9617757797241</v>
      </c>
      <c r="N15" s="3">
        <v>0.70700001716613703</v>
      </c>
      <c r="O15" s="3">
        <v>0.39988499879836997</v>
      </c>
      <c r="P15" s="3">
        <v>0.423857241868972</v>
      </c>
      <c r="Q15" s="3">
        <v>0.52870135579287159</v>
      </c>
      <c r="R15" s="3">
        <v>0.55992925167083696</v>
      </c>
      <c r="S15" s="3">
        <v>0.59307241439819303</v>
      </c>
      <c r="T15" s="3">
        <v>0.59436172246932895</v>
      </c>
      <c r="U15">
        <v>18</v>
      </c>
      <c r="V15">
        <v>2</v>
      </c>
      <c r="W15">
        <v>100</v>
      </c>
      <c r="X15">
        <v>0.99000000953674305</v>
      </c>
      <c r="Y15">
        <v>1.29999995231628</v>
      </c>
      <c r="Z15">
        <v>0.89999997615814198</v>
      </c>
      <c r="AA15" s="1">
        <v>52.576072692871001</v>
      </c>
      <c r="AB15" s="1">
        <v>6.2222957611083896</v>
      </c>
      <c r="AC15" s="1">
        <v>48.897617340087798</v>
      </c>
      <c r="AD15" s="1">
        <v>89.691513061523395</v>
      </c>
      <c r="AE15" s="1">
        <v>0.1085725470332238</v>
      </c>
      <c r="AF15" s="1">
        <v>0.297201067209243</v>
      </c>
      <c r="AG15" s="1">
        <v>1.3892856836318901</v>
      </c>
      <c r="AH15" s="1">
        <v>2.6314699649810702</v>
      </c>
      <c r="AI15" s="3">
        <f>ABS((J15-F15)/F15)</f>
        <v>2.6073087908750642E-2</v>
      </c>
      <c r="AJ15" s="3">
        <f>ABS((J15-G15)/G15)</f>
        <v>3.6235506572864624E-2</v>
      </c>
      <c r="AK15" s="3">
        <f>(AVERAGEIF($E:$E,_xlfn.CONCAT($A15,"_",$B15,"_",$C15,"_Standard"),$J:$J)-$J15)/$J15</f>
        <v>-4.4829515892726463E-2</v>
      </c>
      <c r="AL15" s="3">
        <f>(AVERAGEIF($E:$E,_xlfn.CONCAT($A15,"_",$B15,"_",$C15,"_Standard"),$H:$H)-$H15)/$H15</f>
        <v>-3.2365160518375513E-2</v>
      </c>
      <c r="AM15" s="3">
        <f>($J15+$M15-$L15)/$M15</f>
        <v>1.233831656373688</v>
      </c>
    </row>
    <row r="16" spans="1:39" hidden="1" x14ac:dyDescent="0.25">
      <c r="A16" t="str" cm="1">
        <f t="array" ref="A16:D16">_xlfn.TEXTSPLIT(E16,"_")</f>
        <v>Suzanne</v>
      </c>
      <c r="B16" t="str">
        <v>Plane</v>
      </c>
      <c r="C16" t="str">
        <v>Parallel</v>
      </c>
      <c r="D16" t="str">
        <v>Facing</v>
      </c>
      <c r="E16" t="s">
        <v>506</v>
      </c>
      <c r="F16" s="10">
        <v>42.090518951416001</v>
      </c>
      <c r="G16" s="10">
        <v>43.611541748046797</v>
      </c>
      <c r="H16" s="21">
        <v>47.0912475585937</v>
      </c>
      <c r="I16" s="10">
        <v>30.378999710083001</v>
      </c>
      <c r="J16" s="21">
        <v>41.966041564941399</v>
      </c>
      <c r="K16" s="10">
        <v>27.534999847412099</v>
      </c>
      <c r="L16" s="10">
        <v>47.001628875732401</v>
      </c>
      <c r="M16" s="45">
        <v>15.1633138656616</v>
      </c>
      <c r="N16" s="3">
        <v>0.66200000047683705</v>
      </c>
      <c r="O16" s="3">
        <v>0.474886745214462</v>
      </c>
      <c r="P16" s="3">
        <v>0.529410541057586</v>
      </c>
      <c r="Q16" s="3">
        <v>0.53436389638571069</v>
      </c>
      <c r="R16" s="3">
        <v>0.61564630270004195</v>
      </c>
      <c r="S16" s="3">
        <v>0.62135559320449796</v>
      </c>
      <c r="T16" s="3">
        <v>0.62135559320449796</v>
      </c>
      <c r="U16">
        <v>14</v>
      </c>
      <c r="V16">
        <v>2</v>
      </c>
      <c r="W16">
        <v>100</v>
      </c>
      <c r="X16">
        <v>0.40000000596046398</v>
      </c>
      <c r="Y16">
        <v>1.29999995231628</v>
      </c>
      <c r="Z16">
        <v>0.89999997615814198</v>
      </c>
      <c r="AA16" s="1">
        <v>4.5552978515625</v>
      </c>
      <c r="AB16" s="1">
        <v>6.2571907043456996</v>
      </c>
      <c r="AC16" s="1">
        <v>73.776191711425696</v>
      </c>
      <c r="AD16" s="1">
        <v>89.691513061523395</v>
      </c>
      <c r="AE16" s="1">
        <v>0.20629068818957338</v>
      </c>
      <c r="AF16" s="1">
        <v>0.30090111494064298</v>
      </c>
      <c r="AG16" s="1">
        <v>2.3523809909820499</v>
      </c>
      <c r="AH16" s="1">
        <v>2.6314699649810702</v>
      </c>
      <c r="AI16" s="3">
        <f>ABS((J16-F16)/F16)</f>
        <v>2.9573735267622455E-3</v>
      </c>
      <c r="AJ16" s="3">
        <f>ABS((J16-G16)/G16)</f>
        <v>3.7730841817329094E-2</v>
      </c>
      <c r="AK16" s="3">
        <f>(AVERAGEIF($E:$E,_xlfn.CONCAT($A16,"_",$B16,"_",$C16,"_Standard"),$J:$J)-$J16)/$J16</f>
        <v>9.5220443397441915E-2</v>
      </c>
      <c r="AL16" s="3">
        <f>(AVERAGEIF($E:$E,_xlfn.CONCAT($A16,"_",$B16,"_",$C16,"_Standard"),$H:$H)-$H16)/$H16</f>
        <v>8.4856984639872152E-2</v>
      </c>
      <c r="AM16" s="3">
        <f>($J16+$M16-$L16)/$M16</f>
        <v>0.66790984112025498</v>
      </c>
    </row>
    <row r="17" spans="1:39" hidden="1" x14ac:dyDescent="0.25">
      <c r="A17" t="str" cm="1">
        <f t="array" ref="A17:D17">_xlfn.TEXTSPLIT(E17,"_")</f>
        <v>Random100</v>
      </c>
      <c r="B17" t="str">
        <v>Plane</v>
      </c>
      <c r="C17" t="str">
        <v>Parallel</v>
      </c>
      <c r="D17" t="str">
        <v>Longest</v>
      </c>
      <c r="E17" t="s">
        <v>564</v>
      </c>
      <c r="F17" s="10">
        <v>22.393051147460898</v>
      </c>
      <c r="G17" s="10">
        <v>23.035598754882798</v>
      </c>
      <c r="H17" s="21">
        <v>37.751201629638601</v>
      </c>
      <c r="I17" s="10">
        <v>20.388999938964801</v>
      </c>
      <c r="J17" s="21">
        <v>22.163188934326101</v>
      </c>
      <c r="K17" s="10">
        <v>12.0489997863769</v>
      </c>
      <c r="L17" s="10">
        <v>20.521217346191399</v>
      </c>
      <c r="M17" s="45">
        <v>18.758165359496999</v>
      </c>
      <c r="N17" s="3">
        <v>0.168999999761581</v>
      </c>
      <c r="O17" s="3">
        <v>0.46020451188087402</v>
      </c>
      <c r="P17" s="3">
        <v>0.49461415410041798</v>
      </c>
      <c r="Q17" s="3">
        <v>0.43127810618189777</v>
      </c>
      <c r="R17" s="3">
        <v>0.44427135586738498</v>
      </c>
      <c r="S17" s="3">
        <v>0.44423979520797702</v>
      </c>
      <c r="T17" s="3">
        <v>0.44423979520797702</v>
      </c>
      <c r="U17">
        <v>14</v>
      </c>
      <c r="V17">
        <v>2</v>
      </c>
      <c r="W17">
        <v>100</v>
      </c>
      <c r="X17">
        <v>0.99000000953674305</v>
      </c>
      <c r="Y17">
        <v>1.29999995231628</v>
      </c>
      <c r="Z17">
        <v>0.89999997615814198</v>
      </c>
      <c r="AA17" s="1">
        <v>9.2983970642089808</v>
      </c>
      <c r="AB17" s="1">
        <v>0.56749981641769398</v>
      </c>
      <c r="AC17" s="1">
        <v>62.929294586181598</v>
      </c>
      <c r="AD17" s="1">
        <v>77.191917419433594</v>
      </c>
      <c r="AE17" s="1">
        <v>1.8955485471892616E-2</v>
      </c>
      <c r="AF17" s="1">
        <v>3.0599977821111599E-2</v>
      </c>
      <c r="AG17" s="1">
        <v>1.14141416549682</v>
      </c>
      <c r="AH17" s="1">
        <v>1.5252525806427</v>
      </c>
      <c r="AI17" s="3">
        <f>ABS((J17-F17)/F17)</f>
        <v>1.0264890283201144E-2</v>
      </c>
      <c r="AJ17" s="3">
        <f>ABS((J17-G17)/G17)</f>
        <v>3.787224416607686E-2</v>
      </c>
      <c r="AK17" s="3">
        <f>(AVERAGEIF($E:$E,_xlfn.CONCAT($A17,"_",$B17,"_",$C17,"_Standard"),$J:$J)-$J17)/$J17</f>
        <v>-3.9632633481852683E-2</v>
      </c>
      <c r="AL17" s="3">
        <f>(AVERAGEIF($E:$E,_xlfn.CONCAT($A17,"_",$B17,"_",$C17,"_Standard"),$H:$H)-$H17)/$H17</f>
        <v>-7.1304779961616459E-3</v>
      </c>
      <c r="AM17" s="3">
        <f>($J17+$M17-$L17)/$M17</f>
        <v>1.0875336983477115</v>
      </c>
    </row>
    <row r="18" spans="1:39" x14ac:dyDescent="0.25">
      <c r="A18" t="str" cm="1">
        <f t="array" ref="A18:D18">_xlfn.TEXTSPLIT(E18,"_")</f>
        <v>Suzanne</v>
      </c>
      <c r="B18" t="str">
        <v>Point</v>
      </c>
      <c r="C18" t="str">
        <v>45</v>
      </c>
      <c r="D18" t="str">
        <v>Full</v>
      </c>
      <c r="E18" t="s">
        <v>643</v>
      </c>
      <c r="F18" s="10">
        <v>61.934051513671797</v>
      </c>
      <c r="G18" s="10">
        <v>67.690254211425696</v>
      </c>
      <c r="H18" s="21">
        <v>72.231956481933594</v>
      </c>
      <c r="I18" s="10">
        <v>43.541999816894503</v>
      </c>
      <c r="J18" s="21">
        <v>65.005554199218693</v>
      </c>
      <c r="K18" s="10">
        <v>39.443000793457003</v>
      </c>
      <c r="L18" s="10">
        <v>49.226795196533203</v>
      </c>
      <c r="M18" s="45">
        <v>15.507296562194799</v>
      </c>
      <c r="N18" s="3">
        <v>0.53399997949600198</v>
      </c>
      <c r="O18" s="3">
        <v>0.56806993484497004</v>
      </c>
      <c r="P18" s="3">
        <v>0.57921874523162797</v>
      </c>
      <c r="Q18" s="3">
        <v>0.64446047433413112</v>
      </c>
      <c r="R18" s="3">
        <v>0.70086687803268399</v>
      </c>
      <c r="S18" s="3">
        <v>0.67662793397903398</v>
      </c>
      <c r="T18" s="3">
        <v>0.67661195993423395</v>
      </c>
      <c r="U18">
        <v>19</v>
      </c>
      <c r="V18">
        <v>2</v>
      </c>
      <c r="W18">
        <v>100</v>
      </c>
      <c r="X18">
        <v>0.40000000596046398</v>
      </c>
      <c r="Y18">
        <v>1.29999995231628</v>
      </c>
      <c r="Z18">
        <v>0.89999997615814198</v>
      </c>
      <c r="AA18" s="1">
        <v>40.774627685546797</v>
      </c>
      <c r="AB18" s="1">
        <v>6.3867931365966797</v>
      </c>
      <c r="AC18" s="1">
        <v>37.821575164794901</v>
      </c>
      <c r="AD18" s="1">
        <v>89.691513061523395</v>
      </c>
      <c r="AE18" s="1">
        <v>0.1322561106496096</v>
      </c>
      <c r="AF18" s="1">
        <v>0.311100453138351</v>
      </c>
      <c r="AG18" s="1">
        <v>1.5145227909088099</v>
      </c>
      <c r="AH18" s="1">
        <v>2.6314699649810702</v>
      </c>
      <c r="AI18" s="3">
        <f>ABS((J18-F18)/F18)</f>
        <v>4.9593117364021784E-2</v>
      </c>
      <c r="AJ18" s="3">
        <f>ABS((J18-G18)/G18)</f>
        <v>3.966154424271378E-2</v>
      </c>
      <c r="AK18" s="3">
        <f>(AVERAGEIF($E:$E,_xlfn.CONCAT($A18,"_",$B18,"_",$C18,"_Standard"),$J:$J)-$J18)/$J18</f>
        <v>-0.26650636917856496</v>
      </c>
      <c r="AL18" s="3">
        <f>(AVERAGEIF($E:$E,_xlfn.CONCAT($A18,"_",$B18,"_",$C18,"_Standard"),$H:$H)-$H18)/$H18</f>
        <v>-0.23180299267384713</v>
      </c>
      <c r="AM18" s="3">
        <f>($J18+$M18-$L18)/$M18</f>
        <v>2.017505465211292</v>
      </c>
    </row>
    <row r="19" spans="1:39" x14ac:dyDescent="0.25">
      <c r="A19" t="str" cm="1">
        <f t="array" ref="A19:D19">_xlfn.TEXTSPLIT(E19,"_")</f>
        <v>Sponza</v>
      </c>
      <c r="B19" t="str">
        <v>Point</v>
      </c>
      <c r="C19" t="str">
        <v>Parallel</v>
      </c>
      <c r="D19" t="str">
        <v>Full</v>
      </c>
      <c r="E19" t="s">
        <v>604</v>
      </c>
      <c r="F19" s="10">
        <v>322.09991455078102</v>
      </c>
      <c r="G19" s="10">
        <v>326.61984252929602</v>
      </c>
      <c r="H19" s="21">
        <v>313.39938354492102</v>
      </c>
      <c r="I19" s="10">
        <v>173.88999938964801</v>
      </c>
      <c r="J19" s="21">
        <v>313.23178100585898</v>
      </c>
      <c r="K19" s="10">
        <v>173.794998168945</v>
      </c>
      <c r="L19" s="45">
        <v>204.31150817871</v>
      </c>
      <c r="M19" s="45">
        <v>83.799987792968693</v>
      </c>
      <c r="N19" s="3">
        <v>1</v>
      </c>
      <c r="O19" s="3">
        <v>0.26545965671539301</v>
      </c>
      <c r="P19" s="3">
        <v>0.66732686758041304</v>
      </c>
      <c r="Q19" s="3">
        <v>0.73140054941177302</v>
      </c>
      <c r="R19" s="3">
        <v>0.74084144830703702</v>
      </c>
      <c r="S19" s="3">
        <v>0.75514429807662897</v>
      </c>
      <c r="T19" s="3">
        <v>0.77303647994995095</v>
      </c>
      <c r="U19">
        <v>42</v>
      </c>
      <c r="V19">
        <v>2</v>
      </c>
      <c r="W19">
        <v>100</v>
      </c>
      <c r="X19">
        <v>0.40000000596046398</v>
      </c>
      <c r="Y19">
        <v>1.29999995231628</v>
      </c>
      <c r="Z19">
        <v>0.89999997615814198</v>
      </c>
      <c r="AA19" s="1">
        <v>9051.625</v>
      </c>
      <c r="AB19" s="1">
        <v>883.10943603515602</v>
      </c>
      <c r="AC19" s="1">
        <v>56.078197479247997</v>
      </c>
      <c r="AD19" s="1">
        <v>77.304748535156193</v>
      </c>
      <c r="AE19" s="1">
        <v>36.448965814443781</v>
      </c>
      <c r="AF19" s="1">
        <v>53.728191375732401</v>
      </c>
      <c r="AG19" s="1">
        <v>2.08537697792053</v>
      </c>
      <c r="AH19" s="1">
        <v>2.4688622951507502</v>
      </c>
      <c r="AI19" s="3">
        <f>ABS((J19-F19)/F19)</f>
        <v>2.7532244326391866E-2</v>
      </c>
      <c r="AJ19" s="3">
        <f>ABS((J19-G19)/G19)</f>
        <v>4.0989737242421852E-2</v>
      </c>
      <c r="AK19" s="3">
        <f>(AVERAGEIF($E:$E,_xlfn.CONCAT($A19,"_",$B19,"_",$C19,"_Standard"),$J:$J)-$J19)/$J19</f>
        <v>-0.42781079345544265</v>
      </c>
      <c r="AL19" s="3">
        <f>(AVERAGEIF($E:$E,_xlfn.CONCAT($A19,"_",$B19,"_",$C19,"_Standard"),$H:$H)-$H19)/$H19</f>
        <v>-0.42811679394196572</v>
      </c>
      <c r="AM19" s="3">
        <f>($J19+$M19-$L19)/$M19</f>
        <v>2.299764781544372</v>
      </c>
    </row>
    <row r="20" spans="1:39" x14ac:dyDescent="0.25">
      <c r="A20" t="str" cm="1">
        <f t="array" ref="A20:D20">_xlfn.TEXTSPLIT(E20,"_")</f>
        <v>Cottage</v>
      </c>
      <c r="B20" t="str">
        <v>Point</v>
      </c>
      <c r="C20" t="str">
        <v>Oblique</v>
      </c>
      <c r="D20" t="str">
        <v>Facing</v>
      </c>
      <c r="E20" t="s">
        <v>433</v>
      </c>
      <c r="F20" s="10">
        <v>71.489707946777301</v>
      </c>
      <c r="G20" s="10">
        <v>70.6639404296875</v>
      </c>
      <c r="H20" s="21">
        <v>77.607940673828097</v>
      </c>
      <c r="I20" s="10">
        <v>49.240001678466797</v>
      </c>
      <c r="J20" s="21">
        <v>73.689926147460895</v>
      </c>
      <c r="K20" s="10">
        <v>46.685001373291001</v>
      </c>
      <c r="L20" s="10">
        <v>67.696769714355398</v>
      </c>
      <c r="M20" s="45">
        <v>13.002468109130801</v>
      </c>
      <c r="N20" s="3">
        <v>0.67599999904632502</v>
      </c>
      <c r="O20" s="3">
        <v>0.82161515951156605</v>
      </c>
      <c r="P20" s="3">
        <v>0.82768511772155695</v>
      </c>
      <c r="Q20" s="3">
        <v>0.74240249312663464</v>
      </c>
      <c r="R20" s="3">
        <v>0.79050761461257901</v>
      </c>
      <c r="S20" s="3">
        <v>0.82913237810134799</v>
      </c>
      <c r="T20" s="3">
        <v>0.83164978027343694</v>
      </c>
      <c r="U20">
        <v>20</v>
      </c>
      <c r="V20">
        <v>2</v>
      </c>
      <c r="W20">
        <v>100</v>
      </c>
      <c r="X20">
        <v>0.40000000596046398</v>
      </c>
      <c r="Y20">
        <v>1.29999995231628</v>
      </c>
      <c r="Z20">
        <v>0.89999997615814198</v>
      </c>
      <c r="AA20" s="1">
        <v>20.536149978637599</v>
      </c>
      <c r="AB20" s="1">
        <v>19.8616333007812</v>
      </c>
      <c r="AC20" s="1">
        <v>69.831581115722599</v>
      </c>
      <c r="AD20" s="1">
        <v>65.592300415039006</v>
      </c>
      <c r="AE20" s="1">
        <v>1.1035627776073795</v>
      </c>
      <c r="AF20" s="1">
        <v>1.9426895380020099</v>
      </c>
      <c r="AG20" s="1">
        <v>2.31002497673034</v>
      </c>
      <c r="AH20" s="1">
        <v>2.14588403701782</v>
      </c>
      <c r="AI20" s="3">
        <f>ABS((J20-F20)/F20)</f>
        <v>3.0776712674803672E-2</v>
      </c>
      <c r="AJ20" s="3">
        <f>ABS((J20-G20)/G20)</f>
        <v>4.2822204640347382E-2</v>
      </c>
      <c r="AK20" s="3">
        <f>(AVERAGEIF($E:$E,_xlfn.CONCAT($A20,"_",$B20,"_",$C20,"_Standard"),$J:$J)-$J20)/$J20</f>
        <v>-9.7679332364671023E-2</v>
      </c>
      <c r="AL20" s="3">
        <f>(AVERAGEIF($E:$E,_xlfn.CONCAT($A20,"_",$B20,"_",$C20,"_Standard"),$H:$H)-$H20)/$H20</f>
        <v>-9.2376910938292381E-2</v>
      </c>
      <c r="AM20" s="3">
        <f>($J20+$M20-$L20)/$M20</f>
        <v>1.4609245246982678</v>
      </c>
    </row>
    <row r="21" spans="1:39" x14ac:dyDescent="0.25">
      <c r="A21" t="str" cm="1">
        <f t="array" ref="A21:D21">_xlfn.TEXTSPLIT(E21,"_")</f>
        <v>Suzanne</v>
      </c>
      <c r="B21" t="str">
        <v>Point</v>
      </c>
      <c r="C21" t="str">
        <v>15</v>
      </c>
      <c r="D21" t="str">
        <v>Full</v>
      </c>
      <c r="E21" t="s">
        <v>642</v>
      </c>
      <c r="F21" s="10">
        <v>42.493259429931598</v>
      </c>
      <c r="G21" s="10">
        <v>44.676395416259702</v>
      </c>
      <c r="H21" s="21">
        <v>50.222030639648402</v>
      </c>
      <c r="I21" s="10">
        <v>31.906999588012599</v>
      </c>
      <c r="J21" s="21">
        <v>42.5128364562988</v>
      </c>
      <c r="K21" s="10">
        <v>27.568000793456999</v>
      </c>
      <c r="L21" s="10">
        <v>45.679985046386697</v>
      </c>
      <c r="M21" s="45">
        <v>15.3569736480712</v>
      </c>
      <c r="N21" s="3">
        <v>0.49799999594688399</v>
      </c>
      <c r="O21" s="3">
        <v>0.44078999757766701</v>
      </c>
      <c r="P21" s="3">
        <v>0.49144452810287398</v>
      </c>
      <c r="Q21" s="3">
        <v>0.54450133581718763</v>
      </c>
      <c r="R21" s="3">
        <v>0.61104148626327504</v>
      </c>
      <c r="S21" s="3">
        <v>0.62165206670761097</v>
      </c>
      <c r="T21" s="3">
        <v>0.62165206670761097</v>
      </c>
      <c r="U21">
        <v>15</v>
      </c>
      <c r="V21">
        <v>2</v>
      </c>
      <c r="W21">
        <v>100</v>
      </c>
      <c r="X21">
        <v>0.40000000596046398</v>
      </c>
      <c r="Y21">
        <v>1.29999995231628</v>
      </c>
      <c r="Z21">
        <v>0.89999997615814198</v>
      </c>
      <c r="AA21" s="1">
        <v>100.943267822265</v>
      </c>
      <c r="AB21" s="1">
        <v>6.4119915962219203</v>
      </c>
      <c r="AC21" s="1">
        <v>63.611690521240199</v>
      </c>
      <c r="AD21" s="1">
        <v>89.691513061523395</v>
      </c>
      <c r="AE21" s="1">
        <v>0.2235011261105285</v>
      </c>
      <c r="AF21" s="1">
        <v>0.30860048532485901</v>
      </c>
      <c r="AG21" s="1">
        <v>2.0897703170776301</v>
      </c>
      <c r="AH21" s="1">
        <v>2.6314699649810702</v>
      </c>
      <c r="AI21" s="3">
        <f>ABS((J21-F21)/F21)</f>
        <v>4.6070898372676855E-4</v>
      </c>
      <c r="AJ21" s="3">
        <f>ABS((J21-G21)/G21)</f>
        <v>4.8427339309775379E-2</v>
      </c>
      <c r="AK21" s="3">
        <f>(AVERAGEIF($E:$E,_xlfn.CONCAT($A21,"_",$B21,"_",$C21,"_Standard"),$J:$J)-$J21)/$J21</f>
        <v>0.16933083942416222</v>
      </c>
      <c r="AL21" s="3">
        <f>(AVERAGEIF($E:$E,_xlfn.CONCAT($A21,"_",$B21,"_",$C21,"_Standard"),$H:$H)-$H21)/$H21</f>
        <v>0.1399050876068815</v>
      </c>
      <c r="AM21" s="3">
        <f>($J21+$M21-$L21)/$M21</f>
        <v>0.79376479619826135</v>
      </c>
    </row>
    <row r="22" spans="1:39" x14ac:dyDescent="0.25">
      <c r="A22" t="str" cm="1">
        <f t="array" ref="A22:D22">_xlfn.TEXTSPLIT(E22,"_")</f>
        <v>Random100</v>
      </c>
      <c r="B22" t="str">
        <v>Point</v>
      </c>
      <c r="C22" t="str">
        <v>45</v>
      </c>
      <c r="D22" t="str">
        <v>Standard</v>
      </c>
      <c r="E22" t="s">
        <v>463</v>
      </c>
      <c r="F22" s="10">
        <v>19.236970901489201</v>
      </c>
      <c r="G22" s="10">
        <v>19.073268890380799</v>
      </c>
      <c r="H22" s="21">
        <v>36.971645355224602</v>
      </c>
      <c r="I22" s="10">
        <v>20.023000717163001</v>
      </c>
      <c r="J22" s="21">
        <v>20.0728149414062</v>
      </c>
      <c r="K22" s="10">
        <v>10.9239997863769</v>
      </c>
      <c r="L22" s="10">
        <v>19.9284152984619</v>
      </c>
      <c r="M22" s="45">
        <v>18.672756195068299</v>
      </c>
      <c r="N22" s="3">
        <v>9.4999998807907104E-2</v>
      </c>
      <c r="O22" s="3">
        <v>0.43523639440536499</v>
      </c>
      <c r="P22" s="3">
        <v>0.48699611425399703</v>
      </c>
      <c r="Q22" s="3">
        <v>0.45400675916287814</v>
      </c>
      <c r="R22" s="3">
        <v>0.45072320103645303</v>
      </c>
      <c r="S22" s="3">
        <v>0.45072320103645303</v>
      </c>
      <c r="T22" s="3">
        <v>0.45072320103645303</v>
      </c>
      <c r="U22">
        <v>9</v>
      </c>
      <c r="V22">
        <v>2</v>
      </c>
      <c r="W22">
        <v>100</v>
      </c>
      <c r="X22">
        <v>0.99000000953674305</v>
      </c>
      <c r="Y22">
        <v>1.29999995231628</v>
      </c>
      <c r="Z22">
        <v>0.89999997615814198</v>
      </c>
      <c r="AA22" s="1">
        <v>0.40319988131523099</v>
      </c>
      <c r="AB22" s="1">
        <v>0.58419954776763905</v>
      </c>
      <c r="AC22" s="1">
        <v>55.535354614257798</v>
      </c>
      <c r="AD22" s="1">
        <v>77.191917419433594</v>
      </c>
      <c r="AE22" s="1">
        <v>1.6855165650584432E-2</v>
      </c>
      <c r="AF22" s="1">
        <v>2.89999786764383E-2</v>
      </c>
      <c r="AG22" s="1">
        <v>1.0303030014037999</v>
      </c>
      <c r="AH22" s="1">
        <v>1.5252525806427</v>
      </c>
      <c r="AI22" s="3">
        <f>ABS((J22-F22)/F22)</f>
        <v>4.3449878060183252E-2</v>
      </c>
      <c r="AJ22" s="3">
        <f>ABS((J22-G22)/G22)</f>
        <v>5.2405597423811359E-2</v>
      </c>
      <c r="AK22" s="3">
        <f>(AVERAGEIF($E:$E,_xlfn.CONCAT($A22,"_",$B22,"_",$C22,"_Standard"),$J:$J)-$J22)/$J22</f>
        <v>0</v>
      </c>
      <c r="AL22" s="3">
        <f>(AVERAGEIF($E:$E,_xlfn.CONCAT($A22,"_",$B22,"_",$C22,"_Standard"),$H:$H)-$H22)/$H22</f>
        <v>0</v>
      </c>
      <c r="AM22" s="3">
        <f>($J22+$M22-$L22)/$M22</f>
        <v>1.0077331724056053</v>
      </c>
    </row>
    <row r="23" spans="1:39" x14ac:dyDescent="0.25">
      <c r="A23" t="str" cm="1">
        <f t="array" ref="A23:D23">_xlfn.TEXTSPLIT(E23,"_")</f>
        <v>Crowd</v>
      </c>
      <c r="B23" t="str">
        <v>Point</v>
      </c>
      <c r="C23" t="str">
        <v>15</v>
      </c>
      <c r="D23" t="str">
        <v>Longest</v>
      </c>
      <c r="E23" t="s">
        <v>537</v>
      </c>
      <c r="F23" s="10">
        <v>38.266719818115199</v>
      </c>
      <c r="G23" s="10">
        <v>60.385173797607401</v>
      </c>
      <c r="H23" s="21">
        <v>61.698657989501903</v>
      </c>
      <c r="I23" s="10">
        <v>34.590000152587798</v>
      </c>
      <c r="J23" s="21">
        <v>56.925136566162102</v>
      </c>
      <c r="K23" s="10">
        <v>31.9899997711181</v>
      </c>
      <c r="L23" s="10">
        <v>47.6614990234375</v>
      </c>
      <c r="M23" s="45">
        <v>9.9080457687377894</v>
      </c>
      <c r="N23" s="3">
        <v>0.47900000214576699</v>
      </c>
      <c r="O23" s="3">
        <v>0.67462098598480202</v>
      </c>
      <c r="P23" s="3">
        <v>0.67574918270110995</v>
      </c>
      <c r="Q23" s="3">
        <v>0.54145064891154904</v>
      </c>
      <c r="R23" s="3">
        <v>0.50879919528961104</v>
      </c>
      <c r="S23" s="3">
        <v>0.63252043724060003</v>
      </c>
      <c r="T23" s="3">
        <v>0.69939011335372903</v>
      </c>
      <c r="U23">
        <v>25</v>
      </c>
      <c r="V23">
        <v>2</v>
      </c>
      <c r="W23">
        <v>100</v>
      </c>
      <c r="X23">
        <v>0.99000000953674305</v>
      </c>
      <c r="Y23">
        <v>1.29999995231628</v>
      </c>
      <c r="Z23">
        <v>0.89999997615814198</v>
      </c>
      <c r="AA23" s="1">
        <v>144.39262390136699</v>
      </c>
      <c r="AB23" s="1">
        <v>365.93933105468699</v>
      </c>
      <c r="AC23" s="1">
        <v>36.264629364013601</v>
      </c>
      <c r="AD23" s="1">
        <v>89.022987365722599</v>
      </c>
      <c r="AE23" s="1">
        <v>6.1813723854056111</v>
      </c>
      <c r="AF23" s="1">
        <v>18.473527908325099</v>
      </c>
      <c r="AG23" s="1">
        <v>1.06025207042694</v>
      </c>
      <c r="AH23" s="1">
        <v>2.6513521671295099</v>
      </c>
      <c r="AI23" s="3">
        <f>ABS((J23-F23)/F23)</f>
        <v>0.48758861059249031</v>
      </c>
      <c r="AJ23" s="3">
        <f>ABS((J23-G23)/G23)</f>
        <v>5.729944974642754E-2</v>
      </c>
      <c r="AK23" s="3">
        <f>(AVERAGEIF($E:$E,_xlfn.CONCAT($A23,"_",$B23,"_",$C23,"_Standard"),$J:$J)-$J23)/$J23</f>
        <v>5.4766389974174892E-2</v>
      </c>
      <c r="AL23" s="3">
        <f>(AVERAGEIF($E:$E,_xlfn.CONCAT($A23,"_",$B23,"_",$C23,"_Standard"),$H:$H)-$H23)/$H23</f>
        <v>5.419257023013551E-2</v>
      </c>
      <c r="AM23" s="3">
        <f>($J23+$M23-$L23)/$M23</f>
        <v>1.9349611173530858</v>
      </c>
    </row>
    <row r="24" spans="1:39" x14ac:dyDescent="0.25">
      <c r="A24" t="str" cm="1">
        <f t="array" ref="A24:D24">_xlfn.TEXTSPLIT(E24,"_")</f>
        <v>Wood</v>
      </c>
      <c r="B24" t="str">
        <v>Point</v>
      </c>
      <c r="C24" t="str">
        <v>Parallel</v>
      </c>
      <c r="D24" t="str">
        <v>Longest</v>
      </c>
      <c r="E24" t="s">
        <v>529</v>
      </c>
      <c r="F24" s="10">
        <v>166.85923767089801</v>
      </c>
      <c r="G24" s="10">
        <v>165.58786010742099</v>
      </c>
      <c r="H24" s="21">
        <v>187.552810668945</v>
      </c>
      <c r="I24" s="10">
        <v>134.50199890136699</v>
      </c>
      <c r="J24" s="21">
        <v>175.55126953125</v>
      </c>
      <c r="K24" s="10">
        <v>127.44400024414</v>
      </c>
      <c r="L24" s="10">
        <v>85.332786560058594</v>
      </c>
      <c r="M24" s="45">
        <v>28.239048004150298</v>
      </c>
      <c r="N24" s="3">
        <v>0.57499998807907104</v>
      </c>
      <c r="O24" s="3">
        <v>0.95557230710983199</v>
      </c>
      <c r="P24" s="3">
        <v>0.92969000339508001</v>
      </c>
      <c r="Q24" s="3">
        <v>0.80265143420859841</v>
      </c>
      <c r="R24" s="3">
        <v>0.82363355159759499</v>
      </c>
      <c r="S24" s="3">
        <v>0.83591294288635198</v>
      </c>
      <c r="T24" s="3">
        <v>0.83811229467391901</v>
      </c>
      <c r="U24">
        <v>27</v>
      </c>
      <c r="V24">
        <v>2</v>
      </c>
      <c r="W24">
        <v>100</v>
      </c>
      <c r="X24">
        <v>0.99000000953674305</v>
      </c>
      <c r="Y24">
        <v>1.29999995231628</v>
      </c>
      <c r="Z24">
        <v>0.89999997615814198</v>
      </c>
      <c r="AA24" s="1">
        <v>12.918677330016999</v>
      </c>
      <c r="AB24" s="1">
        <v>40.373462677001903</v>
      </c>
      <c r="AC24" s="1">
        <v>33.628078460693303</v>
      </c>
      <c r="AD24" s="1">
        <v>68.403999328613196</v>
      </c>
      <c r="AE24" s="1">
        <v>1.0536179508016306</v>
      </c>
      <c r="AF24" s="1">
        <v>3.2556297779083199</v>
      </c>
      <c r="AG24" s="1">
        <v>1.3378489017486499</v>
      </c>
      <c r="AH24" s="1">
        <v>2.2891142368316602</v>
      </c>
      <c r="AI24" s="3">
        <f>ABS((J24-F24)/F24)</f>
        <v>5.209200270647029E-2</v>
      </c>
      <c r="AJ24" s="3">
        <f>ABS((J24-G24)/G24)</f>
        <v>6.0169926813266945E-2</v>
      </c>
      <c r="AK24" s="3">
        <f>(AVERAGEIF($E:$E,_xlfn.CONCAT($A24,"_",$B24,"_",$C24,"_Standard"),$J:$J)-$J24)/$J24</f>
        <v>-0.37915074305550117</v>
      </c>
      <c r="AL24" s="3">
        <f>(AVERAGEIF($E:$E,_xlfn.CONCAT($A24,"_",$B24,"_",$C24,"_Standard"),$H:$H)-$H24)/$H24</f>
        <v>-0.36020307105884447</v>
      </c>
      <c r="AM24" s="3">
        <f>($J24+$M24-$L24)/$M24</f>
        <v>4.194813187680122</v>
      </c>
    </row>
    <row r="25" spans="1:39" hidden="1" x14ac:dyDescent="0.25">
      <c r="A25" t="str" cm="1">
        <f t="array" ref="A25:D25">_xlfn.TEXTSPLIT(E25,"_")</f>
        <v>Random100</v>
      </c>
      <c r="B25" t="str">
        <v>Plane</v>
      </c>
      <c r="C25" t="str">
        <v>15</v>
      </c>
      <c r="D25" t="str">
        <v>Longest</v>
      </c>
      <c r="E25" t="s">
        <v>565</v>
      </c>
      <c r="F25" s="10">
        <v>22.2857761383056</v>
      </c>
      <c r="G25" s="10">
        <v>21.090187072753899</v>
      </c>
      <c r="H25" s="21">
        <v>39.917213439941399</v>
      </c>
      <c r="I25" s="10">
        <v>21.569999694824201</v>
      </c>
      <c r="J25" s="21">
        <v>22.361593246459901</v>
      </c>
      <c r="K25" s="10">
        <v>12.1230001449584</v>
      </c>
      <c r="L25" s="10">
        <v>21.6035957336425</v>
      </c>
      <c r="M25" s="45">
        <v>20.109548568725501</v>
      </c>
      <c r="N25" s="3">
        <v>0.12700000405311501</v>
      </c>
      <c r="O25" s="3">
        <v>0.42476886510848999</v>
      </c>
      <c r="P25" s="3">
        <v>0.45232936739921498</v>
      </c>
      <c r="Q25" s="3">
        <v>0.38672764401600918</v>
      </c>
      <c r="R25" s="3">
        <v>0.411076039075851</v>
      </c>
      <c r="S25" s="3">
        <v>0.411076039075851</v>
      </c>
      <c r="T25" s="3">
        <v>0.411076039075851</v>
      </c>
      <c r="U25">
        <v>10</v>
      </c>
      <c r="V25">
        <v>2</v>
      </c>
      <c r="W25">
        <v>100</v>
      </c>
      <c r="X25">
        <v>0.99000000953674305</v>
      </c>
      <c r="Y25">
        <v>1.29999995231628</v>
      </c>
      <c r="Z25">
        <v>0.89999997615814198</v>
      </c>
      <c r="AA25" s="1">
        <v>11.857592582702599</v>
      </c>
      <c r="AB25" s="1">
        <v>0.58249968290328902</v>
      </c>
      <c r="AC25" s="1">
        <v>59.535354614257798</v>
      </c>
      <c r="AD25" s="1">
        <v>77.191917419433594</v>
      </c>
      <c r="AE25" s="1">
        <v>1.9051454882395708E-2</v>
      </c>
      <c r="AF25" s="1">
        <v>2.8899984434247E-2</v>
      </c>
      <c r="AG25" s="1">
        <v>1.0606060028076101</v>
      </c>
      <c r="AH25" s="1">
        <v>1.5252525806427</v>
      </c>
      <c r="AI25" s="3">
        <f>ABS((J25-F25)/F25)</f>
        <v>3.4020402827246942E-3</v>
      </c>
      <c r="AJ25" s="3">
        <f>ABS((J25-G25)/G25)</f>
        <v>6.0284253018718467E-2</v>
      </c>
      <c r="AK25" s="3">
        <f>(AVERAGEIF($E:$E,_xlfn.CONCAT($A25,"_",$B25,"_",$C25,"_Standard"),$J:$J)-$J25)/$J25</f>
        <v>-3.7814671976039535E-2</v>
      </c>
      <c r="AL25" s="3">
        <f>(AVERAGEIF($E:$E,_xlfn.CONCAT($A25,"_",$B25,"_",$C25,"_Standard"),$H:$H)-$H25)/$H25</f>
        <v>-3.3269406572480648E-2</v>
      </c>
      <c r="AM25" s="3">
        <f>($J25+$M25-$L25)/$M25</f>
        <v>1.0376934126704489</v>
      </c>
    </row>
    <row r="26" spans="1:39" hidden="1" x14ac:dyDescent="0.25">
      <c r="A26" t="str" cm="1">
        <f t="array" ref="A26:D26">_xlfn.TEXTSPLIT(E26,"_")</f>
        <v>Wood</v>
      </c>
      <c r="B26" t="str">
        <v>Plane</v>
      </c>
      <c r="C26" t="str">
        <v>Oblique</v>
      </c>
      <c r="D26" t="str">
        <v>Full</v>
      </c>
      <c r="E26" t="s">
        <v>591</v>
      </c>
      <c r="F26" s="10">
        <v>215.55793762207</v>
      </c>
      <c r="G26" s="10">
        <v>198.35252380371</v>
      </c>
      <c r="H26" s="21">
        <v>222.40284729003901</v>
      </c>
      <c r="I26" s="10">
        <v>134.52200317382801</v>
      </c>
      <c r="J26" s="21">
        <v>210.669662475585</v>
      </c>
      <c r="K26" s="10">
        <v>127.74299621582</v>
      </c>
      <c r="L26" s="10">
        <v>129.94598388671801</v>
      </c>
      <c r="M26" s="45">
        <v>39.110652923583899</v>
      </c>
      <c r="N26" s="3">
        <v>0.69999998807907104</v>
      </c>
      <c r="O26" s="3">
        <v>0.71159654855728105</v>
      </c>
      <c r="P26" s="3">
        <v>0.75697112083435003</v>
      </c>
      <c r="Q26" s="3">
        <v>0.78547319822969508</v>
      </c>
      <c r="R26" s="3">
        <v>0.82615166902542103</v>
      </c>
      <c r="S26" s="3">
        <v>0.80504888296127297</v>
      </c>
      <c r="T26" s="3">
        <v>0.82342612743377597</v>
      </c>
      <c r="U26">
        <v>45</v>
      </c>
      <c r="V26">
        <v>2</v>
      </c>
      <c r="W26">
        <v>100</v>
      </c>
      <c r="X26">
        <v>0.40000000596046398</v>
      </c>
      <c r="Y26">
        <v>1.29999995231628</v>
      </c>
      <c r="Z26">
        <v>0.89999997615814198</v>
      </c>
      <c r="AA26" s="1">
        <v>147.60729980468699</v>
      </c>
      <c r="AB26" s="1">
        <v>34.010303497314403</v>
      </c>
      <c r="AC26" s="1">
        <v>33.636425018310497</v>
      </c>
      <c r="AD26" s="1">
        <v>68.403999328613196</v>
      </c>
      <c r="AE26" s="1">
        <v>1.1121315967720384</v>
      </c>
      <c r="AF26" s="1">
        <v>2.8061254024505602</v>
      </c>
      <c r="AG26" s="1">
        <v>1.67470490932464</v>
      </c>
      <c r="AH26" s="1">
        <v>2.2891142368316602</v>
      </c>
      <c r="AI26" s="3">
        <f>ABS((J26-F26)/F26)</f>
        <v>2.2677314509547023E-2</v>
      </c>
      <c r="AJ26" s="3">
        <f>ABS((J26-G26)/G26)</f>
        <v>6.2097211750449223E-2</v>
      </c>
      <c r="AK26" s="3">
        <f>(AVERAGEIF($E:$E,_xlfn.CONCAT($A26,"_",$B26,"_",$C26,"_Standard"),$J:$J)-$J26)/$J26</f>
        <v>-0.30675915389382907</v>
      </c>
      <c r="AL26" s="3">
        <f>(AVERAGEIF($E:$E,_xlfn.CONCAT($A26,"_",$B26,"_",$C26,"_Standard"),$H:$H)-$H26)/$H26</f>
        <v>-0.29714745942013349</v>
      </c>
      <c r="AM26" s="3">
        <f>($J26+$M26-$L26)/$M26</f>
        <v>3.0639818707856512</v>
      </c>
    </row>
    <row r="27" spans="1:39" hidden="1" x14ac:dyDescent="0.25">
      <c r="A27" t="str" cm="1">
        <f t="array" ref="A27:D27">_xlfn.TEXTSPLIT(E27,"_")</f>
        <v>Suzanne</v>
      </c>
      <c r="B27" t="str">
        <v>Plane</v>
      </c>
      <c r="C27" t="str">
        <v>15</v>
      </c>
      <c r="D27" t="str">
        <v>Full</v>
      </c>
      <c r="E27" t="s">
        <v>646</v>
      </c>
      <c r="F27" s="10">
        <v>50.010623931884702</v>
      </c>
      <c r="G27" s="10">
        <v>46.596233367919901</v>
      </c>
      <c r="H27" s="21">
        <v>56.304367065429602</v>
      </c>
      <c r="I27" s="10">
        <v>36.027999877929602</v>
      </c>
      <c r="J27" s="21">
        <v>49.585186004638601</v>
      </c>
      <c r="K27" s="10">
        <v>32.191001892089801</v>
      </c>
      <c r="L27" s="10">
        <v>52.773166656494098</v>
      </c>
      <c r="M27" s="45">
        <v>19.0345649719238</v>
      </c>
      <c r="N27" s="3">
        <v>0.64700001478195102</v>
      </c>
      <c r="O27" s="3">
        <v>0.488525301218032</v>
      </c>
      <c r="P27" s="3">
        <v>0.54763209819793701</v>
      </c>
      <c r="Q27" s="3">
        <v>0.52751965217048113</v>
      </c>
      <c r="R27" s="3">
        <v>0.60696280002593905</v>
      </c>
      <c r="S27" s="3">
        <v>0.61659920215606601</v>
      </c>
      <c r="T27" s="3">
        <v>0.61659920215606601</v>
      </c>
      <c r="U27">
        <v>16</v>
      </c>
      <c r="V27">
        <v>2</v>
      </c>
      <c r="W27">
        <v>100</v>
      </c>
      <c r="X27">
        <v>0.40000000596046398</v>
      </c>
      <c r="Y27">
        <v>1.29999995231628</v>
      </c>
      <c r="Z27">
        <v>0.89999997615814198</v>
      </c>
      <c r="AA27" s="1">
        <v>102.61701965332</v>
      </c>
      <c r="AB27" s="1">
        <v>6.3559870719909597</v>
      </c>
      <c r="AC27" s="1">
        <v>63.051948547363203</v>
      </c>
      <c r="AD27" s="1">
        <v>89.691513061523395</v>
      </c>
      <c r="AE27" s="1">
        <v>0.15743010734484719</v>
      </c>
      <c r="AF27" s="1">
        <v>0.37140011787414501</v>
      </c>
      <c r="AG27" s="1">
        <v>2.0898268222808798</v>
      </c>
      <c r="AH27" s="1">
        <v>2.6314699649810702</v>
      </c>
      <c r="AI27" s="3">
        <f>ABS((J27-F27)/F27)</f>
        <v>8.5069509995627009E-3</v>
      </c>
      <c r="AJ27" s="3">
        <f>ABS((J27-G27)/G27)</f>
        <v>6.4145799363613448E-2</v>
      </c>
      <c r="AK27" s="3">
        <f>(AVERAGEIF($E:$E,_xlfn.CONCAT($A27,"_",$B27,"_",$C27,"_Standard"),$J:$J)-$J27)/$J27</f>
        <v>4.8506672983313938E-2</v>
      </c>
      <c r="AL27" s="3">
        <f>(AVERAGEIF($E:$E,_xlfn.CONCAT($A27,"_",$B27,"_",$C27,"_Standard"),$H:$H)-$H27)/$H27</f>
        <v>3.6161338203121514E-2</v>
      </c>
      <c r="AM27" s="3">
        <f>($J27+$M27-$L27)/$M27</f>
        <v>0.83251623262429142</v>
      </c>
    </row>
    <row r="28" spans="1:39" x14ac:dyDescent="0.25">
      <c r="A28" t="str" cm="1">
        <f t="array" ref="A28:D28">_xlfn.TEXTSPLIT(E28,"_")</f>
        <v>Cottage</v>
      </c>
      <c r="B28" t="str">
        <v>Point</v>
      </c>
      <c r="C28" t="str">
        <v>45</v>
      </c>
      <c r="D28" t="str">
        <v>Full</v>
      </c>
      <c r="E28" t="s">
        <v>621</v>
      </c>
      <c r="F28" s="10">
        <v>195.578842163085</v>
      </c>
      <c r="G28" s="10">
        <v>209.13624572753901</v>
      </c>
      <c r="H28" s="21">
        <v>201.65588378906199</v>
      </c>
      <c r="I28" s="10">
        <v>114.88800048828099</v>
      </c>
      <c r="J28" s="21">
        <v>195.603103637695</v>
      </c>
      <c r="K28" s="10">
        <v>111.073997497558</v>
      </c>
      <c r="L28" s="10">
        <v>97.760704040527301</v>
      </c>
      <c r="M28" s="45">
        <v>36.462631225585902</v>
      </c>
      <c r="N28" s="3">
        <v>0.83399999141693104</v>
      </c>
      <c r="O28" s="3">
        <v>0.77093917131423895</v>
      </c>
      <c r="P28" s="3">
        <v>0.83870923519134499</v>
      </c>
      <c r="Q28" s="3">
        <v>0.81468414775069753</v>
      </c>
      <c r="R28" s="3">
        <v>0.875402271747589</v>
      </c>
      <c r="S28" s="3">
        <v>0.873066425323486</v>
      </c>
      <c r="T28" s="3">
        <v>0.87142974138259799</v>
      </c>
      <c r="U28">
        <v>34</v>
      </c>
      <c r="V28">
        <v>2</v>
      </c>
      <c r="W28">
        <v>100</v>
      </c>
      <c r="X28">
        <v>0.40000000596046398</v>
      </c>
      <c r="Y28">
        <v>1.29999995231628</v>
      </c>
      <c r="Z28">
        <v>0.89999997615814198</v>
      </c>
      <c r="AA28" s="1">
        <v>238.11964416503901</v>
      </c>
      <c r="AB28" s="1">
        <v>19.7176094055175</v>
      </c>
      <c r="AC28" s="1">
        <v>52.952117919921797</v>
      </c>
      <c r="AD28" s="1">
        <v>65.592300415039006</v>
      </c>
      <c r="AE28" s="1">
        <v>1.2869682171116186</v>
      </c>
      <c r="AF28" s="1">
        <v>1.89828824996948</v>
      </c>
      <c r="AG28" s="1">
        <v>1.96483790874481</v>
      </c>
      <c r="AH28" s="1">
        <v>2.14588403701782</v>
      </c>
      <c r="AI28" s="3">
        <f>ABS((J28-F28)/F28)</f>
        <v>1.2404958707020901E-4</v>
      </c>
      <c r="AJ28" s="3">
        <f>ABS((J28-G28)/G28)</f>
        <v>6.4709692204549155E-2</v>
      </c>
      <c r="AK28" s="3">
        <f>(AVERAGEIF($E:$E,_xlfn.CONCAT($A28,"_",$B28,"_",$C28,"_Standard"),$J:$J)-$J28)/$J28</f>
        <v>-0.51823513374046137</v>
      </c>
      <c r="AL28" s="3">
        <f>(AVERAGEIF($E:$E,_xlfn.CONCAT($A28,"_",$B28,"_",$C28,"_Standard"),$H:$H)-$H28)/$H28</f>
        <v>-0.50349122106098043</v>
      </c>
      <c r="AM28" s="3">
        <f>($J28+$M28-$L28)/$M28</f>
        <v>3.6833609179721378</v>
      </c>
    </row>
    <row r="29" spans="1:39" x14ac:dyDescent="0.25">
      <c r="A29" t="str" cm="1">
        <f t="array" ref="A29:D29">_xlfn.TEXTSPLIT(E29,"_")</f>
        <v>Cottage</v>
      </c>
      <c r="B29" t="str">
        <v>Point</v>
      </c>
      <c r="C29" t="str">
        <v>15</v>
      </c>
      <c r="D29" t="str">
        <v>Facing</v>
      </c>
      <c r="E29" t="s">
        <v>428</v>
      </c>
      <c r="F29" s="10">
        <v>65.693977355957003</v>
      </c>
      <c r="G29" s="10">
        <v>68.688934326171804</v>
      </c>
      <c r="H29" s="21">
        <v>74.647567749023395</v>
      </c>
      <c r="I29" s="10">
        <v>48.234001159667898</v>
      </c>
      <c r="J29" s="21">
        <v>64.134811401367102</v>
      </c>
      <c r="K29" s="10">
        <v>41.486000061035099</v>
      </c>
      <c r="L29" s="10">
        <v>67.137214660644503</v>
      </c>
      <c r="M29" s="45">
        <v>28.1090793609619</v>
      </c>
      <c r="N29" s="3">
        <v>0.62599998712539595</v>
      </c>
      <c r="O29" s="3">
        <v>0.74527847766876198</v>
      </c>
      <c r="P29" s="3">
        <v>0.781882584095001</v>
      </c>
      <c r="Q29" s="3">
        <v>0.75883908600223182</v>
      </c>
      <c r="R29" s="3">
        <v>0.77208131551742498</v>
      </c>
      <c r="S29" s="3">
        <v>0.81295204162597601</v>
      </c>
      <c r="T29" s="3">
        <v>0.81504613161087003</v>
      </c>
      <c r="U29">
        <v>20</v>
      </c>
      <c r="V29">
        <v>2</v>
      </c>
      <c r="W29">
        <v>100</v>
      </c>
      <c r="X29">
        <v>0.40000000596046398</v>
      </c>
      <c r="Y29">
        <v>1.29999995231628</v>
      </c>
      <c r="Z29">
        <v>0.89999997615814198</v>
      </c>
      <c r="AA29" s="1">
        <v>21.9811401367187</v>
      </c>
      <c r="AB29" s="1">
        <v>20.162315368652301</v>
      </c>
      <c r="AC29" s="1">
        <v>75.049972534179602</v>
      </c>
      <c r="AD29" s="1">
        <v>65.592300415039006</v>
      </c>
      <c r="AE29" s="1">
        <v>1.4791577156794626</v>
      </c>
      <c r="AF29" s="1">
        <v>1.9663877487182599</v>
      </c>
      <c r="AG29" s="1">
        <v>2.5632183551788299</v>
      </c>
      <c r="AH29" s="1">
        <v>2.14588403701782</v>
      </c>
      <c r="AI29" s="3">
        <f>ABS((J29-F29)/F29)</f>
        <v>2.373377313024751E-2</v>
      </c>
      <c r="AJ29" s="3">
        <f>ABS((J29-G29)/G29)</f>
        <v>6.6300678114749753E-2</v>
      </c>
      <c r="AK29" s="3">
        <f>(AVERAGEIF($E:$E,_xlfn.CONCAT($A29,"_",$B29,"_",$C29,"_Standard"),$J:$J)-$J29)/$J29</f>
        <v>-7.8832153778396856E-3</v>
      </c>
      <c r="AL29" s="3">
        <f>(AVERAGEIF($E:$E,_xlfn.CONCAT($A29,"_",$B29,"_",$C29,"_Standard"),$H:$H)-$H29)/$H29</f>
        <v>-6.7730585394459369E-3</v>
      </c>
      <c r="AM29" s="3">
        <f>($J29+$M29-$L29)/$M29</f>
        <v>0.89318742102072679</v>
      </c>
    </row>
    <row r="30" spans="1:39" x14ac:dyDescent="0.25">
      <c r="A30" t="str" cm="1">
        <f t="array" ref="A30:D30">_xlfn.TEXTSPLIT(E30,"_")</f>
        <v>Random100</v>
      </c>
      <c r="B30" t="str">
        <v>Point</v>
      </c>
      <c r="C30" t="str">
        <v>Oblique</v>
      </c>
      <c r="D30" t="str">
        <v>Full</v>
      </c>
      <c r="E30" t="s">
        <v>635</v>
      </c>
      <c r="F30" s="10">
        <v>28.004344940185501</v>
      </c>
      <c r="G30" s="10">
        <v>27.228624343871999</v>
      </c>
      <c r="H30" s="21">
        <v>49.334297180175703</v>
      </c>
      <c r="I30" s="10">
        <v>26.622999191284102</v>
      </c>
      <c r="J30" s="21">
        <v>29.061073303222599</v>
      </c>
      <c r="K30" s="10">
        <v>15.513999938964799</v>
      </c>
      <c r="L30" s="10">
        <v>24.657564163208001</v>
      </c>
      <c r="M30" s="45">
        <v>24.0069885253906</v>
      </c>
      <c r="N30" s="3">
        <v>0.14100000262260401</v>
      </c>
      <c r="O30" s="3">
        <v>0.52962756156921298</v>
      </c>
      <c r="P30" s="3">
        <v>0.59933882951736395</v>
      </c>
      <c r="Q30" s="3">
        <v>0.58136051818608236</v>
      </c>
      <c r="R30" s="3">
        <v>0.58217155933380105</v>
      </c>
      <c r="S30" s="3">
        <v>0.58217155933380105</v>
      </c>
      <c r="T30" s="3">
        <v>0.58217155933380105</v>
      </c>
      <c r="U30">
        <v>11</v>
      </c>
      <c r="V30">
        <v>2</v>
      </c>
      <c r="W30">
        <v>100</v>
      </c>
      <c r="X30">
        <v>0.40000000596046398</v>
      </c>
      <c r="Y30">
        <v>1.29999995231628</v>
      </c>
      <c r="Z30">
        <v>0.89999997615814198</v>
      </c>
      <c r="AA30" s="1">
        <v>7.8332009315490696</v>
      </c>
      <c r="AB30" s="1">
        <v>0.55739974975585904</v>
      </c>
      <c r="AC30" s="1">
        <v>43.3939399719238</v>
      </c>
      <c r="AD30" s="1">
        <v>77.191917419433594</v>
      </c>
      <c r="AE30" s="1">
        <v>1.8855077130613258E-2</v>
      </c>
      <c r="AF30" s="1">
        <v>3.00999823957681E-2</v>
      </c>
      <c r="AG30" s="1">
        <v>1.2323232889175399</v>
      </c>
      <c r="AH30" s="1">
        <v>1.5252525806427</v>
      </c>
      <c r="AI30" s="3">
        <f>ABS((J30-F30)/F30)</f>
        <v>3.773444318351904E-2</v>
      </c>
      <c r="AJ30" s="3">
        <f>ABS((J30-G30)/G30)</f>
        <v>6.7298624278938499E-2</v>
      </c>
      <c r="AK30" s="3">
        <f>(AVERAGEIF($E:$E,_xlfn.CONCAT($A30,"_",$B30,"_",$C30,"_Standard"),$J:$J)-$J30)/$J30</f>
        <v>-0.10284042684177067</v>
      </c>
      <c r="AL30" s="3">
        <f>(AVERAGEIF($E:$E,_xlfn.CONCAT($A30,"_",$B30,"_",$C30,"_Standard"),$H:$H)-$H30)/$H30</f>
        <v>-5.8149387327771092E-2</v>
      </c>
      <c r="AM30" s="3">
        <f>($J30+$M30-$L30)/$M30</f>
        <v>1.183426135908604</v>
      </c>
    </row>
    <row r="31" spans="1:39" x14ac:dyDescent="0.25">
      <c r="A31" t="str" cm="1">
        <f t="array" ref="A31:D31">_xlfn.TEXTSPLIT(E31,"_")</f>
        <v>Random100</v>
      </c>
      <c r="B31" t="str">
        <v>Point</v>
      </c>
      <c r="C31" t="str">
        <v>15</v>
      </c>
      <c r="D31" t="str">
        <v>Standard</v>
      </c>
      <c r="E31" t="s">
        <v>468</v>
      </c>
      <c r="F31" s="10">
        <v>19.499553680419901</v>
      </c>
      <c r="G31" s="10">
        <v>19.073268890380799</v>
      </c>
      <c r="H31" s="21">
        <v>37.194412231445298</v>
      </c>
      <c r="I31" s="10">
        <v>20.1049995422363</v>
      </c>
      <c r="J31" s="21">
        <v>20.494400024413999</v>
      </c>
      <c r="K31" s="10">
        <v>11.1180000305175</v>
      </c>
      <c r="L31" s="10">
        <v>19.154821395873999</v>
      </c>
      <c r="M31" s="45">
        <v>18.555599212646399</v>
      </c>
      <c r="N31" s="3">
        <v>0.10000000149011599</v>
      </c>
      <c r="O31" s="3">
        <v>0.369744002819061</v>
      </c>
      <c r="P31" s="3">
        <v>0.50820797681808405</v>
      </c>
      <c r="Q31" s="3">
        <v>0.48419715529199309</v>
      </c>
      <c r="R31" s="3">
        <v>0.462481409311294</v>
      </c>
      <c r="S31" s="3">
        <v>0.462481409311294</v>
      </c>
      <c r="T31" s="3">
        <v>0.462481409311294</v>
      </c>
      <c r="U31">
        <v>9</v>
      </c>
      <c r="V31">
        <v>2</v>
      </c>
      <c r="W31">
        <v>100</v>
      </c>
      <c r="X31">
        <v>0.99000000953674305</v>
      </c>
      <c r="Y31">
        <v>1.29999995231628</v>
      </c>
      <c r="Z31">
        <v>0.89999997615814198</v>
      </c>
      <c r="AA31" s="1">
        <v>0.40879991650581299</v>
      </c>
      <c r="AB31" s="1">
        <v>0.57779973745346003</v>
      </c>
      <c r="AC31" s="1">
        <v>55.535354614257798</v>
      </c>
      <c r="AD31" s="1">
        <v>77.191917419433594</v>
      </c>
      <c r="AE31" s="1">
        <v>2.2581349658787782E-2</v>
      </c>
      <c r="AF31" s="1">
        <v>2.9899979010224301E-2</v>
      </c>
      <c r="AG31" s="1">
        <v>1.0303030014037999</v>
      </c>
      <c r="AH31" s="1">
        <v>1.5252525806427</v>
      </c>
      <c r="AI31" s="3">
        <f>ABS((J31-F31)/F31)</f>
        <v>5.1018928961079436E-2</v>
      </c>
      <c r="AJ31" s="3">
        <f>ABS((J31-G31)/G31)</f>
        <v>7.4509049403163247E-2</v>
      </c>
      <c r="AK31" s="3">
        <f>(AVERAGEIF($E:$E,_xlfn.CONCAT($A31,"_",$B31,"_",$C31,"_Standard"),$J:$J)-$J31)/$J31</f>
        <v>0</v>
      </c>
      <c r="AL31" s="3">
        <f>(AVERAGEIF($E:$E,_xlfn.CONCAT($A31,"_",$B31,"_",$C31,"_Standard"),$H:$H)-$H31)/$H31</f>
        <v>0</v>
      </c>
      <c r="AM31" s="3">
        <f>($J31+$M31-$L31)/$M31</f>
        <v>1.0721926903673917</v>
      </c>
    </row>
    <row r="32" spans="1:39" hidden="1" x14ac:dyDescent="0.25">
      <c r="A32" t="str" cm="1">
        <f t="array" ref="A32:D32">_xlfn.TEXTSPLIT(E32,"_")</f>
        <v>CottageWalls</v>
      </c>
      <c r="B32" t="str">
        <v>Plane</v>
      </c>
      <c r="C32" t="str">
        <v>Parallel</v>
      </c>
      <c r="D32" t="str">
        <v>Full</v>
      </c>
      <c r="E32" t="s">
        <v>609</v>
      </c>
      <c r="F32" s="10">
        <v>87.251296997070298</v>
      </c>
      <c r="G32" s="10">
        <v>95.378196716308594</v>
      </c>
      <c r="H32" s="21">
        <v>87.940818786621094</v>
      </c>
      <c r="I32" s="10">
        <v>61.412998199462798</v>
      </c>
      <c r="J32" s="21">
        <v>87.783615112304602</v>
      </c>
      <c r="K32" s="10">
        <v>61.326000213622997</v>
      </c>
      <c r="L32" s="10">
        <v>126.427932739257</v>
      </c>
      <c r="M32" s="45">
        <v>52.400005340576101</v>
      </c>
      <c r="N32" s="3">
        <v>1</v>
      </c>
      <c r="O32" s="3">
        <v>0.63529062271118097</v>
      </c>
      <c r="P32" s="3">
        <v>0.72145950794219904</v>
      </c>
      <c r="Q32" s="3">
        <v>0.70646187845644848</v>
      </c>
      <c r="R32" s="3">
        <v>0.74159288406372004</v>
      </c>
      <c r="S32" s="3">
        <v>0.77578514814376798</v>
      </c>
      <c r="T32" s="3">
        <v>0.77363586425781194</v>
      </c>
      <c r="U32">
        <v>27</v>
      </c>
      <c r="V32">
        <v>2</v>
      </c>
      <c r="W32">
        <v>100</v>
      </c>
      <c r="X32">
        <v>0.40000000596046398</v>
      </c>
      <c r="Y32">
        <v>1.29999995231628</v>
      </c>
      <c r="Z32">
        <v>0.89999997615814198</v>
      </c>
      <c r="AA32" s="1">
        <v>185.01316833496</v>
      </c>
      <c r="AB32" s="1">
        <v>28.451786041259702</v>
      </c>
      <c r="AC32" s="1">
        <v>65.375961303710895</v>
      </c>
      <c r="AD32" s="1">
        <v>69.254341125488196</v>
      </c>
      <c r="AE32" s="1">
        <v>0.24021340650266898</v>
      </c>
      <c r="AF32" s="1">
        <v>2.4116849899291899</v>
      </c>
      <c r="AG32" s="1">
        <v>2.4067797660827601</v>
      </c>
      <c r="AH32" s="1">
        <v>2.1939425468444802</v>
      </c>
      <c r="AI32" s="3">
        <f>ABS((J32-F32)/F32)</f>
        <v>6.1009765304941887E-3</v>
      </c>
      <c r="AJ32" s="3">
        <f>ABS((J32-G32)/G32)</f>
        <v>7.9625971820301816E-2</v>
      </c>
      <c r="AK32" s="3">
        <f>(AVERAGEIF($E:$E,_xlfn.CONCAT($A32,"_",$B32,"_",$C32,"_Standard"),$J:$J)-$J32)/$J32</f>
        <v>0.19664888865557451</v>
      </c>
      <c r="AL32" s="3">
        <f>(AVERAGEIF($E:$E,_xlfn.CONCAT($A32,"_",$B32,"_",$C32,"_Standard"),$H:$H)-$H32)/$H32</f>
        <v>0.1945097500307699</v>
      </c>
      <c r="AM32" s="3">
        <f>($J32+$M32-$L32)/$M32</f>
        <v>0.26251309755062047</v>
      </c>
    </row>
    <row r="33" spans="1:39" hidden="1" x14ac:dyDescent="0.25">
      <c r="A33" t="str" cm="1">
        <f t="array" ref="A33:D33">_xlfn.TEXTSPLIT(E33,"_")</f>
        <v>Suzanne</v>
      </c>
      <c r="B33" t="str">
        <v>Plane</v>
      </c>
      <c r="C33" t="str">
        <v>Parallel</v>
      </c>
      <c r="D33" t="str">
        <v>Standard</v>
      </c>
      <c r="E33" t="s">
        <v>517</v>
      </c>
      <c r="F33" s="10">
        <v>46.068382263183501</v>
      </c>
      <c r="G33" s="10">
        <v>42.540725708007798</v>
      </c>
      <c r="H33" s="21">
        <v>51.087268829345703</v>
      </c>
      <c r="I33" s="10">
        <v>32.370998382568303</v>
      </c>
      <c r="J33" s="21">
        <v>45.962066650390597</v>
      </c>
      <c r="K33" s="10">
        <v>29.527000427246001</v>
      </c>
      <c r="L33" s="10">
        <v>46.745227813720703</v>
      </c>
      <c r="M33" s="45">
        <v>15.1633138656616</v>
      </c>
      <c r="N33" s="3">
        <v>0.66200000047683705</v>
      </c>
      <c r="O33" s="3">
        <v>0.465574711561203</v>
      </c>
      <c r="P33" s="3">
        <v>0.49793976545333801</v>
      </c>
      <c r="Q33" s="3">
        <v>0.53650955809188561</v>
      </c>
      <c r="R33" s="3">
        <v>0.58595067262649503</v>
      </c>
      <c r="S33" s="3">
        <v>0.59430259466171198</v>
      </c>
      <c r="T33" s="3">
        <v>0.59430259466171198</v>
      </c>
      <c r="U33">
        <v>14</v>
      </c>
      <c r="V33">
        <v>2</v>
      </c>
      <c r="W33">
        <v>100</v>
      </c>
      <c r="X33">
        <v>0.99000000953674305</v>
      </c>
      <c r="Y33">
        <v>1.29999995231628</v>
      </c>
      <c r="Z33">
        <v>0.89999997615814198</v>
      </c>
      <c r="AA33" s="1">
        <v>3.0570993423461901</v>
      </c>
      <c r="AB33" s="1">
        <v>6.3237934112548801</v>
      </c>
      <c r="AC33" s="1">
        <v>50.0692138671875</v>
      </c>
      <c r="AD33" s="1">
        <v>89.691513061523395</v>
      </c>
      <c r="AE33" s="1">
        <v>0.15903329432576829</v>
      </c>
      <c r="AF33" s="1">
        <v>0.29740104079246499</v>
      </c>
      <c r="AG33" s="1">
        <v>1.4892601966857899</v>
      </c>
      <c r="AH33" s="1">
        <v>2.6314699649810702</v>
      </c>
      <c r="AI33" s="3">
        <f>ABS((J33-F33)/F33)</f>
        <v>2.3077782976084469E-3</v>
      </c>
      <c r="AJ33" s="3">
        <f>ABS((J33-G33)/G33)</f>
        <v>8.0425072338123529E-2</v>
      </c>
      <c r="AK33" s="3">
        <f>(AVERAGEIF($E:$E,_xlfn.CONCAT($A33,"_",$B33,"_",$C33,"_Standard"),$J:$J)-$J33)/$J33</f>
        <v>0</v>
      </c>
      <c r="AL33" s="3">
        <f>(AVERAGEIF($E:$E,_xlfn.CONCAT($A33,"_",$B33,"_",$C33,"_Standard"),$H:$H)-$H33)/$H33</f>
        <v>0</v>
      </c>
      <c r="AM33" s="3">
        <f>($J33+$M33-$L33)/$M33</f>
        <v>0.94835158262445318</v>
      </c>
    </row>
    <row r="34" spans="1:39" x14ac:dyDescent="0.25">
      <c r="A34" t="str" cm="1">
        <f t="array" ref="A34:D34">_xlfn.TEXTSPLIT(E34,"_")</f>
        <v>Wood</v>
      </c>
      <c r="B34" t="str">
        <v>Point</v>
      </c>
      <c r="C34" t="str">
        <v>15</v>
      </c>
      <c r="D34" t="str">
        <v>Standard</v>
      </c>
      <c r="E34" t="s">
        <v>478</v>
      </c>
      <c r="F34" s="10">
        <v>105.522666931152</v>
      </c>
      <c r="G34" s="10">
        <v>96.2122802734375</v>
      </c>
      <c r="H34" s="21">
        <v>115.98491668701099</v>
      </c>
      <c r="I34" s="10">
        <v>72.318000793457003</v>
      </c>
      <c r="J34" s="21">
        <v>103.977661132812</v>
      </c>
      <c r="K34" s="10">
        <v>65.297996520996094</v>
      </c>
      <c r="L34" s="10">
        <v>86.541084289550696</v>
      </c>
      <c r="M34" s="45">
        <v>26.564596176147401</v>
      </c>
      <c r="N34" s="3">
        <v>0.54799997806548995</v>
      </c>
      <c r="O34" s="3">
        <v>0.97361946105956998</v>
      </c>
      <c r="P34" s="3">
        <v>0.86911129951476995</v>
      </c>
      <c r="Q34" s="3">
        <v>0.80727919767255174</v>
      </c>
      <c r="R34" s="3">
        <v>0.76681083440780595</v>
      </c>
      <c r="S34" s="3">
        <v>0.79574382305145197</v>
      </c>
      <c r="T34" s="3">
        <v>0.80001223087310702</v>
      </c>
      <c r="U34">
        <v>27</v>
      </c>
      <c r="V34">
        <v>2</v>
      </c>
      <c r="W34">
        <v>100</v>
      </c>
      <c r="X34">
        <v>0.99000000953674305</v>
      </c>
      <c r="Y34">
        <v>1.29999995231628</v>
      </c>
      <c r="Z34">
        <v>0.89999997615814198</v>
      </c>
      <c r="AA34" s="1">
        <v>25.417963027954102</v>
      </c>
      <c r="AB34" s="1">
        <v>34.3206176757812</v>
      </c>
      <c r="AC34" s="1">
        <v>50.356086730957003</v>
      </c>
      <c r="AD34" s="1">
        <v>68.403999328613196</v>
      </c>
      <c r="AE34" s="1">
        <v>2.011290941415294</v>
      </c>
      <c r="AF34" s="1">
        <v>2.89343190193176</v>
      </c>
      <c r="AG34" s="1">
        <v>1.7618203163146899</v>
      </c>
      <c r="AH34" s="1">
        <v>2.2891142368316602</v>
      </c>
      <c r="AI34" s="3">
        <f>ABS((J34-F34)/F34)</f>
        <v>1.464145897059288E-2</v>
      </c>
      <c r="AJ34" s="3">
        <f>ABS((J34-G34)/G34)</f>
        <v>8.0710911718390968E-2</v>
      </c>
      <c r="AK34" s="3">
        <f>(AVERAGEIF($E:$E,_xlfn.CONCAT($A34,"_",$B34,"_",$C34,"_Standard"),$J:$J)-$J34)/$J34</f>
        <v>0</v>
      </c>
      <c r="AL34" s="3">
        <f>(AVERAGEIF($E:$E,_xlfn.CONCAT($A34,"_",$B34,"_",$C34,"_Standard"),$H:$H)-$H34)/$H34</f>
        <v>0</v>
      </c>
      <c r="AM34" s="3">
        <f>($J34+$M34-$L34)/$M34</f>
        <v>1.6563840356405553</v>
      </c>
    </row>
    <row r="35" spans="1:39" hidden="1" x14ac:dyDescent="0.25">
      <c r="A35" t="str" cm="1">
        <f t="array" ref="A35:D35">_xlfn.TEXTSPLIT(E35,"_")</f>
        <v>Wood</v>
      </c>
      <c r="B35" t="str">
        <v>Plane</v>
      </c>
      <c r="C35" t="str">
        <v>15</v>
      </c>
      <c r="D35" t="str">
        <v>Full</v>
      </c>
      <c r="E35" t="s">
        <v>590</v>
      </c>
      <c r="F35" s="10">
        <v>92.473243713378906</v>
      </c>
      <c r="G35" s="10">
        <v>99.555870056152301</v>
      </c>
      <c r="H35" s="21">
        <v>115.89971923828099</v>
      </c>
      <c r="I35" s="10">
        <v>77.509002685546804</v>
      </c>
      <c r="J35" s="21">
        <v>91.494583129882798</v>
      </c>
      <c r="K35" s="10">
        <v>62.104000091552699</v>
      </c>
      <c r="L35" s="10">
        <v>135.69572448730401</v>
      </c>
      <c r="M35" s="45">
        <v>78.981246948242102</v>
      </c>
      <c r="N35" s="3">
        <v>0.73699998855590798</v>
      </c>
      <c r="O35" s="3">
        <v>0.50344872474670399</v>
      </c>
      <c r="P35" s="3">
        <v>0.53339886665344205</v>
      </c>
      <c r="Q35" s="3">
        <v>0.61670188569362905</v>
      </c>
      <c r="R35" s="3">
        <v>0.72953641414642301</v>
      </c>
      <c r="S35" s="3">
        <v>0.79026579856872503</v>
      </c>
      <c r="T35" s="3">
        <v>0.82570517063140803</v>
      </c>
      <c r="U35">
        <v>26</v>
      </c>
      <c r="V35">
        <v>2</v>
      </c>
      <c r="W35">
        <v>100</v>
      </c>
      <c r="X35">
        <v>0.40000000596046398</v>
      </c>
      <c r="Y35">
        <v>1.29999995231628</v>
      </c>
      <c r="Z35">
        <v>0.89999997615814198</v>
      </c>
      <c r="AA35" s="1">
        <v>427.57278442382801</v>
      </c>
      <c r="AB35" s="1">
        <v>39.858081817626903</v>
      </c>
      <c r="AC35" s="1">
        <v>55.288673400878899</v>
      </c>
      <c r="AD35" s="1">
        <v>68.403999328613196</v>
      </c>
      <c r="AE35" s="1">
        <v>1.0652167528527583</v>
      </c>
      <c r="AF35" s="1">
        <v>2.9814310073852499</v>
      </c>
      <c r="AG35" s="1">
        <v>2.2061092853546098</v>
      </c>
      <c r="AH35" s="1">
        <v>2.2891142368316602</v>
      </c>
      <c r="AI35" s="3">
        <f>ABS((J35-F35)/F35)</f>
        <v>1.0583175675436122E-2</v>
      </c>
      <c r="AJ35" s="3">
        <f>ABS((J35-G35)/G35)</f>
        <v>8.0972492347490016E-2</v>
      </c>
      <c r="AK35" s="3">
        <f>(AVERAGEIF($E:$E,_xlfn.CONCAT($A35,"_",$B35,"_",$C35,"_Standard"),$J:$J)-$J35)/$J35</f>
        <v>0.62885926377570567</v>
      </c>
      <c r="AL35" s="3">
        <f>(AVERAGEIF($E:$E,_xlfn.CONCAT($A35,"_",$B35,"_",$C35,"_Standard"),$H:$H)-$H35)/$H35</f>
        <v>0.4050274342896264</v>
      </c>
      <c r="AM35" s="3">
        <f>($J35+$M35-$L35)/$M35</f>
        <v>0.44035903375408769</v>
      </c>
    </row>
    <row r="36" spans="1:39" x14ac:dyDescent="0.25">
      <c r="A36" t="str" cm="1">
        <f t="array" ref="A36:D36">_xlfn.TEXTSPLIT(E36,"_")</f>
        <v>Cottage</v>
      </c>
      <c r="B36" t="str">
        <v>Point</v>
      </c>
      <c r="C36" t="str">
        <v>Parallel</v>
      </c>
      <c r="D36" t="str">
        <v>Facing</v>
      </c>
      <c r="E36" t="s">
        <v>426</v>
      </c>
      <c r="F36" s="10">
        <v>69.941299438476506</v>
      </c>
      <c r="G36" s="10">
        <v>63.262290954589801</v>
      </c>
      <c r="H36" s="21">
        <v>78.541984558105398</v>
      </c>
      <c r="I36" s="10">
        <v>51.0859985351562</v>
      </c>
      <c r="J36" s="21">
        <v>68.519577026367102</v>
      </c>
      <c r="K36" s="10">
        <v>44.612998962402301</v>
      </c>
      <c r="L36" s="10">
        <v>69.503997802734304</v>
      </c>
      <c r="M36" s="45">
        <v>31.616392135620099</v>
      </c>
      <c r="N36" s="3">
        <v>0.683000028133392</v>
      </c>
      <c r="O36" s="3">
        <v>0.77398234605789096</v>
      </c>
      <c r="P36" s="3">
        <v>0.70592314004898005</v>
      </c>
      <c r="Q36" s="3">
        <v>0.66536652151422504</v>
      </c>
      <c r="R36" s="3">
        <v>0.76090675592422397</v>
      </c>
      <c r="S36" s="3">
        <v>0.808482766151428</v>
      </c>
      <c r="T36" s="3">
        <v>0.81097453832626298</v>
      </c>
      <c r="U36">
        <v>21</v>
      </c>
      <c r="V36">
        <v>2</v>
      </c>
      <c r="W36">
        <v>100</v>
      </c>
      <c r="X36">
        <v>0.40000000596046398</v>
      </c>
      <c r="Y36">
        <v>1.29999995231628</v>
      </c>
      <c r="Z36">
        <v>0.89999997615814198</v>
      </c>
      <c r="AA36" s="1">
        <v>22.7285251617431</v>
      </c>
      <c r="AB36" s="1">
        <v>19.7559394836425</v>
      </c>
      <c r="AC36" s="1">
        <v>77.367042541503906</v>
      </c>
      <c r="AD36" s="1">
        <v>65.592300415039006</v>
      </c>
      <c r="AE36" s="1">
        <v>0.6210332183173044</v>
      </c>
      <c r="AF36" s="1">
        <v>1.92278945446014</v>
      </c>
      <c r="AG36" s="1">
        <v>2.65006279945373</v>
      </c>
      <c r="AH36" s="1">
        <v>2.14588403701782</v>
      </c>
      <c r="AI36" s="3">
        <f>ABS((J36-F36)/F36)</f>
        <v>2.032736628463722E-2</v>
      </c>
      <c r="AJ36" s="3">
        <f>ABS((J36-G36)/G36)</f>
        <v>8.3102998523259697E-2</v>
      </c>
      <c r="AK36" s="3">
        <f>(AVERAGEIF($E:$E,_xlfn.CONCAT($A36,"_",$B36,"_",$C36,"_Standard"),$J:$J)-$J36)/$J36</f>
        <v>4.7111690705210303E-3</v>
      </c>
      <c r="AL36" s="3">
        <f>(AVERAGEIF($E:$E,_xlfn.CONCAT($A36,"_",$B36,"_",$C36,"_Standard"),$H:$H)-$H36)/$H36</f>
        <v>4.1098997489475752E-3</v>
      </c>
      <c r="AM36" s="3">
        <f>($J36+$M36-$L36)/$M36</f>
        <v>0.96886359543668121</v>
      </c>
    </row>
    <row r="37" spans="1:39" x14ac:dyDescent="0.25">
      <c r="A37" t="str" cm="1">
        <f t="array" ref="A37:D37">_xlfn.TEXTSPLIT(E37,"_")</f>
        <v>Crowd</v>
      </c>
      <c r="B37" t="str">
        <v>Point</v>
      </c>
      <c r="C37" t="str">
        <v>Parallel</v>
      </c>
      <c r="D37" t="str">
        <v>Standard</v>
      </c>
      <c r="E37" t="s">
        <v>460</v>
      </c>
      <c r="F37" s="10">
        <v>42.244876861572202</v>
      </c>
      <c r="G37" s="10">
        <v>60.013698577880803</v>
      </c>
      <c r="H37" s="21">
        <v>60.575401306152301</v>
      </c>
      <c r="I37" s="10">
        <v>34.195999145507798</v>
      </c>
      <c r="J37" s="21">
        <v>54.994640350341797</v>
      </c>
      <c r="K37" s="10">
        <v>31.371999740600501</v>
      </c>
      <c r="L37" s="10">
        <v>49.692298889160099</v>
      </c>
      <c r="M37" s="45">
        <v>11.950322151184</v>
      </c>
      <c r="N37" s="3">
        <v>0.53399997949600198</v>
      </c>
      <c r="O37" s="3">
        <v>0.52221226692199696</v>
      </c>
      <c r="P37" s="3">
        <v>0.59105759859085005</v>
      </c>
      <c r="Q37" s="3">
        <v>0.53130324773424797</v>
      </c>
      <c r="R37" s="3">
        <v>0.45461168885231001</v>
      </c>
      <c r="S37" s="3">
        <v>0.57914245128631503</v>
      </c>
      <c r="T37" s="3">
        <v>0.64076226949691695</v>
      </c>
      <c r="U37">
        <v>25</v>
      </c>
      <c r="V37">
        <v>2</v>
      </c>
      <c r="W37">
        <v>100</v>
      </c>
      <c r="X37">
        <v>0.99000000953674305</v>
      </c>
      <c r="Y37">
        <v>1.29999995231628</v>
      </c>
      <c r="Z37">
        <v>0.89999997615814198</v>
      </c>
      <c r="AA37" s="1">
        <v>201.74392700195301</v>
      </c>
      <c r="AB37" s="1">
        <v>364.67803955078102</v>
      </c>
      <c r="AC37" s="1">
        <v>48.4478950500488</v>
      </c>
      <c r="AD37" s="1">
        <v>89.022987365722599</v>
      </c>
      <c r="AE37" s="1">
        <v>7.6447794309813268</v>
      </c>
      <c r="AF37" s="1">
        <v>18.2483005523681</v>
      </c>
      <c r="AG37" s="1">
        <v>1.4681137800216599</v>
      </c>
      <c r="AH37" s="1">
        <v>2.6513521671295099</v>
      </c>
      <c r="AI37" s="3">
        <f>ABS((J37-F37)/F37)</f>
        <v>0.30180614635350828</v>
      </c>
      <c r="AJ37" s="3">
        <f>ABS((J37-G37)/G37)</f>
        <v>8.3631876496091773E-2</v>
      </c>
      <c r="AK37" s="3">
        <f>(AVERAGEIF($E:$E,_xlfn.CONCAT($A37,"_",$B37,"_",$C37,"_Standard"),$J:$J)-$J37)/$J37</f>
        <v>0</v>
      </c>
      <c r="AL37" s="3">
        <f>(AVERAGEIF($E:$E,_xlfn.CONCAT($A37,"_",$B37,"_",$C37,"_Standard"),$H:$H)-$H37)/$H37</f>
        <v>0</v>
      </c>
      <c r="AM37" s="3">
        <f>($J37+$M37-$L37)/$M37</f>
        <v>1.4436986211837273</v>
      </c>
    </row>
    <row r="38" spans="1:39" x14ac:dyDescent="0.25">
      <c r="A38" t="str" cm="1">
        <f t="array" ref="A38:D38">_xlfn.TEXTSPLIT(E38,"_")</f>
        <v>Wood</v>
      </c>
      <c r="B38" t="str">
        <v>Point</v>
      </c>
      <c r="C38" t="str">
        <v>15</v>
      </c>
      <c r="D38" t="str">
        <v>Facing</v>
      </c>
      <c r="E38" t="s">
        <v>422</v>
      </c>
      <c r="F38" s="10">
        <v>76.966140747070298</v>
      </c>
      <c r="G38" s="10">
        <v>83.931198120117102</v>
      </c>
      <c r="H38" s="21">
        <v>88.759117126464801</v>
      </c>
      <c r="I38" s="10">
        <v>56.743999481201101</v>
      </c>
      <c r="J38" s="21">
        <v>76.752021789550696</v>
      </c>
      <c r="K38" s="10">
        <v>49.7239990234375</v>
      </c>
      <c r="L38" s="10">
        <v>104.54278564453099</v>
      </c>
      <c r="M38" s="45">
        <v>26.564596176147401</v>
      </c>
      <c r="N38" s="3">
        <v>0.54799997806548995</v>
      </c>
      <c r="O38" s="3">
        <v>0.69670385122299106</v>
      </c>
      <c r="P38" s="3">
        <v>0.71852976083755404</v>
      </c>
      <c r="Q38" s="3">
        <v>0.69035282872593351</v>
      </c>
      <c r="R38" s="3">
        <v>0.78231275081634499</v>
      </c>
      <c r="S38" s="3">
        <v>0.81064027547836304</v>
      </c>
      <c r="T38" s="3">
        <v>0.82021874189376798</v>
      </c>
      <c r="U38">
        <v>26</v>
      </c>
      <c r="V38">
        <v>2</v>
      </c>
      <c r="W38">
        <v>100</v>
      </c>
      <c r="X38">
        <v>0.40000000596046398</v>
      </c>
      <c r="Y38">
        <v>1.29999995231628</v>
      </c>
      <c r="Z38">
        <v>0.89999997615814198</v>
      </c>
      <c r="AA38" s="1">
        <v>35.0494384765625</v>
      </c>
      <c r="AB38" s="1">
        <v>34.868598937988203</v>
      </c>
      <c r="AC38" s="1">
        <v>69.6806640625</v>
      </c>
      <c r="AD38" s="1">
        <v>68.403999328613196</v>
      </c>
      <c r="AE38" s="1">
        <v>1.2389403182534482</v>
      </c>
      <c r="AF38" s="1">
        <v>2.95352959632873</v>
      </c>
      <c r="AG38" s="1">
        <v>2.5485146045684801</v>
      </c>
      <c r="AH38" s="1">
        <v>2.2891142368316602</v>
      </c>
      <c r="AI38" s="3">
        <f>ABS((J38-F38)/F38)</f>
        <v>2.7819890076501296E-3</v>
      </c>
      <c r="AJ38" s="3">
        <f>ABS((J38-G38)/G38)</f>
        <v>8.5536445223765495E-2</v>
      </c>
      <c r="AK38" s="3">
        <f>(AVERAGEIF($E:$E,_xlfn.CONCAT($A38,"_",$B38,"_",$C38,"_Standard"),$J:$J)-$J38)/$J38</f>
        <v>0.35472211296156247</v>
      </c>
      <c r="AL38" s="3">
        <f>(AVERAGEIF($E:$E,_xlfn.CONCAT($A38,"_",$B38,"_",$C38,"_Standard"),$H:$H)-$H38)/$H38</f>
        <v>0.3067380618686712</v>
      </c>
      <c r="AM38" s="3">
        <f>($J38+$M38-$L38)/$M38</f>
        <v>-4.6157964182940658E-2</v>
      </c>
    </row>
    <row r="39" spans="1:39" x14ac:dyDescent="0.25">
      <c r="A39" t="str" cm="1">
        <f t="array" ref="A39:D39">_xlfn.TEXTSPLIT(E39,"_")</f>
        <v>Suzanne</v>
      </c>
      <c r="B39" t="str">
        <v>Point</v>
      </c>
      <c r="C39" t="str">
        <v>Parallel</v>
      </c>
      <c r="D39" t="str">
        <v>Facing</v>
      </c>
      <c r="E39" t="s">
        <v>510</v>
      </c>
      <c r="F39" s="10">
        <v>45.214832305908203</v>
      </c>
      <c r="G39" s="10">
        <v>40.509986877441399</v>
      </c>
      <c r="H39" s="21">
        <v>51.997581481933501</v>
      </c>
      <c r="I39" s="10">
        <v>33.423999786376903</v>
      </c>
      <c r="J39" s="21">
        <v>44.033203125</v>
      </c>
      <c r="K39" s="10">
        <v>28.913999557495099</v>
      </c>
      <c r="L39" s="10">
        <v>49.623207092285099</v>
      </c>
      <c r="M39" s="45">
        <v>18.695775985717699</v>
      </c>
      <c r="N39" s="3">
        <v>0.57400000095367398</v>
      </c>
      <c r="O39" s="3">
        <v>0.38417217135429299</v>
      </c>
      <c r="P39" s="3">
        <v>0.493155807256698</v>
      </c>
      <c r="Q39" s="3">
        <v>0.50145296595596645</v>
      </c>
      <c r="R39" s="3">
        <v>0.60641306638717596</v>
      </c>
      <c r="S39" s="3">
        <v>0.612912356853485</v>
      </c>
      <c r="T39" s="3">
        <v>0.612912356853485</v>
      </c>
      <c r="U39">
        <v>13</v>
      </c>
      <c r="V39">
        <v>2</v>
      </c>
      <c r="W39">
        <v>100</v>
      </c>
      <c r="X39">
        <v>0.40000000596046398</v>
      </c>
      <c r="Y39">
        <v>1.29999995231628</v>
      </c>
      <c r="Z39">
        <v>0.89999997615814198</v>
      </c>
      <c r="AA39" s="1">
        <v>5.2409901618957502</v>
      </c>
      <c r="AB39" s="1">
        <v>6.3640904426574698</v>
      </c>
      <c r="AC39" s="1">
        <v>74.439834594726506</v>
      </c>
      <c r="AD39" s="1">
        <v>89.691513061523395</v>
      </c>
      <c r="AE39" s="1">
        <v>0.31789126282327113</v>
      </c>
      <c r="AF39" s="1">
        <v>0.31120064854621798</v>
      </c>
      <c r="AG39" s="1">
        <v>2.3807053565978999</v>
      </c>
      <c r="AH39" s="1">
        <v>2.6314699649810702</v>
      </c>
      <c r="AI39" s="3">
        <f>ABS((J39-F39)/F39)</f>
        <v>2.6133662797059632E-2</v>
      </c>
      <c r="AJ39" s="3">
        <f>ABS((J39-G39)/G39)</f>
        <v>8.6971547490689444E-2</v>
      </c>
      <c r="AK39" s="3">
        <f>(AVERAGEIF($E:$E,_xlfn.CONCAT($A39,"_",$B39,"_",$C39,"_Standard"),$J:$J)-$J39)/$J39</f>
        <v>0.11037118471390553</v>
      </c>
      <c r="AL39" s="3">
        <f>(AVERAGEIF($E:$E,_xlfn.CONCAT($A39,"_",$B39,"_",$C39,"_Standard"),$H:$H)-$H39)/$H39</f>
        <v>9.3466117383401909E-2</v>
      </c>
      <c r="AM39" s="3">
        <f>($J39+$M39-$L39)/$M39</f>
        <v>0.70100176790974178</v>
      </c>
    </row>
    <row r="40" spans="1:39" x14ac:dyDescent="0.25">
      <c r="A40" t="str" cm="1">
        <f t="array" ref="A40:D40">_xlfn.TEXTSPLIT(E40,"_")</f>
        <v>Wood</v>
      </c>
      <c r="B40" t="str">
        <v>Point</v>
      </c>
      <c r="C40" t="str">
        <v>15</v>
      </c>
      <c r="D40" t="str">
        <v>Full</v>
      </c>
      <c r="E40" t="s">
        <v>615</v>
      </c>
      <c r="F40" s="10">
        <v>84.8935546875</v>
      </c>
      <c r="G40" s="10">
        <v>100.303573608398</v>
      </c>
      <c r="H40" s="21">
        <v>102.41786956787099</v>
      </c>
      <c r="I40" s="10">
        <v>64.929000854492102</v>
      </c>
      <c r="J40" s="21">
        <v>91.501945495605398</v>
      </c>
      <c r="K40" s="10">
        <v>58.499000549316399</v>
      </c>
      <c r="L40" s="10">
        <v>101.243682861328</v>
      </c>
      <c r="M40" s="45">
        <v>26.559606552123999</v>
      </c>
      <c r="N40" s="3">
        <v>0.58899998664855902</v>
      </c>
      <c r="O40" s="3">
        <v>0.64356923103332497</v>
      </c>
      <c r="P40" s="3">
        <v>0.69257456064224199</v>
      </c>
      <c r="Q40" s="3">
        <v>0.74456870036527179</v>
      </c>
      <c r="R40" s="3">
        <v>0.76197719573974598</v>
      </c>
      <c r="S40" s="3">
        <v>0.81259733438491799</v>
      </c>
      <c r="T40" s="3">
        <v>0.81901562213897705</v>
      </c>
      <c r="U40">
        <v>26</v>
      </c>
      <c r="V40">
        <v>2</v>
      </c>
      <c r="W40">
        <v>100</v>
      </c>
      <c r="X40">
        <v>0.40000000596046398</v>
      </c>
      <c r="Y40">
        <v>1.29999995231628</v>
      </c>
      <c r="Z40">
        <v>0.89999997615814198</v>
      </c>
      <c r="AA40" s="1">
        <v>546.88470458984295</v>
      </c>
      <c r="AB40" s="1">
        <v>34.57861328125</v>
      </c>
      <c r="AC40" s="1">
        <v>51.848587036132798</v>
      </c>
      <c r="AD40" s="1">
        <v>68.403999328613196</v>
      </c>
      <c r="AE40" s="1">
        <v>1.949439485420438</v>
      </c>
      <c r="AF40" s="1">
        <v>2.91903352737426</v>
      </c>
      <c r="AG40" s="1">
        <v>2.1417484283447199</v>
      </c>
      <c r="AH40" s="1">
        <v>2.2891142368316602</v>
      </c>
      <c r="AI40" s="3">
        <f>ABS((J40-F40)/F40)</f>
        <v>7.7843257152223344E-2</v>
      </c>
      <c r="AJ40" s="3">
        <f>ABS((J40-G40)/G40)</f>
        <v>8.7749895603477041E-2</v>
      </c>
      <c r="AK40" s="3">
        <f>(AVERAGEIF($E:$E,_xlfn.CONCAT($A40,"_",$B40,"_",$C40,"_Standard"),$J:$J)-$J40)/$J40</f>
        <v>0.13634372001200545</v>
      </c>
      <c r="AL40" s="3">
        <f>(AVERAGEIF($E:$E,_xlfn.CONCAT($A40,"_",$B40,"_",$C40,"_Standard"),$H:$H)-$H40)/$H40</f>
        <v>0.13246757793716157</v>
      </c>
      <c r="AM40" s="3">
        <f>($J40+$M40-$L40)/$M40</f>
        <v>0.63321228623608705</v>
      </c>
    </row>
    <row r="41" spans="1:39" x14ac:dyDescent="0.25">
      <c r="A41" t="str" cm="1">
        <f t="array" ref="A41:D41">_xlfn.TEXTSPLIT(E41,"_")</f>
        <v>Cottage</v>
      </c>
      <c r="B41" t="str">
        <v>Point</v>
      </c>
      <c r="C41" t="str">
        <v>Parallel</v>
      </c>
      <c r="D41" t="str">
        <v>Full</v>
      </c>
      <c r="E41" t="s">
        <v>617</v>
      </c>
      <c r="F41" s="10">
        <v>70.220947265625</v>
      </c>
      <c r="G41" s="10">
        <v>75.791877746582003</v>
      </c>
      <c r="H41" s="21">
        <v>79.035186767578097</v>
      </c>
      <c r="I41" s="10">
        <v>51.451000213622997</v>
      </c>
      <c r="J41" s="21">
        <v>69.073211669921804</v>
      </c>
      <c r="K41" s="10">
        <v>45.011001586913999</v>
      </c>
      <c r="L41" s="10">
        <v>68.652381896972599</v>
      </c>
      <c r="M41" s="45">
        <v>30.2796325683593</v>
      </c>
      <c r="N41" s="3">
        <v>0.67100000381469704</v>
      </c>
      <c r="O41" s="3">
        <v>0.66794729232787997</v>
      </c>
      <c r="P41" s="3">
        <v>0.730568528175354</v>
      </c>
      <c r="Q41" s="3">
        <v>0.68874735728908476</v>
      </c>
      <c r="R41" s="3">
        <v>0.76535838842391901</v>
      </c>
      <c r="S41" s="3">
        <v>0.83029323816299405</v>
      </c>
      <c r="T41" s="3">
        <v>0.82992607355117798</v>
      </c>
      <c r="U41">
        <v>24</v>
      </c>
      <c r="V41">
        <v>2</v>
      </c>
      <c r="W41">
        <v>100</v>
      </c>
      <c r="X41">
        <v>0.40000000596046398</v>
      </c>
      <c r="Y41">
        <v>1.29999995231628</v>
      </c>
      <c r="Z41">
        <v>0.89999997615814198</v>
      </c>
      <c r="AA41" s="1">
        <v>398.36309814453102</v>
      </c>
      <c r="AB41" s="1">
        <v>19.9441413879394</v>
      </c>
      <c r="AC41" s="1">
        <v>65.298263549804602</v>
      </c>
      <c r="AD41" s="1">
        <v>65.592300415039006</v>
      </c>
      <c r="AE41" s="1">
        <v>0.5671189585793851</v>
      </c>
      <c r="AF41" s="1">
        <v>1.9131880998611399</v>
      </c>
      <c r="AG41" s="1">
        <v>2.3642084598541202</v>
      </c>
      <c r="AH41" s="1">
        <v>2.14588403701782</v>
      </c>
      <c r="AI41" s="3">
        <f>ABS((J41-F41)/F41)</f>
        <v>1.6344632768362594E-2</v>
      </c>
      <c r="AJ41" s="3">
        <f>ABS((J41-G41)/G41)</f>
        <v>8.864625440637261E-2</v>
      </c>
      <c r="AK41" s="3">
        <f>(AVERAGEIF($E:$E,_xlfn.CONCAT($A41,"_",$B41,"_",$C41,"_Standard"),$J:$J)-$J41)/$J41</f>
        <v>-3.3417778898995709E-3</v>
      </c>
      <c r="AL41" s="3">
        <f>(AVERAGEIF($E:$E,_xlfn.CONCAT($A41,"_",$B41,"_",$C41,"_Standard"),$H:$H)-$H41)/$H41</f>
        <v>-2.1560337088416914E-3</v>
      </c>
      <c r="AM41" s="3">
        <f>($J41+$M41-$L41)/$M41</f>
        <v>1.013898113591674</v>
      </c>
    </row>
    <row r="42" spans="1:39" x14ac:dyDescent="0.25">
      <c r="A42" t="str" cm="1">
        <f t="array" ref="A42:D42">_xlfn.TEXTSPLIT(E42,"_")</f>
        <v>Crowd</v>
      </c>
      <c r="B42" t="str">
        <v>Point</v>
      </c>
      <c r="C42" t="str">
        <v>Parallel</v>
      </c>
      <c r="D42" t="str">
        <v>Longest</v>
      </c>
      <c r="E42" t="s">
        <v>532</v>
      </c>
      <c r="F42" s="10">
        <v>42.3905220031738</v>
      </c>
      <c r="G42" s="10">
        <v>60.483428955078097</v>
      </c>
      <c r="H42" s="21">
        <v>61.30904006958</v>
      </c>
      <c r="I42" s="10">
        <v>34.645999908447202</v>
      </c>
      <c r="J42" s="21">
        <v>55.036258697509702</v>
      </c>
      <c r="K42" s="10">
        <v>31.468999862670898</v>
      </c>
      <c r="L42" s="10">
        <v>48.810295104980398</v>
      </c>
      <c r="M42" s="45">
        <v>12.801632881164499</v>
      </c>
      <c r="N42" s="3">
        <v>0.51099997758865301</v>
      </c>
      <c r="O42" s="3">
        <v>0.497745752334594</v>
      </c>
      <c r="P42" s="3">
        <v>0.559190332889556</v>
      </c>
      <c r="Q42" s="3">
        <v>0.46534861330974719</v>
      </c>
      <c r="R42" s="3">
        <v>0.44440752267837502</v>
      </c>
      <c r="S42" s="3">
        <v>0.573555588722229</v>
      </c>
      <c r="T42" s="3">
        <v>0.63395714759826605</v>
      </c>
      <c r="U42">
        <v>25</v>
      </c>
      <c r="V42">
        <v>2</v>
      </c>
      <c r="W42">
        <v>100</v>
      </c>
      <c r="X42">
        <v>0.99000000953674305</v>
      </c>
      <c r="Y42">
        <v>1.29999995231628</v>
      </c>
      <c r="Z42">
        <v>0.89999997615814198</v>
      </c>
      <c r="AA42" s="1">
        <v>146.87721252441401</v>
      </c>
      <c r="AB42" s="1">
        <v>364.1787109375</v>
      </c>
      <c r="AC42" s="1">
        <v>36.300445556640597</v>
      </c>
      <c r="AD42" s="1">
        <v>89.022987365722599</v>
      </c>
      <c r="AE42" s="1">
        <v>3.830483009372661</v>
      </c>
      <c r="AF42" s="1">
        <v>18.314104080200099</v>
      </c>
      <c r="AG42" s="1">
        <v>1.0610699653625399</v>
      </c>
      <c r="AH42" s="1">
        <v>2.6513521671295099</v>
      </c>
      <c r="AI42" s="3">
        <f>ABS((J42-F42)/F42)</f>
        <v>0.29831519162205905</v>
      </c>
      <c r="AJ42" s="3">
        <f>ABS((J42-G42)/G42)</f>
        <v>9.0060539749062266E-2</v>
      </c>
      <c r="AK42" s="3">
        <f>(AVERAGEIF($E:$E,_xlfn.CONCAT($A42,"_",$B42,"_",$C42,"_Standard"),$J:$J)-$J42)/$J42</f>
        <v>-7.5619869796469215E-4</v>
      </c>
      <c r="AL42" s="3">
        <f>(AVERAGEIF($E:$E,_xlfn.CONCAT($A42,"_",$B42,"_",$C42,"_Standard"),$H:$H)-$H42)/$H42</f>
        <v>-1.1966241236122565E-2</v>
      </c>
      <c r="AM42" s="3">
        <f>($J42+$M42-$L42)/$M42</f>
        <v>1.4863413636622707</v>
      </c>
    </row>
    <row r="43" spans="1:39" x14ac:dyDescent="0.25">
      <c r="A43" t="str" cm="1">
        <f t="array" ref="A43:D43">_xlfn.TEXTSPLIT(E43,"_")</f>
        <v>Wood</v>
      </c>
      <c r="B43" t="str">
        <v>Point</v>
      </c>
      <c r="C43" t="str">
        <v>Parallel</v>
      </c>
      <c r="D43" t="str">
        <v>Full</v>
      </c>
      <c r="E43" t="s">
        <v>594</v>
      </c>
      <c r="F43" s="10">
        <v>74.654075622558594</v>
      </c>
      <c r="G43" s="10">
        <v>92.421562194824205</v>
      </c>
      <c r="H43" s="21">
        <v>95.402740478515597</v>
      </c>
      <c r="I43" s="10">
        <v>60.700000762939403</v>
      </c>
      <c r="J43" s="21">
        <v>83.401191711425696</v>
      </c>
      <c r="K43" s="10">
        <v>53.641998291015597</v>
      </c>
      <c r="L43" s="10">
        <v>96.232894897460895</v>
      </c>
      <c r="M43" s="45">
        <v>28.239048004150298</v>
      </c>
      <c r="N43" s="3">
        <v>0.57499998807907104</v>
      </c>
      <c r="O43" s="3">
        <v>0.67819792032241799</v>
      </c>
      <c r="P43" s="3">
        <v>0.66561973094940097</v>
      </c>
      <c r="Q43" s="3">
        <v>0.69943972019949474</v>
      </c>
      <c r="R43" s="3">
        <v>0.74106454849243097</v>
      </c>
      <c r="S43" s="3">
        <v>0.79859882593154896</v>
      </c>
      <c r="T43" s="3">
        <v>0.80122065544128396</v>
      </c>
      <c r="U43">
        <v>30</v>
      </c>
      <c r="V43">
        <v>2</v>
      </c>
      <c r="W43">
        <v>100</v>
      </c>
      <c r="X43">
        <v>0.40000000596046398</v>
      </c>
      <c r="Y43">
        <v>1.29999995231628</v>
      </c>
      <c r="Z43">
        <v>0.89999997615814198</v>
      </c>
      <c r="AA43" s="1">
        <v>562.90417480468705</v>
      </c>
      <c r="AB43" s="1">
        <v>39.401618957519503</v>
      </c>
      <c r="AC43" s="1">
        <v>52.326572418212798</v>
      </c>
      <c r="AD43" s="1">
        <v>68.403999328613196</v>
      </c>
      <c r="AE43" s="1">
        <v>2.618805267911565</v>
      </c>
      <c r="AF43" s="1">
        <v>3.1362385749816801</v>
      </c>
      <c r="AG43" s="1">
        <v>2.21234726905822</v>
      </c>
      <c r="AH43" s="1">
        <v>2.2891142368316602</v>
      </c>
      <c r="AI43" s="3">
        <f>ABS((J43-F43)/F43)</f>
        <v>0.11716863434344021</v>
      </c>
      <c r="AJ43" s="3">
        <f>ABS((J43-G43)/G43)</f>
        <v>9.7600281462280544E-2</v>
      </c>
      <c r="AK43" s="3">
        <f>(AVERAGEIF($E:$E,_xlfn.CONCAT($A43,"_",$B43,"_",$C43,"_Standard"),$J:$J)-$J43)/$J43</f>
        <v>0.30682635352809473</v>
      </c>
      <c r="AL43" s="3">
        <f>(AVERAGEIF($E:$E,_xlfn.CONCAT($A43,"_",$B43,"_",$C43,"_Standard"),$H:$H)-$H43)/$H43</f>
        <v>0.25778055932571098</v>
      </c>
      <c r="AM43" s="3">
        <f>($J43+$M43-$L43)/$M43</f>
        <v>0.54560425747534713</v>
      </c>
    </row>
    <row r="44" spans="1:39" x14ac:dyDescent="0.25">
      <c r="A44" t="str" cm="1">
        <f t="array" ref="A44:D44">_xlfn.TEXTSPLIT(E44,"_")</f>
        <v>Wood</v>
      </c>
      <c r="B44" t="str">
        <v>Point</v>
      </c>
      <c r="C44" t="str">
        <v>Oblique</v>
      </c>
      <c r="D44" t="str">
        <v>Standard</v>
      </c>
      <c r="E44" t="s">
        <v>499</v>
      </c>
      <c r="F44" s="10">
        <v>91.713928222656193</v>
      </c>
      <c r="G44" s="10">
        <v>96.2122802734375</v>
      </c>
      <c r="H44" s="21">
        <v>115.99851226806599</v>
      </c>
      <c r="I44" s="10">
        <v>73.265998840332003</v>
      </c>
      <c r="J44" s="21">
        <v>105.67311096191401</v>
      </c>
      <c r="K44" s="10">
        <v>67.092002868652301</v>
      </c>
      <c r="L44" s="10">
        <v>80.380744934082003</v>
      </c>
      <c r="M44" s="45">
        <v>23.389886856079102</v>
      </c>
      <c r="N44" s="3">
        <v>0.54500001668929998</v>
      </c>
      <c r="O44" s="3">
        <v>0.896797955036163</v>
      </c>
      <c r="P44" s="3">
        <v>0.86997950077056796</v>
      </c>
      <c r="Q44" s="3">
        <v>0.82155866967694335</v>
      </c>
      <c r="R44" s="3">
        <v>0.75670015811920099</v>
      </c>
      <c r="S44" s="3">
        <v>0.78959161043167103</v>
      </c>
      <c r="T44" s="3">
        <v>0.79686594009399403</v>
      </c>
      <c r="U44">
        <v>27</v>
      </c>
      <c r="V44">
        <v>2</v>
      </c>
      <c r="W44">
        <v>100</v>
      </c>
      <c r="X44">
        <v>0.99000000953674305</v>
      </c>
      <c r="Y44">
        <v>1.29999995231628</v>
      </c>
      <c r="Z44">
        <v>0.89999997615814198</v>
      </c>
      <c r="AA44" s="1">
        <v>25.791793823242099</v>
      </c>
      <c r="AB44" s="1">
        <v>34.421741485595703</v>
      </c>
      <c r="AC44" s="1">
        <v>50.356086730957003</v>
      </c>
      <c r="AD44" s="1">
        <v>68.403999328613196</v>
      </c>
      <c r="AE44" s="1">
        <v>1.264607857673312</v>
      </c>
      <c r="AF44" s="1">
        <v>2.89053130149841</v>
      </c>
      <c r="AG44" s="1">
        <v>1.7618203163146899</v>
      </c>
      <c r="AH44" s="1">
        <v>2.2891142368316602</v>
      </c>
      <c r="AI44" s="3">
        <f>ABS((J44-F44)/F44)</f>
        <v>0.1522035203351966</v>
      </c>
      <c r="AJ44" s="3">
        <f>ABS((J44-G44)/G44)</f>
        <v>9.8332880808859421E-2</v>
      </c>
      <c r="AK44" s="3">
        <f>(AVERAGEIF($E:$E,_xlfn.CONCAT($A44,"_",$B44,"_",$C44,"_Standard"),$J:$J)-$J44)/$J44</f>
        <v>0</v>
      </c>
      <c r="AL44" s="3">
        <f>(AVERAGEIF($E:$E,_xlfn.CONCAT($A44,"_",$B44,"_",$C44,"_Standard"),$H:$H)-$H44)/$H44</f>
        <v>0</v>
      </c>
      <c r="AM44" s="3">
        <f>($J44+$M44-$L44)/$M44</f>
        <v>2.0813376816852127</v>
      </c>
    </row>
    <row r="45" spans="1:39" x14ac:dyDescent="0.25">
      <c r="A45" t="str" cm="1">
        <f t="array" ref="A45:D45">_xlfn.TEXTSPLIT(E45,"_")</f>
        <v>Random100</v>
      </c>
      <c r="B45" t="str">
        <v>Point</v>
      </c>
      <c r="C45" t="str">
        <v>15</v>
      </c>
      <c r="D45" t="str">
        <v>Facing</v>
      </c>
      <c r="E45" t="s">
        <v>412</v>
      </c>
      <c r="F45" s="10">
        <v>17.982475280761701</v>
      </c>
      <c r="G45" s="10">
        <v>20.6410408020019</v>
      </c>
      <c r="H45" s="21">
        <v>35.184444427490199</v>
      </c>
      <c r="I45" s="10">
        <v>19.100000381469702</v>
      </c>
      <c r="J45" s="21">
        <v>18.484418869018501</v>
      </c>
      <c r="K45" s="10">
        <v>10.1129999160766</v>
      </c>
      <c r="L45" s="10">
        <v>19.724412918090799</v>
      </c>
      <c r="M45" s="45">
        <v>18.555599212646399</v>
      </c>
      <c r="N45" s="3">
        <v>0.10000000149011599</v>
      </c>
      <c r="O45" s="3">
        <v>0.34764006733894298</v>
      </c>
      <c r="P45" s="3">
        <v>0.435774385929107</v>
      </c>
      <c r="Q45" s="3">
        <v>0.41312890205237435</v>
      </c>
      <c r="R45" s="3">
        <v>0.423001497983932</v>
      </c>
      <c r="S45" s="3">
        <v>0.423001497983932</v>
      </c>
      <c r="T45" s="3">
        <v>0.423001497983932</v>
      </c>
      <c r="U45">
        <v>9</v>
      </c>
      <c r="V45">
        <v>2</v>
      </c>
      <c r="W45">
        <v>100</v>
      </c>
      <c r="X45">
        <v>0.40000000596046398</v>
      </c>
      <c r="Y45">
        <v>1.29999995231628</v>
      </c>
      <c r="Z45">
        <v>0.89999997615814198</v>
      </c>
      <c r="AA45" s="1">
        <v>0.431999862194061</v>
      </c>
      <c r="AB45" s="1">
        <v>0.57749974727630604</v>
      </c>
      <c r="AC45" s="1">
        <v>53.595958709716797</v>
      </c>
      <c r="AD45" s="1">
        <v>77.191917419433594</v>
      </c>
      <c r="AE45" s="1">
        <v>1.4603993078084444E-2</v>
      </c>
      <c r="AF45" s="1">
        <v>3.47999930381774E-2</v>
      </c>
      <c r="AG45" s="1">
        <v>1.3333333730697601</v>
      </c>
      <c r="AH45" s="1">
        <v>1.5252525806427</v>
      </c>
      <c r="AI45" s="3">
        <f>ABS((J45-F45)/F45)</f>
        <v>2.7912930807350963E-2</v>
      </c>
      <c r="AJ45" s="3">
        <f>ABS((J45-G45)/G45)</f>
        <v>0.10448222808484713</v>
      </c>
      <c r="AK45" s="3">
        <f>(AVERAGEIF($E:$E,_xlfn.CONCAT($A45,"_",$B45,"_",$C45,"_Standard"),$J:$J)-$J45)/$J45</f>
        <v>0.10873921271955166</v>
      </c>
      <c r="AL45" s="3">
        <f>(AVERAGEIF($E:$E,_xlfn.CONCAT($A45,"_",$B45,"_",$C45,"_Standard"),$H:$H)-$H45)/$H45</f>
        <v>5.712660343684943E-2</v>
      </c>
      <c r="AM45" s="3">
        <f>($J45+$M45-$L45)/$M45</f>
        <v>0.93317413062968102</v>
      </c>
    </row>
    <row r="46" spans="1:39" x14ac:dyDescent="0.25">
      <c r="A46" t="str" cm="1">
        <f t="array" ref="A46:D46">_xlfn.TEXTSPLIT(E46,"_")</f>
        <v>Random100</v>
      </c>
      <c r="B46" t="str">
        <v>Point</v>
      </c>
      <c r="C46" t="str">
        <v>45</v>
      </c>
      <c r="D46" t="str">
        <v>Longest</v>
      </c>
      <c r="E46" t="s">
        <v>535</v>
      </c>
      <c r="F46" s="10">
        <v>19.062028884887599</v>
      </c>
      <c r="G46" s="10">
        <v>18.935009002685501</v>
      </c>
      <c r="H46" s="21">
        <v>38.8684272766113</v>
      </c>
      <c r="I46" s="10">
        <v>21.023000717163001</v>
      </c>
      <c r="J46" s="21">
        <v>20.914806365966701</v>
      </c>
      <c r="K46" s="10">
        <v>11.369999885559</v>
      </c>
      <c r="L46" s="10">
        <v>20.469213485717699</v>
      </c>
      <c r="M46" s="45">
        <v>19.729263305663999</v>
      </c>
      <c r="N46" s="3">
        <v>9.0000003576278603E-2</v>
      </c>
      <c r="O46" s="3">
        <v>0.42482286691665599</v>
      </c>
      <c r="P46" s="3">
        <v>0.47807222604751498</v>
      </c>
      <c r="Q46" s="3">
        <v>0.42138827178789001</v>
      </c>
      <c r="R46" s="3">
        <v>0.44255575537681502</v>
      </c>
      <c r="S46" s="3">
        <v>0.44255575537681502</v>
      </c>
      <c r="T46" s="3">
        <v>0.44255575537681502</v>
      </c>
      <c r="U46">
        <v>9</v>
      </c>
      <c r="V46">
        <v>2</v>
      </c>
      <c r="W46">
        <v>100</v>
      </c>
      <c r="X46">
        <v>0.99000000953674305</v>
      </c>
      <c r="Y46">
        <v>1.29999995231628</v>
      </c>
      <c r="Z46">
        <v>0.89999997615814198</v>
      </c>
      <c r="AA46" s="1">
        <v>0.39030000567436202</v>
      </c>
      <c r="AB46" s="1">
        <v>0.58569973707199097</v>
      </c>
      <c r="AC46" s="1">
        <v>53.857143402099602</v>
      </c>
      <c r="AD46" s="1">
        <v>77.191917419433594</v>
      </c>
      <c r="AE46" s="1">
        <v>1.7172983234588074E-2</v>
      </c>
      <c r="AF46" s="1">
        <v>3.0799981206655499E-2</v>
      </c>
      <c r="AG46" s="1">
        <v>1.01020407676696</v>
      </c>
      <c r="AH46" s="1">
        <v>1.5252525806427</v>
      </c>
      <c r="AI46" s="3">
        <f>ABS((J46-F46)/F46)</f>
        <v>9.7197286409946945E-2</v>
      </c>
      <c r="AJ46" s="3">
        <f>ABS((J46-G46)/G46)</f>
        <v>0.10455750842264776</v>
      </c>
      <c r="AK46" s="3">
        <f>(AVERAGEIF($E:$E,_xlfn.CONCAT($A46,"_",$B46,"_",$C46,"_Standard"),$J:$J)-$J46)/$J46</f>
        <v>-4.0258150605239088E-2</v>
      </c>
      <c r="AL46" s="3">
        <f>(AVERAGEIF($E:$E,_xlfn.CONCAT($A46,"_",$B46,"_",$C46,"_Standard"),$H:$H)-$H46)/$H46</f>
        <v>-4.8800068700697537E-2</v>
      </c>
      <c r="AM46" s="3">
        <f>($J46+$M46-$L46)/$M46</f>
        <v>1.022585378548883</v>
      </c>
    </row>
    <row r="47" spans="1:39" hidden="1" x14ac:dyDescent="0.25">
      <c r="A47" t="str" cm="1">
        <f t="array" ref="A47:D47">_xlfn.TEXTSPLIT(E47,"_")</f>
        <v>Random100</v>
      </c>
      <c r="B47" t="str">
        <v>Plane</v>
      </c>
      <c r="C47" t="str">
        <v>Oblique</v>
      </c>
      <c r="D47" t="str">
        <v>Full</v>
      </c>
      <c r="E47" t="s">
        <v>629</v>
      </c>
      <c r="F47" s="10">
        <v>25.511739730834901</v>
      </c>
      <c r="G47" s="10">
        <v>22.679491043090799</v>
      </c>
      <c r="H47" s="21">
        <v>44.376358032226499</v>
      </c>
      <c r="I47" s="10">
        <v>23.947999954223601</v>
      </c>
      <c r="J47" s="21">
        <v>25.201572418212798</v>
      </c>
      <c r="K47" s="10">
        <v>13.6129999160766</v>
      </c>
      <c r="L47" s="10">
        <v>22.822801589965799</v>
      </c>
      <c r="M47" s="45">
        <v>21.376613616943299</v>
      </c>
      <c r="N47" s="3">
        <v>0.103000000119209</v>
      </c>
      <c r="O47" s="3">
        <v>0.50998300313949496</v>
      </c>
      <c r="P47" s="3">
        <v>0.55032020807266202</v>
      </c>
      <c r="Q47" s="3">
        <v>0.48016045362148135</v>
      </c>
      <c r="R47" s="3">
        <v>0.50966215133666903</v>
      </c>
      <c r="S47" s="3">
        <v>0.50966215133666903</v>
      </c>
      <c r="T47" s="3">
        <v>0.50966215133666903</v>
      </c>
      <c r="U47">
        <v>11</v>
      </c>
      <c r="V47">
        <v>2</v>
      </c>
      <c r="W47">
        <v>100</v>
      </c>
      <c r="X47">
        <v>0.40000000596046398</v>
      </c>
      <c r="Y47">
        <v>1.29999995231628</v>
      </c>
      <c r="Z47">
        <v>0.89999997615814198</v>
      </c>
      <c r="AA47" s="1">
        <v>11.081097602844199</v>
      </c>
      <c r="AB47" s="1">
        <v>0.55229979753494196</v>
      </c>
      <c r="AC47" s="1">
        <v>53.535354614257798</v>
      </c>
      <c r="AD47" s="1">
        <v>77.191917419433594</v>
      </c>
      <c r="AE47" s="1">
        <v>1.2023298260657107E-2</v>
      </c>
      <c r="AF47" s="1">
        <v>2.9299983754754001E-2</v>
      </c>
      <c r="AG47" s="1">
        <v>1.3939393758773799</v>
      </c>
      <c r="AH47" s="1">
        <v>1.5252525806427</v>
      </c>
      <c r="AI47" s="3">
        <f>ABS((J47-F47)/F47)</f>
        <v>1.2157826784631896E-2</v>
      </c>
      <c r="AJ47" s="3">
        <f>ABS((J47-G47)/G47)</f>
        <v>0.1112053780364855</v>
      </c>
      <c r="AK47" s="3">
        <f>(AVERAGEIF($E:$E,_xlfn.CONCAT($A47,"_",$B47,"_",$C47,"_Standard"),$J:$J)-$J47)/$J47</f>
        <v>-5.955150435764079E-2</v>
      </c>
      <c r="AL47" s="3">
        <f>(AVERAGEIF($E:$E,_xlfn.CONCAT($A47,"_",$B47,"_",$C47,"_Standard"),$H:$H)-$H47)/$H47</f>
        <v>-1.0798422005818957E-2</v>
      </c>
      <c r="AM47" s="3">
        <f>($J47+$M47-$L47)/$M47</f>
        <v>1.1112791235727608</v>
      </c>
    </row>
    <row r="48" spans="1:39" x14ac:dyDescent="0.25">
      <c r="A48" t="str" cm="1">
        <f t="array" ref="A48:D48">_xlfn.TEXTSPLIT(E48,"_")</f>
        <v>CottageWalls</v>
      </c>
      <c r="B48" t="str">
        <v>Point</v>
      </c>
      <c r="C48" t="str">
        <v>15</v>
      </c>
      <c r="D48" t="str">
        <v>Full</v>
      </c>
      <c r="E48" t="s">
        <v>636</v>
      </c>
      <c r="F48" s="10">
        <v>112.697868347167</v>
      </c>
      <c r="G48" s="10">
        <v>101.654861450195</v>
      </c>
      <c r="H48" s="21">
        <v>118.940551757812</v>
      </c>
      <c r="I48" s="10">
        <v>72.708000183105398</v>
      </c>
      <c r="J48" s="21">
        <v>113.400131225585</v>
      </c>
      <c r="K48" s="10">
        <v>69.067001342773395</v>
      </c>
      <c r="L48" s="10">
        <v>96.556632995605398</v>
      </c>
      <c r="M48" s="45">
        <v>56.5346870422363</v>
      </c>
      <c r="N48" s="3">
        <v>0.90200001001357999</v>
      </c>
      <c r="O48" s="3">
        <v>0.39049434661865201</v>
      </c>
      <c r="P48" s="3">
        <v>0.65689986944198597</v>
      </c>
      <c r="Q48" s="3">
        <v>0.58297479811507746</v>
      </c>
      <c r="R48" s="3">
        <v>0.68855357170104903</v>
      </c>
      <c r="S48" s="3">
        <v>0.74738013744354204</v>
      </c>
      <c r="T48" s="3">
        <v>0.74648290872573797</v>
      </c>
      <c r="U48">
        <v>31</v>
      </c>
      <c r="V48">
        <v>2</v>
      </c>
      <c r="W48">
        <v>100</v>
      </c>
      <c r="X48">
        <v>0.40000000596046398</v>
      </c>
      <c r="Y48">
        <v>1.29999995231628</v>
      </c>
      <c r="Z48">
        <v>0.89999997615814198</v>
      </c>
      <c r="AA48" s="1">
        <v>474.20617675781199</v>
      </c>
      <c r="AB48" s="1">
        <v>28.828191757202099</v>
      </c>
      <c r="AC48" s="1">
        <v>64.185577392578097</v>
      </c>
      <c r="AD48" s="1">
        <v>69.254341125488196</v>
      </c>
      <c r="AE48" s="1">
        <v>2.0055581441121517</v>
      </c>
      <c r="AF48" s="1">
        <v>2.5028917789459202</v>
      </c>
      <c r="AG48" s="1">
        <v>2.2884292602539</v>
      </c>
      <c r="AH48" s="1">
        <v>2.1939425468444802</v>
      </c>
      <c r="AI48" s="3">
        <f>ABS((J48-F48)/F48)</f>
        <v>6.2313767661928508E-3</v>
      </c>
      <c r="AJ48" s="3">
        <f>ABS((J48-G48)/G48)</f>
        <v>0.11554065991368748</v>
      </c>
      <c r="AK48" s="3">
        <f>(AVERAGEIF($E:$E,_xlfn.CONCAT($A48,"_",$B48,"_",$C48,"_Standard"),$J:$J)-$J48)/$J48</f>
        <v>-0.14162164947856434</v>
      </c>
      <c r="AL48" s="3">
        <f>(AVERAGEIF($E:$E,_xlfn.CONCAT($A48,"_",$B48,"_",$C48,"_Standard"),$H:$H)-$H48)/$H48</f>
        <v>-0.13408640380721562</v>
      </c>
      <c r="AM48" s="3">
        <f>($J48+$M48-$L48)/$M48</f>
        <v>1.2979321034782778</v>
      </c>
    </row>
    <row r="49" spans="1:39" hidden="1" x14ac:dyDescent="0.25">
      <c r="A49" t="str" cm="1">
        <f t="array" ref="A49:D49">_xlfn.TEXTSPLIT(E49,"_")</f>
        <v>Random100</v>
      </c>
      <c r="B49" t="str">
        <v>Plane</v>
      </c>
      <c r="C49" t="str">
        <v>Parallel</v>
      </c>
      <c r="D49" t="str">
        <v>Standard</v>
      </c>
      <c r="E49" t="s">
        <v>492</v>
      </c>
      <c r="F49" s="10">
        <v>21.079452514648398</v>
      </c>
      <c r="G49" s="10">
        <v>19.073268890380799</v>
      </c>
      <c r="H49" s="21">
        <v>37.482017517089801</v>
      </c>
      <c r="I49" s="10">
        <v>20.336999893188398</v>
      </c>
      <c r="J49" s="21">
        <v>21.284803390502901</v>
      </c>
      <c r="K49" s="10">
        <v>11.642000198364199</v>
      </c>
      <c r="L49" s="10">
        <v>19.749208450317301</v>
      </c>
      <c r="M49" s="45">
        <v>19.3054180145263</v>
      </c>
      <c r="N49" s="3">
        <v>0.16099999845027901</v>
      </c>
      <c r="O49" s="3">
        <v>0.42808699607849099</v>
      </c>
      <c r="P49" s="3">
        <v>0.468193858861923</v>
      </c>
      <c r="Q49" s="3">
        <v>0.45586976640773957</v>
      </c>
      <c r="R49" s="3">
        <v>0.42935344576835599</v>
      </c>
      <c r="S49" s="3">
        <v>0.42935344576835599</v>
      </c>
      <c r="T49" s="3">
        <v>0.42935344576835599</v>
      </c>
      <c r="U49">
        <v>9</v>
      </c>
      <c r="V49">
        <v>2</v>
      </c>
      <c r="W49">
        <v>100</v>
      </c>
      <c r="X49">
        <v>0.99000000953674305</v>
      </c>
      <c r="Y49">
        <v>1.29999995231628</v>
      </c>
      <c r="Z49">
        <v>0.89999997615814198</v>
      </c>
      <c r="AA49" s="1">
        <v>0.40660008788108798</v>
      </c>
      <c r="AB49" s="1">
        <v>0.567199647426605</v>
      </c>
      <c r="AC49" s="1">
        <v>55.535354614257798</v>
      </c>
      <c r="AD49" s="1">
        <v>77.191917419433594</v>
      </c>
      <c r="AE49" s="1">
        <v>1.7877477296689533E-2</v>
      </c>
      <c r="AF49" s="1">
        <v>2.7499984949827101E-2</v>
      </c>
      <c r="AG49" s="1">
        <v>1.0303030014037999</v>
      </c>
      <c r="AH49" s="1">
        <v>1.5252525806427</v>
      </c>
      <c r="AI49" s="3">
        <f>ABS((J49-F49)/F49)</f>
        <v>9.7417556604850967E-3</v>
      </c>
      <c r="AJ49" s="3">
        <f>ABS((J49-G49)/G49)</f>
        <v>0.11594942182341084</v>
      </c>
      <c r="AK49" s="3">
        <f>(AVERAGEIF($E:$E,_xlfn.CONCAT($A49,"_",$B49,"_",$C49,"_Standard"),$J:$J)-$J49)/$J49</f>
        <v>0</v>
      </c>
      <c r="AL49" s="3">
        <f>(AVERAGEIF($E:$E,_xlfn.CONCAT($A49,"_",$B49,"_",$C49,"_Standard"),$H:$H)-$H49)/$H49</f>
        <v>0</v>
      </c>
      <c r="AM49" s="3">
        <f>($J49+$M49-$L49)/$M49</f>
        <v>1.0795421751049443</v>
      </c>
    </row>
    <row r="50" spans="1:39" x14ac:dyDescent="0.25">
      <c r="A50" t="str" cm="1">
        <f t="array" ref="A50:D50">_xlfn.TEXTSPLIT(E50,"_")</f>
        <v>Cottage</v>
      </c>
      <c r="B50" t="str">
        <v>Point</v>
      </c>
      <c r="C50" t="str">
        <v>Parallel</v>
      </c>
      <c r="D50" t="str">
        <v>Standard</v>
      </c>
      <c r="E50" t="s">
        <v>482</v>
      </c>
      <c r="F50" s="10">
        <v>70.444732666015597</v>
      </c>
      <c r="G50" s="10">
        <v>61.615325927734297</v>
      </c>
      <c r="H50" s="21">
        <v>78.864784240722599</v>
      </c>
      <c r="I50" s="10">
        <v>51.069000244140597</v>
      </c>
      <c r="J50" s="21">
        <v>68.842384338378906</v>
      </c>
      <c r="K50" s="10">
        <v>44.596000671386697</v>
      </c>
      <c r="L50" s="10">
        <v>61.786834716796797</v>
      </c>
      <c r="M50" s="45">
        <v>31.616392135620099</v>
      </c>
      <c r="N50" s="3">
        <v>0.683000028133392</v>
      </c>
      <c r="O50" s="3">
        <v>0.78026968240737904</v>
      </c>
      <c r="P50" s="3">
        <v>0.718122899532318</v>
      </c>
      <c r="Q50" s="3">
        <v>0.70677142640452706</v>
      </c>
      <c r="R50" s="3">
        <v>0.739901483058929</v>
      </c>
      <c r="S50" s="3">
        <v>0.76960146427154497</v>
      </c>
      <c r="T50" s="3">
        <v>0.77345317602157504</v>
      </c>
      <c r="U50">
        <v>21</v>
      </c>
      <c r="V50">
        <v>2</v>
      </c>
      <c r="W50">
        <v>100</v>
      </c>
      <c r="X50">
        <v>0.99000000953674305</v>
      </c>
      <c r="Y50">
        <v>1.29999995231628</v>
      </c>
      <c r="Z50">
        <v>0.89999997615814198</v>
      </c>
      <c r="AA50" s="1">
        <v>16.666637420654201</v>
      </c>
      <c r="AB50" s="1">
        <v>19.8114318847656</v>
      </c>
      <c r="AC50" s="1">
        <v>55.398296356201101</v>
      </c>
      <c r="AD50" s="1">
        <v>65.592300415039006</v>
      </c>
      <c r="AE50" s="1">
        <v>1.6537815861072431</v>
      </c>
      <c r="AF50" s="1">
        <v>1.9261883497238099</v>
      </c>
      <c r="AG50" s="1">
        <v>1.8411693572998</v>
      </c>
      <c r="AH50" s="1">
        <v>2.14588403701782</v>
      </c>
      <c r="AI50" s="3">
        <f>ABS((J50-F50)/F50)</f>
        <v>2.2746176569844598E-2</v>
      </c>
      <c r="AJ50" s="3">
        <f>ABS((J50-G50)/G50)</f>
        <v>0.11729319453930803</v>
      </c>
      <c r="AK50" s="3">
        <f>(AVERAGEIF($E:$E,_xlfn.CONCAT($A50,"_",$B50,"_",$C50,"_Standard"),$J:$J)-$J50)/$J50</f>
        <v>0</v>
      </c>
      <c r="AL50" s="3">
        <f>(AVERAGEIF($E:$E,_xlfn.CONCAT($A50,"_",$B50,"_",$C50,"_Standard"),$H:$H)-$H50)/$H50</f>
        <v>0</v>
      </c>
      <c r="AM50" s="3">
        <f>($J50+$M50-$L50)/$M50</f>
        <v>1.2231611244988669</v>
      </c>
    </row>
    <row r="51" spans="1:39" x14ac:dyDescent="0.25">
      <c r="A51" t="str" cm="1">
        <f t="array" ref="A51:D51">_xlfn.TEXTSPLIT(E51,"_")</f>
        <v>Cottage</v>
      </c>
      <c r="B51" t="str">
        <v>Point</v>
      </c>
      <c r="C51" t="str">
        <v>15</v>
      </c>
      <c r="D51" t="str">
        <v>Longest</v>
      </c>
      <c r="E51" t="s">
        <v>556</v>
      </c>
      <c r="F51" s="10">
        <v>178.48065185546801</v>
      </c>
      <c r="G51" s="10">
        <v>163.68402099609301</v>
      </c>
      <c r="H51" s="21">
        <v>193.52861022949199</v>
      </c>
      <c r="I51" s="10">
        <v>147.25900268554599</v>
      </c>
      <c r="J51" s="21">
        <v>183.06021118164</v>
      </c>
      <c r="K51" s="10">
        <v>140.43600463867099</v>
      </c>
      <c r="L51" s="10">
        <v>62.370815277099602</v>
      </c>
      <c r="M51" s="45">
        <v>28.759336471557599</v>
      </c>
      <c r="N51" s="3">
        <v>0.63599997758865301</v>
      </c>
      <c r="O51" s="3">
        <v>0.85972839593887296</v>
      </c>
      <c r="P51" s="3">
        <v>0.89276534318923895</v>
      </c>
      <c r="Q51" s="3">
        <v>0.85356934598703205</v>
      </c>
      <c r="R51" s="3">
        <v>0.88396620750427202</v>
      </c>
      <c r="S51" s="3">
        <v>0.88562464714050204</v>
      </c>
      <c r="T51" s="3">
        <v>0.88596010208129805</v>
      </c>
      <c r="U51">
        <v>23</v>
      </c>
      <c r="V51">
        <v>2</v>
      </c>
      <c r="W51">
        <v>100</v>
      </c>
      <c r="X51">
        <v>0.99000000953674305</v>
      </c>
      <c r="Y51">
        <v>1.29999995231628</v>
      </c>
      <c r="Z51">
        <v>0.89999997615814198</v>
      </c>
      <c r="AA51" s="1">
        <v>4.6357951164245597</v>
      </c>
      <c r="AB51" s="1">
        <v>19.9331245422363</v>
      </c>
      <c r="AC51" s="1">
        <v>33.967758178710902</v>
      </c>
      <c r="AD51" s="1">
        <v>65.592300415039006</v>
      </c>
      <c r="AE51" s="1">
        <v>0.74521773753694498</v>
      </c>
      <c r="AF51" s="1">
        <v>1.95078957080841</v>
      </c>
      <c r="AG51" s="1">
        <v>1.3933368921279901</v>
      </c>
      <c r="AH51" s="1">
        <v>2.14588403701782</v>
      </c>
      <c r="AI51" s="3">
        <f>ABS((J51-F51)/F51)</f>
        <v>2.5658575753524666E-2</v>
      </c>
      <c r="AJ51" s="3">
        <f>ABS((J51-G51)/G51)</f>
        <v>0.11837557549988023</v>
      </c>
      <c r="AK51" s="3">
        <f>(AVERAGEIF($E:$E,_xlfn.CONCAT($A51,"_",$B51,"_",$C51,"_Standard"),$J:$J)-$J51)/$J51</f>
        <v>-0.65241369241764169</v>
      </c>
      <c r="AL51" s="3">
        <f>(AVERAGEIF($E:$E,_xlfn.CONCAT($A51,"_",$B51,"_",$C51,"_Standard"),$H:$H)-$H51)/$H51</f>
        <v>-0.61689398112810168</v>
      </c>
      <c r="AM51" s="3">
        <f>($J51+$M51-$L51)/$M51</f>
        <v>5.196529221871991</v>
      </c>
    </row>
    <row r="52" spans="1:39" x14ac:dyDescent="0.25">
      <c r="A52" t="str" cm="1">
        <f t="array" ref="A52:D52">_xlfn.TEXTSPLIT(E52,"_")</f>
        <v>Cottage</v>
      </c>
      <c r="B52" t="str">
        <v>Point</v>
      </c>
      <c r="C52" t="str">
        <v>Oblique</v>
      </c>
      <c r="D52" t="str">
        <v>Standard</v>
      </c>
      <c r="E52" t="s">
        <v>489</v>
      </c>
      <c r="F52" s="10">
        <v>64.311965942382798</v>
      </c>
      <c r="G52" s="10">
        <v>59.323455810546797</v>
      </c>
      <c r="H52" s="21">
        <v>70.438758850097599</v>
      </c>
      <c r="I52" s="10">
        <v>45.187999725341797</v>
      </c>
      <c r="J52" s="21">
        <v>66.491943359375</v>
      </c>
      <c r="K52" s="10">
        <v>42.632999420166001</v>
      </c>
      <c r="L52" s="10">
        <v>63.354774475097599</v>
      </c>
      <c r="M52" s="45">
        <v>13.002468109130801</v>
      </c>
      <c r="N52" s="3">
        <v>0.67599999904632502</v>
      </c>
      <c r="O52" s="3">
        <v>0.76866978406906095</v>
      </c>
      <c r="P52" s="3">
        <v>0.77966058254241899</v>
      </c>
      <c r="Q52" s="3">
        <v>0.76256852059650648</v>
      </c>
      <c r="R52" s="3">
        <v>0.77731126546859697</v>
      </c>
      <c r="S52" s="3">
        <v>0.81289577484130804</v>
      </c>
      <c r="T52" s="3">
        <v>0.816503405570983</v>
      </c>
      <c r="U52">
        <v>21</v>
      </c>
      <c r="V52">
        <v>2</v>
      </c>
      <c r="W52">
        <v>100</v>
      </c>
      <c r="X52">
        <v>0.99000000953674305</v>
      </c>
      <c r="Y52">
        <v>1.29999995231628</v>
      </c>
      <c r="Z52">
        <v>0.89999997615814198</v>
      </c>
      <c r="AA52" s="1">
        <v>16.648565292358398</v>
      </c>
      <c r="AB52" s="1">
        <v>20.367324829101499</v>
      </c>
      <c r="AC52" s="1">
        <v>55.838428497314403</v>
      </c>
      <c r="AD52" s="1">
        <v>65.592300415039006</v>
      </c>
      <c r="AE52" s="1">
        <v>1.4470284423140418</v>
      </c>
      <c r="AF52" s="1">
        <v>1.9791890382766699</v>
      </c>
      <c r="AG52" s="1">
        <v>1.84936618804931</v>
      </c>
      <c r="AH52" s="1">
        <v>2.14588403701782</v>
      </c>
      <c r="AI52" s="3">
        <f>ABS((J52-F52)/F52)</f>
        <v>3.3896917704945413E-2</v>
      </c>
      <c r="AJ52" s="3">
        <f>ABS((J52-G52)/G52)</f>
        <v>0.12083732228481801</v>
      </c>
      <c r="AK52" s="3">
        <f>(AVERAGEIF($E:$E,_xlfn.CONCAT($A52,"_",$B52,"_",$C52,"_Standard"),$J:$J)-$J52)/$J52</f>
        <v>0</v>
      </c>
      <c r="AL52" s="3">
        <f>(AVERAGEIF($E:$E,_xlfn.CONCAT($A52,"_",$B52,"_",$C52,"_Standard"),$H:$H)-$H52)/$H52</f>
        <v>0</v>
      </c>
      <c r="AM52" s="3">
        <f>($J52+$M52-$L52)/$M52</f>
        <v>1.2412748762732493</v>
      </c>
    </row>
    <row r="53" spans="1:39" hidden="1" x14ac:dyDescent="0.25">
      <c r="A53" t="str" cm="1">
        <f t="array" ref="A53:D53">_xlfn.TEXTSPLIT(E53,"_")</f>
        <v>Wood</v>
      </c>
      <c r="B53" t="str">
        <v>Plane</v>
      </c>
      <c r="C53" t="str">
        <v>45</v>
      </c>
      <c r="D53" t="str">
        <v>Full</v>
      </c>
      <c r="E53" t="s">
        <v>593</v>
      </c>
      <c r="F53" s="10">
        <v>107.703033447265</v>
      </c>
      <c r="G53" s="10">
        <v>122.100227355957</v>
      </c>
      <c r="H53" s="21">
        <v>121.58985900878901</v>
      </c>
      <c r="I53" s="10">
        <v>78.975997924804602</v>
      </c>
      <c r="J53" s="21">
        <v>106.99146270751901</v>
      </c>
      <c r="K53" s="10">
        <v>70.272003173828097</v>
      </c>
      <c r="L53" s="10">
        <v>158.18679809570301</v>
      </c>
      <c r="M53" s="45">
        <v>41.355224609375</v>
      </c>
      <c r="N53" s="3">
        <v>0.64700001478195102</v>
      </c>
      <c r="O53" s="3">
        <v>0.69679921865463201</v>
      </c>
      <c r="P53" s="3">
        <v>0.74941647052764804</v>
      </c>
      <c r="Q53" s="3">
        <v>0.71324859363192894</v>
      </c>
      <c r="R53" s="3">
        <v>0.76865720748901301</v>
      </c>
      <c r="S53" s="3">
        <v>0.81363809108734098</v>
      </c>
      <c r="T53" s="3">
        <v>0.825403451919555</v>
      </c>
      <c r="U53">
        <v>30</v>
      </c>
      <c r="V53">
        <v>2</v>
      </c>
      <c r="W53">
        <v>100</v>
      </c>
      <c r="X53">
        <v>0.40000000596046398</v>
      </c>
      <c r="Y53">
        <v>1.29999995231628</v>
      </c>
      <c r="Z53">
        <v>0.89999997615814198</v>
      </c>
      <c r="AA53" s="1">
        <v>563.98083496093705</v>
      </c>
      <c r="AB53" s="1">
        <v>34.423759460449197</v>
      </c>
      <c r="AC53" s="1">
        <v>54.219936370849602</v>
      </c>
      <c r="AD53" s="1">
        <v>68.403999328613196</v>
      </c>
      <c r="AE53" s="1">
        <v>1.6195163094882148</v>
      </c>
      <c r="AF53" s="1">
        <v>2.8142306804656898</v>
      </c>
      <c r="AG53" s="1">
        <v>2.1937680244445801</v>
      </c>
      <c r="AH53" s="1">
        <v>2.2891142368316602</v>
      </c>
      <c r="AI53" s="3">
        <f>ABS((J53-F53)/F53)</f>
        <v>6.6067845720835993E-3</v>
      </c>
      <c r="AJ53" s="3">
        <f>ABS((J53-G53)/G53)</f>
        <v>0.12374067580064071</v>
      </c>
      <c r="AK53" s="3">
        <f>(AVERAGEIF($E:$E,_xlfn.CONCAT($A53,"_",$B53,"_",$C53,"_Standard"),$J:$J)-$J53)/$J53</f>
        <v>0.5576058475774941</v>
      </c>
      <c r="AL53" s="3">
        <f>(AVERAGEIF($E:$E,_xlfn.CONCAT($A53,"_",$B53,"_",$C53,"_Standard"),$H:$H)-$H53)/$H53</f>
        <v>0.48284278384185214</v>
      </c>
      <c r="AM53" s="3">
        <f>($J53+$M53-$L53)/$M53</f>
        <v>-0.23794117603651688</v>
      </c>
    </row>
    <row r="54" spans="1:39" x14ac:dyDescent="0.25">
      <c r="A54" t="str" cm="1">
        <f t="array" ref="A54:D54">_xlfn.TEXTSPLIT(E54,"_")</f>
        <v>Cottage</v>
      </c>
      <c r="B54" t="str">
        <v>Point</v>
      </c>
      <c r="C54" t="str">
        <v>15</v>
      </c>
      <c r="D54" t="str">
        <v>Full</v>
      </c>
      <c r="E54" t="s">
        <v>619</v>
      </c>
      <c r="F54" s="10">
        <v>69.802024841308594</v>
      </c>
      <c r="G54" s="10">
        <v>82.813262939453097</v>
      </c>
      <c r="H54" s="21">
        <v>83.029953002929602</v>
      </c>
      <c r="I54" s="10">
        <v>53.183998107910099</v>
      </c>
      <c r="J54" s="21">
        <v>72.561561584472599</v>
      </c>
      <c r="K54" s="10">
        <v>46.361000061035099</v>
      </c>
      <c r="L54" s="10">
        <v>63.407222747802699</v>
      </c>
      <c r="M54" s="45">
        <v>28.759336471557599</v>
      </c>
      <c r="N54" s="3">
        <v>0.63599997758865301</v>
      </c>
      <c r="O54" s="3">
        <v>0.64324367046356201</v>
      </c>
      <c r="P54" s="3">
        <v>0.71036612987518299</v>
      </c>
      <c r="Q54" s="3">
        <v>0.74486285624102044</v>
      </c>
      <c r="R54" s="3">
        <v>0.75152164697647095</v>
      </c>
      <c r="S54" s="3">
        <v>0.779696285724639</v>
      </c>
      <c r="T54" s="3">
        <v>0.78088527917861905</v>
      </c>
      <c r="U54">
        <v>26</v>
      </c>
      <c r="V54">
        <v>2</v>
      </c>
      <c r="W54">
        <v>100</v>
      </c>
      <c r="X54">
        <v>0.40000000596046398</v>
      </c>
      <c r="Y54">
        <v>1.29999995231628</v>
      </c>
      <c r="Z54">
        <v>0.89999997615814198</v>
      </c>
      <c r="AA54" s="1">
        <v>363.63485717773398</v>
      </c>
      <c r="AB54" s="1">
        <v>19.758743286132798</v>
      </c>
      <c r="AC54" s="1">
        <v>63.688934326171797</v>
      </c>
      <c r="AD54" s="1">
        <v>65.592300415039006</v>
      </c>
      <c r="AE54" s="1">
        <v>0.86544277717305285</v>
      </c>
      <c r="AF54" s="1">
        <v>1.9139885902404701</v>
      </c>
      <c r="AG54" s="1">
        <v>2.3140578269958398</v>
      </c>
      <c r="AH54" s="1">
        <v>2.14588403701782</v>
      </c>
      <c r="AI54" s="3">
        <f>ABS((J54-F54)/F54)</f>
        <v>3.9533763518145415E-2</v>
      </c>
      <c r="AJ54" s="3">
        <f>ABS((J54-G54)/G54)</f>
        <v>0.12379298908286925</v>
      </c>
      <c r="AK54" s="3">
        <f>(AVERAGEIF($E:$E,_xlfn.CONCAT($A54,"_",$B54,"_",$C54,"_Standard"),$J:$J)-$J54)/$J54</f>
        <v>-0.12310014447802385</v>
      </c>
      <c r="AL54" s="3">
        <f>(AVERAGEIF($E:$E,_xlfn.CONCAT($A54,"_",$B54,"_",$C54,"_Standard"),$H:$H)-$H54)/$H54</f>
        <v>-0.10704543696157456</v>
      </c>
      <c r="AM54" s="3">
        <f>($J54+$M54-$L54)/$M54</f>
        <v>1.3183084159720917</v>
      </c>
    </row>
    <row r="55" spans="1:39" x14ac:dyDescent="0.25">
      <c r="A55" t="str" cm="1">
        <f t="array" ref="A55:D55">_xlfn.TEXTSPLIT(E55,"_")</f>
        <v>Random1000</v>
      </c>
      <c r="B55" t="str">
        <v>Point</v>
      </c>
      <c r="C55" t="str">
        <v>Parallel</v>
      </c>
      <c r="D55" t="str">
        <v>Full</v>
      </c>
      <c r="E55" t="s">
        <v>608</v>
      </c>
      <c r="F55" s="10">
        <v>84.563156127929602</v>
      </c>
      <c r="G55" s="10">
        <v>102.2021484375</v>
      </c>
      <c r="H55" s="21">
        <v>116.11471557617099</v>
      </c>
      <c r="I55" s="10">
        <v>67.638999938964801</v>
      </c>
      <c r="J55" s="21">
        <v>89.333648681640597</v>
      </c>
      <c r="K55" s="10">
        <v>52.300998687744098</v>
      </c>
      <c r="L55" s="10">
        <v>86.575172424316406</v>
      </c>
      <c r="M55" s="45">
        <v>59.913173675537102</v>
      </c>
      <c r="N55" s="3">
        <v>0.55299997329711903</v>
      </c>
      <c r="O55" s="3">
        <v>0.458349108695983</v>
      </c>
      <c r="P55" s="3">
        <v>0.63367551565170199</v>
      </c>
      <c r="Q55" s="3">
        <v>0.62352603307776799</v>
      </c>
      <c r="R55" s="3">
        <v>0.63795530796051003</v>
      </c>
      <c r="S55" s="3">
        <v>0.638072550296783</v>
      </c>
      <c r="T55" s="3">
        <v>0.63763189315795898</v>
      </c>
      <c r="U55">
        <v>18</v>
      </c>
      <c r="V55">
        <v>2</v>
      </c>
      <c r="W55">
        <v>100</v>
      </c>
      <c r="X55">
        <v>0.40000000596046398</v>
      </c>
      <c r="Y55">
        <v>1.29999995231628</v>
      </c>
      <c r="Z55">
        <v>0.89999997615814198</v>
      </c>
      <c r="AA55" s="1">
        <v>83.501914978027301</v>
      </c>
      <c r="AB55" s="1">
        <v>6.3396925926208496</v>
      </c>
      <c r="AC55" s="1">
        <v>47.205204010009702</v>
      </c>
      <c r="AD55" s="1">
        <v>85.631629943847599</v>
      </c>
      <c r="AE55" s="1">
        <v>0.10731432322643578</v>
      </c>
      <c r="AF55" s="1">
        <v>0.27580142021179199</v>
      </c>
      <c r="AG55" s="1">
        <v>1.64864861965179</v>
      </c>
      <c r="AH55" s="1">
        <v>2.2462463378906201</v>
      </c>
      <c r="AI55" s="3">
        <f>ABS((J55-F55)/F55)</f>
        <v>5.6413369275078312E-2</v>
      </c>
      <c r="AJ55" s="3">
        <f>ABS((J55-G55)/G55)</f>
        <v>0.12591222349624986</v>
      </c>
      <c r="AK55" s="3">
        <f>(AVERAGEIF($E:$E,_xlfn.CONCAT($A55,"_",$B55,"_",$C55,"_Standard"),$J:$J)-$J55)/$J55</f>
        <v>-3.0877844145684175E-2</v>
      </c>
      <c r="AL55" s="3">
        <f>(AVERAGEIF($E:$E,_xlfn.CONCAT($A55,"_",$B55,"_",$C55,"_Standard"),$H:$H)-$H55)/$H55</f>
        <v>-2.2636127024285545E-2</v>
      </c>
      <c r="AM55" s="3">
        <f>($J55+$M55-$L55)/$M55</f>
        <v>1.0460412308028093</v>
      </c>
    </row>
    <row r="56" spans="1:39" x14ac:dyDescent="0.25">
      <c r="A56" t="str" cm="1">
        <f t="array" ref="A56:D56">_xlfn.TEXTSPLIT(E56,"_")</f>
        <v>Suzanne</v>
      </c>
      <c r="B56" t="str">
        <v>Point</v>
      </c>
      <c r="C56" t="str">
        <v>Oblique</v>
      </c>
      <c r="D56" t="str">
        <v>Facing</v>
      </c>
      <c r="E56" t="s">
        <v>511</v>
      </c>
      <c r="F56" s="10">
        <v>44.224716186523402</v>
      </c>
      <c r="G56" s="10">
        <v>38.964500427246001</v>
      </c>
      <c r="H56" s="21">
        <v>52.135219573974602</v>
      </c>
      <c r="I56" s="10">
        <v>33.097999572753899</v>
      </c>
      <c r="J56" s="21">
        <v>43.937530517578097</v>
      </c>
      <c r="K56" s="10">
        <v>28.3850002288818</v>
      </c>
      <c r="L56" s="10">
        <v>49.025169372558501</v>
      </c>
      <c r="M56" s="45">
        <v>14.8765335083007</v>
      </c>
      <c r="N56" s="3">
        <v>0.44600000977516102</v>
      </c>
      <c r="O56" s="3">
        <v>0.53579676151275601</v>
      </c>
      <c r="P56" s="3">
        <v>0.57530975341796797</v>
      </c>
      <c r="Q56" s="3">
        <v>0.53916218356453505</v>
      </c>
      <c r="R56" s="3">
        <v>0.632529556751251</v>
      </c>
      <c r="S56" s="3">
        <v>0.64037907123565596</v>
      </c>
      <c r="T56" s="3">
        <v>0.64037907123565596</v>
      </c>
      <c r="U56">
        <v>14</v>
      </c>
      <c r="V56">
        <v>2</v>
      </c>
      <c r="W56">
        <v>100</v>
      </c>
      <c r="X56">
        <v>0.40000000596046398</v>
      </c>
      <c r="Y56">
        <v>1.29999995231628</v>
      </c>
      <c r="Z56">
        <v>0.89999997615814198</v>
      </c>
      <c r="AA56" s="1">
        <v>5.3305940628051696</v>
      </c>
      <c r="AB56" s="1">
        <v>6.3346934318542401</v>
      </c>
      <c r="AC56" s="1">
        <v>73.848701477050696</v>
      </c>
      <c r="AD56" s="1">
        <v>89.691513061523395</v>
      </c>
      <c r="AE56" s="1">
        <v>0.33180123686089497</v>
      </c>
      <c r="AF56" s="1">
        <v>0.31060045957565302</v>
      </c>
      <c r="AG56" s="1">
        <v>2.3575129508972101</v>
      </c>
      <c r="AH56" s="1">
        <v>2.6314699649810702</v>
      </c>
      <c r="AI56" s="3">
        <f>ABS((J56-F56)/F56)</f>
        <v>6.4937820682457988E-3</v>
      </c>
      <c r="AJ56" s="3">
        <f>ABS((J56-G56)/G56)</f>
        <v>0.12762976647468305</v>
      </c>
      <c r="AK56" s="3">
        <f>(AVERAGEIF($E:$E,_xlfn.CONCAT($A56,"_",$B56,"_",$C56,"_Standard"),$J:$J)-$J56)/$J56</f>
        <v>6.8765909935439518E-2</v>
      </c>
      <c r="AL56" s="3">
        <f>(AVERAGEIF($E:$E,_xlfn.CONCAT($A56,"_",$B56,"_",$C56,"_Standard"),$H:$H)-$H56)/$H56</f>
        <v>5.7895424248376071E-2</v>
      </c>
      <c r="AM56" s="3">
        <f>($J56+$M56-$L56)/$M56</f>
        <v>0.65800911535327467</v>
      </c>
    </row>
    <row r="57" spans="1:39" hidden="1" x14ac:dyDescent="0.25">
      <c r="A57" t="str" cm="1">
        <f t="array" ref="A57:D57">_xlfn.TEXTSPLIT(E57,"_")</f>
        <v>Random100</v>
      </c>
      <c r="B57" t="str">
        <v>Plane</v>
      </c>
      <c r="C57" t="str">
        <v>15</v>
      </c>
      <c r="D57" t="str">
        <v>Standard</v>
      </c>
      <c r="E57" t="s">
        <v>493</v>
      </c>
      <c r="F57" s="10">
        <v>21.870658874511701</v>
      </c>
      <c r="G57" s="10">
        <v>19.073268890380799</v>
      </c>
      <c r="H57" s="21">
        <v>38.5891914367675</v>
      </c>
      <c r="I57" s="10">
        <v>20.843000411987301</v>
      </c>
      <c r="J57" s="21">
        <v>21.515996932983398</v>
      </c>
      <c r="K57" s="10">
        <v>11.6960000991821</v>
      </c>
      <c r="L57" s="10">
        <v>20.813610076904201</v>
      </c>
      <c r="M57" s="45">
        <v>19.6696243286132</v>
      </c>
      <c r="N57" s="3">
        <v>0.13199999928474401</v>
      </c>
      <c r="O57" s="3">
        <v>0.44136014580726601</v>
      </c>
      <c r="P57" s="3">
        <v>0.47242429852485601</v>
      </c>
      <c r="Q57" s="3">
        <v>0.45647693045033266</v>
      </c>
      <c r="R57" s="3">
        <v>0.432787835597991</v>
      </c>
      <c r="S57" s="3">
        <v>0.432787835597991</v>
      </c>
      <c r="T57" s="3">
        <v>0.432787835597991</v>
      </c>
      <c r="U57">
        <v>9</v>
      </c>
      <c r="V57">
        <v>2</v>
      </c>
      <c r="W57">
        <v>100</v>
      </c>
      <c r="X57">
        <v>0.99000000953674305</v>
      </c>
      <c r="Y57">
        <v>1.29999995231628</v>
      </c>
      <c r="Z57">
        <v>0.89999997615814198</v>
      </c>
      <c r="AA57" s="1">
        <v>0.39529997110366799</v>
      </c>
      <c r="AB57" s="1">
        <v>0.56529980897903398</v>
      </c>
      <c r="AC57" s="1">
        <v>55.535354614257798</v>
      </c>
      <c r="AD57" s="1">
        <v>77.191917419433594</v>
      </c>
      <c r="AE57" s="1">
        <v>1.1663304865191569E-2</v>
      </c>
      <c r="AF57" s="1">
        <v>2.7199981734156602E-2</v>
      </c>
      <c r="AG57" s="1">
        <v>1.0303030014037999</v>
      </c>
      <c r="AH57" s="1">
        <v>1.5252525806427</v>
      </c>
      <c r="AI57" s="3">
        <f>ABS((J57-F57)/F57)</f>
        <v>1.6216335482312761E-2</v>
      </c>
      <c r="AJ57" s="3">
        <f>ABS((J57-G57)/G57)</f>
        <v>0.12807076000666764</v>
      </c>
      <c r="AK57" s="3">
        <f>(AVERAGEIF($E:$E,_xlfn.CONCAT($A57,"_",$B57,"_",$C57,"_Standard"),$J:$J)-$J57)/$J57</f>
        <v>0</v>
      </c>
      <c r="AL57" s="3">
        <f>(AVERAGEIF($E:$E,_xlfn.CONCAT($A57,"_",$B57,"_",$C57,"_Standard"),$H:$H)-$H57)/$H57</f>
        <v>0</v>
      </c>
      <c r="AM57" s="3">
        <f>($J57+$M57-$L57)/$M57</f>
        <v>1.0357092156080194</v>
      </c>
    </row>
    <row r="58" spans="1:39" x14ac:dyDescent="0.25">
      <c r="A58" t="str" cm="1">
        <f t="array" ref="A58:D58">_xlfn.TEXTSPLIT(E58,"_")</f>
        <v>Wood</v>
      </c>
      <c r="B58" t="str">
        <v>Point</v>
      </c>
      <c r="C58" t="str">
        <v>15</v>
      </c>
      <c r="D58" t="str">
        <v>Longest</v>
      </c>
      <c r="E58" t="s">
        <v>550</v>
      </c>
      <c r="F58" s="10">
        <v>437.22698974609301</v>
      </c>
      <c r="G58" s="10">
        <v>406.69992065429602</v>
      </c>
      <c r="H58" s="21">
        <v>470.62762451171801</v>
      </c>
      <c r="I58" s="10">
        <v>373.99398803710898</v>
      </c>
      <c r="J58" s="21">
        <v>459.71160888671801</v>
      </c>
      <c r="K58" s="10">
        <v>367.56399536132801</v>
      </c>
      <c r="L58" s="10">
        <v>88.539154052734304</v>
      </c>
      <c r="M58" s="45">
        <v>26.559606552123999</v>
      </c>
      <c r="N58" s="3">
        <v>0.58899998664855902</v>
      </c>
      <c r="O58" s="3">
        <v>0.945118308067321</v>
      </c>
      <c r="P58" s="3">
        <v>0.86999547481536799</v>
      </c>
      <c r="Q58" s="3">
        <v>0.8032282754779817</v>
      </c>
      <c r="R58" s="3">
        <v>0.84013748168945301</v>
      </c>
      <c r="S58" s="3">
        <v>0.84394294023513705</v>
      </c>
      <c r="T58" s="3">
        <v>0.844929158687591</v>
      </c>
      <c r="U58">
        <v>22</v>
      </c>
      <c r="V58">
        <v>2</v>
      </c>
      <c r="W58">
        <v>100</v>
      </c>
      <c r="X58">
        <v>0.99000000953674305</v>
      </c>
      <c r="Y58">
        <v>1.29999995231628</v>
      </c>
      <c r="Z58">
        <v>0.89999997615814198</v>
      </c>
      <c r="AA58" s="1">
        <v>8.5735702514648402</v>
      </c>
      <c r="AB58" s="1">
        <v>35.147209167480398</v>
      </c>
      <c r="AC58" s="1">
        <v>29.4471015930175</v>
      </c>
      <c r="AD58" s="1">
        <v>68.403999328613196</v>
      </c>
      <c r="AE58" s="1">
        <v>2.3838833588050501</v>
      </c>
      <c r="AF58" s="1">
        <v>2.9962394237518302</v>
      </c>
      <c r="AG58" s="1">
        <v>1.2863682508468599</v>
      </c>
      <c r="AH58" s="1">
        <v>2.2891142368316602</v>
      </c>
      <c r="AI58" s="3">
        <f>ABS((J58-F58)/F58)</f>
        <v>5.1425505899538121E-2</v>
      </c>
      <c r="AJ58" s="3">
        <f>ABS((J58-G58)/G58)</f>
        <v>0.13034595174529945</v>
      </c>
      <c r="AK58" s="3">
        <f>(AVERAGEIF($E:$E,_xlfn.CONCAT($A58,"_",$B58,"_",$C58,"_Standard"),$J:$J)-$J58)/$J58</f>
        <v>-0.77381980545452322</v>
      </c>
      <c r="AL58" s="3">
        <f>(AVERAGEIF($E:$E,_xlfn.CONCAT($A58,"_",$B58,"_",$C58,"_Standard"),$H:$H)-$H58)/$H58</f>
        <v>-0.75355268019520361</v>
      </c>
      <c r="AM58" s="3">
        <f>($J58+$M58-$L58)/$M58</f>
        <v>14.975073542808211</v>
      </c>
    </row>
    <row r="59" spans="1:39" x14ac:dyDescent="0.25">
      <c r="A59" t="str" cm="1">
        <f t="array" ref="A59:D59">_xlfn.TEXTSPLIT(E59,"_")</f>
        <v>Suzanne</v>
      </c>
      <c r="B59" t="str">
        <v>Point</v>
      </c>
      <c r="C59" t="str">
        <v>Oblique</v>
      </c>
      <c r="D59" t="str">
        <v>Full</v>
      </c>
      <c r="E59" t="s">
        <v>644</v>
      </c>
      <c r="F59" s="10">
        <v>46.898468017578097</v>
      </c>
      <c r="G59" s="10">
        <v>43.5692138671875</v>
      </c>
      <c r="H59" s="21">
        <v>56.911190032958899</v>
      </c>
      <c r="I59" s="10">
        <v>35.777000427246001</v>
      </c>
      <c r="J59" s="21">
        <v>49.3865547180175</v>
      </c>
      <c r="K59" s="10">
        <v>31.513999938964801</v>
      </c>
      <c r="L59" s="10">
        <v>49.466773986816399</v>
      </c>
      <c r="M59" s="45">
        <v>14.481832504272401</v>
      </c>
      <c r="N59" s="3">
        <v>0.47699999809265098</v>
      </c>
      <c r="O59" s="3">
        <v>0.55377542972564697</v>
      </c>
      <c r="P59" s="3">
        <v>0.58428907394409102</v>
      </c>
      <c r="Q59" s="3">
        <v>0.56730799017200473</v>
      </c>
      <c r="R59" s="3">
        <v>0.63444340229034402</v>
      </c>
      <c r="S59" s="3">
        <v>0.64212113618850697</v>
      </c>
      <c r="T59" s="3">
        <v>0.64212113618850697</v>
      </c>
      <c r="U59">
        <v>16</v>
      </c>
      <c r="V59">
        <v>2</v>
      </c>
      <c r="W59">
        <v>100</v>
      </c>
      <c r="X59">
        <v>0.40000000596046398</v>
      </c>
      <c r="Y59">
        <v>1.29999995231628</v>
      </c>
      <c r="Z59">
        <v>0.89999997615814198</v>
      </c>
      <c r="AA59" s="1">
        <v>104.43611907958901</v>
      </c>
      <c r="AB59" s="1">
        <v>6.36639308929443</v>
      </c>
      <c r="AC59" s="1">
        <v>63.603733062744098</v>
      </c>
      <c r="AD59" s="1">
        <v>89.691513061523395</v>
      </c>
      <c r="AE59" s="1">
        <v>0.17849062964744414</v>
      </c>
      <c r="AF59" s="1">
        <v>0.30800059437751698</v>
      </c>
      <c r="AG59" s="1">
        <v>2.1058092117309499</v>
      </c>
      <c r="AH59" s="1">
        <v>2.6314699649810702</v>
      </c>
      <c r="AI59" s="3">
        <f>ABS((J59-F59)/F59)</f>
        <v>5.3052622092193698E-2</v>
      </c>
      <c r="AJ59" s="3">
        <f>ABS((J59-G59)/G59)</f>
        <v>0.13351952753986018</v>
      </c>
      <c r="AK59" s="3">
        <f>(AVERAGEIF($E:$E,_xlfn.CONCAT($A59,"_",$B59,"_",$C59,"_Standard"),$J:$J)-$J59)/$J59</f>
        <v>-4.9155482660067883E-2</v>
      </c>
      <c r="AL59" s="3">
        <f>(AVERAGEIF($E:$E,_xlfn.CONCAT($A59,"_",$B59,"_",$C59,"_Standard"),$H:$H)-$H59)/$H59</f>
        <v>-3.0882851025412262E-2</v>
      </c>
      <c r="AM59" s="3">
        <f>($J59+$M59-$L59)/$M59</f>
        <v>0.9944606962706386</v>
      </c>
    </row>
    <row r="60" spans="1:39" x14ac:dyDescent="0.25">
      <c r="A60" t="str" cm="1">
        <f t="array" ref="A60:D60">_xlfn.TEXTSPLIT(E60,"_")</f>
        <v>Suzanne</v>
      </c>
      <c r="B60" t="str">
        <v>Point</v>
      </c>
      <c r="C60" t="str">
        <v>15</v>
      </c>
      <c r="D60" t="str">
        <v>Facing</v>
      </c>
      <c r="E60" t="s">
        <v>509</v>
      </c>
      <c r="F60" s="10">
        <v>42.038700103759702</v>
      </c>
      <c r="G60" s="10">
        <v>39.281780242919901</v>
      </c>
      <c r="H60" s="21">
        <v>52.217563629150298</v>
      </c>
      <c r="I60" s="10">
        <v>33.363998413085902</v>
      </c>
      <c r="J60" s="21">
        <v>44.680793762207003</v>
      </c>
      <c r="K60" s="10">
        <v>29.142000198364201</v>
      </c>
      <c r="L60" s="10">
        <v>46.1448364257812</v>
      </c>
      <c r="M60" s="45">
        <v>15.900426864624</v>
      </c>
      <c r="N60" s="3">
        <v>0.52600002288818304</v>
      </c>
      <c r="O60" s="3">
        <v>0.49856150150299</v>
      </c>
      <c r="P60" s="3">
        <v>0.56104916334152199</v>
      </c>
      <c r="Q60" s="3">
        <v>0.50549130959110877</v>
      </c>
      <c r="R60" s="3">
        <v>0.613289654254913</v>
      </c>
      <c r="S60" s="3">
        <v>0.622580707073211</v>
      </c>
      <c r="T60" s="3">
        <v>0.622580707073211</v>
      </c>
      <c r="U60">
        <v>14</v>
      </c>
      <c r="V60">
        <v>2</v>
      </c>
      <c r="W60">
        <v>100</v>
      </c>
      <c r="X60">
        <v>0.40000000596046398</v>
      </c>
      <c r="Y60">
        <v>1.29999995231628</v>
      </c>
      <c r="Z60">
        <v>0.89999997615814198</v>
      </c>
      <c r="AA60" s="1">
        <v>5.4039936065673801</v>
      </c>
      <c r="AB60" s="1">
        <v>6.4580888748168901</v>
      </c>
      <c r="AC60" s="1">
        <v>73.789367675781193</v>
      </c>
      <c r="AD60" s="1">
        <v>89.691513061523395</v>
      </c>
      <c r="AE60" s="1">
        <v>0.26058549482089921</v>
      </c>
      <c r="AF60" s="1">
        <v>0.30560082197189298</v>
      </c>
      <c r="AG60" s="1">
        <v>2.3607923984527499</v>
      </c>
      <c r="AH60" s="1">
        <v>2.6314699649810702</v>
      </c>
      <c r="AI60" s="3">
        <f>ABS((J60-F60)/F60)</f>
        <v>6.2849080773813154E-2</v>
      </c>
      <c r="AJ60" s="3">
        <f>ABS((J60-G60)/G60)</f>
        <v>0.13744319849811831</v>
      </c>
      <c r="AK60" s="3">
        <f>(AVERAGEIF($E:$E,_xlfn.CONCAT($A60,"_",$B60,"_",$C60,"_Standard"),$J:$J)-$J60)/$J60</f>
        <v>0.11259372437099031</v>
      </c>
      <c r="AL60" s="3">
        <f>(AVERAGEIF($E:$E,_xlfn.CONCAT($A60,"_",$B60,"_",$C60,"_Standard"),$H:$H)-$H60)/$H60</f>
        <v>9.6342767783313049E-2</v>
      </c>
      <c r="AM60" s="3">
        <f>($J60+$M60-$L60)/$M60</f>
        <v>0.90792431699859166</v>
      </c>
    </row>
    <row r="61" spans="1:39" x14ac:dyDescent="0.25">
      <c r="A61" t="str" cm="1">
        <f t="array" ref="A61:D61">_xlfn.TEXTSPLIT(E61,"_")</f>
        <v>Suzanne</v>
      </c>
      <c r="B61" t="str">
        <v>Point</v>
      </c>
      <c r="C61" t="str">
        <v>45</v>
      </c>
      <c r="D61" t="str">
        <v>Facing</v>
      </c>
      <c r="E61" t="s">
        <v>512</v>
      </c>
      <c r="F61" s="10">
        <v>48.225479125976499</v>
      </c>
      <c r="G61" s="10">
        <v>40.445938110351499</v>
      </c>
      <c r="H61" s="21">
        <v>53.986366271972599</v>
      </c>
      <c r="I61" s="10">
        <v>33.7239990234375</v>
      </c>
      <c r="J61" s="21">
        <v>46.179164886474602</v>
      </c>
      <c r="K61" s="10">
        <v>29.315000534057599</v>
      </c>
      <c r="L61" s="10">
        <v>51.836761474609297</v>
      </c>
      <c r="M61" s="45">
        <v>15.100968360900801</v>
      </c>
      <c r="N61" s="3">
        <v>0.48300001025199801</v>
      </c>
      <c r="O61" s="3">
        <v>0.53233289718627896</v>
      </c>
      <c r="P61" s="3">
        <v>0.57015585899353005</v>
      </c>
      <c r="Q61" s="3">
        <v>0.55714990913298601</v>
      </c>
      <c r="R61" s="3">
        <v>0.59881675243377597</v>
      </c>
      <c r="S61" s="3">
        <v>0.60911661386489802</v>
      </c>
      <c r="T61" s="3">
        <v>0.60911661386489802</v>
      </c>
      <c r="U61">
        <v>15</v>
      </c>
      <c r="V61">
        <v>2</v>
      </c>
      <c r="W61">
        <v>100</v>
      </c>
      <c r="X61">
        <v>0.40000000596046398</v>
      </c>
      <c r="Y61">
        <v>1.29999995231628</v>
      </c>
      <c r="Z61">
        <v>0.89999997615814198</v>
      </c>
      <c r="AA61" s="1">
        <v>3.6852960586547798</v>
      </c>
      <c r="AB61" s="1">
        <v>6.3575887680053702</v>
      </c>
      <c r="AC61" s="1">
        <v>52.441909790038999</v>
      </c>
      <c r="AD61" s="1">
        <v>89.691513061523395</v>
      </c>
      <c r="AE61" s="1">
        <v>0.21246480665314063</v>
      </c>
      <c r="AF61" s="1">
        <v>0.31450060009956299</v>
      </c>
      <c r="AG61" s="1">
        <v>1.63381743431091</v>
      </c>
      <c r="AH61" s="1">
        <v>2.6314699649810702</v>
      </c>
      <c r="AI61" s="3">
        <f>ABS((J61-F61)/F61)</f>
        <v>4.2432222065776341E-2</v>
      </c>
      <c r="AJ61" s="3">
        <f>ABS((J61-G61)/G61)</f>
        <v>0.14175037207644284</v>
      </c>
      <c r="AK61" s="3">
        <f>(AVERAGEIF($E:$E,_xlfn.CONCAT($A61,"_",$B61,"_",$C61,"_Standard"),$J:$J)-$J61)/$J61</f>
        <v>3.2525384345133954E-2</v>
      </c>
      <c r="AL61" s="3">
        <f>(AVERAGEIF($E:$E,_xlfn.CONCAT($A61,"_",$B61,"_",$C61,"_Standard"),$H:$H)-$H61)/$H61</f>
        <v>2.7821960144435109E-2</v>
      </c>
      <c r="AM61" s="3">
        <f>($J61+$M61-$L61)/$M61</f>
        <v>0.62534875559482273</v>
      </c>
    </row>
    <row r="62" spans="1:39" x14ac:dyDescent="0.25">
      <c r="A62" t="str" cm="1">
        <f t="array" ref="A62:D62">_xlfn.TEXTSPLIT(E62,"_")</f>
        <v>Wood</v>
      </c>
      <c r="B62" t="str">
        <v>Point</v>
      </c>
      <c r="C62" t="str">
        <v>Parallel</v>
      </c>
      <c r="D62" t="str">
        <v>Standard</v>
      </c>
      <c r="E62" t="s">
        <v>457</v>
      </c>
      <c r="F62" s="10">
        <v>99.805496215820298</v>
      </c>
      <c r="G62" s="10">
        <v>95.085273742675696</v>
      </c>
      <c r="H62" s="21">
        <v>119.995712280273</v>
      </c>
      <c r="I62" s="10">
        <v>74.945999145507798</v>
      </c>
      <c r="J62" s="21">
        <v>108.99087524414</v>
      </c>
      <c r="K62" s="10">
        <v>68.573997497558594</v>
      </c>
      <c r="L62" s="10">
        <v>86.123558044433594</v>
      </c>
      <c r="M62" s="45">
        <v>26.581630706787099</v>
      </c>
      <c r="N62" s="3">
        <v>0.58600002527236905</v>
      </c>
      <c r="O62" s="3">
        <v>0.86942964792251498</v>
      </c>
      <c r="P62" s="3">
        <v>0.86446756124496404</v>
      </c>
      <c r="Q62" s="3">
        <v>0.80379938309119281</v>
      </c>
      <c r="R62" s="3">
        <v>0.75927305221557595</v>
      </c>
      <c r="S62" s="3">
        <v>0.78448021411895696</v>
      </c>
      <c r="T62" s="3">
        <v>0.78939753770828203</v>
      </c>
      <c r="U62">
        <v>27</v>
      </c>
      <c r="V62">
        <v>2</v>
      </c>
      <c r="W62">
        <v>100</v>
      </c>
      <c r="X62">
        <v>0.99000000953674305</v>
      </c>
      <c r="Y62">
        <v>1.29999995231628</v>
      </c>
      <c r="Z62">
        <v>0.89999997615814198</v>
      </c>
      <c r="AA62" s="1">
        <v>25.036775588989201</v>
      </c>
      <c r="AB62" s="1">
        <v>34.593551635742102</v>
      </c>
      <c r="AC62" s="1">
        <v>50.228092193603501</v>
      </c>
      <c r="AD62" s="1">
        <v>68.403999328613196</v>
      </c>
      <c r="AE62" s="1">
        <v>2.0609818814398766</v>
      </c>
      <c r="AF62" s="1">
        <v>2.9139349460601802</v>
      </c>
      <c r="AG62" s="1">
        <v>1.7620540857314999</v>
      </c>
      <c r="AH62" s="1">
        <v>2.2891142368316602</v>
      </c>
      <c r="AI62" s="3">
        <f>ABS((J62-F62)/F62)</f>
        <v>9.2032797557132076E-2</v>
      </c>
      <c r="AJ62" s="3">
        <f>ABS((J62-G62)/G62)</f>
        <v>0.14624348181503169</v>
      </c>
      <c r="AK62" s="3">
        <f>(AVERAGEIF($E:$E,_xlfn.CONCAT($A62,"_",$B62,"_",$C62,"_Standard"),$J:$J)-$J62)/$J62</f>
        <v>0</v>
      </c>
      <c r="AL62" s="3">
        <f>(AVERAGEIF($E:$E,_xlfn.CONCAT($A62,"_",$B62,"_",$C62,"_Standard"),$H:$H)-$H62)/$H62</f>
        <v>0</v>
      </c>
      <c r="AM62" s="3">
        <f>($J62+$M62-$L62)/$M62</f>
        <v>1.860267658216608</v>
      </c>
    </row>
    <row r="63" spans="1:39" hidden="1" x14ac:dyDescent="0.25">
      <c r="A63" t="str" cm="1">
        <f t="array" ref="A63:D63">_xlfn.TEXTSPLIT(E63,"_")</f>
        <v>CottageWalls</v>
      </c>
      <c r="B63" t="str">
        <v>Plane</v>
      </c>
      <c r="C63" t="str">
        <v>45</v>
      </c>
      <c r="D63" t="str">
        <v>Full</v>
      </c>
      <c r="E63" t="s">
        <v>616</v>
      </c>
      <c r="F63" s="10">
        <v>242.60435485839801</v>
      </c>
      <c r="G63" s="10">
        <v>211.01736450195301</v>
      </c>
      <c r="H63" s="21">
        <v>242.30656433105401</v>
      </c>
      <c r="I63" s="10">
        <v>138.02799987792901</v>
      </c>
      <c r="J63" s="21">
        <v>242.30656433105401</v>
      </c>
      <c r="K63" s="10">
        <v>138.02799987792901</v>
      </c>
      <c r="L63" s="10">
        <v>151.47834777832</v>
      </c>
      <c r="M63" s="45">
        <v>242.30656433105401</v>
      </c>
      <c r="N63" s="3">
        <v>1</v>
      </c>
      <c r="O63" s="3">
        <v>0.64568245410919101</v>
      </c>
      <c r="P63" s="3">
        <v>0.67104238271713201</v>
      </c>
      <c r="Q63" s="3">
        <v>0.71788061128702052</v>
      </c>
      <c r="R63" s="3">
        <v>0.73375654220580999</v>
      </c>
      <c r="S63" s="3">
        <v>0.74689042568206698</v>
      </c>
      <c r="T63" s="3">
        <v>0.78350329399108798</v>
      </c>
      <c r="U63">
        <v>43</v>
      </c>
      <c r="V63">
        <v>2</v>
      </c>
      <c r="W63">
        <v>100</v>
      </c>
      <c r="X63">
        <v>0.40000000596046398</v>
      </c>
      <c r="Y63">
        <v>1.29999995231628</v>
      </c>
      <c r="Z63">
        <v>0.89999997615814198</v>
      </c>
      <c r="AA63" s="1">
        <v>132.722076416015</v>
      </c>
      <c r="AB63" s="1">
        <v>28.347694396972599</v>
      </c>
      <c r="AC63" s="1">
        <v>46.634288787841797</v>
      </c>
      <c r="AD63" s="1">
        <v>69.254341125488196</v>
      </c>
      <c r="AE63" s="1">
        <v>1.7147100430804458</v>
      </c>
      <c r="AF63" s="1">
        <v>2.4112873077392498</v>
      </c>
      <c r="AG63" s="1">
        <v>1.7741801738739</v>
      </c>
      <c r="AH63" s="1">
        <v>2.1939425468444802</v>
      </c>
      <c r="AI63" s="3">
        <f>ABS((J63-F63)/F63)</f>
        <v>1.2274739565900149E-3</v>
      </c>
      <c r="AJ63" s="3">
        <f>ABS((J63-G63)/G63)</f>
        <v>0.14827784387768433</v>
      </c>
      <c r="AK63" s="3">
        <f>(AVERAGEIF($E:$E,_xlfn.CONCAT($A63,"_",$B63,"_",$C63,"_Standard"),$J:$J)-$J63)/$J63</f>
        <v>-0.3865171375236825</v>
      </c>
      <c r="AL63" s="3">
        <f>(AVERAGEIF($E:$E,_xlfn.CONCAT($A63,"_",$B63,"_",$C63,"_Standard"),$H:$H)-$H63)/$H63</f>
        <v>-0.3865171375236825</v>
      </c>
      <c r="AM63" s="3">
        <f>($J63+$M63-$L63)/$M63</f>
        <v>1.3748483529676025</v>
      </c>
    </row>
    <row r="64" spans="1:39" x14ac:dyDescent="0.25">
      <c r="A64" t="str" cm="1">
        <f t="array" ref="A64:D64">_xlfn.TEXTSPLIT(E64,"_")</f>
        <v>Cottage</v>
      </c>
      <c r="B64" t="str">
        <v>Point</v>
      </c>
      <c r="C64" t="str">
        <v>Oblique</v>
      </c>
      <c r="D64" t="str">
        <v>Full</v>
      </c>
      <c r="E64" t="s">
        <v>624</v>
      </c>
      <c r="F64" s="10">
        <v>117.062942504882</v>
      </c>
      <c r="G64" s="10">
        <v>143.61251831054599</v>
      </c>
      <c r="H64" s="21">
        <v>125.828323364257</v>
      </c>
      <c r="I64" s="10">
        <v>73.410003662109304</v>
      </c>
      <c r="J64" s="21">
        <v>121.15211486816401</v>
      </c>
      <c r="K64" s="10">
        <v>70.178001403808594</v>
      </c>
      <c r="L64" s="10">
        <v>68.477569580078097</v>
      </c>
      <c r="M64" s="45">
        <v>15.4514980316162</v>
      </c>
      <c r="N64" s="3">
        <v>0.66600000858306796</v>
      </c>
      <c r="O64" s="3">
        <v>0.84681141376495295</v>
      </c>
      <c r="P64" s="3">
        <v>0.85888564586639404</v>
      </c>
      <c r="Q64" s="3">
        <v>0.79843240968049078</v>
      </c>
      <c r="R64" s="3">
        <v>0.86530417203903198</v>
      </c>
      <c r="S64" s="3">
        <v>0.86797559261321999</v>
      </c>
      <c r="T64" s="3">
        <v>0.87401944398880005</v>
      </c>
      <c r="U64">
        <v>39</v>
      </c>
      <c r="V64">
        <v>2</v>
      </c>
      <c r="W64">
        <v>100</v>
      </c>
      <c r="X64">
        <v>0.40000000596046398</v>
      </c>
      <c r="Y64">
        <v>1.29999995231628</v>
      </c>
      <c r="Z64">
        <v>0.89999997615814198</v>
      </c>
      <c r="AA64" s="1">
        <v>296.21838378906199</v>
      </c>
      <c r="AB64" s="1">
        <v>19.7576293945312</v>
      </c>
      <c r="AC64" s="1">
        <v>57.098087310791001</v>
      </c>
      <c r="AD64" s="1">
        <v>65.592300415039006</v>
      </c>
      <c r="AE64" s="1">
        <v>0.58510391577334553</v>
      </c>
      <c r="AF64" s="1">
        <v>1.9313888549804601</v>
      </c>
      <c r="AG64" s="1">
        <v>2.0968310832977202</v>
      </c>
      <c r="AH64" s="1">
        <v>2.14588403701782</v>
      </c>
      <c r="AI64" s="3">
        <f>ABS((J64-F64)/F64)</f>
        <v>3.4931399089950847E-2</v>
      </c>
      <c r="AJ64" s="3">
        <f>ABS((J64-G64)/G64)</f>
        <v>0.15639586093611896</v>
      </c>
      <c r="AK64" s="3">
        <f>(AVERAGEIF($E:$E,_xlfn.CONCAT($A64,"_",$B64,"_",$C64,"_Standard"),$J:$J)-$J64)/$J64</f>
        <v>-0.45116976759563315</v>
      </c>
      <c r="AL64" s="3">
        <f>(AVERAGEIF($E:$E,_xlfn.CONCAT($A64,"_",$B64,"_",$C64,"_Standard"),$H:$H)-$H64)/$H64</f>
        <v>-0.44019949589420859</v>
      </c>
      <c r="AM64" s="3">
        <f>($J64+$M64-$L64)/$M64</f>
        <v>4.4090251430835705</v>
      </c>
    </row>
    <row r="65" spans="1:39" x14ac:dyDescent="0.25">
      <c r="A65" t="str" cm="1">
        <f t="array" ref="A65:D65">_xlfn.TEXTSPLIT(E65,"_")</f>
        <v>Suzanne</v>
      </c>
      <c r="B65" t="str">
        <v>Point</v>
      </c>
      <c r="C65" t="str">
        <v>15</v>
      </c>
      <c r="D65" t="str">
        <v>Longest</v>
      </c>
      <c r="E65" t="s">
        <v>583</v>
      </c>
      <c r="F65" s="10">
        <v>46.446254730224602</v>
      </c>
      <c r="G65" s="10">
        <v>40.367446899413999</v>
      </c>
      <c r="H65" s="21">
        <v>54.398021697997997</v>
      </c>
      <c r="I65" s="10">
        <v>34.249000549316399</v>
      </c>
      <c r="J65" s="21">
        <v>46.688823699951101</v>
      </c>
      <c r="K65" s="10">
        <v>29.909999847412099</v>
      </c>
      <c r="L65" s="10">
        <v>45.798835754394503</v>
      </c>
      <c r="M65" s="45">
        <v>15.3569736480712</v>
      </c>
      <c r="N65" s="3">
        <v>0.49799999594688399</v>
      </c>
      <c r="O65" s="3">
        <v>0.50231558084487904</v>
      </c>
      <c r="P65" s="3">
        <v>0.53674435615539495</v>
      </c>
      <c r="Q65" s="3">
        <v>0.50765727957463747</v>
      </c>
      <c r="R65" s="3">
        <v>0.58927637338638295</v>
      </c>
      <c r="S65" s="3">
        <v>0.597040235996246</v>
      </c>
      <c r="T65" s="3">
        <v>0.597040235996246</v>
      </c>
      <c r="U65">
        <v>16</v>
      </c>
      <c r="V65">
        <v>2</v>
      </c>
      <c r="W65">
        <v>100</v>
      </c>
      <c r="X65">
        <v>0.99000000953674305</v>
      </c>
      <c r="Y65">
        <v>1.29999995231628</v>
      </c>
      <c r="Z65">
        <v>0.89999997615814198</v>
      </c>
      <c r="AA65" s="1">
        <v>2.39439702033996</v>
      </c>
      <c r="AB65" s="1">
        <v>6.3418884277343697</v>
      </c>
      <c r="AC65" s="1">
        <v>35.669925689697202</v>
      </c>
      <c r="AD65" s="1">
        <v>89.691513061523395</v>
      </c>
      <c r="AE65" s="1">
        <v>0.36923420796790468</v>
      </c>
      <c r="AF65" s="1">
        <v>0.310700923204422</v>
      </c>
      <c r="AG65" s="1">
        <v>1.05537462234497</v>
      </c>
      <c r="AH65" s="1">
        <v>2.6314699649810702</v>
      </c>
      <c r="AI65" s="3">
        <f>ABS((J65-F65)/F65)</f>
        <v>5.2225732975763137E-3</v>
      </c>
      <c r="AJ65" s="3">
        <f>ABS((J65-G65)/G65)</f>
        <v>0.1565959030376248</v>
      </c>
      <c r="AK65" s="3">
        <f>(AVERAGEIF($E:$E,_xlfn.CONCAT($A65,"_",$B65,"_",$C65,"_Standard"),$J:$J)-$J65)/$J65</f>
        <v>6.4742411572002542E-2</v>
      </c>
      <c r="AL65" s="3">
        <f>(AVERAGEIF($E:$E,_xlfn.CONCAT($A65,"_",$B65,"_",$C65,"_Standard"),$H:$H)-$H65)/$H65</f>
        <v>5.2397613904235092E-2</v>
      </c>
      <c r="AM65" s="3">
        <f>($J65+$M65-$L65)/$M65</f>
        <v>1.0579533419768798</v>
      </c>
    </row>
    <row r="66" spans="1:39" x14ac:dyDescent="0.25">
      <c r="A66" t="str" cm="1">
        <f t="array" ref="A66:D66">_xlfn.TEXTSPLIT(E66,"_")</f>
        <v>Random100</v>
      </c>
      <c r="B66" t="str">
        <v>Point</v>
      </c>
      <c r="C66" t="str">
        <v>Parallel</v>
      </c>
      <c r="D66" t="str">
        <v>Facing</v>
      </c>
      <c r="E66" t="s">
        <v>408</v>
      </c>
      <c r="F66" s="10">
        <v>17.705507278442301</v>
      </c>
      <c r="G66" s="10">
        <v>20.857963562011701</v>
      </c>
      <c r="H66" s="21">
        <v>33.529289245605398</v>
      </c>
      <c r="I66" s="10">
        <v>18.340999603271399</v>
      </c>
      <c r="J66" s="21">
        <v>17.4988498687744</v>
      </c>
      <c r="K66" s="10">
        <v>9.65100002288818</v>
      </c>
      <c r="L66" s="10">
        <v>18.5072326660156</v>
      </c>
      <c r="M66" s="45">
        <v>17.971357345581001</v>
      </c>
      <c r="N66" s="3">
        <v>0.108000002801418</v>
      </c>
      <c r="O66" s="3">
        <v>0.267303466796875</v>
      </c>
      <c r="P66" s="3">
        <v>0.40774735808372498</v>
      </c>
      <c r="Q66" s="3">
        <v>0.38081518275907544</v>
      </c>
      <c r="R66" s="3">
        <v>0.40006163716316201</v>
      </c>
      <c r="S66" s="3">
        <v>0.40006163716316201</v>
      </c>
      <c r="T66" s="3">
        <v>0.40006163716316201</v>
      </c>
      <c r="U66">
        <v>9</v>
      </c>
      <c r="V66">
        <v>2</v>
      </c>
      <c r="W66">
        <v>100</v>
      </c>
      <c r="X66">
        <v>0.40000000596046398</v>
      </c>
      <c r="Y66">
        <v>1.29999995231628</v>
      </c>
      <c r="Z66">
        <v>0.89999997615814198</v>
      </c>
      <c r="AA66" s="1">
        <v>0.38019987940788202</v>
      </c>
      <c r="AB66" s="1">
        <v>0.57749956846237105</v>
      </c>
      <c r="AC66" s="1">
        <v>52.323230743408203</v>
      </c>
      <c r="AD66" s="1">
        <v>77.191917419433594</v>
      </c>
      <c r="AE66" s="1">
        <v>1.1864548713003738E-2</v>
      </c>
      <c r="AF66" s="1">
        <v>3.0899981036782199E-2</v>
      </c>
      <c r="AG66" s="1">
        <v>1.34343433380126</v>
      </c>
      <c r="AH66" s="1">
        <v>1.5252525806427</v>
      </c>
      <c r="AI66" s="3">
        <f>ABS((J66-F66)/F66)</f>
        <v>1.1671928198268636E-2</v>
      </c>
      <c r="AJ66" s="3">
        <f>ABS((J66-G66)/G66)</f>
        <v>0.16104705923234064</v>
      </c>
      <c r="AK66" s="3">
        <f>(AVERAGEIF($E:$E,_xlfn.CONCAT($A66,"_",$B66,"_",$C66,"_Standard"),$J:$J)-$J66)/$J66</f>
        <v>0.11280550512254632</v>
      </c>
      <c r="AL66" s="3">
        <f>(AVERAGEIF($E:$E,_xlfn.CONCAT($A66,"_",$B66,"_",$C66,"_Standard"),$H:$H)-$H66)/$H66</f>
        <v>5.8872846265920327E-2</v>
      </c>
      <c r="AM66" s="3">
        <f>($J66+$M66-$L66)/$M66</f>
        <v>0.94388944708791533</v>
      </c>
    </row>
    <row r="67" spans="1:39" hidden="1" x14ac:dyDescent="0.25">
      <c r="A67" t="str" cm="1">
        <f t="array" ref="A67:D67">_xlfn.TEXTSPLIT(E67,"_")</f>
        <v>Random100</v>
      </c>
      <c r="B67" t="str">
        <v>Plane</v>
      </c>
      <c r="C67" t="str">
        <v>15</v>
      </c>
      <c r="D67" t="str">
        <v>Facing</v>
      </c>
      <c r="E67" t="s">
        <v>437</v>
      </c>
      <c r="F67" s="10">
        <v>17.442604064941399</v>
      </c>
      <c r="G67" s="10">
        <v>20.795383453369102</v>
      </c>
      <c r="H67" s="21">
        <v>34.409244537353501</v>
      </c>
      <c r="I67" s="10">
        <v>18.7530002593994</v>
      </c>
      <c r="J67" s="21">
        <v>17.336044311523398</v>
      </c>
      <c r="K67" s="10">
        <v>9.6059999465942294</v>
      </c>
      <c r="L67" s="10">
        <v>21.4296054840087</v>
      </c>
      <c r="M67" s="45">
        <v>19.6696243286132</v>
      </c>
      <c r="N67" s="3">
        <v>0.13199999928474401</v>
      </c>
      <c r="O67" s="3">
        <v>0.31519353389739901</v>
      </c>
      <c r="P67" s="3">
        <v>0.37115147709846402</v>
      </c>
      <c r="Q67" s="3">
        <v>0.34969922867473974</v>
      </c>
      <c r="R67" s="3">
        <v>0.37148314714431702</v>
      </c>
      <c r="S67" s="3">
        <v>0.37148314714431702</v>
      </c>
      <c r="T67" s="3">
        <v>0.37148314714431702</v>
      </c>
      <c r="U67">
        <v>9</v>
      </c>
      <c r="V67">
        <v>2</v>
      </c>
      <c r="W67">
        <v>100</v>
      </c>
      <c r="X67">
        <v>0.40000000596046398</v>
      </c>
      <c r="Y67">
        <v>1.29999995231628</v>
      </c>
      <c r="Z67">
        <v>0.89999997615814198</v>
      </c>
      <c r="AA67" s="1">
        <v>0.43809977173805198</v>
      </c>
      <c r="AB67" s="1">
        <v>0.59139955043792702</v>
      </c>
      <c r="AC67" s="1">
        <v>56.101009368896399</v>
      </c>
      <c r="AD67" s="1">
        <v>77.191917419433594</v>
      </c>
      <c r="AE67" s="1">
        <v>2.1120862235243849E-2</v>
      </c>
      <c r="AF67" s="1">
        <v>3.0099980533122999E-2</v>
      </c>
      <c r="AG67" s="1">
        <v>1.3737373352050699</v>
      </c>
      <c r="AH67" s="1">
        <v>1.5252525806427</v>
      </c>
      <c r="AI67" s="3">
        <f>ABS((J67-F67)/F67)</f>
        <v>6.1091654102370828E-3</v>
      </c>
      <c r="AJ67" s="3">
        <f>ABS((J67-G67)/G67)</f>
        <v>0.1663513033843696</v>
      </c>
      <c r="AK67" s="3">
        <f>(AVERAGEIF($E:$E,_xlfn.CONCAT($A67,"_",$B67,"_",$C67,"_Standard"),$J:$J)-$J67)/$J67</f>
        <v>0.24111340201648851</v>
      </c>
      <c r="AL67" s="3">
        <f>(AVERAGEIF($E:$E,_xlfn.CONCAT($A67,"_",$B67,"_",$C67,"_Standard"),$H:$H)-$H67)/$H67</f>
        <v>0.12147743885735099</v>
      </c>
      <c r="AM67" s="3">
        <f>($J67+$M67-$L67)/$M67</f>
        <v>0.79188412019997556</v>
      </c>
    </row>
    <row r="68" spans="1:39" hidden="1" x14ac:dyDescent="0.25">
      <c r="A68" t="str" cm="1">
        <f t="array" ref="A68:D68">_xlfn.TEXTSPLIT(E68,"_")</f>
        <v>Random1000</v>
      </c>
      <c r="B68" t="str">
        <v>Plane</v>
      </c>
      <c r="C68" t="str">
        <v>Parallel</v>
      </c>
      <c r="D68" t="str">
        <v>Longest</v>
      </c>
      <c r="E68" t="s">
        <v>530</v>
      </c>
      <c r="F68" s="10">
        <v>101.066116333007</v>
      </c>
      <c r="G68" s="10">
        <v>85.936470031738196</v>
      </c>
      <c r="H68" s="21">
        <v>118.073593139648</v>
      </c>
      <c r="I68" s="10">
        <v>68.9739990234375</v>
      </c>
      <c r="J68" s="21">
        <v>100.24201965332</v>
      </c>
      <c r="K68" s="10">
        <v>58.7239990234375</v>
      </c>
      <c r="L68" s="10">
        <v>91.744010925292898</v>
      </c>
      <c r="M68" s="45">
        <v>81.052696228027301</v>
      </c>
      <c r="N68" s="3">
        <v>0.77999997138976995</v>
      </c>
      <c r="O68" s="3">
        <v>0.53504157066345204</v>
      </c>
      <c r="P68" s="3">
        <v>0.57553869485855103</v>
      </c>
      <c r="Q68" s="3">
        <v>0.57026842972302783</v>
      </c>
      <c r="R68" s="3">
        <v>0.55870002508163397</v>
      </c>
      <c r="S68" s="3">
        <v>0.55171877145767201</v>
      </c>
      <c r="T68" s="3">
        <v>0.55164337158203103</v>
      </c>
      <c r="U68">
        <v>20</v>
      </c>
      <c r="V68">
        <v>2</v>
      </c>
      <c r="W68">
        <v>100</v>
      </c>
      <c r="X68">
        <v>0.99000000953674305</v>
      </c>
      <c r="Y68">
        <v>1.29999995231628</v>
      </c>
      <c r="Z68">
        <v>0.89999997615814198</v>
      </c>
      <c r="AA68" s="1">
        <v>72.295089721679602</v>
      </c>
      <c r="AB68" s="1">
        <v>6.15299367904663</v>
      </c>
      <c r="AC68" s="1">
        <v>51.019020080566399</v>
      </c>
      <c r="AD68" s="1">
        <v>85.631629943847599</v>
      </c>
      <c r="AE68" s="1">
        <v>0.1170145861307775</v>
      </c>
      <c r="AF68" s="1">
        <v>0.26700180768966603</v>
      </c>
      <c r="AG68" s="1">
        <v>1.17817819118499</v>
      </c>
      <c r="AH68" s="1">
        <v>2.2462463378906201</v>
      </c>
      <c r="AI68" s="3">
        <f>ABS((J68-F68)/F68)</f>
        <v>8.154035294793081E-3</v>
      </c>
      <c r="AJ68" s="3">
        <f>ABS((J68-G68)/G68)</f>
        <v>0.16646657253082953</v>
      </c>
      <c r="AK68" s="3">
        <f>(AVERAGEIF($E:$E,_xlfn.CONCAT($A68,"_",$B68,"_",$C68,"_Standard"),$J:$J)-$J68)/$J68</f>
        <v>-7.6191638857432395E-2</v>
      </c>
      <c r="AL68" s="3">
        <f>(AVERAGEIF($E:$E,_xlfn.CONCAT($A68,"_",$B68,"_",$C68,"_Standard"),$H:$H)-$H68)/$H68</f>
        <v>-8.4144226642534889E-2</v>
      </c>
      <c r="AM68" s="3">
        <f>($J68+$M68-$L68)/$M68</f>
        <v>1.1048454786022106</v>
      </c>
    </row>
    <row r="69" spans="1:39" x14ac:dyDescent="0.25">
      <c r="A69" t="str" cm="1">
        <f t="array" ref="A69:D69">_xlfn.TEXTSPLIT(E69,"_")</f>
        <v>Cottage</v>
      </c>
      <c r="B69" t="str">
        <v>Point</v>
      </c>
      <c r="C69" t="str">
        <v>Parallel</v>
      </c>
      <c r="D69" t="str">
        <v>Longest</v>
      </c>
      <c r="E69" t="s">
        <v>554</v>
      </c>
      <c r="F69" s="10">
        <v>194.23300170898401</v>
      </c>
      <c r="G69" s="10">
        <v>163.90524291992099</v>
      </c>
      <c r="H69" s="21">
        <v>201.380111694335</v>
      </c>
      <c r="I69" s="10">
        <v>152.95799255371</v>
      </c>
      <c r="J69" s="21">
        <v>191.41815185546801</v>
      </c>
      <c r="K69" s="10">
        <v>146.51800537109301</v>
      </c>
      <c r="L69" s="10">
        <v>64.545616149902301</v>
      </c>
      <c r="M69" s="45">
        <v>30.2796325683593</v>
      </c>
      <c r="N69" s="3">
        <v>0.67100000381469704</v>
      </c>
      <c r="O69" s="3">
        <v>0.85486584901809604</v>
      </c>
      <c r="P69" s="3">
        <v>0.81743323802947998</v>
      </c>
      <c r="Q69" s="3">
        <v>0.79990348188857407</v>
      </c>
      <c r="R69" s="3">
        <v>0.83249610662460305</v>
      </c>
      <c r="S69" s="3">
        <v>0.83633357286453203</v>
      </c>
      <c r="T69" s="3">
        <v>0.83674871921539296</v>
      </c>
      <c r="U69">
        <v>21</v>
      </c>
      <c r="V69">
        <v>2</v>
      </c>
      <c r="W69">
        <v>100</v>
      </c>
      <c r="X69">
        <v>0.99000000953674305</v>
      </c>
      <c r="Y69">
        <v>1.29999995231628</v>
      </c>
      <c r="Z69">
        <v>0.89999997615814198</v>
      </c>
      <c r="AA69" s="1">
        <v>4.7001934051513601</v>
      </c>
      <c r="AB69" s="1">
        <v>19.875743865966701</v>
      </c>
      <c r="AC69" s="1">
        <v>34.00537109375</v>
      </c>
      <c r="AD69" s="1">
        <v>65.592300415039006</v>
      </c>
      <c r="AE69" s="1">
        <v>0.47611523465479955</v>
      </c>
      <c r="AF69" s="1">
        <v>1.91778683662414</v>
      </c>
      <c r="AG69" s="1">
        <v>1.39258861541748</v>
      </c>
      <c r="AH69" s="1">
        <v>2.14588403701782</v>
      </c>
      <c r="AI69" s="3">
        <f>ABS((J69-F69)/F69)</f>
        <v>1.4492129703753619E-2</v>
      </c>
      <c r="AJ69" s="3">
        <f>ABS((J69-G69)/G69)</f>
        <v>0.16785862639542878</v>
      </c>
      <c r="AK69" s="3">
        <f>(AVERAGEIF($E:$E,_xlfn.CONCAT($A69,"_",$B69,"_",$C69,"_Standard"),$J:$J)-$J69)/$J69</f>
        <v>-0.64035602856327356</v>
      </c>
      <c r="AL69" s="3">
        <f>(AVERAGEIF($E:$E,_xlfn.CONCAT($A69,"_",$B69,"_",$C69,"_Standard"),$H:$H)-$H69)/$H69</f>
        <v>-0.60837848595283539</v>
      </c>
      <c r="AM69" s="3">
        <f>($J69+$M69-$L69)/$M69</f>
        <v>5.1900289053751969</v>
      </c>
    </row>
    <row r="70" spans="1:39" x14ac:dyDescent="0.25">
      <c r="A70" t="str" cm="1">
        <f t="array" ref="A70:D70">_xlfn.TEXTSPLIT(E70,"_")</f>
        <v>Random1000</v>
      </c>
      <c r="B70" t="str">
        <v>Point</v>
      </c>
      <c r="C70" t="str">
        <v>15</v>
      </c>
      <c r="D70" t="str">
        <v>Full</v>
      </c>
      <c r="E70" t="s">
        <v>610</v>
      </c>
      <c r="F70" s="10">
        <v>87.244972229003906</v>
      </c>
      <c r="G70" s="10">
        <v>112.942489624023</v>
      </c>
      <c r="H70" s="21">
        <v>122.774681091308</v>
      </c>
      <c r="I70" s="10">
        <v>70.955001831054602</v>
      </c>
      <c r="J70" s="21">
        <v>93.622398376464801</v>
      </c>
      <c r="K70" s="10">
        <v>54.26900100708</v>
      </c>
      <c r="L70" s="10">
        <v>86.984794616699205</v>
      </c>
      <c r="M70" s="45">
        <v>60.356899261474602</v>
      </c>
      <c r="N70" s="3">
        <v>0.51700001955032304</v>
      </c>
      <c r="O70" s="3">
        <v>0.47185856103897</v>
      </c>
      <c r="P70" s="3">
        <v>0.59695458412170399</v>
      </c>
      <c r="Q70" s="3">
        <v>0.60497810273524655</v>
      </c>
      <c r="R70" s="3">
        <v>0.66044867038726796</v>
      </c>
      <c r="S70" s="3">
        <v>0.65029287338256803</v>
      </c>
      <c r="T70" s="3">
        <v>0.650346219539642</v>
      </c>
      <c r="U70">
        <v>19</v>
      </c>
      <c r="V70">
        <v>2</v>
      </c>
      <c r="W70">
        <v>100</v>
      </c>
      <c r="X70">
        <v>0.40000000596046398</v>
      </c>
      <c r="Y70">
        <v>1.29999995231628</v>
      </c>
      <c r="Z70">
        <v>0.89999997615814198</v>
      </c>
      <c r="AA70" s="1">
        <v>82.235588073730398</v>
      </c>
      <c r="AB70" s="1">
        <v>6.2633900642395002</v>
      </c>
      <c r="AC70" s="1">
        <v>46.072071075439403</v>
      </c>
      <c r="AD70" s="1">
        <v>85.631629943847599</v>
      </c>
      <c r="AE70" s="1">
        <v>0.11318171569589061</v>
      </c>
      <c r="AF70" s="1">
        <v>0.27870142459869301</v>
      </c>
      <c r="AG70" s="1">
        <v>1.6496496200561499</v>
      </c>
      <c r="AH70" s="1">
        <v>2.2462463378906201</v>
      </c>
      <c r="AI70" s="3">
        <f>ABS((J70-F70)/F70)</f>
        <v>7.3097921685632325E-2</v>
      </c>
      <c r="AJ70" s="3">
        <f>ABS((J70-G70)/G70)</f>
        <v>0.17106131901176713</v>
      </c>
      <c r="AK70" s="3">
        <f>(AVERAGEIF($E:$E,_xlfn.CONCAT($A70,"_",$B70,"_",$C70,"_Standard"),$J:$J)-$J70)/$J70</f>
        <v>-5.4307722710150511E-2</v>
      </c>
      <c r="AL70" s="3">
        <f>(AVERAGEIF($E:$E,_xlfn.CONCAT($A70,"_",$B70,"_",$C70,"_Standard"),$H:$H)-$H70)/$H70</f>
        <v>-4.9348997034177146E-2</v>
      </c>
      <c r="AM70" s="3">
        <f>($J70+$M70-$L70)/$M70</f>
        <v>1.1099725771367173</v>
      </c>
    </row>
    <row r="71" spans="1:39" x14ac:dyDescent="0.25">
      <c r="A71" t="str" cm="1">
        <f t="array" ref="A71:D71">_xlfn.TEXTSPLIT(E71,"_")</f>
        <v>Suzanne</v>
      </c>
      <c r="B71" t="str">
        <v>Point</v>
      </c>
      <c r="C71" t="str">
        <v>Oblique</v>
      </c>
      <c r="D71" t="str">
        <v>Standard</v>
      </c>
      <c r="E71" t="s">
        <v>521</v>
      </c>
      <c r="F71" s="10">
        <v>47.095745086669901</v>
      </c>
      <c r="G71" s="10">
        <v>39.734184265136697</v>
      </c>
      <c r="H71" s="21">
        <v>55.153610229492102</v>
      </c>
      <c r="I71" s="10">
        <v>34.6119995117187</v>
      </c>
      <c r="J71" s="21">
        <v>46.958934783935497</v>
      </c>
      <c r="K71" s="10">
        <v>29.899000167846602</v>
      </c>
      <c r="L71" s="10">
        <v>45.060752868652301</v>
      </c>
      <c r="M71" s="45">
        <v>14.8765335083007</v>
      </c>
      <c r="N71" s="3">
        <v>0.44600000977516102</v>
      </c>
      <c r="O71" s="3">
        <v>0.49665355682373002</v>
      </c>
      <c r="P71" s="3">
        <v>0.53124582767486495</v>
      </c>
      <c r="Q71" s="3">
        <v>0.60765622871775071</v>
      </c>
      <c r="R71" s="3">
        <v>0.59546351432800204</v>
      </c>
      <c r="S71" s="3">
        <v>0.60560584068298295</v>
      </c>
      <c r="T71" s="3">
        <v>0.60560584068298295</v>
      </c>
      <c r="U71">
        <v>15</v>
      </c>
      <c r="V71">
        <v>2</v>
      </c>
      <c r="W71">
        <v>100</v>
      </c>
      <c r="X71">
        <v>0.99000000953674305</v>
      </c>
      <c r="Y71">
        <v>1.29999995231628</v>
      </c>
      <c r="Z71">
        <v>0.89999997615814198</v>
      </c>
      <c r="AA71" s="1">
        <v>3.6117980480193999</v>
      </c>
      <c r="AB71" s="1">
        <v>6.39009284973144</v>
      </c>
      <c r="AC71" s="1">
        <v>49.464729309082003</v>
      </c>
      <c r="AD71" s="1">
        <v>89.691513061523395</v>
      </c>
      <c r="AE71" s="1">
        <v>0.21352332039485006</v>
      </c>
      <c r="AF71" s="1">
        <v>0.30800062417983998</v>
      </c>
      <c r="AG71" s="1">
        <v>1.47614109516143</v>
      </c>
      <c r="AH71" s="1">
        <v>2.6314699649810702</v>
      </c>
      <c r="AI71" s="3">
        <f>ABS((J71-F71)/F71)</f>
        <v>2.9049397664827805E-3</v>
      </c>
      <c r="AJ71" s="3">
        <f>ABS((J71-G71)/G71)</f>
        <v>0.18182707541168505</v>
      </c>
      <c r="AK71" s="3">
        <f>(AVERAGEIF($E:$E,_xlfn.CONCAT($A71,"_",$B71,"_",$C71,"_Standard"),$J:$J)-$J71)/$J71</f>
        <v>0</v>
      </c>
      <c r="AL71" s="3">
        <f>(AVERAGEIF($E:$E,_xlfn.CONCAT($A71,"_",$B71,"_",$C71,"_Standard"),$H:$H)-$H71)/$H71</f>
        <v>0</v>
      </c>
      <c r="AM71" s="3">
        <f>($J71+$M71-$L71)/$M71</f>
        <v>1.1275957140300237</v>
      </c>
    </row>
    <row r="72" spans="1:39" x14ac:dyDescent="0.25">
      <c r="A72" t="str" cm="1">
        <f t="array" ref="A72:D72">_xlfn.TEXTSPLIT(E72,"_")</f>
        <v>Random1000</v>
      </c>
      <c r="B72" t="str">
        <v>Point</v>
      </c>
      <c r="C72" t="str">
        <v>Parallel</v>
      </c>
      <c r="D72" t="str">
        <v>Facing</v>
      </c>
      <c r="E72" t="s">
        <v>415</v>
      </c>
      <c r="F72" s="10">
        <v>77.031646728515597</v>
      </c>
      <c r="G72" s="10">
        <v>69.784095764160099</v>
      </c>
      <c r="H72" s="21">
        <v>109.510330200195</v>
      </c>
      <c r="I72" s="10">
        <v>64.585998535156193</v>
      </c>
      <c r="J72" s="21">
        <v>82.599197387695298</v>
      </c>
      <c r="K72" s="10">
        <v>49.084999084472599</v>
      </c>
      <c r="L72" s="10">
        <v>85.515609741210895</v>
      </c>
      <c r="M72" s="45">
        <v>61.581672668457003</v>
      </c>
      <c r="N72" s="3">
        <v>0.56300002336501997</v>
      </c>
      <c r="O72" s="3">
        <v>0.41333258152008001</v>
      </c>
      <c r="P72" s="3">
        <v>0.70444089174270597</v>
      </c>
      <c r="Q72" s="3">
        <v>0.62380667029257197</v>
      </c>
      <c r="R72" s="3">
        <v>0.62893635034561102</v>
      </c>
      <c r="S72" s="3">
        <v>0.629616439342498</v>
      </c>
      <c r="T72" s="3">
        <v>0.629616439342498</v>
      </c>
      <c r="U72">
        <v>13</v>
      </c>
      <c r="V72">
        <v>2</v>
      </c>
      <c r="W72">
        <v>100</v>
      </c>
      <c r="X72">
        <v>0.40000000596046398</v>
      </c>
      <c r="Y72">
        <v>1.29999995231628</v>
      </c>
      <c r="Z72">
        <v>0.89999997615814198</v>
      </c>
      <c r="AA72" s="1">
        <v>4.2783966064453098</v>
      </c>
      <c r="AB72" s="1">
        <v>6.1984972953796298</v>
      </c>
      <c r="AC72" s="1">
        <v>58.898899078369098</v>
      </c>
      <c r="AD72" s="1">
        <v>85.631629943847599</v>
      </c>
      <c r="AE72" s="1">
        <v>9.3653080555686552E-2</v>
      </c>
      <c r="AF72" s="1">
        <v>0.27350160479545499</v>
      </c>
      <c r="AG72" s="1">
        <v>1.71271276473999</v>
      </c>
      <c r="AH72" s="1">
        <v>2.2462463378906201</v>
      </c>
      <c r="AI72" s="3">
        <f>ABS((J72-F72)/F72)</f>
        <v>7.227614747483653E-2</v>
      </c>
      <c r="AJ72" s="3">
        <f>ABS((J72-G72)/G72)</f>
        <v>0.18363928747955222</v>
      </c>
      <c r="AK72" s="3">
        <f>(AVERAGEIF($E:$E,_xlfn.CONCAT($A72,"_",$B72,"_",$C72,"_Standard"),$J:$J)-$J72)/$J72</f>
        <v>4.8136312927183462E-2</v>
      </c>
      <c r="AL72" s="3">
        <f>(AVERAGEIF($E:$E,_xlfn.CONCAT($A72,"_",$B72,"_",$C72,"_Standard"),$H:$H)-$H72)/$H72</f>
        <v>3.6307058133570672E-2</v>
      </c>
      <c r="AM72" s="3">
        <f>($J72+$M72-$L72)/$M72</f>
        <v>0.95264155345021284</v>
      </c>
    </row>
    <row r="73" spans="1:39" hidden="1" x14ac:dyDescent="0.25">
      <c r="A73" t="str" cm="1">
        <f t="array" ref="A73:D73">_xlfn.TEXTSPLIT(E73,"_")</f>
        <v>Suzanne</v>
      </c>
      <c r="B73" t="str">
        <v>Plane</v>
      </c>
      <c r="C73" t="str">
        <v>15</v>
      </c>
      <c r="D73" t="str">
        <v>Facing</v>
      </c>
      <c r="E73" t="s">
        <v>516</v>
      </c>
      <c r="F73" s="10">
        <v>47.7185668945312</v>
      </c>
      <c r="G73" s="10">
        <v>38.713527679443303</v>
      </c>
      <c r="H73" s="21">
        <v>52.264011383056598</v>
      </c>
      <c r="I73" s="10">
        <v>33.6570014953613</v>
      </c>
      <c r="J73" s="21">
        <v>45.913986206054602</v>
      </c>
      <c r="K73" s="10">
        <v>30.097000122070298</v>
      </c>
      <c r="L73" s="10">
        <v>52.773166656494098</v>
      </c>
      <c r="M73" s="45">
        <v>17.0698947906494</v>
      </c>
      <c r="N73" s="3">
        <v>0.62800002098083496</v>
      </c>
      <c r="O73" s="3">
        <v>0.50136154890060403</v>
      </c>
      <c r="P73" s="3">
        <v>0.60447323322296098</v>
      </c>
      <c r="Q73" s="3">
        <v>0.55004155713832859</v>
      </c>
      <c r="R73" s="3">
        <v>0.62337762117385798</v>
      </c>
      <c r="S73" s="3">
        <v>0.631281197071075</v>
      </c>
      <c r="T73" s="3">
        <v>0.631281197071075</v>
      </c>
      <c r="U73">
        <v>14</v>
      </c>
      <c r="V73">
        <v>2</v>
      </c>
      <c r="W73">
        <v>100</v>
      </c>
      <c r="X73">
        <v>0.40000000596046398</v>
      </c>
      <c r="Y73">
        <v>1.29999995231628</v>
      </c>
      <c r="Z73">
        <v>0.89999997615814198</v>
      </c>
      <c r="AA73" s="1">
        <v>4.9453940391540501</v>
      </c>
      <c r="AB73" s="1">
        <v>6.51009178161621</v>
      </c>
      <c r="AC73" s="1">
        <v>73.853134155273395</v>
      </c>
      <c r="AD73" s="1">
        <v>89.691513061523395</v>
      </c>
      <c r="AE73" s="1">
        <v>0.25466202335083032</v>
      </c>
      <c r="AF73" s="1">
        <v>0.29730105400085399</v>
      </c>
      <c r="AG73" s="1">
        <v>2.3466522693634002</v>
      </c>
      <c r="AH73" s="1">
        <v>2.6314699649810702</v>
      </c>
      <c r="AI73" s="3">
        <f>ABS((J73-F73)/F73)</f>
        <v>3.7817160193958227E-2</v>
      </c>
      <c r="AJ73" s="3">
        <f>ABS((J73-G73)/G73)</f>
        <v>0.1859933454329637</v>
      </c>
      <c r="AK73" s="3">
        <f>(AVERAGEIF($E:$E,_xlfn.CONCAT($A73,"_",$B73,"_",$C73,"_Standard"),$J:$J)-$J73)/$J73</f>
        <v>0.13234338168021037</v>
      </c>
      <c r="AL73" s="3">
        <f>(AVERAGEIF($E:$E,_xlfn.CONCAT($A73,"_",$B73,"_",$C73,"_Standard"),$H:$H)-$H73)/$H73</f>
        <v>0.11626350104669921</v>
      </c>
      <c r="AM73" s="3">
        <f>($J73+$M73-$L73)/$M73</f>
        <v>0.598170900608196</v>
      </c>
    </row>
    <row r="74" spans="1:39" hidden="1" x14ac:dyDescent="0.25">
      <c r="A74" t="str" cm="1">
        <f t="array" ref="A74:D74">_xlfn.TEXTSPLIT(E74,"_")</f>
        <v>Random100</v>
      </c>
      <c r="B74" t="str">
        <v>Plane</v>
      </c>
      <c r="C74" t="str">
        <v>Oblique</v>
      </c>
      <c r="D74" t="str">
        <v>Longest</v>
      </c>
      <c r="E74" t="s">
        <v>566</v>
      </c>
      <c r="F74" s="10">
        <v>24.860282897949201</v>
      </c>
      <c r="G74" s="10">
        <v>20.843873977661101</v>
      </c>
      <c r="H74" s="21">
        <v>43.9183540344238</v>
      </c>
      <c r="I74" s="10">
        <v>23.718999862670898</v>
      </c>
      <c r="J74" s="21">
        <v>24.743574142456001</v>
      </c>
      <c r="K74" s="10">
        <v>13.383999824523899</v>
      </c>
      <c r="L74" s="10">
        <v>23.629192352294901</v>
      </c>
      <c r="M74" s="45">
        <v>21.376613616943299</v>
      </c>
      <c r="N74" s="3">
        <v>0.103000000119209</v>
      </c>
      <c r="O74" s="3">
        <v>0.53066837787628096</v>
      </c>
      <c r="P74" s="3">
        <v>0.56307578086853005</v>
      </c>
      <c r="Q74" s="3">
        <v>0.45613101642395504</v>
      </c>
      <c r="R74" s="3">
        <v>0.48175713419914201</v>
      </c>
      <c r="S74" s="3">
        <v>0.48175713419914201</v>
      </c>
      <c r="T74" s="3">
        <v>0.48175713419914201</v>
      </c>
      <c r="U74">
        <v>9</v>
      </c>
      <c r="V74">
        <v>2</v>
      </c>
      <c r="W74">
        <v>100</v>
      </c>
      <c r="X74">
        <v>0.99000000953674305</v>
      </c>
      <c r="Y74">
        <v>1.29999995231628</v>
      </c>
      <c r="Z74">
        <v>0.89999997615814198</v>
      </c>
      <c r="AA74" s="1">
        <v>11.8821973800659</v>
      </c>
      <c r="AB74" s="1">
        <v>0.56409990787506104</v>
      </c>
      <c r="AC74" s="1">
        <v>56.505050659179602</v>
      </c>
      <c r="AD74" s="1">
        <v>77.191917419433594</v>
      </c>
      <c r="AE74" s="1">
        <v>1.2369319865646438E-2</v>
      </c>
      <c r="AF74" s="1">
        <v>2.9399977996945301E-2</v>
      </c>
      <c r="AG74" s="1">
        <v>1.0404040813446001</v>
      </c>
      <c r="AH74" s="1">
        <v>1.5252525806427</v>
      </c>
      <c r="AI74" s="3">
        <f>ABS((J74-F74)/F74)</f>
        <v>4.6945867821490978E-3</v>
      </c>
      <c r="AJ74" s="3">
        <f>ABS((J74-G74)/G74)</f>
        <v>0.18709094907090237</v>
      </c>
      <c r="AK74" s="3">
        <f>(AVERAGEIF($E:$E,_xlfn.CONCAT($A74,"_",$B74,"_",$C74,"_Standard"),$J:$J)-$J74)/$J74</f>
        <v>-4.2144003445991125E-2</v>
      </c>
      <c r="AL74" s="3">
        <f>(AVERAGEIF($E:$E,_xlfn.CONCAT($A74,"_",$B74,"_",$C74,"_Standard"),$H:$H)-$H74)/$H74</f>
        <v>-4.8250085360637831E-4</v>
      </c>
      <c r="AM74" s="3">
        <f>($J74+$M74-$L74)/$M74</f>
        <v>1.0521308851874382</v>
      </c>
    </row>
    <row r="75" spans="1:39" hidden="1" x14ac:dyDescent="0.25">
      <c r="A75" t="str" cm="1">
        <f t="array" ref="A75:D75">_xlfn.TEXTSPLIT(E75,"_")</f>
        <v>Random100</v>
      </c>
      <c r="B75" t="str">
        <v>Plane</v>
      </c>
      <c r="C75" t="str">
        <v>45</v>
      </c>
      <c r="D75" t="str">
        <v>Longest</v>
      </c>
      <c r="E75" t="s">
        <v>563</v>
      </c>
      <c r="F75" s="10">
        <v>23.559881210327099</v>
      </c>
      <c r="G75" s="10">
        <v>19.794801712036101</v>
      </c>
      <c r="H75" s="21">
        <v>43.956741333007798</v>
      </c>
      <c r="I75" s="10">
        <v>23.797000885009702</v>
      </c>
      <c r="J75" s="21">
        <v>23.658376693725501</v>
      </c>
      <c r="K75" s="10">
        <v>12.8680000305175</v>
      </c>
      <c r="L75" s="10">
        <v>22.947582244873001</v>
      </c>
      <c r="M75" s="45">
        <v>22.654466629028299</v>
      </c>
      <c r="N75" s="3">
        <v>0.104000002145767</v>
      </c>
      <c r="O75" s="3">
        <v>0.41072243452072099</v>
      </c>
      <c r="P75" s="3">
        <v>0.45385128259658802</v>
      </c>
      <c r="Q75" s="3">
        <v>0.3933733506099869</v>
      </c>
      <c r="R75" s="3">
        <v>0.41310599446296598</v>
      </c>
      <c r="S75" s="3">
        <v>0.41310599446296598</v>
      </c>
      <c r="T75" s="3">
        <v>0.41310599446296598</v>
      </c>
      <c r="U75">
        <v>9</v>
      </c>
      <c r="V75">
        <v>2</v>
      </c>
      <c r="W75">
        <v>100</v>
      </c>
      <c r="X75">
        <v>0.99000000953674305</v>
      </c>
      <c r="Y75">
        <v>1.29999995231628</v>
      </c>
      <c r="Z75">
        <v>0.89999997615814198</v>
      </c>
      <c r="AA75" s="1">
        <v>11.587596893310501</v>
      </c>
      <c r="AB75" s="1">
        <v>0.55739963054656905</v>
      </c>
      <c r="AC75" s="1">
        <v>56.161617279052699</v>
      </c>
      <c r="AD75" s="1">
        <v>77.191917419433594</v>
      </c>
      <c r="AE75" s="1">
        <v>1.6974602317208147E-2</v>
      </c>
      <c r="AF75" s="1">
        <v>2.8699984773993398E-2</v>
      </c>
      <c r="AG75" s="1">
        <v>1.0303030014037999</v>
      </c>
      <c r="AH75" s="1">
        <v>1.5252525806427</v>
      </c>
      <c r="AI75" s="3">
        <f>ABS((J75-F75)/F75)</f>
        <v>4.1806443130633459E-3</v>
      </c>
      <c r="AJ75" s="3">
        <f>ABS((J75-G75)/G75)</f>
        <v>0.19518129243700269</v>
      </c>
      <c r="AK75" s="3">
        <f>(AVERAGEIF($E:$E,_xlfn.CONCAT($A75,"_",$B75,"_",$C75,"_Standard"),$J:$J)-$J75)/$J75</f>
        <v>-1.3238842958082845E-2</v>
      </c>
      <c r="AL75" s="3">
        <f>(AVERAGEIF($E:$E,_xlfn.CONCAT($A75,"_",$B75,"_",$C75,"_Standard"),$H:$H)-$H75)/$H75</f>
        <v>-2.6534679001886042E-2</v>
      </c>
      <c r="AM75" s="3">
        <f>($J75+$M75-$L75)/$M75</f>
        <v>1.0313754660611485</v>
      </c>
    </row>
    <row r="76" spans="1:39" x14ac:dyDescent="0.25">
      <c r="A76" t="str" cm="1">
        <f t="array" ref="A76:D76">_xlfn.TEXTSPLIT(E76,"_")</f>
        <v>Wood</v>
      </c>
      <c r="B76" t="str">
        <v>Point</v>
      </c>
      <c r="C76" t="str">
        <v>Oblique</v>
      </c>
      <c r="D76" t="str">
        <v>Full</v>
      </c>
      <c r="E76" t="s">
        <v>634</v>
      </c>
      <c r="F76" s="10">
        <v>72.660270690917898</v>
      </c>
      <c r="G76" s="10">
        <v>96.562980651855398</v>
      </c>
      <c r="H76" s="21">
        <v>88.717086791992102</v>
      </c>
      <c r="I76" s="10">
        <v>56.089000701904297</v>
      </c>
      <c r="J76" s="21">
        <v>77.573127746582003</v>
      </c>
      <c r="K76" s="10">
        <v>49.630001068115199</v>
      </c>
      <c r="L76" s="10">
        <v>96.000457763671804</v>
      </c>
      <c r="M76" s="45">
        <v>23.201644897460898</v>
      </c>
      <c r="N76" s="3">
        <v>0.51300001144409102</v>
      </c>
      <c r="O76" s="3">
        <v>0.65114104747772195</v>
      </c>
      <c r="P76" s="3">
        <v>0.70923882722854603</v>
      </c>
      <c r="Q76" s="3">
        <v>0.72827037025216246</v>
      </c>
      <c r="R76" s="3">
        <v>0.77730429172515803</v>
      </c>
      <c r="S76" s="3">
        <v>0.81597054004669101</v>
      </c>
      <c r="T76" s="3">
        <v>0.82639402151107699</v>
      </c>
      <c r="U76">
        <v>26</v>
      </c>
      <c r="V76">
        <v>2</v>
      </c>
      <c r="W76">
        <v>100</v>
      </c>
      <c r="X76">
        <v>0.40000000596046398</v>
      </c>
      <c r="Y76">
        <v>1.29999995231628</v>
      </c>
      <c r="Z76">
        <v>0.89999997615814198</v>
      </c>
      <c r="AA76" s="1">
        <v>618.43005371093705</v>
      </c>
      <c r="AB76" s="1">
        <v>34.796417236328097</v>
      </c>
      <c r="AC76" s="1">
        <v>56.383594512939403</v>
      </c>
      <c r="AD76" s="1">
        <v>68.403999328613196</v>
      </c>
      <c r="AE76" s="1">
        <v>0.85870553962042329</v>
      </c>
      <c r="AF76" s="1">
        <v>2.9590384960174498</v>
      </c>
      <c r="AG76" s="1">
        <v>2.17311334609985</v>
      </c>
      <c r="AH76" s="1">
        <v>2.2891142368316602</v>
      </c>
      <c r="AI76" s="3">
        <f>ABS((J76-F76)/F76)</f>
        <v>6.7614075875968113E-2</v>
      </c>
      <c r="AJ76" s="3">
        <f>ABS((J76-G76)/G76)</f>
        <v>0.19665769197554817</v>
      </c>
      <c r="AK76" s="3">
        <f>(AVERAGEIF($E:$E,_xlfn.CONCAT($A76,"_",$B76,"_",$C76,"_Standard"),$J:$J)-$J76)/$J76</f>
        <v>0.36223862607589824</v>
      </c>
      <c r="AL76" s="3">
        <f>(AVERAGEIF($E:$E,_xlfn.CONCAT($A76,"_",$B76,"_",$C76,"_Standard"),$H:$H)-$H76)/$H76</f>
        <v>0.30751038455577878</v>
      </c>
      <c r="AM76" s="3">
        <f>($J76+$M76-$L76)/$M76</f>
        <v>0.20577484490737882</v>
      </c>
    </row>
    <row r="77" spans="1:39" x14ac:dyDescent="0.25">
      <c r="A77" t="str" cm="1">
        <f t="array" ref="A77:D77">_xlfn.TEXTSPLIT(E77,"_")</f>
        <v>Random1000</v>
      </c>
      <c r="B77" t="str">
        <v>Point</v>
      </c>
      <c r="C77" t="str">
        <v>45</v>
      </c>
      <c r="D77" t="str">
        <v>Full</v>
      </c>
      <c r="E77" t="s">
        <v>613</v>
      </c>
      <c r="F77" s="10">
        <v>147.462478637695</v>
      </c>
      <c r="G77" s="10">
        <v>214.47509765625</v>
      </c>
      <c r="H77" s="21">
        <v>201.07746887207</v>
      </c>
      <c r="I77" s="10">
        <v>110.71099853515599</v>
      </c>
      <c r="J77" s="21">
        <v>171.98381042480401</v>
      </c>
      <c r="K77" s="10">
        <v>94.045997619628906</v>
      </c>
      <c r="L77" s="10">
        <v>88.664413452148395</v>
      </c>
      <c r="M77" s="45">
        <v>56.056983947753899</v>
      </c>
      <c r="N77" s="3">
        <v>0.481000006198883</v>
      </c>
      <c r="O77" s="3">
        <v>0.61431390047073298</v>
      </c>
      <c r="P77" s="3">
        <v>0.70338922739028897</v>
      </c>
      <c r="Q77" s="3">
        <v>0.76557786969628683</v>
      </c>
      <c r="R77" s="3">
        <v>0.77468132972717196</v>
      </c>
      <c r="S77" s="3">
        <v>0.75888425111770597</v>
      </c>
      <c r="T77" s="3">
        <v>0.74887931346893299</v>
      </c>
      <c r="U77">
        <v>22</v>
      </c>
      <c r="V77">
        <v>2</v>
      </c>
      <c r="W77">
        <v>100</v>
      </c>
      <c r="X77">
        <v>0.40000000596046398</v>
      </c>
      <c r="Y77">
        <v>1.29999995231628</v>
      </c>
      <c r="Z77">
        <v>0.89999997615814198</v>
      </c>
      <c r="AA77" s="1">
        <v>38.443393707275298</v>
      </c>
      <c r="AB77" s="1">
        <v>6.2786931991577104</v>
      </c>
      <c r="AC77" s="1">
        <v>39.747749328613203</v>
      </c>
      <c r="AD77" s="1">
        <v>85.631629943847599</v>
      </c>
      <c r="AE77" s="1">
        <v>0.29443376502661078</v>
      </c>
      <c r="AF77" s="1">
        <v>0.284701168537139</v>
      </c>
      <c r="AG77" s="1">
        <v>1.5295295715332</v>
      </c>
      <c r="AH77" s="1">
        <v>2.2462463378906201</v>
      </c>
      <c r="AI77" s="3">
        <f>ABS((J77-F77)/F77)</f>
        <v>0.16628861805148551</v>
      </c>
      <c r="AJ77" s="3">
        <f>ABS((J77-G77)/G77)</f>
        <v>0.19811757959681134</v>
      </c>
      <c r="AK77" s="3">
        <f>(AVERAGEIF($E:$E,_xlfn.CONCAT($A77,"_",$B77,"_",$C77,"_Standard"),$J:$J)-$J77)/$J77</f>
        <v>-0.47241310565904854</v>
      </c>
      <c r="AL77" s="3">
        <f>(AVERAGEIF($E:$E,_xlfn.CONCAT($A77,"_",$B77,"_",$C77,"_Standard"),$H:$H)-$H77)/$H77</f>
        <v>-0.40753833735537209</v>
      </c>
      <c r="AM77" s="3">
        <f>($J77+$M77-$L77)/$M77</f>
        <v>2.4863339249630481</v>
      </c>
    </row>
    <row r="78" spans="1:39" x14ac:dyDescent="0.25">
      <c r="A78" t="str" cm="1">
        <f t="array" ref="A78:D78">_xlfn.TEXTSPLIT(E78,"_")</f>
        <v>Random100</v>
      </c>
      <c r="B78" t="str">
        <v>Point</v>
      </c>
      <c r="C78" t="str">
        <v>15</v>
      </c>
      <c r="D78" t="str">
        <v>Full</v>
      </c>
      <c r="E78" t="s">
        <v>605</v>
      </c>
      <c r="F78" s="10">
        <v>17.963850021362301</v>
      </c>
      <c r="G78" s="10">
        <v>23.152317047119102</v>
      </c>
      <c r="H78" s="21">
        <v>35.103256225585902</v>
      </c>
      <c r="I78" s="10">
        <v>19.023000717163001</v>
      </c>
      <c r="J78" s="21">
        <v>18.5484294891357</v>
      </c>
      <c r="K78" s="10">
        <v>10.130999565124499</v>
      </c>
      <c r="L78" s="10">
        <v>19.798017501831001</v>
      </c>
      <c r="M78" s="45">
        <v>18.435239791870099</v>
      </c>
      <c r="N78" s="3">
        <v>0.10199999809265101</v>
      </c>
      <c r="O78" s="3">
        <v>0.25759670138358998</v>
      </c>
      <c r="P78" s="3">
        <v>0.39768040180206299</v>
      </c>
      <c r="Q78" s="3">
        <v>0.38099147166958036</v>
      </c>
      <c r="R78" s="3">
        <v>0.38776487112045199</v>
      </c>
      <c r="S78" s="3">
        <v>0.38776487112045199</v>
      </c>
      <c r="T78" s="3">
        <v>0.38776487112045199</v>
      </c>
      <c r="U78">
        <v>9</v>
      </c>
      <c r="V78">
        <v>2</v>
      </c>
      <c r="W78">
        <v>100</v>
      </c>
      <c r="X78">
        <v>0.40000000596046398</v>
      </c>
      <c r="Y78">
        <v>1.29999995231628</v>
      </c>
      <c r="Z78">
        <v>0.89999997615814198</v>
      </c>
      <c r="AA78" s="1">
        <v>10.2233009338378</v>
      </c>
      <c r="AB78" s="1">
        <v>0.56729978322982699</v>
      </c>
      <c r="AC78" s="1">
        <v>51.797981262207003</v>
      </c>
      <c r="AD78" s="1">
        <v>77.191917419433594</v>
      </c>
      <c r="AE78" s="1">
        <v>2.0294394863110923E-2</v>
      </c>
      <c r="AF78" s="1">
        <v>2.8899984434247E-2</v>
      </c>
      <c r="AG78" s="1">
        <v>1.3939393758773799</v>
      </c>
      <c r="AH78" s="1">
        <v>1.5252525806427</v>
      </c>
      <c r="AI78" s="3">
        <f>ABS((J78-F78)/F78)</f>
        <v>3.2541992227625292E-2</v>
      </c>
      <c r="AJ78" s="3">
        <f>ABS((J78-G78)/G78)</f>
        <v>0.19885212994507928</v>
      </c>
      <c r="AK78" s="3">
        <f>(AVERAGEIF($E:$E,_xlfn.CONCAT($A78,"_",$B78,"_",$C78,"_Standard"),$J:$J)-$J78)/$J78</f>
        <v>0.10491295429718753</v>
      </c>
      <c r="AL78" s="3">
        <f>(AVERAGEIF($E:$E,_xlfn.CONCAT($A78,"_",$B78,"_",$C78,"_Standard"),$H:$H)-$H78)/$H78</f>
        <v>5.9571567732089881E-2</v>
      </c>
      <c r="AM78" s="3">
        <f>($J78+$M78-$L78)/$M78</f>
        <v>0.932217425604284</v>
      </c>
    </row>
    <row r="79" spans="1:39" x14ac:dyDescent="0.25">
      <c r="A79" t="str" cm="1">
        <f t="array" ref="A79:D79">_xlfn.TEXTSPLIT(E79,"_")</f>
        <v>Suzanne</v>
      </c>
      <c r="B79" t="str">
        <v>Point</v>
      </c>
      <c r="C79" t="str">
        <v>45</v>
      </c>
      <c r="D79" t="str">
        <v>Standard</v>
      </c>
      <c r="E79" t="s">
        <v>520</v>
      </c>
      <c r="F79" s="10">
        <v>49.730476379394503</v>
      </c>
      <c r="G79" s="10">
        <v>39.734184265136697</v>
      </c>
      <c r="H79" s="21">
        <v>55.488372802734297</v>
      </c>
      <c r="I79" s="10">
        <v>34.474998474121001</v>
      </c>
      <c r="J79" s="21">
        <v>47.681159973144503</v>
      </c>
      <c r="K79" s="10">
        <v>30.0659999847412</v>
      </c>
      <c r="L79" s="10">
        <v>52.245182037353501</v>
      </c>
      <c r="M79" s="45">
        <v>15.100968360900801</v>
      </c>
      <c r="N79" s="3">
        <v>0.48300001025199801</v>
      </c>
      <c r="O79" s="3">
        <v>0.49354621767997697</v>
      </c>
      <c r="P79" s="3">
        <v>0.53214710950851396</v>
      </c>
      <c r="Q79" s="3">
        <v>0.5626505270732084</v>
      </c>
      <c r="R79" s="3">
        <v>0.58344435691833496</v>
      </c>
      <c r="S79" s="3">
        <v>0.59219866991043002</v>
      </c>
      <c r="T79" s="3">
        <v>0.59219866991043002</v>
      </c>
      <c r="U79">
        <v>15</v>
      </c>
      <c r="V79">
        <v>2</v>
      </c>
      <c r="W79">
        <v>100</v>
      </c>
      <c r="X79">
        <v>0.99000000953674305</v>
      </c>
      <c r="Y79">
        <v>1.29999995231628</v>
      </c>
      <c r="Z79">
        <v>0.89999997615814198</v>
      </c>
      <c r="AA79" s="1">
        <v>3.5449962615966699</v>
      </c>
      <c r="AB79" s="1">
        <v>6.3402900695800701</v>
      </c>
      <c r="AC79" s="1">
        <v>49.464729309082003</v>
      </c>
      <c r="AD79" s="1">
        <v>89.691513061523395</v>
      </c>
      <c r="AE79" s="1">
        <v>0.29578842604464972</v>
      </c>
      <c r="AF79" s="1">
        <v>0.30940064787864602</v>
      </c>
      <c r="AG79" s="1">
        <v>1.47614109516143</v>
      </c>
      <c r="AH79" s="1">
        <v>2.6314699649810702</v>
      </c>
      <c r="AI79" s="3">
        <f>ABS((J79-F79)/F79)</f>
        <v>4.1208461198234583E-2</v>
      </c>
      <c r="AJ79" s="3">
        <f>ABS((J79-G79)/G79)</f>
        <v>0.20000349459748662</v>
      </c>
      <c r="AK79" s="3">
        <f>(AVERAGEIF($E:$E,_xlfn.CONCAT($A79,"_",$B79,"_",$C79,"_Standard"),$J:$J)-$J79)/$J79</f>
        <v>0</v>
      </c>
      <c r="AL79" s="3">
        <f>(AVERAGEIF($E:$E,_xlfn.CONCAT($A79,"_",$B79,"_",$C79,"_Standard"),$H:$H)-$H79)/$H79</f>
        <v>0</v>
      </c>
      <c r="AM79" s="3">
        <f>($J79+$M79-$L79)/$M79</f>
        <v>0.6977662653723522</v>
      </c>
    </row>
    <row r="80" spans="1:39" hidden="1" x14ac:dyDescent="0.25">
      <c r="A80" t="str" cm="1">
        <f t="array" ref="A80:D80">_xlfn.TEXTSPLIT(E80,"_")</f>
        <v>Random1000</v>
      </c>
      <c r="B80" t="str">
        <v>Plane</v>
      </c>
      <c r="C80" t="str">
        <v>15</v>
      </c>
      <c r="D80" t="str">
        <v>Facing</v>
      </c>
      <c r="E80" t="s">
        <v>395</v>
      </c>
      <c r="F80" s="10">
        <v>85.678359985351506</v>
      </c>
      <c r="G80" s="10">
        <v>70.539398193359304</v>
      </c>
      <c r="H80" s="21">
        <v>105.344017028808</v>
      </c>
      <c r="I80" s="10">
        <v>62.800998687744098</v>
      </c>
      <c r="J80" s="21">
        <v>84.986022949218693</v>
      </c>
      <c r="K80" s="10">
        <v>51.110000610351499</v>
      </c>
      <c r="L80" s="10">
        <v>91.077262878417898</v>
      </c>
      <c r="M80" s="45">
        <v>58.668582916259702</v>
      </c>
      <c r="N80" s="3">
        <v>0.65299999713897705</v>
      </c>
      <c r="O80" s="3">
        <v>0.50397026538848799</v>
      </c>
      <c r="P80" s="3">
        <v>0.56907075643539395</v>
      </c>
      <c r="Q80" s="3">
        <v>0.51618997490971219</v>
      </c>
      <c r="R80" s="3">
        <v>0.54364979267120295</v>
      </c>
      <c r="S80" s="3">
        <v>0.54464244842529297</v>
      </c>
      <c r="T80" s="3">
        <v>0.54464244842529297</v>
      </c>
      <c r="U80">
        <v>13</v>
      </c>
      <c r="V80">
        <v>2</v>
      </c>
      <c r="W80">
        <v>100</v>
      </c>
      <c r="X80">
        <v>0.40000000596046398</v>
      </c>
      <c r="Y80">
        <v>1.29999995231628</v>
      </c>
      <c r="Z80">
        <v>0.89999997615814198</v>
      </c>
      <c r="AA80" s="1">
        <v>4.2902946472167898</v>
      </c>
      <c r="AB80" s="1">
        <v>6.1981940269470197</v>
      </c>
      <c r="AC80" s="1">
        <v>58.858860015869098</v>
      </c>
      <c r="AD80" s="1">
        <v>85.631629943847599</v>
      </c>
      <c r="AE80" s="1">
        <v>7.8750047920290445E-2</v>
      </c>
      <c r="AF80" s="1">
        <v>0.27070170640945401</v>
      </c>
      <c r="AG80" s="1">
        <v>1.7487487792968699</v>
      </c>
      <c r="AH80" s="1">
        <v>2.2462463378906201</v>
      </c>
      <c r="AI80" s="3">
        <f>ABS((J80-F80)/F80)</f>
        <v>8.0806522936618056E-3</v>
      </c>
      <c r="AJ80" s="3">
        <f>ABS((J80-G80)/G80)</f>
        <v>0.2048022116131325</v>
      </c>
      <c r="AK80" s="3">
        <f>(AVERAGEIF($E:$E,_xlfn.CONCAT($A80,"_",$B80,"_",$C80,"_Standard"),$J:$J)-$J80)/$J80</f>
        <v>9.0626348829476747E-2</v>
      </c>
      <c r="AL80" s="3">
        <f>(AVERAGEIF($E:$E,_xlfn.CONCAT($A80,"_",$B80,"_",$C80,"_Standard"),$H:$H)-$H80)/$H80</f>
        <v>7.3112653267377967E-2</v>
      </c>
      <c r="AM80" s="3">
        <f>($J80+$M80-$L80)/$M80</f>
        <v>0.89617543791890286</v>
      </c>
    </row>
    <row r="81" spans="1:39" hidden="1" x14ac:dyDescent="0.25">
      <c r="A81" t="str" cm="1">
        <f t="array" ref="A81:D81">_xlfn.TEXTSPLIT(E81,"_")</f>
        <v>Random100</v>
      </c>
      <c r="B81" t="str">
        <v>Plane</v>
      </c>
      <c r="C81" t="str">
        <v>Oblique</v>
      </c>
      <c r="D81" t="str">
        <v>Facing</v>
      </c>
      <c r="E81" t="s">
        <v>438</v>
      </c>
      <c r="F81" s="10">
        <v>24.291151046752901</v>
      </c>
      <c r="G81" s="10">
        <v>20.709514617919901</v>
      </c>
      <c r="H81" s="21">
        <v>45.149147033691399</v>
      </c>
      <c r="I81" s="10">
        <v>24.465999603271399</v>
      </c>
      <c r="J81" s="21">
        <v>24.952774047851499</v>
      </c>
      <c r="K81" s="10">
        <v>13.538999557495099</v>
      </c>
      <c r="L81" s="10">
        <v>22.3715915679931</v>
      </c>
      <c r="M81" s="45">
        <v>22.291847229003899</v>
      </c>
      <c r="N81" s="3">
        <v>9.3999996781349099E-2</v>
      </c>
      <c r="O81" s="3">
        <v>0.50152385234832697</v>
      </c>
      <c r="P81" s="3">
        <v>0.54384702444076505</v>
      </c>
      <c r="Q81" s="3">
        <v>0.51154677400430792</v>
      </c>
      <c r="R81" s="3">
        <v>0.51585769653320301</v>
      </c>
      <c r="S81" s="3">
        <v>0.51585769653320301</v>
      </c>
      <c r="T81" s="3">
        <v>0.51585769653320301</v>
      </c>
      <c r="U81">
        <v>8</v>
      </c>
      <c r="V81">
        <v>2</v>
      </c>
      <c r="W81">
        <v>100</v>
      </c>
      <c r="X81">
        <v>0.40000000596046398</v>
      </c>
      <c r="Y81">
        <v>1.29999995231628</v>
      </c>
      <c r="Z81">
        <v>0.89999997615814198</v>
      </c>
      <c r="AA81" s="1">
        <v>0.42999976873397799</v>
      </c>
      <c r="AB81" s="1">
        <v>0.609799444675445</v>
      </c>
      <c r="AC81" s="1">
        <v>55.050506591796797</v>
      </c>
      <c r="AD81" s="1">
        <v>77.191917419433594</v>
      </c>
      <c r="AE81" s="1">
        <v>2.0912687958074425E-2</v>
      </c>
      <c r="AF81" s="1">
        <v>3.4799989312887102E-2</v>
      </c>
      <c r="AG81" s="1">
        <v>1.4040404558181701</v>
      </c>
      <c r="AH81" s="1">
        <v>1.5252525806427</v>
      </c>
      <c r="AI81" s="3">
        <f>ABS((J81-F81)/F81)</f>
        <v>2.7237202544464816E-2</v>
      </c>
      <c r="AJ81" s="3">
        <f>ABS((J81-G81)/G81)</f>
        <v>0.20489419999539316</v>
      </c>
      <c r="AK81" s="3">
        <f>(AVERAGEIF($E:$E,_xlfn.CONCAT($A81,"_",$B81,"_",$C81,"_Standard"),$J:$J)-$J81)/$J81</f>
        <v>-5.0174508730787777E-2</v>
      </c>
      <c r="AL81" s="3">
        <f>(AVERAGEIF($E:$E,_xlfn.CONCAT($A81,"_",$B81,"_",$C81,"_Standard"),$H:$H)-$H81)/$H81</f>
        <v>-2.7729951169264289E-2</v>
      </c>
      <c r="AM81" s="3">
        <f>($J81+$M81-$L81)/$M81</f>
        <v>1.1157904256808302</v>
      </c>
    </row>
    <row r="82" spans="1:39" x14ac:dyDescent="0.25">
      <c r="A82" t="str" cm="1">
        <f t="array" ref="A82:D82">_xlfn.TEXTSPLIT(E82,"_")</f>
        <v>Cottage</v>
      </c>
      <c r="B82" t="str">
        <v>Point</v>
      </c>
      <c r="C82" t="str">
        <v>Oblique</v>
      </c>
      <c r="D82" t="str">
        <v>Longest</v>
      </c>
      <c r="E82" t="s">
        <v>561</v>
      </c>
      <c r="F82" s="10">
        <v>191.73023986816401</v>
      </c>
      <c r="G82" s="10">
        <v>164.49928283691401</v>
      </c>
      <c r="H82" s="21">
        <v>202.84672546386699</v>
      </c>
      <c r="I82" s="10">
        <v>155.53599548339801</v>
      </c>
      <c r="J82" s="21">
        <v>198.47978210449199</v>
      </c>
      <c r="K82" s="10">
        <v>152.30400085449199</v>
      </c>
      <c r="L82" s="10">
        <v>63.406383514404297</v>
      </c>
      <c r="M82" s="45">
        <v>15.4514980316162</v>
      </c>
      <c r="N82" s="3">
        <v>0.66600000858306796</v>
      </c>
      <c r="O82" s="3">
        <v>0.89797008037567105</v>
      </c>
      <c r="P82" s="3">
        <v>0.91063880920410101</v>
      </c>
      <c r="Q82" s="3">
        <v>0.86840004685037842</v>
      </c>
      <c r="R82" s="3">
        <v>0.89267349243163996</v>
      </c>
      <c r="S82" s="3">
        <v>0.89606583118438698</v>
      </c>
      <c r="T82" s="3">
        <v>0.89666414260864202</v>
      </c>
      <c r="U82">
        <v>21</v>
      </c>
      <c r="V82">
        <v>2</v>
      </c>
      <c r="W82">
        <v>100</v>
      </c>
      <c r="X82">
        <v>0.99000000953674305</v>
      </c>
      <c r="Y82">
        <v>1.29999995231628</v>
      </c>
      <c r="Z82">
        <v>0.89999997615814198</v>
      </c>
      <c r="AA82" s="1">
        <v>4.2610955238342196</v>
      </c>
      <c r="AB82" s="1">
        <v>19.813005447387599</v>
      </c>
      <c r="AC82" s="1">
        <v>32.314556121826101</v>
      </c>
      <c r="AD82" s="1">
        <v>65.592300415039006</v>
      </c>
      <c r="AE82" s="1">
        <v>1.044297956555186</v>
      </c>
      <c r="AF82" s="1">
        <v>1.94328808784484</v>
      </c>
      <c r="AG82" s="1">
        <v>1.37032902240753</v>
      </c>
      <c r="AH82" s="1">
        <v>2.14588403701782</v>
      </c>
      <c r="AI82" s="3">
        <f>ABS((J82-F82)/F82)</f>
        <v>3.5203326512130005E-2</v>
      </c>
      <c r="AJ82" s="3">
        <f>ABS((J82-G82)/G82)</f>
        <v>0.20656928517595144</v>
      </c>
      <c r="AK82" s="3">
        <f>(AVERAGEIF($E:$E,_xlfn.CONCAT($A82,"_",$B82,"_",$C82,"_Standard"),$J:$J)-$J82)/$J82</f>
        <v>-0.66499387164598189</v>
      </c>
      <c r="AL82" s="3">
        <f>(AVERAGEIF($E:$E,_xlfn.CONCAT($A82,"_",$B82,"_",$C82,"_Standard"),$H:$H)-$H82)/$H82</f>
        <v>-0.65274884921598186</v>
      </c>
      <c r="AM82" s="3">
        <f>($J82+$M82-$L82)/$M82</f>
        <v>9.7417671939449644</v>
      </c>
    </row>
    <row r="83" spans="1:39" x14ac:dyDescent="0.25">
      <c r="A83" t="str" cm="1">
        <f t="array" ref="A83:D83">_xlfn.TEXTSPLIT(E83,"_")</f>
        <v>Random100</v>
      </c>
      <c r="B83" t="str">
        <v>Point</v>
      </c>
      <c r="C83" t="str">
        <v>45</v>
      </c>
      <c r="D83" t="str">
        <v>Full</v>
      </c>
      <c r="E83" t="s">
        <v>600</v>
      </c>
      <c r="F83" s="10">
        <v>23.835693359375</v>
      </c>
      <c r="G83" s="10">
        <v>33.746131896972599</v>
      </c>
      <c r="H83" s="21">
        <v>44.476783752441399</v>
      </c>
      <c r="I83" s="10">
        <v>23.8190002441406</v>
      </c>
      <c r="J83" s="21">
        <v>26.523176193237301</v>
      </c>
      <c r="K83" s="10">
        <v>14.1660003662109</v>
      </c>
      <c r="L83" s="10">
        <v>19.7132034301757</v>
      </c>
      <c r="M83" s="45">
        <v>19.729263305663999</v>
      </c>
      <c r="N83" s="3">
        <v>9.0000003576278603E-2</v>
      </c>
      <c r="O83" s="3">
        <v>0.55220562219619695</v>
      </c>
      <c r="P83" s="3">
        <v>0.63694924116134599</v>
      </c>
      <c r="Q83" s="3">
        <v>0.57116332333099606</v>
      </c>
      <c r="R83" s="3">
        <v>0.59637242555618197</v>
      </c>
      <c r="S83" s="3">
        <v>0.59637242555618197</v>
      </c>
      <c r="T83" s="3">
        <v>0.59637242555618197</v>
      </c>
      <c r="U83">
        <v>11</v>
      </c>
      <c r="V83">
        <v>2</v>
      </c>
      <c r="W83">
        <v>100</v>
      </c>
      <c r="X83">
        <v>0.40000000596046398</v>
      </c>
      <c r="Y83">
        <v>1.29999995231628</v>
      </c>
      <c r="Z83">
        <v>0.89999997615814198</v>
      </c>
      <c r="AA83" s="1">
        <v>5.4420008659362704</v>
      </c>
      <c r="AB83" s="1">
        <v>0.56149965524673395</v>
      </c>
      <c r="AC83" s="1">
        <v>34.121212005615199</v>
      </c>
      <c r="AD83" s="1">
        <v>77.191917419433594</v>
      </c>
      <c r="AE83" s="1">
        <v>1.173179740361191E-2</v>
      </c>
      <c r="AF83" s="1">
        <v>2.9699981212615901E-2</v>
      </c>
      <c r="AG83" s="1">
        <v>1.20202016830444</v>
      </c>
      <c r="AH83" s="1">
        <v>1.5252525806427</v>
      </c>
      <c r="AI83" s="3">
        <f>ABS((J83-F83)/F83)</f>
        <v>0.11275035273120203</v>
      </c>
      <c r="AJ83" s="3">
        <f>ABS((J83-G83)/G83)</f>
        <v>0.21403803333037044</v>
      </c>
      <c r="AK83" s="3">
        <f>(AVERAGEIF($E:$E,_xlfn.CONCAT($A83,"_",$B83,"_",$C83,"_Standard"),$J:$J)-$J83)/$J83</f>
        <v>-0.24319716480546436</v>
      </c>
      <c r="AL83" s="3">
        <f>(AVERAGEIF($E:$E,_xlfn.CONCAT($A83,"_",$B83,"_",$C83,"_Standard"),$H:$H)-$H83)/$H83</f>
        <v>-0.16874283084385183</v>
      </c>
      <c r="AM83" s="3">
        <f>($J83+$M83-$L83)/$M83</f>
        <v>1.3451711631374776</v>
      </c>
    </row>
    <row r="84" spans="1:39" x14ac:dyDescent="0.25">
      <c r="A84" t="str" cm="1">
        <f t="array" ref="A84:D84">_xlfn.TEXTSPLIT(E84,"_")</f>
        <v>Random1000</v>
      </c>
      <c r="B84" t="str">
        <v>Point</v>
      </c>
      <c r="C84" t="str">
        <v>15</v>
      </c>
      <c r="D84" t="str">
        <v>Facing</v>
      </c>
      <c r="E84" t="s">
        <v>417</v>
      </c>
      <c r="F84" s="10">
        <v>75.879783630371094</v>
      </c>
      <c r="G84" s="10">
        <v>70.248832702636705</v>
      </c>
      <c r="H84" s="21">
        <v>113.481872558593</v>
      </c>
      <c r="I84" s="10">
        <v>66.856002807617102</v>
      </c>
      <c r="J84" s="21">
        <v>85.303970336914006</v>
      </c>
      <c r="K84" s="10">
        <v>50.638999938964801</v>
      </c>
      <c r="L84" s="10">
        <v>85.160400390625</v>
      </c>
      <c r="M84" s="45">
        <v>62.066070556640597</v>
      </c>
      <c r="N84" s="3">
        <v>0.54600000381469704</v>
      </c>
      <c r="O84" s="3">
        <v>0.45893490314483598</v>
      </c>
      <c r="P84" s="3">
        <v>0.68870151042938199</v>
      </c>
      <c r="Q84" s="3">
        <v>0.59589025087551861</v>
      </c>
      <c r="R84" s="3">
        <v>0.61667394638061501</v>
      </c>
      <c r="S84" s="3">
        <v>0.61799722909927302</v>
      </c>
      <c r="T84" s="3">
        <v>0.61799722909927302</v>
      </c>
      <c r="U84">
        <v>13</v>
      </c>
      <c r="V84">
        <v>2</v>
      </c>
      <c r="W84">
        <v>100</v>
      </c>
      <c r="X84">
        <v>0.40000000596046398</v>
      </c>
      <c r="Y84">
        <v>1.29999995231628</v>
      </c>
      <c r="Z84">
        <v>0.89999997615814198</v>
      </c>
      <c r="AA84" s="1">
        <v>4.1665964126586896</v>
      </c>
      <c r="AB84" s="1">
        <v>6.2517876625061</v>
      </c>
      <c r="AC84" s="1">
        <v>56.980979919433501</v>
      </c>
      <c r="AD84" s="1">
        <v>85.631629943847599</v>
      </c>
      <c r="AE84" s="1">
        <v>8.4276356037342237E-2</v>
      </c>
      <c r="AF84" s="1">
        <v>0.28280135989189098</v>
      </c>
      <c r="AG84" s="1">
        <v>1.68068063259124</v>
      </c>
      <c r="AH84" s="1">
        <v>2.2462463378906201</v>
      </c>
      <c r="AI84" s="3">
        <f>ABS((J84-F84)/F84)</f>
        <v>0.124198913803582</v>
      </c>
      <c r="AJ84" s="3">
        <f>ABS((J84-G84)/G84)</f>
        <v>0.21431157010118154</v>
      </c>
      <c r="AK84" s="3">
        <f>(AVERAGEIF($E:$E,_xlfn.CONCAT($A84,"_",$B84,"_",$C84,"_Standard"),$J:$J)-$J84)/$J84</f>
        <v>3.7911585783048034E-2</v>
      </c>
      <c r="AL84" s="3">
        <f>(AVERAGEIF($E:$E,_xlfn.CONCAT($A84,"_",$B84,"_",$C84,"_Standard"),$H:$H)-$H84)/$H84</f>
        <v>2.8497953785510691E-2</v>
      </c>
      <c r="AM84" s="3">
        <f>($J84+$M84-$L84)/$M84</f>
        <v>1.0023131792459454</v>
      </c>
    </row>
    <row r="85" spans="1:39" x14ac:dyDescent="0.25">
      <c r="A85" t="str" cm="1">
        <f t="array" ref="A85:D85">_xlfn.TEXTSPLIT(E85,"_")</f>
        <v>Random1000</v>
      </c>
      <c r="B85" t="str">
        <v>Point</v>
      </c>
      <c r="C85" t="str">
        <v>Parallel</v>
      </c>
      <c r="D85" t="str">
        <v>Longest</v>
      </c>
      <c r="E85" t="s">
        <v>543</v>
      </c>
      <c r="F85" s="10">
        <v>79.638572692871094</v>
      </c>
      <c r="G85" s="10">
        <v>69.840507507324205</v>
      </c>
      <c r="H85" s="21">
        <v>112.112747192382</v>
      </c>
      <c r="I85" s="10">
        <v>65.705001831054602</v>
      </c>
      <c r="J85" s="21">
        <v>85.331596374511705</v>
      </c>
      <c r="K85" s="10">
        <v>50.367000579833899</v>
      </c>
      <c r="L85" s="10">
        <v>83.839607238769503</v>
      </c>
      <c r="M85" s="45">
        <v>59.913173675537102</v>
      </c>
      <c r="N85" s="3">
        <v>0.55299997329711903</v>
      </c>
      <c r="O85" s="3">
        <v>0.42611426115036</v>
      </c>
      <c r="P85" s="3">
        <v>0.73419892787933305</v>
      </c>
      <c r="Q85" s="3">
        <v>0.64516335926782842</v>
      </c>
      <c r="R85" s="3">
        <v>0.62324070930480902</v>
      </c>
      <c r="S85" s="3">
        <v>0.62359547615051203</v>
      </c>
      <c r="T85" s="3">
        <v>0.62359547615051203</v>
      </c>
      <c r="U85">
        <v>13</v>
      </c>
      <c r="V85">
        <v>2</v>
      </c>
      <c r="W85">
        <v>100</v>
      </c>
      <c r="X85">
        <v>0.99000000953674305</v>
      </c>
      <c r="Y85">
        <v>1.29999995231628</v>
      </c>
      <c r="Z85">
        <v>0.89999997615814198</v>
      </c>
      <c r="AA85" s="1">
        <v>2.93939805030822</v>
      </c>
      <c r="AB85" s="1">
        <v>6.1864900588989196</v>
      </c>
      <c r="AC85" s="1">
        <v>40.258846282958899</v>
      </c>
      <c r="AD85" s="1">
        <v>85.631629943847599</v>
      </c>
      <c r="AE85" s="1">
        <v>0.42089346315347786</v>
      </c>
      <c r="AF85" s="1">
        <v>0.27400165796279902</v>
      </c>
      <c r="AG85" s="1">
        <v>1.0111223459243699</v>
      </c>
      <c r="AH85" s="1">
        <v>2.2462463378906201</v>
      </c>
      <c r="AI85" s="3">
        <f>ABS((J85-F85)/F85)</f>
        <v>7.1485757330131378E-2</v>
      </c>
      <c r="AJ85" s="3">
        <f>ABS((J85-G85)/G85)</f>
        <v>0.22180664803392133</v>
      </c>
      <c r="AK85" s="3">
        <f>(AVERAGEIF($E:$E,_xlfn.CONCAT($A85,"_",$B85,"_",$C85,"_Standard"),$J:$J)-$J85)/$J85</f>
        <v>1.4573989928815576E-2</v>
      </c>
      <c r="AL85" s="3">
        <f>(AVERAGEIF($E:$E,_xlfn.CONCAT($A85,"_",$B85,"_",$C85,"_Standard"),$H:$H)-$H85)/$H85</f>
        <v>1.2251781951796928E-2</v>
      </c>
      <c r="AM85" s="3">
        <f>($J85+$M85-$L85)/$M85</f>
        <v>1.0249025221702015</v>
      </c>
    </row>
    <row r="86" spans="1:39" x14ac:dyDescent="0.25">
      <c r="A86" t="str" cm="1">
        <f t="array" ref="A86:D86">_xlfn.TEXTSPLIT(E86,"_")</f>
        <v>Random100</v>
      </c>
      <c r="B86" t="str">
        <v>Point</v>
      </c>
      <c r="C86" t="str">
        <v>Parallel</v>
      </c>
      <c r="D86" t="str">
        <v>Full</v>
      </c>
      <c r="E86" t="s">
        <v>601</v>
      </c>
      <c r="F86" s="10">
        <v>16.799974441528299</v>
      </c>
      <c r="G86" s="10">
        <v>21.220403671264599</v>
      </c>
      <c r="H86" s="21">
        <v>31.81689453125</v>
      </c>
      <c r="I86" s="10">
        <v>17.405000686645501</v>
      </c>
      <c r="J86" s="21">
        <v>16.509269714355401</v>
      </c>
      <c r="K86" s="10">
        <v>9.13799953460693</v>
      </c>
      <c r="L86" s="10">
        <v>19.2424201965332</v>
      </c>
      <c r="M86" s="45">
        <v>17.514471054077099</v>
      </c>
      <c r="N86" s="3">
        <v>0.12600000202655701</v>
      </c>
      <c r="O86" s="3">
        <v>0.20034810900688099</v>
      </c>
      <c r="P86" s="3">
        <v>0.331179469823837</v>
      </c>
      <c r="Q86" s="3">
        <v>0.33116818478845</v>
      </c>
      <c r="R86" s="3">
        <v>0.33933582901954601</v>
      </c>
      <c r="S86" s="3">
        <v>0.33933582901954601</v>
      </c>
      <c r="T86" s="3">
        <v>0.33933582901954601</v>
      </c>
      <c r="U86">
        <v>9</v>
      </c>
      <c r="V86">
        <v>2</v>
      </c>
      <c r="W86">
        <v>100</v>
      </c>
      <c r="X86">
        <v>0.40000000596046398</v>
      </c>
      <c r="Y86">
        <v>1.29999995231628</v>
      </c>
      <c r="Z86">
        <v>0.89999997615814198</v>
      </c>
      <c r="AA86" s="1">
        <v>11.0374031066894</v>
      </c>
      <c r="AB86" s="1">
        <v>0.56039971113204901</v>
      </c>
      <c r="AC86" s="1">
        <v>55.9595947265625</v>
      </c>
      <c r="AD86" s="1">
        <v>77.191917419433594</v>
      </c>
      <c r="AE86" s="1">
        <v>1.3263345191306364E-2</v>
      </c>
      <c r="AF86" s="1">
        <v>2.92999818921089E-2</v>
      </c>
      <c r="AG86" s="1">
        <v>1.47474741935729</v>
      </c>
      <c r="AH86" s="1">
        <v>1.5252525806427</v>
      </c>
      <c r="AI86" s="3">
        <f>ABS((J86-F86)/F86)</f>
        <v>1.7303879132952553E-2</v>
      </c>
      <c r="AJ86" s="3">
        <f>ABS((J86-G86)/G86)</f>
        <v>0.22200962950053271</v>
      </c>
      <c r="AK86" s="3">
        <f>(AVERAGEIF($E:$E,_xlfn.CONCAT($A86,"_",$B86,"_",$C86,"_Standard"),$J:$J)-$J86)/$J86</f>
        <v>0.17950804634034104</v>
      </c>
      <c r="AL86" s="3">
        <f>(AVERAGEIF($E:$E,_xlfn.CONCAT($A86,"_",$B86,"_",$C86,"_Standard"),$H:$H)-$H86)/$H86</f>
        <v>0.11586169737265911</v>
      </c>
      <c r="AM86" s="3">
        <f>($J86+$M86-$L86)/$M86</f>
        <v>0.84394901371905495</v>
      </c>
    </row>
    <row r="87" spans="1:39" hidden="1" x14ac:dyDescent="0.25">
      <c r="A87" t="str" cm="1">
        <f t="array" ref="A87:D87">_xlfn.TEXTSPLIT(E87,"_")</f>
        <v>Random100</v>
      </c>
      <c r="B87" t="str">
        <v>Plane</v>
      </c>
      <c r="C87" t="str">
        <v>45</v>
      </c>
      <c r="D87" t="str">
        <v>Standard</v>
      </c>
      <c r="E87" t="s">
        <v>491</v>
      </c>
      <c r="F87" s="10">
        <v>23.9342727661132</v>
      </c>
      <c r="G87" s="10">
        <v>19.073268890380799</v>
      </c>
      <c r="H87" s="21">
        <v>42.7903633117675</v>
      </c>
      <c r="I87" s="10">
        <v>23.091999053955</v>
      </c>
      <c r="J87" s="21">
        <v>23.345167160034102</v>
      </c>
      <c r="K87" s="10">
        <v>12.647000312805099</v>
      </c>
      <c r="L87" s="10">
        <v>23.3343791961669</v>
      </c>
      <c r="M87" s="45">
        <v>21.7264900207519</v>
      </c>
      <c r="N87" s="3">
        <v>0.104999996721744</v>
      </c>
      <c r="O87" s="3">
        <v>0.424394011497497</v>
      </c>
      <c r="P87" s="3">
        <v>0.45774182677268899</v>
      </c>
      <c r="Q87" s="3">
        <v>0.44609571234416345</v>
      </c>
      <c r="R87" s="3">
        <v>0.42180725932121199</v>
      </c>
      <c r="S87" s="3">
        <v>0.42180725932121199</v>
      </c>
      <c r="T87" s="3">
        <v>0.42180725932121199</v>
      </c>
      <c r="U87">
        <v>9</v>
      </c>
      <c r="V87">
        <v>2</v>
      </c>
      <c r="W87">
        <v>100</v>
      </c>
      <c r="X87">
        <v>0.99000000953674305</v>
      </c>
      <c r="Y87">
        <v>1.29999995231628</v>
      </c>
      <c r="Z87">
        <v>0.89999997615814198</v>
      </c>
      <c r="AA87" s="1">
        <v>0.399599909782409</v>
      </c>
      <c r="AB87" s="1">
        <v>0.56749951839446999</v>
      </c>
      <c r="AC87" s="1">
        <v>55.535354614257798</v>
      </c>
      <c r="AD87" s="1">
        <v>77.191917419433594</v>
      </c>
      <c r="AE87" s="1">
        <v>1.2042459950026009E-2</v>
      </c>
      <c r="AF87" s="1">
        <v>2.8499983251094801E-2</v>
      </c>
      <c r="AG87" s="1">
        <v>1.0303030014037999</v>
      </c>
      <c r="AH87" s="1">
        <v>1.5252525806427</v>
      </c>
      <c r="AI87" s="3">
        <f>ABS((J87-F87)/F87)</f>
        <v>2.4613474235706461E-2</v>
      </c>
      <c r="AJ87" s="3">
        <f>ABS((J87-G87)/G87)</f>
        <v>0.22397305329280731</v>
      </c>
      <c r="AK87" s="3">
        <f>(AVERAGEIF($E:$E,_xlfn.CONCAT($A87,"_",$B87,"_",$C87,"_Standard"),$J:$J)-$J87)/$J87</f>
        <v>0</v>
      </c>
      <c r="AL87" s="3">
        <f>(AVERAGEIF($E:$E,_xlfn.CONCAT($A87,"_",$B87,"_",$C87,"_Standard"),$H:$H)-$H87)/$H87</f>
        <v>0</v>
      </c>
      <c r="AM87" s="3">
        <f>($J87+$M87-$L87)/$M87</f>
        <v>1.0004965350526891</v>
      </c>
    </row>
    <row r="88" spans="1:39" hidden="1" x14ac:dyDescent="0.25">
      <c r="A88" t="str" cm="1">
        <f t="array" ref="A88:D88">_xlfn.TEXTSPLIT(E88,"_")</f>
        <v>Random1000</v>
      </c>
      <c r="B88" t="str">
        <v>Plane</v>
      </c>
      <c r="C88" t="str">
        <v>Parallel</v>
      </c>
      <c r="D88" t="str">
        <v>Facing</v>
      </c>
      <c r="E88" t="s">
        <v>402</v>
      </c>
      <c r="F88" s="10">
        <v>85.759201049804602</v>
      </c>
      <c r="G88" s="10">
        <v>69.877784729003906</v>
      </c>
      <c r="H88" s="21">
        <v>101.244407653808</v>
      </c>
      <c r="I88" s="10">
        <v>60.515998840332003</v>
      </c>
      <c r="J88" s="21">
        <v>85.710418701171804</v>
      </c>
      <c r="K88" s="10">
        <v>51.615001678466797</v>
      </c>
      <c r="L88" s="10">
        <v>90.679985046386705</v>
      </c>
      <c r="M88" s="45">
        <v>78.060317993164006</v>
      </c>
      <c r="N88" s="3">
        <v>0.80099999904632502</v>
      </c>
      <c r="O88" s="3">
        <v>0.57224494218826205</v>
      </c>
      <c r="P88" s="3">
        <v>0.63970994949340798</v>
      </c>
      <c r="Q88" s="3">
        <v>0.49433669265193564</v>
      </c>
      <c r="R88" s="3">
        <v>0.503207087516784</v>
      </c>
      <c r="S88" s="3">
        <v>0.50457286834716797</v>
      </c>
      <c r="T88" s="3">
        <v>0.50457286834716797</v>
      </c>
      <c r="U88">
        <v>13</v>
      </c>
      <c r="V88">
        <v>2</v>
      </c>
      <c r="W88">
        <v>100</v>
      </c>
      <c r="X88">
        <v>0.40000000596046398</v>
      </c>
      <c r="Y88">
        <v>1.29999995231628</v>
      </c>
      <c r="Z88">
        <v>0.89999997615814198</v>
      </c>
      <c r="AA88" s="1">
        <v>4.7824907302856401</v>
      </c>
      <c r="AB88" s="1">
        <v>6.96289014816284</v>
      </c>
      <c r="AC88" s="1">
        <v>60.872871398925703</v>
      </c>
      <c r="AD88" s="1">
        <v>85.631629943847599</v>
      </c>
      <c r="AE88" s="1">
        <v>0.1285952013496976</v>
      </c>
      <c r="AF88" s="1">
        <v>0.31870120763778598</v>
      </c>
      <c r="AG88" s="1">
        <v>1.73973977565765</v>
      </c>
      <c r="AH88" s="1">
        <v>2.2462463378906201</v>
      </c>
      <c r="AI88" s="3">
        <f>ABS((J88-F88)/F88)</f>
        <v>5.688293271816743E-4</v>
      </c>
      <c r="AJ88" s="3">
        <f>ABS((J88-G88)/G88)</f>
        <v>0.22657607183125694</v>
      </c>
      <c r="AK88" s="3">
        <f>(AVERAGEIF($E:$E,_xlfn.CONCAT($A88,"_",$B88,"_",$C88,"_Standard"),$J:$J)-$J88)/$J88</f>
        <v>8.0433596018456344E-2</v>
      </c>
      <c r="AL88" s="3">
        <f>(AVERAGEIF($E:$E,_xlfn.CONCAT($A88,"_",$B88,"_",$C88,"_Standard"),$H:$H)-$H88)/$H88</f>
        <v>6.809239605383488E-2</v>
      </c>
      <c r="AM88" s="3">
        <f>($J88+$M88-$L88)/$M88</f>
        <v>0.93633684216287605</v>
      </c>
    </row>
    <row r="89" spans="1:39" x14ac:dyDescent="0.25">
      <c r="A89" t="str" cm="1">
        <f t="array" ref="A89:D89">_xlfn.TEXTSPLIT(E89,"_")</f>
        <v>Suzanne</v>
      </c>
      <c r="B89" t="str">
        <v>Point</v>
      </c>
      <c r="C89" t="str">
        <v>Parallel</v>
      </c>
      <c r="D89" t="str">
        <v>Standard</v>
      </c>
      <c r="E89" t="s">
        <v>518</v>
      </c>
      <c r="F89" s="10">
        <v>50.011909484863203</v>
      </c>
      <c r="G89" s="10">
        <v>39.734184265136697</v>
      </c>
      <c r="H89" s="21">
        <v>56.857593536376903</v>
      </c>
      <c r="I89" s="10">
        <v>35.854000091552699</v>
      </c>
      <c r="J89" s="21">
        <v>48.893199920654297</v>
      </c>
      <c r="K89" s="10">
        <v>31.343999862670898</v>
      </c>
      <c r="L89" s="10">
        <v>48.898834228515597</v>
      </c>
      <c r="M89" s="45">
        <v>18.695775985717699</v>
      </c>
      <c r="N89" s="3">
        <v>0.57400000095367398</v>
      </c>
      <c r="O89" s="3">
        <v>0.431042730808258</v>
      </c>
      <c r="P89" s="3">
        <v>0.53118008375167802</v>
      </c>
      <c r="Q89" s="3">
        <v>0.57629781346921438</v>
      </c>
      <c r="R89" s="3">
        <v>0.58582562208175604</v>
      </c>
      <c r="S89" s="3">
        <v>0.59694862365722601</v>
      </c>
      <c r="T89" s="3">
        <v>0.59694862365722601</v>
      </c>
      <c r="U89">
        <v>15</v>
      </c>
      <c r="V89">
        <v>2</v>
      </c>
      <c r="W89">
        <v>100</v>
      </c>
      <c r="X89">
        <v>0.99000000953674305</v>
      </c>
      <c r="Y89">
        <v>1.29999995231628</v>
      </c>
      <c r="Z89">
        <v>0.89999997615814198</v>
      </c>
      <c r="AA89" s="1">
        <v>3.5473980903625399</v>
      </c>
      <c r="AB89" s="1">
        <v>6.3530912399291903</v>
      </c>
      <c r="AC89" s="1">
        <v>49.464729309082003</v>
      </c>
      <c r="AD89" s="1">
        <v>89.691513061523395</v>
      </c>
      <c r="AE89" s="1">
        <v>0.16916985953193489</v>
      </c>
      <c r="AF89" s="1">
        <v>0.30660074949264499</v>
      </c>
      <c r="AG89" s="1">
        <v>1.47614109516143</v>
      </c>
      <c r="AH89" s="1">
        <v>2.6314699649810702</v>
      </c>
      <c r="AI89" s="3">
        <f>ABS((J89-F89)/F89)</f>
        <v>2.236886325141213E-2</v>
      </c>
      <c r="AJ89" s="3">
        <f>ABS((J89-G89)/G89)</f>
        <v>0.230507202423024</v>
      </c>
      <c r="AK89" s="3">
        <f>(AVERAGEIF($E:$E,_xlfn.CONCAT($A89,"_",$B89,"_",$C89,"_Standard"),$J:$J)-$J89)/$J89</f>
        <v>0</v>
      </c>
      <c r="AL89" s="3">
        <f>(AVERAGEIF($E:$E,_xlfn.CONCAT($A89,"_",$B89,"_",$C89,"_Standard"),$H:$H)-$H89)/$H89</f>
        <v>0</v>
      </c>
      <c r="AM89" s="3">
        <f>($J89+$M89-$L89)/$M89</f>
        <v>0.99969863204043519</v>
      </c>
    </row>
    <row r="90" spans="1:39" hidden="1" x14ac:dyDescent="0.25">
      <c r="A90" t="str" cm="1">
        <f t="array" ref="A90:D90">_xlfn.TEXTSPLIT(E90,"_")</f>
        <v>Wood</v>
      </c>
      <c r="B90" t="str">
        <v>Plane</v>
      </c>
      <c r="C90" t="str">
        <v>15</v>
      </c>
      <c r="D90" t="str">
        <v>Facing</v>
      </c>
      <c r="E90" t="s">
        <v>400</v>
      </c>
      <c r="F90" s="10">
        <v>112.991371154785</v>
      </c>
      <c r="G90" s="10">
        <v>93.415100097656193</v>
      </c>
      <c r="H90" s="21">
        <v>128.76222229003901</v>
      </c>
      <c r="I90" s="10">
        <v>83.504997253417898</v>
      </c>
      <c r="J90" s="21">
        <v>114.951889038085</v>
      </c>
      <c r="K90" s="10">
        <v>75.245002746582003</v>
      </c>
      <c r="L90" s="10">
        <v>135.69572448730401</v>
      </c>
      <c r="M90" s="45">
        <v>40.980403900146399</v>
      </c>
      <c r="N90" s="3">
        <v>0.662999987602233</v>
      </c>
      <c r="O90" s="3">
        <v>0.69326806068420399</v>
      </c>
      <c r="P90" s="3">
        <v>0.74825394153594904</v>
      </c>
      <c r="Q90" s="3">
        <v>0.71734513506897757</v>
      </c>
      <c r="R90" s="3">
        <v>0.80062073469161898</v>
      </c>
      <c r="S90" s="3">
        <v>0.82419604063034002</v>
      </c>
      <c r="T90" s="3">
        <v>0.82857418060302701</v>
      </c>
      <c r="U90">
        <v>26</v>
      </c>
      <c r="V90">
        <v>2</v>
      </c>
      <c r="W90">
        <v>100</v>
      </c>
      <c r="X90">
        <v>0.40000000596046398</v>
      </c>
      <c r="Y90">
        <v>1.29999995231628</v>
      </c>
      <c r="Z90">
        <v>0.89999997615814198</v>
      </c>
      <c r="AA90" s="1">
        <v>35.111648559570298</v>
      </c>
      <c r="AB90" s="1">
        <v>33.690956115722599</v>
      </c>
      <c r="AC90" s="1">
        <v>72.923103332519503</v>
      </c>
      <c r="AD90" s="1">
        <v>68.403999328613196</v>
      </c>
      <c r="AE90" s="1">
        <v>2.0822294808517965</v>
      </c>
      <c r="AF90" s="1">
        <v>2.7937276363372798</v>
      </c>
      <c r="AG90" s="1">
        <v>2.5772774219512899</v>
      </c>
      <c r="AH90" s="1">
        <v>2.2891142368316602</v>
      </c>
      <c r="AI90" s="3">
        <f>ABS((J90-F90)/F90)</f>
        <v>1.7351040732254845E-2</v>
      </c>
      <c r="AJ90" s="3">
        <f>ABS((J90-G90)/G90)</f>
        <v>0.23054933215202078</v>
      </c>
      <c r="AK90" s="3">
        <f>(AVERAGEIF($E:$E,_xlfn.CONCAT($A90,"_",$B90,"_",$C90,"_Standard"),$J:$J)-$J90)/$J90</f>
        <v>0.2964710764085825</v>
      </c>
      <c r="AL90" s="3">
        <f>(AVERAGEIF($E:$E,_xlfn.CONCAT($A90,"_",$B90,"_",$C90,"_Standard"),$H:$H)-$H90)/$H90</f>
        <v>0.26467439175944862</v>
      </c>
      <c r="AM90" s="3">
        <f>($J90+$M90-$L90)/$M90</f>
        <v>0.49381085897142901</v>
      </c>
    </row>
    <row r="91" spans="1:39" x14ac:dyDescent="0.25">
      <c r="A91" t="str" cm="1">
        <f t="array" ref="A91:D91">_xlfn.TEXTSPLIT(E91,"_")</f>
        <v>Random1000</v>
      </c>
      <c r="B91" t="str">
        <v>Point</v>
      </c>
      <c r="C91" t="str">
        <v>15</v>
      </c>
      <c r="D91" t="str">
        <v>Longest</v>
      </c>
      <c r="E91" t="s">
        <v>545</v>
      </c>
      <c r="F91" s="10">
        <v>79.731956481933594</v>
      </c>
      <c r="G91" s="10">
        <v>69.641822814941406</v>
      </c>
      <c r="H91" s="21">
        <v>115.064323425292</v>
      </c>
      <c r="I91" s="10">
        <v>67.1719970703125</v>
      </c>
      <c r="J91" s="21">
        <v>85.912017822265597</v>
      </c>
      <c r="K91" s="10">
        <v>50.486000061035099</v>
      </c>
      <c r="L91" s="10">
        <v>83.366386413574205</v>
      </c>
      <c r="M91" s="45">
        <v>60.356899261474602</v>
      </c>
      <c r="N91" s="3">
        <v>0.51700001955032304</v>
      </c>
      <c r="O91" s="3">
        <v>0.47757059335708602</v>
      </c>
      <c r="P91" s="3">
        <v>0.69663059711456299</v>
      </c>
      <c r="Q91" s="3">
        <v>0.63630103305624153</v>
      </c>
      <c r="R91" s="3">
        <v>0.60702455043792702</v>
      </c>
      <c r="S91" s="3">
        <v>0.60840213298797596</v>
      </c>
      <c r="T91" s="3">
        <v>0.60840213298797596</v>
      </c>
      <c r="U91">
        <v>12</v>
      </c>
      <c r="V91">
        <v>2</v>
      </c>
      <c r="W91">
        <v>100</v>
      </c>
      <c r="X91">
        <v>0.99000000953674305</v>
      </c>
      <c r="Y91">
        <v>1.29999995231628</v>
      </c>
      <c r="Z91">
        <v>0.89999997615814198</v>
      </c>
      <c r="AA91" s="1">
        <v>2.9077985286712602</v>
      </c>
      <c r="AB91" s="1">
        <v>6.3954901695251403</v>
      </c>
      <c r="AC91" s="1">
        <v>40.095046997070298</v>
      </c>
      <c r="AD91" s="1">
        <v>85.631629943847599</v>
      </c>
      <c r="AE91" s="1">
        <v>0.36087311510473125</v>
      </c>
      <c r="AF91" s="1">
        <v>0.28780117630958502</v>
      </c>
      <c r="AG91" s="1">
        <v>1.00910007953643</v>
      </c>
      <c r="AH91" s="1">
        <v>2.2462463378906201</v>
      </c>
      <c r="AI91" s="3">
        <f>ABS((J91-F91)/F91)</f>
        <v>7.7510468989085174E-2</v>
      </c>
      <c r="AJ91" s="3">
        <f>ABS((J91-G91)/G91)</f>
        <v>0.23362678272449638</v>
      </c>
      <c r="AK91" s="3">
        <f>(AVERAGEIF($E:$E,_xlfn.CONCAT($A91,"_",$B91,"_",$C91,"_Standard"),$J:$J)-$J91)/$J91</f>
        <v>3.056570396406573E-2</v>
      </c>
      <c r="AL91" s="3">
        <f>(AVERAGEIF($E:$E,_xlfn.CONCAT($A91,"_",$B91,"_",$C91,"_Standard"),$H:$H)-$H91)/$H91</f>
        <v>1.4353278616732112E-2</v>
      </c>
      <c r="AM91" s="3">
        <f>($J91+$M91-$L91)/$M91</f>
        <v>1.0421763119020306</v>
      </c>
    </row>
    <row r="92" spans="1:39" x14ac:dyDescent="0.25">
      <c r="A92" t="str" cm="1">
        <f t="array" ref="A92:D92">_xlfn.TEXTSPLIT(E92,"_")</f>
        <v>Suzanne</v>
      </c>
      <c r="B92" t="str">
        <v>Point</v>
      </c>
      <c r="C92" t="str">
        <v>Oblique</v>
      </c>
      <c r="D92" t="str">
        <v>Longest</v>
      </c>
      <c r="E92" t="s">
        <v>585</v>
      </c>
      <c r="F92" s="10">
        <v>47.639984130859297</v>
      </c>
      <c r="G92" s="10">
        <v>40.613494873046797</v>
      </c>
      <c r="H92" s="21">
        <v>57.785182952880803</v>
      </c>
      <c r="I92" s="10">
        <v>36.6380004882812</v>
      </c>
      <c r="J92" s="21">
        <v>50.261451721191399</v>
      </c>
      <c r="K92" s="10">
        <v>32.375</v>
      </c>
      <c r="L92" s="10">
        <v>48.527172088622997</v>
      </c>
      <c r="M92" s="45">
        <v>14.481832504272401</v>
      </c>
      <c r="N92" s="3">
        <v>0.47699999809265098</v>
      </c>
      <c r="O92" s="3">
        <v>0.50994163751602095</v>
      </c>
      <c r="P92" s="3">
        <v>0.54721796512603704</v>
      </c>
      <c r="Q92" s="3">
        <v>0.55939819454565698</v>
      </c>
      <c r="R92" s="3">
        <v>0.60589504241943304</v>
      </c>
      <c r="S92" s="3">
        <v>0.61144286394119196</v>
      </c>
      <c r="T92" s="3">
        <v>0.61144286394119196</v>
      </c>
      <c r="U92">
        <v>16</v>
      </c>
      <c r="V92">
        <v>2</v>
      </c>
      <c r="W92">
        <v>100</v>
      </c>
      <c r="X92">
        <v>0.99000000953674305</v>
      </c>
      <c r="Y92">
        <v>1.29999995231628</v>
      </c>
      <c r="Z92">
        <v>0.89999997615814198</v>
      </c>
      <c r="AA92" s="1">
        <v>2.3447988033294598</v>
      </c>
      <c r="AB92" s="1">
        <v>6.3630862236022896</v>
      </c>
      <c r="AC92" s="1">
        <v>34.836956024169901</v>
      </c>
      <c r="AD92" s="1">
        <v>89.691513061523395</v>
      </c>
      <c r="AE92" s="1">
        <v>0.21514370163665558</v>
      </c>
      <c r="AF92" s="1">
        <v>0.31200042366981501</v>
      </c>
      <c r="AG92" s="1">
        <v>1.0369565486907899</v>
      </c>
      <c r="AH92" s="1">
        <v>2.6314699649810702</v>
      </c>
      <c r="AI92" s="3">
        <f>ABS((J92-F92)/F92)</f>
        <v>5.5026626019256362E-2</v>
      </c>
      <c r="AJ92" s="3">
        <f>ABS((J92-G92)/G92)</f>
        <v>0.2375554450141025</v>
      </c>
      <c r="AK92" s="3">
        <f>(AVERAGEIF($E:$E,_xlfn.CONCAT($A92,"_",$B92,"_",$C92,"_Standard"),$J:$J)-$J92)/$J92</f>
        <v>-6.5706755856864432E-2</v>
      </c>
      <c r="AL92" s="3">
        <f>(AVERAGEIF($E:$E,_xlfn.CONCAT($A92,"_",$B92,"_",$C92,"_Standard"),$H:$H)-$H92)/$H92</f>
        <v>-4.5540614200954205E-2</v>
      </c>
      <c r="AM92" s="3">
        <f>($J92+$M92-$L92)/$M92</f>
        <v>1.1197555372952115</v>
      </c>
    </row>
    <row r="93" spans="1:39" hidden="1" x14ac:dyDescent="0.25">
      <c r="A93" t="str" cm="1">
        <f t="array" ref="A93:D93">_xlfn.TEXTSPLIT(E93,"_")</f>
        <v>Random1000</v>
      </c>
      <c r="B93" t="str">
        <v>Plane</v>
      </c>
      <c r="C93" t="str">
        <v>15</v>
      </c>
      <c r="D93" t="str">
        <v>Longest</v>
      </c>
      <c r="E93" t="s">
        <v>523</v>
      </c>
      <c r="F93" s="10">
        <v>101.22054290771401</v>
      </c>
      <c r="G93" s="10">
        <v>80.244361877441406</v>
      </c>
      <c r="H93" s="21">
        <v>119.231201171875</v>
      </c>
      <c r="I93" s="10">
        <v>69.5780029296875</v>
      </c>
      <c r="J93" s="21">
        <v>99.593246459960895</v>
      </c>
      <c r="K93" s="10">
        <v>58.331001281738203</v>
      </c>
      <c r="L93" s="10">
        <v>93.171684265136705</v>
      </c>
      <c r="M93" s="45">
        <v>55.948722839355398</v>
      </c>
      <c r="N93" s="3">
        <v>0.64899998903274503</v>
      </c>
      <c r="O93" s="3">
        <v>0.56644415855407704</v>
      </c>
      <c r="P93" s="3">
        <v>0.63745576143264704</v>
      </c>
      <c r="Q93" s="3">
        <v>0.55269871849832219</v>
      </c>
      <c r="R93" s="3">
        <v>0.56783354282379095</v>
      </c>
      <c r="S93" s="3">
        <v>0.56329536437988204</v>
      </c>
      <c r="T93" s="3">
        <v>0.56336182355880704</v>
      </c>
      <c r="U93">
        <v>19</v>
      </c>
      <c r="V93">
        <v>2</v>
      </c>
      <c r="W93">
        <v>100</v>
      </c>
      <c r="X93">
        <v>0.99000000953674305</v>
      </c>
      <c r="Y93">
        <v>1.29999995231628</v>
      </c>
      <c r="Z93">
        <v>0.89999997615814198</v>
      </c>
      <c r="AA93" s="1">
        <v>88.646903991699205</v>
      </c>
      <c r="AB93" s="1">
        <v>6.2523956298828098</v>
      </c>
      <c r="AC93" s="1">
        <v>47.731731414794901</v>
      </c>
      <c r="AD93" s="1">
        <v>85.631629943847599</v>
      </c>
      <c r="AE93" s="1">
        <v>0.22828623679027182</v>
      </c>
      <c r="AF93" s="1">
        <v>0.27300170063972401</v>
      </c>
      <c r="AG93" s="1">
        <v>1.1601601839065501</v>
      </c>
      <c r="AH93" s="1">
        <v>2.2462463378906201</v>
      </c>
      <c r="AI93" s="3">
        <f>ABS((J93-F93)/F93)</f>
        <v>1.6076740956001079E-2</v>
      </c>
      <c r="AJ93" s="3">
        <f>ABS((J93-G93)/G93)</f>
        <v>0.24112453672535117</v>
      </c>
      <c r="AK93" s="3">
        <f>(AVERAGEIF($E:$E,_xlfn.CONCAT($A93,"_",$B93,"_",$C93,"_Standard"),$J:$J)-$J93)/$J93</f>
        <v>-6.9334526132677932E-2</v>
      </c>
      <c r="AL93" s="3">
        <f>(AVERAGEIF($E:$E,_xlfn.CONCAT($A93,"_",$B93,"_",$C93,"_Standard"),$H:$H)-$H93)/$H93</f>
        <v>-5.1875712828983962E-2</v>
      </c>
      <c r="AM93" s="3">
        <f>($J93+$M93-$L93)/$M93</f>
        <v>1.1147758495446323</v>
      </c>
    </row>
    <row r="94" spans="1:39" x14ac:dyDescent="0.25">
      <c r="A94" t="str" cm="1">
        <f t="array" ref="A94:D94">_xlfn.TEXTSPLIT(E94,"_")</f>
        <v>Suzanne</v>
      </c>
      <c r="B94" t="str">
        <v>Point</v>
      </c>
      <c r="C94" t="str">
        <v>Parallel</v>
      </c>
      <c r="D94" t="str">
        <v>Longest</v>
      </c>
      <c r="E94" t="s">
        <v>582</v>
      </c>
      <c r="F94" s="10">
        <v>49.8516845703125</v>
      </c>
      <c r="G94" s="10">
        <v>40.641765594482401</v>
      </c>
      <c r="H94" s="21">
        <v>58.282379150390597</v>
      </c>
      <c r="I94" s="10">
        <v>37.270999908447202</v>
      </c>
      <c r="J94" s="21">
        <v>50.485198974609297</v>
      </c>
      <c r="K94" s="10">
        <v>32.846000671386697</v>
      </c>
      <c r="L94" s="10">
        <v>49.862407684326101</v>
      </c>
      <c r="M94" s="45">
        <v>19.739749908447202</v>
      </c>
      <c r="N94" s="3">
        <v>0.605000019073486</v>
      </c>
      <c r="O94" s="3">
        <v>0.44790029525756803</v>
      </c>
      <c r="P94" s="3">
        <v>0.54186987876892001</v>
      </c>
      <c r="Q94" s="3">
        <v>0.51025922696909709</v>
      </c>
      <c r="R94" s="3">
        <v>0.58755469322204501</v>
      </c>
      <c r="S94" s="3">
        <v>0.597522974014282</v>
      </c>
      <c r="T94" s="3">
        <v>0.597522974014282</v>
      </c>
      <c r="U94">
        <v>16</v>
      </c>
      <c r="V94">
        <v>2</v>
      </c>
      <c r="W94">
        <v>100</v>
      </c>
      <c r="X94">
        <v>0.99000000953674305</v>
      </c>
      <c r="Y94">
        <v>1.29999995231628</v>
      </c>
      <c r="Z94">
        <v>0.89999997615814198</v>
      </c>
      <c r="AA94" s="1">
        <v>2.3738992214202801</v>
      </c>
      <c r="AB94" s="1">
        <v>6.2821888923645002</v>
      </c>
      <c r="AC94" s="1">
        <v>35.534633636474602</v>
      </c>
      <c r="AD94" s="1">
        <v>89.691513061523395</v>
      </c>
      <c r="AE94" s="1">
        <v>0.17405735937919808</v>
      </c>
      <c r="AF94" s="1">
        <v>0.30510073900222701</v>
      </c>
      <c r="AG94" s="1">
        <v>1.0562770366668699</v>
      </c>
      <c r="AH94" s="1">
        <v>2.6314699649810702</v>
      </c>
      <c r="AI94" s="3">
        <f>ABS((J94-F94)/F94)</f>
        <v>1.270798388775141E-2</v>
      </c>
      <c r="AJ94" s="3">
        <f>ABS((J94-G94)/G94)</f>
        <v>0.24219994471557255</v>
      </c>
      <c r="AK94" s="3">
        <f>(AVERAGEIF($E:$E,_xlfn.CONCAT($A94,"_",$B94,"_",$C94,"_Standard"),$J:$J)-$J94)/$J94</f>
        <v>-3.1533976022470857E-2</v>
      </c>
      <c r="AL94" s="3">
        <f>(AVERAGEIF($E:$E,_xlfn.CONCAT($A94,"_",$B94,"_",$C94,"_Standard"),$H:$H)-$H94)/$H94</f>
        <v>-2.4446250046471284E-2</v>
      </c>
      <c r="AM94" s="3">
        <f>($J94+$M94-$L94)/$M94</f>
        <v>1.0315501104710898</v>
      </c>
    </row>
    <row r="95" spans="1:39" hidden="1" x14ac:dyDescent="0.25">
      <c r="A95" t="str" cm="1">
        <f t="array" ref="A95:D95">_xlfn.TEXTSPLIT(E95,"_")</f>
        <v>Random100</v>
      </c>
      <c r="B95" t="str">
        <v>Plane</v>
      </c>
      <c r="C95" t="str">
        <v>Oblique</v>
      </c>
      <c r="D95" t="str">
        <v>Standard</v>
      </c>
      <c r="E95" t="s">
        <v>494</v>
      </c>
      <c r="F95" s="10">
        <v>23.2093105316162</v>
      </c>
      <c r="G95" s="10">
        <v>19.073268890380799</v>
      </c>
      <c r="H95" s="21">
        <v>43.897163391113203</v>
      </c>
      <c r="I95" s="10">
        <v>23.840000152587798</v>
      </c>
      <c r="J95" s="21">
        <v>23.700780868530199</v>
      </c>
      <c r="K95" s="10">
        <v>12.9130001068115</v>
      </c>
      <c r="L95" s="10">
        <v>22.597589492797798</v>
      </c>
      <c r="M95" s="45">
        <v>22.291847229003899</v>
      </c>
      <c r="N95" s="3">
        <v>9.3999996781349099E-2</v>
      </c>
      <c r="O95" s="3">
        <v>0.44282203912734902</v>
      </c>
      <c r="P95" s="3">
        <v>0.48643460869789101</v>
      </c>
      <c r="Q95" s="3">
        <v>0.46435784731750218</v>
      </c>
      <c r="R95" s="3">
        <v>0.45774459838867099</v>
      </c>
      <c r="S95" s="3">
        <v>0.45774459838867099</v>
      </c>
      <c r="T95" s="3">
        <v>0.45774459838867099</v>
      </c>
      <c r="U95">
        <v>9</v>
      </c>
      <c r="V95">
        <v>2</v>
      </c>
      <c r="W95">
        <v>100</v>
      </c>
      <c r="X95">
        <v>0.99000000953674305</v>
      </c>
      <c r="Y95">
        <v>1.29999995231628</v>
      </c>
      <c r="Z95">
        <v>0.89999997615814198</v>
      </c>
      <c r="AA95" s="1">
        <v>0.40410003066062899</v>
      </c>
      <c r="AB95" s="1">
        <v>0.57289975881576505</v>
      </c>
      <c r="AC95" s="1">
        <v>55.535354614257798</v>
      </c>
      <c r="AD95" s="1">
        <v>77.191917419433594</v>
      </c>
      <c r="AE95" s="1">
        <v>2.1681292167155072E-2</v>
      </c>
      <c r="AF95" s="1">
        <v>3.0399978160858099E-2</v>
      </c>
      <c r="AG95" s="1">
        <v>1.0303030014037999</v>
      </c>
      <c r="AH95" s="1">
        <v>1.5252525806427</v>
      </c>
      <c r="AI95" s="3">
        <f>ABS((J95-F95)/F95)</f>
        <v>2.1175568151604828E-2</v>
      </c>
      <c r="AJ95" s="3">
        <f>ABS((J95-G95)/G95)</f>
        <v>0.24261766584139061</v>
      </c>
      <c r="AK95" s="3">
        <f>(AVERAGEIF($E:$E,_xlfn.CONCAT($A95,"_",$B95,"_",$C95,"_Standard"),$J:$J)-$J95)/$J95</f>
        <v>0</v>
      </c>
      <c r="AL95" s="3">
        <f>(AVERAGEIF($E:$E,_xlfn.CONCAT($A95,"_",$B95,"_",$C95,"_Standard"),$H:$H)-$H95)/$H95</f>
        <v>0</v>
      </c>
      <c r="AM95" s="3">
        <f>($J95+$M95-$L95)/$M95</f>
        <v>1.0494885580544009</v>
      </c>
    </row>
    <row r="96" spans="1:39" x14ac:dyDescent="0.25">
      <c r="A96" t="str" cm="1">
        <f t="array" ref="A96:D96">_xlfn.TEXTSPLIT(E96,"_")</f>
        <v>Random1000</v>
      </c>
      <c r="B96" t="str">
        <v>Point</v>
      </c>
      <c r="C96" t="str">
        <v>Parallel</v>
      </c>
      <c r="D96" t="str">
        <v>Standard</v>
      </c>
      <c r="E96" t="s">
        <v>471</v>
      </c>
      <c r="F96" s="10">
        <v>79.712867736816406</v>
      </c>
      <c r="G96" s="10">
        <v>69.588462829589801</v>
      </c>
      <c r="H96" s="21">
        <v>113.486328125</v>
      </c>
      <c r="I96" s="10">
        <v>66.573997497558594</v>
      </c>
      <c r="J96" s="21">
        <v>86.575218200683594</v>
      </c>
      <c r="K96" s="10">
        <v>51.073001861572202</v>
      </c>
      <c r="L96" s="10">
        <v>87.085205078125</v>
      </c>
      <c r="M96" s="45">
        <v>61.581672668457003</v>
      </c>
      <c r="N96" s="3">
        <v>0.56300002336501997</v>
      </c>
      <c r="O96" s="3">
        <v>0.42598593235015803</v>
      </c>
      <c r="P96" s="3">
        <v>0.72561854124069203</v>
      </c>
      <c r="Q96" s="3">
        <v>0.67280284672090729</v>
      </c>
      <c r="R96" s="3">
        <v>0.61756074428558305</v>
      </c>
      <c r="S96" s="3">
        <v>0.61728042364120395</v>
      </c>
      <c r="T96" s="3">
        <v>0.61728042364120395</v>
      </c>
      <c r="U96">
        <v>12</v>
      </c>
      <c r="V96">
        <v>2</v>
      </c>
      <c r="W96">
        <v>100</v>
      </c>
      <c r="X96">
        <v>0.99000000953674305</v>
      </c>
      <c r="Y96">
        <v>1.29999995231628</v>
      </c>
      <c r="Z96">
        <v>0.89999997615814198</v>
      </c>
      <c r="AA96" s="1">
        <v>3.13929939270019</v>
      </c>
      <c r="AB96" s="1">
        <v>6.24259185791015</v>
      </c>
      <c r="AC96" s="1">
        <v>43.241241455078097</v>
      </c>
      <c r="AD96" s="1">
        <v>85.631629943847599</v>
      </c>
      <c r="AE96" s="1">
        <v>0.21022387258522129</v>
      </c>
      <c r="AF96" s="1">
        <v>0.27800142765045099</v>
      </c>
      <c r="AG96" s="1">
        <v>1.09209203720092</v>
      </c>
      <c r="AH96" s="1">
        <v>2.2462463378906201</v>
      </c>
      <c r="AI96" s="3">
        <f>ABS((J96-F96)/F96)</f>
        <v>8.6088365137285391E-2</v>
      </c>
      <c r="AJ96" s="3">
        <f>ABS((J96-G96)/G96)</f>
        <v>0.24410304065332555</v>
      </c>
      <c r="AK96" s="3">
        <f>(AVERAGEIF($E:$E,_xlfn.CONCAT($A96,"_",$B96,"_",$C96,"_Standard"),$J:$J)-$J96)/$J96</f>
        <v>0</v>
      </c>
      <c r="AL96" s="3">
        <f>(AVERAGEIF($E:$E,_xlfn.CONCAT($A96,"_",$B96,"_",$C96,"_Standard"),$H:$H)-$H96)/$H96</f>
        <v>0</v>
      </c>
      <c r="AM96" s="3">
        <f>($J96+$M96-$L96)/$M96</f>
        <v>0.99171852833249474</v>
      </c>
    </row>
    <row r="97" spans="1:39" x14ac:dyDescent="0.25">
      <c r="A97" t="str" cm="1">
        <f t="array" ref="A97:D97">_xlfn.TEXTSPLIT(E97,"_")</f>
        <v>CottageWalls</v>
      </c>
      <c r="B97" t="str">
        <v>Point</v>
      </c>
      <c r="C97" t="str">
        <v>Oblique</v>
      </c>
      <c r="D97" t="str">
        <v>Full</v>
      </c>
      <c r="E97" t="s">
        <v>637</v>
      </c>
      <c r="F97" s="10">
        <v>232.06848144531199</v>
      </c>
      <c r="G97" s="10">
        <v>188.92662048339801</v>
      </c>
      <c r="H97" s="21">
        <v>234.60888671875</v>
      </c>
      <c r="I97" s="10">
        <v>129.766998291015</v>
      </c>
      <c r="J97" s="21">
        <v>235.31092834472599</v>
      </c>
      <c r="K97" s="10">
        <v>129.61999511718699</v>
      </c>
      <c r="L97" s="10">
        <v>100.696853637695</v>
      </c>
      <c r="M97" s="45">
        <v>13.2888879776</v>
      </c>
      <c r="N97" s="3">
        <v>0.98600000143051103</v>
      </c>
      <c r="O97" s="3">
        <v>0.59990662336349398</v>
      </c>
      <c r="P97" s="3">
        <v>0.748590648174285</v>
      </c>
      <c r="Q97" s="3">
        <v>0.6700722893488984</v>
      </c>
      <c r="R97" s="3">
        <v>0.72329044342041005</v>
      </c>
      <c r="S97" s="3">
        <v>0.77929228544235196</v>
      </c>
      <c r="T97" s="3">
        <v>0.80796802043914795</v>
      </c>
      <c r="U97">
        <v>38</v>
      </c>
      <c r="V97">
        <v>2</v>
      </c>
      <c r="W97">
        <v>100</v>
      </c>
      <c r="X97">
        <v>0.40000000596046398</v>
      </c>
      <c r="Y97">
        <v>1.29999995231628</v>
      </c>
      <c r="Z97">
        <v>0.89999997615814198</v>
      </c>
      <c r="AA97" s="1">
        <v>346.07492065429602</v>
      </c>
      <c r="AB97" s="1">
        <v>28.882993698120099</v>
      </c>
      <c r="AC97" s="1">
        <v>56.371940612792898</v>
      </c>
      <c r="AD97" s="1">
        <v>69.254341125488196</v>
      </c>
      <c r="AE97" s="1">
        <v>1.8083846540724262</v>
      </c>
      <c r="AF97" s="1">
        <v>2.5518915653228702</v>
      </c>
      <c r="AG97" s="1">
        <v>2.0827896595001198</v>
      </c>
      <c r="AH97" s="1">
        <v>2.1939425468444802</v>
      </c>
      <c r="AI97" s="3">
        <f>ABS((J97-F97)/F97)</f>
        <v>1.3971940003313648E-2</v>
      </c>
      <c r="AJ97" s="3">
        <f>ABS((J97-G97)/G97)</f>
        <v>0.2455149398356174</v>
      </c>
      <c r="AK97" s="3">
        <f>(AVERAGEIF($E:$E,_xlfn.CONCAT($A97,"_",$B97,"_",$C97,"_Standard"),$J:$J)-$J97)/$J97</f>
        <v>-0.56061935485879311</v>
      </c>
      <c r="AL97" s="3">
        <f>(AVERAGEIF($E:$E,_xlfn.CONCAT($A97,"_",$B97,"_",$C97,"_Standard"),$H:$H)-$H97)/$H97</f>
        <v>-0.55989686854160381</v>
      </c>
      <c r="AM97" s="3">
        <f>($J97+$M97-$L97)/$M97</f>
        <v>11.129822369933363</v>
      </c>
    </row>
    <row r="98" spans="1:39" hidden="1" x14ac:dyDescent="0.25">
      <c r="A98" t="str" cm="1">
        <f t="array" ref="A98:D98">_xlfn.TEXTSPLIT(E98,"_")</f>
        <v>Cottage</v>
      </c>
      <c r="B98" t="str">
        <v>Plane</v>
      </c>
      <c r="C98" t="str">
        <v>Parallel</v>
      </c>
      <c r="D98" t="str">
        <v>Full</v>
      </c>
      <c r="E98" t="s">
        <v>599</v>
      </c>
      <c r="F98" s="10">
        <v>70.985786437988196</v>
      </c>
      <c r="G98" s="10">
        <v>93.841255187988196</v>
      </c>
      <c r="H98" s="21">
        <v>88.575523376464801</v>
      </c>
      <c r="I98" s="10">
        <v>61.889999389648402</v>
      </c>
      <c r="J98" s="21">
        <v>70.717308044433594</v>
      </c>
      <c r="K98" s="10">
        <v>49.939998626708899</v>
      </c>
      <c r="L98" s="10">
        <v>97.650032043457003</v>
      </c>
      <c r="M98" s="45">
        <v>69.759368896484304</v>
      </c>
      <c r="N98" s="3">
        <v>0.74400001764297397</v>
      </c>
      <c r="O98" s="3">
        <v>0.64518010616302401</v>
      </c>
      <c r="P98" s="3">
        <v>0.72274303436279297</v>
      </c>
      <c r="Q98" s="3">
        <v>0.79628133796411327</v>
      </c>
      <c r="R98" s="3">
        <v>0.83918851613998402</v>
      </c>
      <c r="S98" s="3">
        <v>0.85782486200332597</v>
      </c>
      <c r="T98" s="3">
        <v>0.85930526256561202</v>
      </c>
      <c r="U98">
        <v>26</v>
      </c>
      <c r="V98">
        <v>2</v>
      </c>
      <c r="W98">
        <v>100</v>
      </c>
      <c r="X98">
        <v>0.40000000596046398</v>
      </c>
      <c r="Y98">
        <v>1.29999995231628</v>
      </c>
      <c r="Z98">
        <v>0.89999997615814198</v>
      </c>
      <c r="AA98" s="1">
        <v>168.48728942871</v>
      </c>
      <c r="AB98" s="1">
        <v>19.652553558349599</v>
      </c>
      <c r="AC98" s="1">
        <v>64.971427917480398</v>
      </c>
      <c r="AD98" s="1">
        <v>65.592300415039006</v>
      </c>
      <c r="AE98" s="1">
        <v>0.29016075745692738</v>
      </c>
      <c r="AF98" s="1">
        <v>1.8730839490890501</v>
      </c>
      <c r="AG98" s="1">
        <v>2.41283655166625</v>
      </c>
      <c r="AH98" s="1">
        <v>2.14588403701782</v>
      </c>
      <c r="AI98" s="3">
        <f>ABS((J98-F98)/F98)</f>
        <v>3.7821429757510646E-3</v>
      </c>
      <c r="AJ98" s="3">
        <f>ABS((J98-G98)/G98)</f>
        <v>0.24641557806565334</v>
      </c>
      <c r="AK98" s="3">
        <f>(AVERAGEIF($E:$E,_xlfn.CONCAT($A98,"_",$B98,"_",$C98,"_Standard"),$J:$J)-$J98)/$J98</f>
        <v>0.1816856489963003</v>
      </c>
      <c r="AL98" s="3">
        <f>(AVERAGEIF($E:$E,_xlfn.CONCAT($A98,"_",$B98,"_",$C98,"_Standard"),$H:$H)-$H98)/$H98</f>
        <v>0.10164395146123074</v>
      </c>
      <c r="AM98" s="3">
        <f>($J98+$M98-$L98)/$M98</f>
        <v>0.6139196150270686</v>
      </c>
    </row>
    <row r="99" spans="1:39" hidden="1" x14ac:dyDescent="0.25">
      <c r="A99" t="str" cm="1">
        <f t="array" ref="A99:D99">_xlfn.TEXTSPLIT(E99,"_")</f>
        <v>Wood</v>
      </c>
      <c r="B99" t="str">
        <v>Plane</v>
      </c>
      <c r="C99" t="str">
        <v>Parallel</v>
      </c>
      <c r="D99" t="str">
        <v>Facing</v>
      </c>
      <c r="E99" t="s">
        <v>397</v>
      </c>
      <c r="F99" s="10">
        <v>113.24541473388599</v>
      </c>
      <c r="G99" s="10">
        <v>84.2171630859375</v>
      </c>
      <c r="H99" s="21">
        <v>128.24647521972599</v>
      </c>
      <c r="I99" s="10">
        <v>83.839996337890597</v>
      </c>
      <c r="J99" s="21">
        <v>105.07617950439401</v>
      </c>
      <c r="K99" s="10">
        <v>69.349998474121094</v>
      </c>
      <c r="L99" s="10">
        <v>144.97621154785099</v>
      </c>
      <c r="M99" s="45">
        <v>75.4736328125</v>
      </c>
      <c r="N99" s="3">
        <v>0.73600000143051103</v>
      </c>
      <c r="O99" s="3">
        <v>0.63709974288940396</v>
      </c>
      <c r="P99" s="3">
        <v>0.65778475999832098</v>
      </c>
      <c r="Q99" s="3">
        <v>0.69087157224994244</v>
      </c>
      <c r="R99" s="3">
        <v>0.76627671718597401</v>
      </c>
      <c r="S99" s="3">
        <v>0.81520426273345903</v>
      </c>
      <c r="T99" s="3">
        <v>0.81786638498306197</v>
      </c>
      <c r="U99">
        <v>24</v>
      </c>
      <c r="V99">
        <v>2</v>
      </c>
      <c r="W99">
        <v>100</v>
      </c>
      <c r="X99">
        <v>0.40000000596046398</v>
      </c>
      <c r="Y99">
        <v>1.29999995231628</v>
      </c>
      <c r="Z99">
        <v>0.89999997615814198</v>
      </c>
      <c r="AA99" s="1">
        <v>35.147903442382798</v>
      </c>
      <c r="AB99" s="1">
        <v>33.898983001708899</v>
      </c>
      <c r="AC99" s="1">
        <v>73.075927734375</v>
      </c>
      <c r="AD99" s="1">
        <v>68.403999328613196</v>
      </c>
      <c r="AE99" s="1">
        <v>0.87814989640778762</v>
      </c>
      <c r="AF99" s="1">
        <v>2.8225290775299001</v>
      </c>
      <c r="AG99" s="1">
        <v>2.5743396282196001</v>
      </c>
      <c r="AH99" s="1">
        <v>2.2891142368316602</v>
      </c>
      <c r="AI99" s="3">
        <f>ABS((J99-F99)/F99)</f>
        <v>7.2137448113804639E-2</v>
      </c>
      <c r="AJ99" s="3">
        <f>ABS((J99-G99)/G99)</f>
        <v>0.24768129979837239</v>
      </c>
      <c r="AK99" s="3">
        <f>(AVERAGEIF($E:$E,_xlfn.CONCAT($A99,"_",$B99,"_",$C99,"_Standard"),$J:$J)-$J99)/$J99</f>
        <v>0.17790219599936347</v>
      </c>
      <c r="AL99" s="3">
        <f>(AVERAGEIF($E:$E,_xlfn.CONCAT($A99,"_",$B99,"_",$C99,"_Standard"),$H:$H)-$H99)/$H99</f>
        <v>0.1457617890621738</v>
      </c>
      <c r="AM99" s="3">
        <f>($J99+$M99-$L99)/$M99</f>
        <v>0.4713381275473903</v>
      </c>
    </row>
    <row r="100" spans="1:39" x14ac:dyDescent="0.25">
      <c r="A100" t="str" cm="1">
        <f t="array" ref="A100:D100">_xlfn.TEXTSPLIT(E100,"_")</f>
        <v>Suzanne</v>
      </c>
      <c r="B100" t="str">
        <v>Point</v>
      </c>
      <c r="C100" t="str">
        <v>15</v>
      </c>
      <c r="D100" t="str">
        <v>Standard</v>
      </c>
      <c r="E100" t="s">
        <v>519</v>
      </c>
      <c r="F100" s="10">
        <v>46.870986938476499</v>
      </c>
      <c r="G100" s="10">
        <v>39.817546844482401</v>
      </c>
      <c r="H100" s="21">
        <v>57.248348236083899</v>
      </c>
      <c r="I100" s="10">
        <v>35.881999969482401</v>
      </c>
      <c r="J100" s="21">
        <v>49.711570739746001</v>
      </c>
      <c r="K100" s="10">
        <v>31.659999847412099</v>
      </c>
      <c r="L100" s="10">
        <v>49.185588836669901</v>
      </c>
      <c r="M100" s="45">
        <v>15.900426864624</v>
      </c>
      <c r="N100" s="3">
        <v>0.52600002288818304</v>
      </c>
      <c r="O100" s="3">
        <v>0.46435046195983798</v>
      </c>
      <c r="P100" s="3">
        <v>0.51314878463745095</v>
      </c>
      <c r="Q100" s="3">
        <v>0.57091297934892438</v>
      </c>
      <c r="R100" s="3">
        <v>0.58813160657882602</v>
      </c>
      <c r="S100" s="3">
        <v>0.59735637903213501</v>
      </c>
      <c r="T100" s="3">
        <v>0.59735637903213501</v>
      </c>
      <c r="U100">
        <v>15</v>
      </c>
      <c r="V100">
        <v>2</v>
      </c>
      <c r="W100">
        <v>100</v>
      </c>
      <c r="X100">
        <v>0.99000000953674305</v>
      </c>
      <c r="Y100">
        <v>1.29999995231628</v>
      </c>
      <c r="Z100">
        <v>0.89999997615814198</v>
      </c>
      <c r="AA100" s="1">
        <v>3.4702985286712602</v>
      </c>
      <c r="AB100" s="1">
        <v>6.3767943382263104</v>
      </c>
      <c r="AC100" s="1">
        <v>49.574111938476499</v>
      </c>
      <c r="AD100" s="1">
        <v>89.691513061523395</v>
      </c>
      <c r="AE100" s="1">
        <v>0.30632337101527118</v>
      </c>
      <c r="AF100" s="1">
        <v>0.31100076436996399</v>
      </c>
      <c r="AG100" s="1">
        <v>1.4812108278274501</v>
      </c>
      <c r="AH100" s="1">
        <v>2.6314699649810702</v>
      </c>
      <c r="AI100" s="3">
        <f>ABS((J100-F100)/F100)</f>
        <v>6.0604309548635965E-2</v>
      </c>
      <c r="AJ100" s="3">
        <f>ABS((J100-G100)/G100)</f>
        <v>0.24848401469601425</v>
      </c>
      <c r="AK100" s="3">
        <f>(AVERAGEIF($E:$E,_xlfn.CONCAT($A100,"_",$B100,"_",$C100,"_Standard"),$J:$J)-$J100)/$J100</f>
        <v>0</v>
      </c>
      <c r="AL100" s="3">
        <f>(AVERAGEIF($E:$E,_xlfn.CONCAT($A100,"_",$B100,"_",$C100,"_Standard"),$H:$H)-$H100)/$H100</f>
        <v>0</v>
      </c>
      <c r="AM100" s="3">
        <f>($J100+$M100-$L100)/$M100</f>
        <v>1.0330797347489036</v>
      </c>
    </row>
    <row r="101" spans="1:39" x14ac:dyDescent="0.25">
      <c r="A101" t="str" cm="1">
        <f t="array" ref="A101:D101">_xlfn.TEXTSPLIT(E101,"_")</f>
        <v>Random1000</v>
      </c>
      <c r="B101" t="str">
        <v>Point</v>
      </c>
      <c r="C101" t="str">
        <v>45</v>
      </c>
      <c r="D101" t="str">
        <v>Facing</v>
      </c>
      <c r="E101" t="s">
        <v>420</v>
      </c>
      <c r="F101" s="10">
        <v>78.318092346191406</v>
      </c>
      <c r="G101" s="10">
        <v>70.812629699707003</v>
      </c>
      <c r="H101" s="21">
        <v>116.840698242187</v>
      </c>
      <c r="I101" s="10">
        <v>68.289001464843693</v>
      </c>
      <c r="J101" s="21">
        <v>88.446380615234304</v>
      </c>
      <c r="K101" s="10">
        <v>52.185001373291001</v>
      </c>
      <c r="L101" s="10">
        <v>90.121627807617102</v>
      </c>
      <c r="M101" s="45">
        <v>56.450061798095703</v>
      </c>
      <c r="N101" s="3">
        <v>0.49700000882148698</v>
      </c>
      <c r="O101" s="3">
        <v>0.61223065853118896</v>
      </c>
      <c r="P101" s="3">
        <v>0.687489032745361</v>
      </c>
      <c r="Q101" s="3">
        <v>0.59527924372658492</v>
      </c>
      <c r="R101" s="3">
        <v>0.59651583433151201</v>
      </c>
      <c r="S101" s="3">
        <v>0.59660142660140902</v>
      </c>
      <c r="T101" s="3">
        <v>0.59660142660140902</v>
      </c>
      <c r="U101">
        <v>14</v>
      </c>
      <c r="V101">
        <v>2</v>
      </c>
      <c r="W101">
        <v>100</v>
      </c>
      <c r="X101">
        <v>0.40000000596046398</v>
      </c>
      <c r="Y101">
        <v>1.29999995231628</v>
      </c>
      <c r="Z101">
        <v>0.89999997615814198</v>
      </c>
      <c r="AA101" s="1">
        <v>3.7696967124938898</v>
      </c>
      <c r="AB101" s="1">
        <v>6.23988533020019</v>
      </c>
      <c r="AC101" s="1">
        <v>51.135135650634702</v>
      </c>
      <c r="AD101" s="1">
        <v>85.631629943847599</v>
      </c>
      <c r="AE101" s="1">
        <v>0.15599038494542594</v>
      </c>
      <c r="AF101" s="1">
        <v>0.28290113806724498</v>
      </c>
      <c r="AG101" s="1">
        <v>1.5155155658721899</v>
      </c>
      <c r="AH101" s="1">
        <v>2.2462463378906201</v>
      </c>
      <c r="AI101" s="3">
        <f>ABS((J101-F101)/F101)</f>
        <v>0.12932245877839535</v>
      </c>
      <c r="AJ101" s="3">
        <f>ABS((J101-G101)/G101)</f>
        <v>0.24901985691403103</v>
      </c>
      <c r="AK101" s="3">
        <f>(AVERAGEIF($E:$E,_xlfn.CONCAT($A101,"_",$B101,"_",$C101,"_Standard"),$J:$J)-$J101)/$J101</f>
        <v>2.5891662132260875E-2</v>
      </c>
      <c r="AL101" s="3">
        <f>(AVERAGEIF($E:$E,_xlfn.CONCAT($A101,"_",$B101,"_",$C101,"_Standard"),$H:$H)-$H101)/$H101</f>
        <v>1.9599277653975559E-2</v>
      </c>
      <c r="AM101" s="3">
        <f>($J101+$M101-$L101)/$M101</f>
        <v>0.97032337717583694</v>
      </c>
    </row>
    <row r="102" spans="1:39" hidden="1" x14ac:dyDescent="0.25">
      <c r="A102" t="str" cm="1">
        <f t="array" ref="A102:D102">_xlfn.TEXTSPLIT(E102,"_")</f>
        <v>Sponza</v>
      </c>
      <c r="B102" t="str">
        <v>Plane</v>
      </c>
      <c r="C102" t="str">
        <v>Parallel</v>
      </c>
      <c r="D102" t="str">
        <v>Facing</v>
      </c>
      <c r="E102" t="s">
        <v>431</v>
      </c>
      <c r="F102" s="10">
        <v>98.954650878906193</v>
      </c>
      <c r="G102" s="10">
        <v>87.485534667968693</v>
      </c>
      <c r="H102" s="21">
        <v>110.455123901367</v>
      </c>
      <c r="I102" s="10">
        <v>68.438003540039006</v>
      </c>
      <c r="J102" s="21">
        <v>109.45753479003901</v>
      </c>
      <c r="K102" s="10">
        <v>67.930000305175696</v>
      </c>
      <c r="L102" s="45">
        <v>160.42109680175699</v>
      </c>
      <c r="M102" s="45">
        <v>166.26666259765599</v>
      </c>
      <c r="N102" s="3">
        <v>0.99599999189376798</v>
      </c>
      <c r="O102" s="3">
        <v>0.59652101993560702</v>
      </c>
      <c r="P102" s="3">
        <v>0.607793748378753</v>
      </c>
      <c r="Q102" s="3">
        <v>0.53003680706024103</v>
      </c>
      <c r="R102" s="3">
        <v>0.50696742534637396</v>
      </c>
      <c r="S102" s="3">
        <v>0.62172698974609297</v>
      </c>
      <c r="T102" s="3">
        <v>0.71519416570663397</v>
      </c>
      <c r="U102">
        <v>26</v>
      </c>
      <c r="V102">
        <v>2</v>
      </c>
      <c r="W102">
        <v>100</v>
      </c>
      <c r="X102">
        <v>0.40000000596046398</v>
      </c>
      <c r="Y102">
        <v>1.29999995231628</v>
      </c>
      <c r="Z102">
        <v>0.89999997615814198</v>
      </c>
      <c r="AA102" s="1">
        <v>749.76403808593705</v>
      </c>
      <c r="AB102" s="1">
        <v>806.55517578125</v>
      </c>
      <c r="AC102" s="1">
        <v>76.354682922363196</v>
      </c>
      <c r="AD102" s="1">
        <v>77.304748535156193</v>
      </c>
      <c r="AE102" s="1">
        <v>12.196322874662634</v>
      </c>
      <c r="AF102" s="1">
        <v>51.898475646972599</v>
      </c>
      <c r="AG102" s="1">
        <v>2.4457974433898899</v>
      </c>
      <c r="AH102" s="1">
        <v>2.4688622951507502</v>
      </c>
      <c r="AI102" s="3">
        <f>ABS((J102-F102)/F102)</f>
        <v>0.10613835547745512</v>
      </c>
      <c r="AJ102" s="3">
        <f>ABS((J102-G102)/G102)</f>
        <v>0.25115009247483033</v>
      </c>
      <c r="AK102" s="3">
        <f>(AVERAGEIF($E:$E,_xlfn.CONCAT($A102,"_",$B102,"_",$C102,"_Standard"),$J:$J)-$J102)/$J102</f>
        <v>0.29442417126919207</v>
      </c>
      <c r="AL102" s="3">
        <f>(AVERAGEIF($E:$E,_xlfn.CONCAT($A102,"_",$B102,"_",$C102,"_Standard"),$H:$H)-$H102)/$H102</f>
        <v>0.29176518110008787</v>
      </c>
      <c r="AM102" s="3">
        <f>($J102+$M102-$L102)/$M102</f>
        <v>0.69348297959739957</v>
      </c>
    </row>
    <row r="103" spans="1:39" x14ac:dyDescent="0.25">
      <c r="A103" t="str" cm="1">
        <f t="array" ref="A103:D103">_xlfn.TEXTSPLIT(E103,"_")</f>
        <v>Crowd</v>
      </c>
      <c r="B103" t="str">
        <v>Point</v>
      </c>
      <c r="C103" t="str">
        <v>15</v>
      </c>
      <c r="D103" t="str">
        <v>Facing</v>
      </c>
      <c r="E103" t="s">
        <v>409</v>
      </c>
      <c r="F103" s="10">
        <v>29.391868591308501</v>
      </c>
      <c r="G103" s="10">
        <v>64.456481933593693</v>
      </c>
      <c r="H103" s="21">
        <v>53.0111083984375</v>
      </c>
      <c r="I103" s="10">
        <v>30.802999496459901</v>
      </c>
      <c r="J103" s="21">
        <v>47.999534606933501</v>
      </c>
      <c r="K103" s="10">
        <v>28.268999099731399</v>
      </c>
      <c r="L103" s="10">
        <v>53.051471710205</v>
      </c>
      <c r="M103" s="45">
        <v>9.5284366607665998</v>
      </c>
      <c r="N103" s="3">
        <v>0.46900001168250999</v>
      </c>
      <c r="O103" s="3">
        <v>0.38892588019370999</v>
      </c>
      <c r="P103" s="3">
        <v>0.41314914822578402</v>
      </c>
      <c r="Q103" s="3">
        <v>0.40590192933563213</v>
      </c>
      <c r="R103" s="3">
        <v>0.40494731068611101</v>
      </c>
      <c r="S103" s="3">
        <v>0.60115784406661898</v>
      </c>
      <c r="T103" s="3">
        <v>0.683008253574371</v>
      </c>
      <c r="U103">
        <v>26</v>
      </c>
      <c r="V103">
        <v>2</v>
      </c>
      <c r="W103">
        <v>100</v>
      </c>
      <c r="X103">
        <v>0.40000000596046398</v>
      </c>
      <c r="Y103">
        <v>1.29999995231628</v>
      </c>
      <c r="Z103">
        <v>0.89999997615814198</v>
      </c>
      <c r="AA103" s="1">
        <v>279.51742553710898</v>
      </c>
      <c r="AB103" s="1">
        <v>361.411865234375</v>
      </c>
      <c r="AC103" s="1">
        <v>68.220252990722599</v>
      </c>
      <c r="AD103" s="1">
        <v>89.022987365722599</v>
      </c>
      <c r="AE103" s="1">
        <v>19.218583790029179</v>
      </c>
      <c r="AF103" s="1">
        <v>18.163387298583899</v>
      </c>
      <c r="AG103" s="1">
        <v>2.2048463821411102</v>
      </c>
      <c r="AH103" s="1">
        <v>2.6513521671295099</v>
      </c>
      <c r="AI103" s="3">
        <f>ABS((J103-F103)/F103)</f>
        <v>0.63308890885309321</v>
      </c>
      <c r="AJ103" s="3">
        <f>ABS((J103-G103)/G103)</f>
        <v>0.25531873339930289</v>
      </c>
      <c r="AK103" s="3">
        <f>(AVERAGEIF($E:$E,_xlfn.CONCAT($A103,"_",$B103,"_",$C103,"_Standard"),$J:$J)-$J103)/$J103</f>
        <v>0.25090214491380852</v>
      </c>
      <c r="AL103" s="3">
        <f>(AVERAGEIF($E:$E,_xlfn.CONCAT($A103,"_",$B103,"_",$C103,"_Standard"),$H:$H)-$H103)/$H103</f>
        <v>0.22695542143427838</v>
      </c>
      <c r="AM103" s="3">
        <f>($J103+$M103-$L103)/$M103</f>
        <v>0.46980419945772628</v>
      </c>
    </row>
    <row r="104" spans="1:39" hidden="1" x14ac:dyDescent="0.25">
      <c r="A104" t="str" cm="1">
        <f t="array" ref="A104:D104">_xlfn.TEXTSPLIT(E104,"_")</f>
        <v>Wood</v>
      </c>
      <c r="B104" t="str">
        <v>Plane</v>
      </c>
      <c r="C104" t="str">
        <v>Parallel</v>
      </c>
      <c r="D104" t="str">
        <v>Full</v>
      </c>
      <c r="E104" t="s">
        <v>648</v>
      </c>
      <c r="F104" s="10">
        <v>120.344367980957</v>
      </c>
      <c r="G104" s="10">
        <v>97.852844238281193</v>
      </c>
      <c r="H104" s="21">
        <v>134.79895019531199</v>
      </c>
      <c r="I104" s="10">
        <v>85.221000671386705</v>
      </c>
      <c r="J104" s="21">
        <v>123.65736389160099</v>
      </c>
      <c r="K104" s="10">
        <v>78.716003417968693</v>
      </c>
      <c r="L104" s="10">
        <v>144.97621154785099</v>
      </c>
      <c r="M104" s="45">
        <v>37.6405220031738</v>
      </c>
      <c r="N104" s="3">
        <v>0.70399999618530196</v>
      </c>
      <c r="O104" s="3">
        <v>0.75185853242874101</v>
      </c>
      <c r="P104" s="3">
        <v>0.78431141376495295</v>
      </c>
      <c r="Q104" s="3">
        <v>0.75897666317752266</v>
      </c>
      <c r="R104" s="3">
        <v>0.790150046348571</v>
      </c>
      <c r="S104" s="3">
        <v>0.82398259639739901</v>
      </c>
      <c r="T104" s="3">
        <v>0.82788431644439697</v>
      </c>
      <c r="U104">
        <v>25</v>
      </c>
      <c r="V104">
        <v>2</v>
      </c>
      <c r="W104">
        <v>100</v>
      </c>
      <c r="X104">
        <v>0.40000000596046398</v>
      </c>
      <c r="Y104">
        <v>1.29999995231628</v>
      </c>
      <c r="Z104">
        <v>0.89999997615814198</v>
      </c>
      <c r="AA104" s="1">
        <v>641.05798339843705</v>
      </c>
      <c r="AB104" s="1">
        <v>34.327243804931598</v>
      </c>
      <c r="AC104" s="1">
        <v>55.275657653808501</v>
      </c>
      <c r="AD104" s="1">
        <v>68.403999328613196</v>
      </c>
      <c r="AE104" s="1">
        <v>1.8174253718525204</v>
      </c>
      <c r="AF104" s="1">
        <v>2.8407313823699898</v>
      </c>
      <c r="AG104" s="1">
        <v>2.1782016754150302</v>
      </c>
      <c r="AH104" s="1">
        <v>2.2891142368316602</v>
      </c>
      <c r="AI104" s="3">
        <f>ABS((J104-F104)/F104)</f>
        <v>2.7529297517007455E-2</v>
      </c>
      <c r="AJ104" s="3">
        <f>ABS((J104-G104)/G104)</f>
        <v>0.26370740527974112</v>
      </c>
      <c r="AK104" s="3">
        <f>(AVERAGEIF($E:$E,_xlfn.CONCAT($A104,"_",$B104,"_",$C104,"_Standard"),$J:$J)-$J104)/$J104</f>
        <v>9.06526633919498E-4</v>
      </c>
      <c r="AL104" s="3">
        <f>(AVERAGEIF($E:$E,_xlfn.CONCAT($A104,"_",$B104,"_",$C104,"_Standard"),$H:$H)-$H104)/$H104</f>
        <v>9.0067175417670592E-2</v>
      </c>
      <c r="AM104" s="3">
        <f>($J104+$M104-$L104)/$M104</f>
        <v>0.43361976610068204</v>
      </c>
    </row>
    <row r="105" spans="1:39" hidden="1" x14ac:dyDescent="0.25">
      <c r="A105" t="str" cm="1">
        <f t="array" ref="A105:D105">_xlfn.TEXTSPLIT(E105,"_")</f>
        <v>Random1000</v>
      </c>
      <c r="B105" t="str">
        <v>Plane</v>
      </c>
      <c r="C105" t="str">
        <v>15</v>
      </c>
      <c r="D105" t="str">
        <v>Full</v>
      </c>
      <c r="E105" t="s">
        <v>592</v>
      </c>
      <c r="F105" s="10">
        <v>89.113975524902301</v>
      </c>
      <c r="G105" s="10">
        <v>121.689239501953</v>
      </c>
      <c r="H105" s="21">
        <v>108.479202270507</v>
      </c>
      <c r="I105" s="10">
        <v>64.202003479003906</v>
      </c>
      <c r="J105" s="21">
        <v>88.841262817382798</v>
      </c>
      <c r="K105" s="10">
        <v>52.955001831054602</v>
      </c>
      <c r="L105" s="10">
        <v>93.531578063964801</v>
      </c>
      <c r="M105" s="45">
        <v>55.948722839355398</v>
      </c>
      <c r="N105" s="3">
        <v>0.64899998903274503</v>
      </c>
      <c r="O105" s="3">
        <v>0.44461238384246798</v>
      </c>
      <c r="P105" s="3">
        <v>0.49886202812194802</v>
      </c>
      <c r="Q105" s="3">
        <v>0.58653018611533825</v>
      </c>
      <c r="R105" s="3">
        <v>0.626381576061248</v>
      </c>
      <c r="S105" s="3">
        <v>0.620716333389282</v>
      </c>
      <c r="T105" s="3">
        <v>0.62041419744491499</v>
      </c>
      <c r="U105">
        <v>17</v>
      </c>
      <c r="V105">
        <v>2</v>
      </c>
      <c r="W105">
        <v>100</v>
      </c>
      <c r="X105">
        <v>0.40000000596046398</v>
      </c>
      <c r="Y105">
        <v>1.29999995231628</v>
      </c>
      <c r="Z105">
        <v>0.89999997615814198</v>
      </c>
      <c r="AA105" s="1">
        <v>87.392494201660099</v>
      </c>
      <c r="AB105" s="1">
        <v>6.3419909477233798</v>
      </c>
      <c r="AC105" s="1">
        <v>48.988990783691399</v>
      </c>
      <c r="AD105" s="1">
        <v>85.631629943847599</v>
      </c>
      <c r="AE105" s="1">
        <v>0.18649245687919497</v>
      </c>
      <c r="AF105" s="1">
        <v>0.27610164880752502</v>
      </c>
      <c r="AG105" s="1">
        <v>1.7437437772750799</v>
      </c>
      <c r="AH105" s="1">
        <v>2.2462463378906201</v>
      </c>
      <c r="AI105" s="3">
        <f>ABS((J105-F105)/F105)</f>
        <v>3.0602686718122578E-3</v>
      </c>
      <c r="AJ105" s="3">
        <f>ABS((J105-G105)/G105)</f>
        <v>0.26993328924570215</v>
      </c>
      <c r="AK105" s="3">
        <f>(AVERAGEIF($E:$E,_xlfn.CONCAT($A105,"_",$B105,"_",$C105,"_Standard"),$J:$J)-$J105)/$J105</f>
        <v>4.3298946584863801E-2</v>
      </c>
      <c r="AL105" s="3">
        <f>(AVERAGEIF($E:$E,_xlfn.CONCAT($A105,"_",$B105,"_",$C105,"_Standard"),$H:$H)-$H105)/$H105</f>
        <v>4.209834930139969E-2</v>
      </c>
      <c r="AM105" s="3">
        <f>($J105+$M105-$L105)/$M105</f>
        <v>0.91616760832862576</v>
      </c>
    </row>
    <row r="106" spans="1:39" hidden="1" x14ac:dyDescent="0.25">
      <c r="A106" t="str" cm="1">
        <f t="array" ref="A106:D106">_xlfn.TEXTSPLIT(E106,"_")</f>
        <v>Suzanne</v>
      </c>
      <c r="B106" t="str">
        <v>Plane</v>
      </c>
      <c r="C106" t="str">
        <v>15</v>
      </c>
      <c r="D106" t="str">
        <v>Longest</v>
      </c>
      <c r="E106" t="s">
        <v>579</v>
      </c>
      <c r="F106" s="10">
        <v>53.760948181152301</v>
      </c>
      <c r="G106" s="10">
        <v>42.125553131103501</v>
      </c>
      <c r="H106" s="21">
        <v>60.267562866210902</v>
      </c>
      <c r="I106" s="10">
        <v>38.0130004882812</v>
      </c>
      <c r="J106" s="21">
        <v>53.5483589172363</v>
      </c>
      <c r="K106" s="10">
        <v>34.175998687744098</v>
      </c>
      <c r="L106" s="10">
        <v>52.213611602783203</v>
      </c>
      <c r="M106" s="45">
        <v>19.0345649719238</v>
      </c>
      <c r="N106" s="3">
        <v>0.64700001478195102</v>
      </c>
      <c r="O106" s="3">
        <v>0.45439490675926197</v>
      </c>
      <c r="P106" s="3">
        <v>0.516554415225982</v>
      </c>
      <c r="Q106" s="3">
        <v>0.53254422924497691</v>
      </c>
      <c r="R106" s="3">
        <v>0.57930570840835505</v>
      </c>
      <c r="S106" s="3">
        <v>0.60118323564529397</v>
      </c>
      <c r="T106" s="3">
        <v>0.60118323564529397</v>
      </c>
      <c r="U106">
        <v>16</v>
      </c>
      <c r="V106">
        <v>2</v>
      </c>
      <c r="W106">
        <v>100</v>
      </c>
      <c r="X106">
        <v>0.99000000953674305</v>
      </c>
      <c r="Y106">
        <v>1.29999995231628</v>
      </c>
      <c r="Z106">
        <v>0.89999997615814198</v>
      </c>
      <c r="AA106" s="1">
        <v>69.791412353515597</v>
      </c>
      <c r="AB106" s="1">
        <v>6.2577943801879803</v>
      </c>
      <c r="AC106" s="1">
        <v>46.758098602294901</v>
      </c>
      <c r="AD106" s="1">
        <v>89.691513061523395</v>
      </c>
      <c r="AE106" s="1">
        <v>0.18794117434724883</v>
      </c>
      <c r="AF106" s="1">
        <v>0.29790097475051802</v>
      </c>
      <c r="AG106" s="1">
        <v>1.38768899440765</v>
      </c>
      <c r="AH106" s="1">
        <v>2.6314699649810702</v>
      </c>
      <c r="AI106" s="3">
        <f>ABS((J106-F106)/F106)</f>
        <v>3.9543436473564965E-3</v>
      </c>
      <c r="AJ106" s="3">
        <f>ABS((J106-G106)/G106)</f>
        <v>0.27116096851197763</v>
      </c>
      <c r="AK106" s="3">
        <f>(AVERAGEIF($E:$E,_xlfn.CONCAT($A106,"_",$B106,"_",$C106,"_Standard"),$J:$J)-$J106)/$J106</f>
        <v>-2.9094458574573018E-2</v>
      </c>
      <c r="AL106" s="3">
        <f>(AVERAGEIF($E:$E,_xlfn.CONCAT($A106,"_",$B106,"_",$C106,"_Standard"),$H:$H)-$H106)/$H106</f>
        <v>-3.1976646298004952E-2</v>
      </c>
      <c r="AM106" s="3">
        <f>($J106+$M106-$L106)/$M106</f>
        <v>1.0701222915481317</v>
      </c>
    </row>
    <row r="107" spans="1:39" x14ac:dyDescent="0.25">
      <c r="A107" t="str" cm="1">
        <f t="array" ref="A107:D107">_xlfn.TEXTSPLIT(E107,"_")</f>
        <v>Random1000</v>
      </c>
      <c r="B107" t="str">
        <v>Point</v>
      </c>
      <c r="C107" t="str">
        <v>15</v>
      </c>
      <c r="D107" t="str">
        <v>Standard</v>
      </c>
      <c r="E107" t="s">
        <v>473</v>
      </c>
      <c r="F107" s="10">
        <v>78.287467956542898</v>
      </c>
      <c r="G107" s="10">
        <v>69.588462829589801</v>
      </c>
      <c r="H107" s="21">
        <v>116.71587371826099</v>
      </c>
      <c r="I107" s="10">
        <v>68.472999572753906</v>
      </c>
      <c r="J107" s="21">
        <v>88.537979125976506</v>
      </c>
      <c r="K107" s="10">
        <v>52.2560005187988</v>
      </c>
      <c r="L107" s="10">
        <v>84.779548645019503</v>
      </c>
      <c r="M107" s="45">
        <v>62.066070556640597</v>
      </c>
      <c r="N107" s="3">
        <v>0.54600000381469704</v>
      </c>
      <c r="O107" s="3">
        <v>0.463800549507141</v>
      </c>
      <c r="P107" s="3">
        <v>0.69407463073730402</v>
      </c>
      <c r="Q107" s="3">
        <v>0.64406603095807591</v>
      </c>
      <c r="R107" s="3">
        <v>0.60872822999954201</v>
      </c>
      <c r="S107" s="3">
        <v>0.60849773883819502</v>
      </c>
      <c r="T107" s="3">
        <v>0.60849773883819502</v>
      </c>
      <c r="U107">
        <v>12</v>
      </c>
      <c r="V107">
        <v>2</v>
      </c>
      <c r="W107">
        <v>100</v>
      </c>
      <c r="X107">
        <v>0.99000000953674305</v>
      </c>
      <c r="Y107">
        <v>1.29999995231628</v>
      </c>
      <c r="Z107">
        <v>0.89999997615814198</v>
      </c>
      <c r="AA107" s="1">
        <v>3.1824958324432302</v>
      </c>
      <c r="AB107" s="1">
        <v>6.2863965034484801</v>
      </c>
      <c r="AC107" s="1">
        <v>43.241241455078097</v>
      </c>
      <c r="AD107" s="1">
        <v>85.631629943847599</v>
      </c>
      <c r="AE107" s="1">
        <v>0.14370161660159947</v>
      </c>
      <c r="AF107" s="1">
        <v>0.27770137786865201</v>
      </c>
      <c r="AG107" s="1">
        <v>1.09209203720092</v>
      </c>
      <c r="AH107" s="1">
        <v>2.2462463378906201</v>
      </c>
      <c r="AI107" s="3">
        <f>ABS((J107-F107)/F107)</f>
        <v>0.13093425342512841</v>
      </c>
      <c r="AJ107" s="3">
        <f>ABS((J107-G107)/G107)</f>
        <v>0.27230830407607676</v>
      </c>
      <c r="AK107" s="3">
        <f>(AVERAGEIF($E:$E,_xlfn.CONCAT($A107,"_",$B107,"_",$C107,"_Standard"),$J:$J)-$J107)/$J107</f>
        <v>0</v>
      </c>
      <c r="AL107" s="3">
        <f>(AVERAGEIF($E:$E,_xlfn.CONCAT($A107,"_",$B107,"_",$C107,"_Standard"),$H:$H)-$H107)/$H107</f>
        <v>0</v>
      </c>
      <c r="AM107" s="3">
        <f>($J107+$M107-$L107)/$M107</f>
        <v>1.0605553154444844</v>
      </c>
    </row>
    <row r="108" spans="1:39" x14ac:dyDescent="0.25">
      <c r="A108" t="str" cm="1">
        <f t="array" ref="A108:D108">_xlfn.TEXTSPLIT(E108,"_")</f>
        <v>Suzanne</v>
      </c>
      <c r="B108" t="str">
        <v>Point</v>
      </c>
      <c r="C108" t="str">
        <v>45</v>
      </c>
      <c r="D108" t="str">
        <v>Longest</v>
      </c>
      <c r="E108" t="s">
        <v>584</v>
      </c>
      <c r="F108" s="10">
        <v>48.614006042480398</v>
      </c>
      <c r="G108" s="10">
        <v>40.102256774902301</v>
      </c>
      <c r="H108" s="21">
        <v>58.289966583251903</v>
      </c>
      <c r="I108" s="10">
        <v>36.992000579833899</v>
      </c>
      <c r="J108" s="21">
        <v>51.063579559326101</v>
      </c>
      <c r="K108" s="10">
        <v>32.893001556396399</v>
      </c>
      <c r="L108" s="10">
        <v>52.423557281494098</v>
      </c>
      <c r="M108" s="45">
        <v>15.507296562194799</v>
      </c>
      <c r="N108" s="3">
        <v>0.53399997949600198</v>
      </c>
      <c r="O108" s="3">
        <v>0.51143890619277899</v>
      </c>
      <c r="P108" s="3">
        <v>0.54321801662445002</v>
      </c>
      <c r="Q108" s="3">
        <v>0.5390427781725996</v>
      </c>
      <c r="R108" s="3">
        <v>0.60364651679992598</v>
      </c>
      <c r="S108" s="3">
        <v>0.60732603073120095</v>
      </c>
      <c r="T108" s="3">
        <v>0.60732603073120095</v>
      </c>
      <c r="U108">
        <v>16</v>
      </c>
      <c r="V108">
        <v>2</v>
      </c>
      <c r="W108">
        <v>100</v>
      </c>
      <c r="X108">
        <v>0.99000000953674305</v>
      </c>
      <c r="Y108">
        <v>1.29999995231628</v>
      </c>
      <c r="Z108">
        <v>0.89999997615814198</v>
      </c>
      <c r="AA108" s="1">
        <v>2.3543994426727202</v>
      </c>
      <c r="AB108" s="1">
        <v>6.3636875152587802</v>
      </c>
      <c r="AC108" s="1">
        <v>35.517314910888601</v>
      </c>
      <c r="AD108" s="1">
        <v>89.691513061523395</v>
      </c>
      <c r="AE108" s="1">
        <v>0.15487261841166011</v>
      </c>
      <c r="AF108" s="1">
        <v>0.31370061635971003</v>
      </c>
      <c r="AG108" s="1">
        <v>1.0584415197372401</v>
      </c>
      <c r="AH108" s="1">
        <v>2.6314699649810702</v>
      </c>
      <c r="AI108" s="3">
        <f>ABS((J108-F108)/F108)</f>
        <v>5.038822586859415E-2</v>
      </c>
      <c r="AJ108" s="3">
        <f>ABS((J108-G108)/G108)</f>
        <v>0.27333431247898904</v>
      </c>
      <c r="AK108" s="3">
        <f>(AVERAGEIF($E:$E,_xlfn.CONCAT($A108,"_",$B108,"_",$C108,"_Standard"),$J:$J)-$J108)/$J108</f>
        <v>-6.6239374821968247E-2</v>
      </c>
      <c r="AL108" s="3">
        <f>(AVERAGEIF($E:$E,_xlfn.CONCAT($A108,"_",$B108,"_",$C108,"_Standard"),$H:$H)-$H108)/$H108</f>
        <v>-4.8063053467636938E-2</v>
      </c>
      <c r="AM108" s="3">
        <f>($J108+$M108-$L108)/$M108</f>
        <v>0.91230078584532348</v>
      </c>
    </row>
    <row r="109" spans="1:39" hidden="1" x14ac:dyDescent="0.25">
      <c r="A109" t="str" cm="1">
        <f t="array" ref="A109:D109">_xlfn.TEXTSPLIT(E109,"_")</f>
        <v>Cottage</v>
      </c>
      <c r="B109" t="str">
        <v>Plane</v>
      </c>
      <c r="C109" t="str">
        <v>45</v>
      </c>
      <c r="D109" t="str">
        <v>Full</v>
      </c>
      <c r="E109" t="s">
        <v>607</v>
      </c>
      <c r="F109" s="10">
        <v>185.48442077636699</v>
      </c>
      <c r="G109" s="10">
        <v>261.80352783203102</v>
      </c>
      <c r="H109" s="21">
        <v>194.26193237304599</v>
      </c>
      <c r="I109" s="10">
        <v>111.94100189208901</v>
      </c>
      <c r="J109" s="21">
        <v>188.58198547363199</v>
      </c>
      <c r="K109" s="10">
        <v>108.18699645996</v>
      </c>
      <c r="L109" s="10">
        <v>104.245880126953</v>
      </c>
      <c r="M109" s="45">
        <v>46.1788520812988</v>
      </c>
      <c r="N109" s="3">
        <v>0.87699997425079301</v>
      </c>
      <c r="O109" s="3">
        <v>0.83771717548370295</v>
      </c>
      <c r="P109" s="3">
        <v>0.86381500959396296</v>
      </c>
      <c r="Q109" s="3">
        <v>0.80234785400185049</v>
      </c>
      <c r="R109" s="3">
        <v>0.84856045246124201</v>
      </c>
      <c r="S109" s="3">
        <v>0.85183513164520197</v>
      </c>
      <c r="T109" s="3">
        <v>0.85090464353561401</v>
      </c>
      <c r="U109">
        <v>38</v>
      </c>
      <c r="V109">
        <v>2</v>
      </c>
      <c r="W109">
        <v>100</v>
      </c>
      <c r="X109">
        <v>0.40000000596046398</v>
      </c>
      <c r="Y109">
        <v>1.29999995231628</v>
      </c>
      <c r="Z109">
        <v>0.89999997615814198</v>
      </c>
      <c r="AA109" s="1">
        <v>118.599647521972</v>
      </c>
      <c r="AB109" s="1">
        <v>19.581922531127901</v>
      </c>
      <c r="AC109" s="1">
        <v>44.553115844726499</v>
      </c>
      <c r="AD109" s="1">
        <v>65.592300415039006</v>
      </c>
      <c r="AE109" s="1">
        <v>0.61041339240896186</v>
      </c>
      <c r="AF109" s="1">
        <v>1.8526846170425399</v>
      </c>
      <c r="AG109" s="1">
        <v>1.7557406425476001</v>
      </c>
      <c r="AH109" s="1">
        <v>2.14588403701782</v>
      </c>
      <c r="AI109" s="3">
        <f>ABS((J109-F109)/F109)</f>
        <v>1.669986451853895E-2</v>
      </c>
      <c r="AJ109" s="3">
        <f>ABS((J109-G109)/G109)</f>
        <v>0.27968126695900297</v>
      </c>
      <c r="AK109" s="3">
        <f>(AVERAGEIF($E:$E,_xlfn.CONCAT($A109,"_",$B109,"_",$C109,"_Standard"),$J:$J)-$J109)/$J109</f>
        <v>-0.47919116485119945</v>
      </c>
      <c r="AL109" s="3">
        <f>(AVERAGEIF($E:$E,_xlfn.CONCAT($A109,"_",$B109,"_",$C109,"_Standard"),$H:$H)-$H109)/$H109</f>
        <v>-0.45857628729533556</v>
      </c>
      <c r="AM109" s="3">
        <f>($J109+$M109-$L109)/$M109</f>
        <v>2.8262928060273902</v>
      </c>
    </row>
    <row r="110" spans="1:39" x14ac:dyDescent="0.25">
      <c r="A110" t="str" cm="1">
        <f t="array" ref="A110:D110">_xlfn.TEXTSPLIT(E110,"_")</f>
        <v>Random100</v>
      </c>
      <c r="B110" t="str">
        <v>Point</v>
      </c>
      <c r="C110" t="str">
        <v>Oblique</v>
      </c>
      <c r="D110" t="str">
        <v>Facing</v>
      </c>
      <c r="E110" t="s">
        <v>444</v>
      </c>
      <c r="F110" s="10">
        <v>25.924695968627901</v>
      </c>
      <c r="G110" s="10">
        <v>20.688728332519499</v>
      </c>
      <c r="H110" s="21">
        <v>46.915531158447202</v>
      </c>
      <c r="I110" s="10">
        <v>25.372999191284102</v>
      </c>
      <c r="J110" s="21">
        <v>26.5278816223144</v>
      </c>
      <c r="K110" s="10">
        <v>14.229000091552701</v>
      </c>
      <c r="L110" s="10">
        <v>24.932359695434499</v>
      </c>
      <c r="M110" s="45">
        <v>23.772668838500898</v>
      </c>
      <c r="N110" s="3">
        <v>0.12899999320507</v>
      </c>
      <c r="O110" s="3">
        <v>0.55064064264297397</v>
      </c>
      <c r="P110" s="3">
        <v>0.60902756452560403</v>
      </c>
      <c r="Q110" s="3">
        <v>0.53987979402062247</v>
      </c>
      <c r="R110" s="3">
        <v>0.57077795267105103</v>
      </c>
      <c r="S110" s="3">
        <v>0.57077795267105103</v>
      </c>
      <c r="T110" s="3">
        <v>0.57077795267105103</v>
      </c>
      <c r="U110">
        <v>9</v>
      </c>
      <c r="V110">
        <v>2</v>
      </c>
      <c r="W110">
        <v>100</v>
      </c>
      <c r="X110">
        <v>0.40000000596046398</v>
      </c>
      <c r="Y110">
        <v>1.29999995231628</v>
      </c>
      <c r="Z110">
        <v>0.89999997615814198</v>
      </c>
      <c r="AA110" s="1">
        <v>0.360499888658523</v>
      </c>
      <c r="AB110" s="1">
        <v>0.55089962482452304</v>
      </c>
      <c r="AC110" s="1">
        <v>49.818180084228501</v>
      </c>
      <c r="AD110" s="1">
        <v>77.191917419433594</v>
      </c>
      <c r="AE110" s="1">
        <v>9.6568151759899197E-3</v>
      </c>
      <c r="AF110" s="1">
        <v>2.92999818921089E-2</v>
      </c>
      <c r="AG110" s="1">
        <v>1.2626262903213501</v>
      </c>
      <c r="AH110" s="1">
        <v>1.5252525806427</v>
      </c>
      <c r="AI110" s="3">
        <f>ABS((J110-F110)/F110)</f>
        <v>2.3266836163341242E-2</v>
      </c>
      <c r="AJ110" s="3">
        <f>ABS((J110-G110)/G110)</f>
        <v>0.28223838584687921</v>
      </c>
      <c r="AK110" s="3">
        <f>(AVERAGEIF($E:$E,_xlfn.CONCAT($A110,"_",$B110,"_",$C110,"_Standard"),$J:$J)-$J110)/$J110</f>
        <v>-1.716916218791022E-2</v>
      </c>
      <c r="AL110" s="3">
        <f>(AVERAGEIF($E:$E,_xlfn.CONCAT($A110,"_",$B110,"_",$C110,"_Standard"),$H:$H)-$H110)/$H110</f>
        <v>-9.5915600321169695E-3</v>
      </c>
      <c r="AM110" s="3">
        <f>($J110+$M110-$L110)/$M110</f>
        <v>1.0671158100808558</v>
      </c>
    </row>
    <row r="111" spans="1:39" hidden="1" x14ac:dyDescent="0.25">
      <c r="A111" t="str" cm="1">
        <f t="array" ref="A111:D111">_xlfn.TEXTSPLIT(E111,"_")</f>
        <v>Wood</v>
      </c>
      <c r="B111" t="str">
        <v>Plane</v>
      </c>
      <c r="C111" t="str">
        <v>Oblique</v>
      </c>
      <c r="D111" t="str">
        <v>Facing</v>
      </c>
      <c r="E111" t="s">
        <v>394</v>
      </c>
      <c r="F111" s="10">
        <v>104.333435058593</v>
      </c>
      <c r="G111" s="10">
        <v>82.898345947265597</v>
      </c>
      <c r="H111" s="21">
        <v>117.00379943847599</v>
      </c>
      <c r="I111" s="10">
        <v>76.527999877929602</v>
      </c>
      <c r="J111" s="21">
        <v>106.73223114013599</v>
      </c>
      <c r="K111" s="10">
        <v>70.485000610351506</v>
      </c>
      <c r="L111" s="10">
        <v>129.94598388671801</v>
      </c>
      <c r="M111" s="45">
        <v>34.818973541259702</v>
      </c>
      <c r="N111" s="3">
        <v>0.70499998331069902</v>
      </c>
      <c r="O111" s="3">
        <v>0.74325788021087602</v>
      </c>
      <c r="P111" s="3">
        <v>0.76322644948959295</v>
      </c>
      <c r="Q111" s="3">
        <v>0.71583926857417746</v>
      </c>
      <c r="R111" s="3">
        <v>0.78328764438629095</v>
      </c>
      <c r="S111" s="3">
        <v>0.80661308765411299</v>
      </c>
      <c r="T111" s="3">
        <v>0.81194216012954701</v>
      </c>
      <c r="U111">
        <v>26</v>
      </c>
      <c r="V111">
        <v>2</v>
      </c>
      <c r="W111">
        <v>100</v>
      </c>
      <c r="X111">
        <v>0.40000000596046398</v>
      </c>
      <c r="Y111">
        <v>1.29999995231628</v>
      </c>
      <c r="Z111">
        <v>0.89999997615814198</v>
      </c>
      <c r="AA111" s="1">
        <v>36.501735687255803</v>
      </c>
      <c r="AB111" s="1">
        <v>33.737636566162102</v>
      </c>
      <c r="AC111" s="1">
        <v>74.498374938964801</v>
      </c>
      <c r="AD111" s="1">
        <v>68.403999328613196</v>
      </c>
      <c r="AE111" s="1">
        <v>2.2806263493287848</v>
      </c>
      <c r="AF111" s="1">
        <v>2.8106276988983101</v>
      </c>
      <c r="AG111" s="1">
        <v>2.5925762653350799</v>
      </c>
      <c r="AH111" s="1">
        <v>2.2891142368316602</v>
      </c>
      <c r="AI111" s="3">
        <f>ABS((J111-F111)/F111)</f>
        <v>2.2991633316739247E-2</v>
      </c>
      <c r="AJ111" s="3">
        <f>ABS((J111-G111)/G111)</f>
        <v>0.2875073672523204</v>
      </c>
      <c r="AK111" s="3">
        <f>(AVERAGEIF($E:$E,_xlfn.CONCAT($A111,"_",$B111,"_",$C111,"_Standard"),$J:$J)-$J111)/$J111</f>
        <v>0.36832907457658071</v>
      </c>
      <c r="AL111" s="3">
        <f>(AVERAGEIF($E:$E,_xlfn.CONCAT($A111,"_",$B111,"_",$C111,"_Standard"),$H:$H)-$H111)/$H111</f>
        <v>0.33599427540125071</v>
      </c>
      <c r="AM111" s="3">
        <f>($J111+$M111-$L111)/$M111</f>
        <v>0.33330163455064954</v>
      </c>
    </row>
    <row r="112" spans="1:39" x14ac:dyDescent="0.25">
      <c r="A112" t="str" cm="1">
        <f t="array" ref="A112:D112">_xlfn.TEXTSPLIT(E112,"_")</f>
        <v>Random1000</v>
      </c>
      <c r="B112" t="str">
        <v>Point</v>
      </c>
      <c r="C112" t="str">
        <v>45</v>
      </c>
      <c r="D112" t="str">
        <v>Longest</v>
      </c>
      <c r="E112" t="s">
        <v>548</v>
      </c>
      <c r="F112" s="10">
        <v>79.935768127441406</v>
      </c>
      <c r="G112" s="10">
        <v>69.840507507324205</v>
      </c>
      <c r="H112" s="21">
        <v>119.38913726806599</v>
      </c>
      <c r="I112" s="10">
        <v>69.938003540039006</v>
      </c>
      <c r="J112" s="21">
        <v>90.295639038085895</v>
      </c>
      <c r="K112" s="10">
        <v>53.272998809814403</v>
      </c>
      <c r="L112" s="10">
        <v>88.523605346679602</v>
      </c>
      <c r="M112" s="45">
        <v>56.056983947753899</v>
      </c>
      <c r="N112" s="3">
        <v>0.481000006198883</v>
      </c>
      <c r="O112" s="3">
        <v>0.58883696794509799</v>
      </c>
      <c r="P112" s="3">
        <v>0.663582623004913</v>
      </c>
      <c r="Q112" s="3">
        <v>0.61596937051249157</v>
      </c>
      <c r="R112" s="3">
        <v>0.59009373188018799</v>
      </c>
      <c r="S112" s="3">
        <v>0.59029370546340898</v>
      </c>
      <c r="T112" s="3">
        <v>0.59029370546340898</v>
      </c>
      <c r="U112">
        <v>13</v>
      </c>
      <c r="V112">
        <v>2</v>
      </c>
      <c r="W112">
        <v>100</v>
      </c>
      <c r="X112">
        <v>0.99000000953674305</v>
      </c>
      <c r="Y112">
        <v>1.29999995231628</v>
      </c>
      <c r="Z112">
        <v>0.89999997615814198</v>
      </c>
      <c r="AA112" s="1">
        <v>2.8931975364685001</v>
      </c>
      <c r="AB112" s="1">
        <v>6.2152895927429199</v>
      </c>
      <c r="AC112" s="1">
        <v>40.283115386962798</v>
      </c>
      <c r="AD112" s="1">
        <v>85.631629943847599</v>
      </c>
      <c r="AE112" s="1">
        <v>0.33471492556462668</v>
      </c>
      <c r="AF112" s="1">
        <v>0.277701556682586</v>
      </c>
      <c r="AG112" s="1">
        <v>1.0101112127303999</v>
      </c>
      <c r="AH112" s="1">
        <v>2.2462463378906201</v>
      </c>
      <c r="AI112" s="3">
        <f>ABS((J112-F112)/F112)</f>
        <v>0.12960244397886778</v>
      </c>
      <c r="AJ112" s="3">
        <f>ABS((J112-G112)/G112)</f>
        <v>0.29288348926468716</v>
      </c>
      <c r="AK112" s="3">
        <f>(AVERAGEIF($E:$E,_xlfn.CONCAT($A112,"_",$B112,"_",$C112,"_Standard"),$J:$J)-$J112)/$J112</f>
        <v>4.8813584526877594E-3</v>
      </c>
      <c r="AL112" s="3">
        <f>(AVERAGEIF($E:$E,_xlfn.CONCAT($A112,"_",$B112,"_",$C112,"_Standard"),$H:$H)-$H112)/$H112</f>
        <v>-2.1647341262354771E-3</v>
      </c>
      <c r="AM112" s="3">
        <f>($J112+$M112-$L112)/$M112</f>
        <v>1.0316112920569871</v>
      </c>
    </row>
    <row r="113" spans="1:39" hidden="1" x14ac:dyDescent="0.25">
      <c r="A113" t="str" cm="1">
        <f t="array" ref="A113:D113">_xlfn.TEXTSPLIT(E113,"_")</f>
        <v>Random1000</v>
      </c>
      <c r="B113" t="str">
        <v>Plane</v>
      </c>
      <c r="C113" t="str">
        <v>45</v>
      </c>
      <c r="D113" t="str">
        <v>Full</v>
      </c>
      <c r="E113" t="s">
        <v>589</v>
      </c>
      <c r="F113" s="10">
        <v>173.701248168945</v>
      </c>
      <c r="G113" s="10">
        <v>247.33702087402301</v>
      </c>
      <c r="H113" s="21">
        <v>200.48980712890599</v>
      </c>
      <c r="I113" s="10">
        <v>111.66600036621</v>
      </c>
      <c r="J113" s="21">
        <v>174.63438415527301</v>
      </c>
      <c r="K113" s="10">
        <v>96.791000366210895</v>
      </c>
      <c r="L113" s="10">
        <v>101.34645080566401</v>
      </c>
      <c r="M113" s="45">
        <v>69.131484985351506</v>
      </c>
      <c r="N113" s="3">
        <v>0.62599998712539595</v>
      </c>
      <c r="O113" s="3">
        <v>0.48202952742576599</v>
      </c>
      <c r="P113" s="3">
        <v>0.54683583974838201</v>
      </c>
      <c r="Q113" s="3">
        <v>0.70416201647161025</v>
      </c>
      <c r="R113" s="3">
        <v>0.78652036190032903</v>
      </c>
      <c r="S113" s="3">
        <v>0.78538602590560902</v>
      </c>
      <c r="T113" s="3">
        <v>0.76792609691619795</v>
      </c>
      <c r="U113">
        <v>22</v>
      </c>
      <c r="V113">
        <v>2</v>
      </c>
      <c r="W113">
        <v>100</v>
      </c>
      <c r="X113">
        <v>0.40000000596046398</v>
      </c>
      <c r="Y113">
        <v>1.29999995231628</v>
      </c>
      <c r="Z113">
        <v>0.89999997615814198</v>
      </c>
      <c r="AA113" s="1">
        <v>16.908699035644499</v>
      </c>
      <c r="AB113" s="1">
        <v>6.2051973342895499</v>
      </c>
      <c r="AC113" s="1">
        <v>39.935935974121001</v>
      </c>
      <c r="AD113" s="1">
        <v>85.631629943847599</v>
      </c>
      <c r="AE113" s="1">
        <v>0.3088081966800269</v>
      </c>
      <c r="AF113" s="1">
        <v>0.26640185713768</v>
      </c>
      <c r="AG113" s="1">
        <v>1.4994994401931701</v>
      </c>
      <c r="AH113" s="1">
        <v>2.2462463378906201</v>
      </c>
      <c r="AI113" s="3">
        <f>ABS((J113-F113)/F113)</f>
        <v>5.3720741570056317E-3</v>
      </c>
      <c r="AJ113" s="3">
        <f>ABS((J113-G113)/G113)</f>
        <v>0.2939415881287738</v>
      </c>
      <c r="AK113" s="3">
        <f>(AVERAGEIF($E:$E,_xlfn.CONCAT($A113,"_",$B113,"_",$C113,"_Standard"),$J:$J)-$J113)/$J113</f>
        <v>-0.41451614129303332</v>
      </c>
      <c r="AL113" s="3">
        <f>(AVERAGEIF($E:$E,_xlfn.CONCAT($A113,"_",$B113,"_",$C113,"_Standard"),$H:$H)-$H113)/$H113</f>
        <v>-0.36075978172353118</v>
      </c>
      <c r="AM113" s="3">
        <f>($J113+$M113-$L113)/$M113</f>
        <v>2.0601238113883742</v>
      </c>
    </row>
    <row r="114" spans="1:39" hidden="1" x14ac:dyDescent="0.25">
      <c r="A114" t="str" cm="1">
        <f t="array" ref="A114:D114">_xlfn.TEXTSPLIT(E114,"_")</f>
        <v>Suzanne</v>
      </c>
      <c r="B114" t="str">
        <v>Plane</v>
      </c>
      <c r="C114" t="str">
        <v>Parallel</v>
      </c>
      <c r="D114" t="str">
        <v>Full</v>
      </c>
      <c r="E114" t="s">
        <v>649</v>
      </c>
      <c r="F114" s="10">
        <v>35.217533111572202</v>
      </c>
      <c r="G114" s="10">
        <v>51.475650787353501</v>
      </c>
      <c r="H114" s="21">
        <v>40.836421966552699</v>
      </c>
      <c r="I114" s="10">
        <v>27.6019992828369</v>
      </c>
      <c r="J114" s="21">
        <v>36.159637451171797</v>
      </c>
      <c r="K114" s="10">
        <v>24.964000701904201</v>
      </c>
      <c r="L114" s="10">
        <v>47.001628875732401</v>
      </c>
      <c r="M114" s="45">
        <v>15.9617757797241</v>
      </c>
      <c r="N114" s="3">
        <v>0.70700001716613703</v>
      </c>
      <c r="O114" s="3">
        <v>0.22270734608173301</v>
      </c>
      <c r="P114" s="3">
        <v>0.26014688611030501</v>
      </c>
      <c r="Q114" s="3">
        <v>0.50953244588352231</v>
      </c>
      <c r="R114" s="3">
        <v>0.60828953981399503</v>
      </c>
      <c r="S114" s="3">
        <v>0.61492687463760298</v>
      </c>
      <c r="T114" s="3">
        <v>0.61492687463760298</v>
      </c>
      <c r="U114">
        <v>15</v>
      </c>
      <c r="V114">
        <v>2</v>
      </c>
      <c r="W114">
        <v>100</v>
      </c>
      <c r="X114">
        <v>0.40000000596046398</v>
      </c>
      <c r="Y114">
        <v>1.29999995231628</v>
      </c>
      <c r="Z114">
        <v>0.89999997615814198</v>
      </c>
      <c r="AA114" s="1">
        <v>69.055999755859304</v>
      </c>
      <c r="AB114" s="1">
        <v>6.3050899505615199</v>
      </c>
      <c r="AC114" s="1">
        <v>62.618137359619098</v>
      </c>
      <c r="AD114" s="1">
        <v>89.691513061523395</v>
      </c>
      <c r="AE114" s="1">
        <v>8.1101621602148843E-2</v>
      </c>
      <c r="AF114" s="1">
        <v>0.29920098185539201</v>
      </c>
      <c r="AG114" s="1">
        <v>2.0835323333740199</v>
      </c>
      <c r="AH114" s="1">
        <v>2.6314699649810702</v>
      </c>
      <c r="AI114" s="3">
        <f>ABS((J114-F114)/F114)</f>
        <v>2.6751003161264216E-2</v>
      </c>
      <c r="AJ114" s="3">
        <f>ABS((J114-G114)/G114)</f>
        <v>0.29753899371670561</v>
      </c>
      <c r="AK114" s="3">
        <f>(AVERAGEIF($E:$E,_xlfn.CONCAT($A114,"_",$B114,"_",$C114,"_Standard"),$J:$J)-$J114)/$J114</f>
        <v>0.27108759628620505</v>
      </c>
      <c r="AL114" s="3">
        <f>(AVERAGEIF($E:$E,_xlfn.CONCAT($A114,"_",$B114,"_",$C114,"_Standard"),$H:$H)-$H114)/$H114</f>
        <v>0.25102216034472896</v>
      </c>
      <c r="AM114" s="3">
        <f>($J114+$M114-$L114)/$M114</f>
        <v>0.32075280506490061</v>
      </c>
    </row>
    <row r="115" spans="1:39" hidden="1" x14ac:dyDescent="0.25">
      <c r="A115" t="str" cm="1">
        <f t="array" ref="A115:D115">_xlfn.TEXTSPLIT(E115,"_")</f>
        <v>Cottage</v>
      </c>
      <c r="B115" t="str">
        <v>Plane</v>
      </c>
      <c r="C115" t="str">
        <v>15</v>
      </c>
      <c r="D115" t="str">
        <v>Full</v>
      </c>
      <c r="E115" t="s">
        <v>603</v>
      </c>
      <c r="F115" s="10">
        <v>106.90013885498</v>
      </c>
      <c r="G115" s="10">
        <v>82.322021484375</v>
      </c>
      <c r="H115" s="21">
        <v>113.920372009277</v>
      </c>
      <c r="I115" s="10">
        <v>74.974998474121094</v>
      </c>
      <c r="J115" s="21">
        <v>106.99674987792901</v>
      </c>
      <c r="K115" s="10">
        <v>70.202003479003906</v>
      </c>
      <c r="L115" s="10">
        <v>115.60099029541</v>
      </c>
      <c r="M115" s="45">
        <v>63.519248962402301</v>
      </c>
      <c r="N115" s="3">
        <v>0.89200001955032304</v>
      </c>
      <c r="O115" s="3">
        <v>0.65323835611343295</v>
      </c>
      <c r="P115" s="3">
        <v>0.72667115926742498</v>
      </c>
      <c r="Q115" s="3">
        <v>0.79331472725945928</v>
      </c>
      <c r="R115" s="3">
        <v>0.78041964769363403</v>
      </c>
      <c r="S115" s="3">
        <v>0.79450082778930597</v>
      </c>
      <c r="T115" s="3">
        <v>0.80051803588867099</v>
      </c>
      <c r="U115">
        <v>23</v>
      </c>
      <c r="V115">
        <v>2</v>
      </c>
      <c r="W115">
        <v>100</v>
      </c>
      <c r="X115">
        <v>0.40000000596046398</v>
      </c>
      <c r="Y115">
        <v>1.29999995231628</v>
      </c>
      <c r="Z115">
        <v>0.89999997615814198</v>
      </c>
      <c r="AA115" s="1">
        <v>360.91998291015602</v>
      </c>
      <c r="AB115" s="1">
        <v>19.570743560791001</v>
      </c>
      <c r="AC115" s="1">
        <v>65.0565185546875</v>
      </c>
      <c r="AD115" s="1">
        <v>65.592300415039006</v>
      </c>
      <c r="AE115" s="1">
        <v>0.90840817061394219</v>
      </c>
      <c r="AF115" s="1">
        <v>1.8455839157104399</v>
      </c>
      <c r="AG115" s="1">
        <v>2.3777337074279701</v>
      </c>
      <c r="AH115" s="1">
        <v>2.14588403701782</v>
      </c>
      <c r="AI115" s="3">
        <f>ABS((J115-F115)/F115)</f>
        <v>9.0375021009156441E-4</v>
      </c>
      <c r="AJ115" s="3">
        <f>ABS((J115-G115)/G115)</f>
        <v>0.29973423816174571</v>
      </c>
      <c r="AK115" s="3">
        <f>(AVERAGEIF($E:$E,_xlfn.CONCAT($A115,"_",$B115,"_",$C115,"_Standard"),$J:$J)-$J115)/$J115</f>
        <v>-2.0703668310049845E-2</v>
      </c>
      <c r="AL115" s="3">
        <f>(AVERAGEIF($E:$E,_xlfn.CONCAT($A115,"_",$B115,"_",$C115,"_Standard"),$H:$H)-$H115)/$H115</f>
        <v>5.2421109324534186E-3</v>
      </c>
      <c r="AM115" s="3">
        <f>($J115+$M115-$L115)/$M115</f>
        <v>0.86454121297035569</v>
      </c>
    </row>
    <row r="116" spans="1:39" hidden="1" x14ac:dyDescent="0.25">
      <c r="A116" t="str" cm="1">
        <f t="array" ref="A116:D116">_xlfn.TEXTSPLIT(E116,"_")</f>
        <v>Sponza</v>
      </c>
      <c r="B116" t="str">
        <v>Plane</v>
      </c>
      <c r="C116" t="str">
        <v>Parallel</v>
      </c>
      <c r="D116" t="str">
        <v>Longest</v>
      </c>
      <c r="E116" t="s">
        <v>559</v>
      </c>
      <c r="F116" s="10">
        <v>171.22131347656199</v>
      </c>
      <c r="G116" s="10">
        <v>134.59844970703099</v>
      </c>
      <c r="H116" s="21">
        <v>176.76643371582</v>
      </c>
      <c r="I116" s="10">
        <v>101.28500366210901</v>
      </c>
      <c r="J116" s="21">
        <v>175.19120788574199</v>
      </c>
      <c r="K116" s="10">
        <v>100.48999786376901</v>
      </c>
      <c r="L116" s="45">
        <v>161.79763793945301</v>
      </c>
      <c r="M116" s="45">
        <v>175.02223205566401</v>
      </c>
      <c r="N116" s="3">
        <v>0.99299997091293302</v>
      </c>
      <c r="O116" s="3">
        <v>0.66869968175887995</v>
      </c>
      <c r="P116" s="3">
        <v>0.67733347415923995</v>
      </c>
      <c r="Q116" s="3">
        <v>0.59080392122268599</v>
      </c>
      <c r="R116" s="3">
        <v>0.58466470241546598</v>
      </c>
      <c r="S116" s="3">
        <v>0.61400890350341797</v>
      </c>
      <c r="T116" s="3">
        <v>0.73991554975509599</v>
      </c>
      <c r="U116">
        <v>57</v>
      </c>
      <c r="V116">
        <v>2</v>
      </c>
      <c r="W116">
        <v>100</v>
      </c>
      <c r="X116">
        <v>0.99000000953674305</v>
      </c>
      <c r="Y116">
        <v>1.29999995231628</v>
      </c>
      <c r="Z116">
        <v>0.89999997615814198</v>
      </c>
      <c r="AA116" s="1">
        <v>6831.64794921875</v>
      </c>
      <c r="AB116" s="1">
        <v>866.28436279296795</v>
      </c>
      <c r="AC116" s="1">
        <v>46.1232299804687</v>
      </c>
      <c r="AD116" s="1">
        <v>77.304748535156193</v>
      </c>
      <c r="AE116" s="1">
        <v>28.44109420627893</v>
      </c>
      <c r="AF116" s="1">
        <v>55.972095489501903</v>
      </c>
      <c r="AG116" s="1">
        <v>1.5384342670440601</v>
      </c>
      <c r="AH116" s="1">
        <v>2.4688622951507502</v>
      </c>
      <c r="AI116" s="3">
        <f>ABS((J116-F116)/F116)</f>
        <v>2.3185749066943279E-2</v>
      </c>
      <c r="AJ116" s="3">
        <f>ABS((J116-G116)/G116)</f>
        <v>0.30158414355489088</v>
      </c>
      <c r="AK116" s="3">
        <f>(AVERAGEIF($E:$E,_xlfn.CONCAT($A116,"_",$B116,"_",$C116,"_Standard"),$J:$J)-$J116)/$J116</f>
        <v>-0.19125805187569547</v>
      </c>
      <c r="AL116" s="3">
        <f>(AVERAGEIF($E:$E,_xlfn.CONCAT($A116,"_",$B116,"_",$C116,"_Standard"),$H:$H)-$H116)/$H116</f>
        <v>-0.19282139640116289</v>
      </c>
      <c r="AM116" s="3">
        <f>($J116+$M116-$L116)/$M116</f>
        <v>1.0765249636516423</v>
      </c>
    </row>
    <row r="117" spans="1:39" x14ac:dyDescent="0.25">
      <c r="A117" t="str" cm="1">
        <f t="array" ref="A117:D117">_xlfn.TEXTSPLIT(E117,"_")</f>
        <v>Random1000</v>
      </c>
      <c r="B117" t="str">
        <v>Point</v>
      </c>
      <c r="C117" t="str">
        <v>45</v>
      </c>
      <c r="D117" t="str">
        <v>Standard</v>
      </c>
      <c r="E117" t="s">
        <v>476</v>
      </c>
      <c r="F117" s="10">
        <v>80.224449157714801</v>
      </c>
      <c r="G117" s="10">
        <v>69.588462829589801</v>
      </c>
      <c r="H117" s="21">
        <v>119.13069152832</v>
      </c>
      <c r="I117" s="10">
        <v>69.433998107910099</v>
      </c>
      <c r="J117" s="21">
        <v>90.736404418945298</v>
      </c>
      <c r="K117" s="10">
        <v>53.330001831054602</v>
      </c>
      <c r="L117" s="10">
        <v>86.998756408691406</v>
      </c>
      <c r="M117" s="45">
        <v>56.450061798095703</v>
      </c>
      <c r="N117" s="3">
        <v>0.49700000882148698</v>
      </c>
      <c r="O117" s="3">
        <v>0.58909761905670099</v>
      </c>
      <c r="P117" s="3">
        <v>0.66731214523315396</v>
      </c>
      <c r="Q117" s="3">
        <v>0.61960495794195192</v>
      </c>
      <c r="R117" s="3">
        <v>0.59641534090042103</v>
      </c>
      <c r="S117" s="3">
        <v>0.59654498100280695</v>
      </c>
      <c r="T117" s="3">
        <v>0.59654498100280695</v>
      </c>
      <c r="U117">
        <v>12</v>
      </c>
      <c r="V117">
        <v>2</v>
      </c>
      <c r="W117">
        <v>100</v>
      </c>
      <c r="X117">
        <v>0.99000000953674305</v>
      </c>
      <c r="Y117">
        <v>1.29999995231628</v>
      </c>
      <c r="Z117">
        <v>0.89999997615814198</v>
      </c>
      <c r="AA117" s="1">
        <v>3.1567935943603498</v>
      </c>
      <c r="AB117" s="1">
        <v>6.20849180221557</v>
      </c>
      <c r="AC117" s="1">
        <v>43.241241455078097</v>
      </c>
      <c r="AD117" s="1">
        <v>85.631629943847599</v>
      </c>
      <c r="AE117" s="1">
        <v>0.24359253036205511</v>
      </c>
      <c r="AF117" s="1">
        <v>0.27650132775306702</v>
      </c>
      <c r="AG117" s="1">
        <v>1.09209203720092</v>
      </c>
      <c r="AH117" s="1">
        <v>2.2462463378906201</v>
      </c>
      <c r="AI117" s="3">
        <f>ABS((J117-F117)/F117)</f>
        <v>0.13103181600617589</v>
      </c>
      <c r="AJ117" s="3">
        <f>ABS((J117-G117)/G117)</f>
        <v>0.30390011115985094</v>
      </c>
      <c r="AK117" s="3">
        <f>(AVERAGEIF($E:$E,_xlfn.CONCAT($A117,"_",$B117,"_",$C117,"_Standard"),$J:$J)-$J117)/$J117</f>
        <v>0</v>
      </c>
      <c r="AL117" s="3">
        <f>(AVERAGEIF($E:$E,_xlfn.CONCAT($A117,"_",$B117,"_",$C117,"_Standard"),$H:$H)-$H117)/$H117</f>
        <v>0</v>
      </c>
      <c r="AM117" s="3">
        <f>($J117+$M117-$L117)/$M117</f>
        <v>1.0662115840301878</v>
      </c>
    </row>
    <row r="118" spans="1:39" hidden="1" x14ac:dyDescent="0.25">
      <c r="A118" t="str" cm="1">
        <f t="array" ref="A118:D118">_xlfn.TEXTSPLIT(E118,"_")</f>
        <v>Suzanne</v>
      </c>
      <c r="B118" t="str">
        <v>Plane</v>
      </c>
      <c r="C118" t="str">
        <v>45</v>
      </c>
      <c r="D118" t="str">
        <v>Facing</v>
      </c>
      <c r="E118" t="s">
        <v>507</v>
      </c>
      <c r="F118" s="10">
        <v>53.885368347167898</v>
      </c>
      <c r="G118" s="10">
        <v>40.485984802246001</v>
      </c>
      <c r="H118" s="21">
        <v>61.155567169189403</v>
      </c>
      <c r="I118" s="10">
        <v>38.4799995422363</v>
      </c>
      <c r="J118" s="21">
        <v>52.845169067382798</v>
      </c>
      <c r="K118" s="10">
        <v>33.755001068115199</v>
      </c>
      <c r="L118" s="10">
        <v>55.706356048583899</v>
      </c>
      <c r="M118" s="45">
        <v>18.304845809936499</v>
      </c>
      <c r="N118" s="3">
        <v>0.54600000381469704</v>
      </c>
      <c r="O118" s="3">
        <v>0.54696983098983698</v>
      </c>
      <c r="P118" s="3">
        <v>0.58414191007614102</v>
      </c>
      <c r="Q118" s="3">
        <v>0.55732867006977038</v>
      </c>
      <c r="R118" s="3">
        <v>0.59514671564102095</v>
      </c>
      <c r="S118" s="3">
        <v>0.60589164495468095</v>
      </c>
      <c r="T118" s="3">
        <v>0.60589164495468095</v>
      </c>
      <c r="U118">
        <v>15</v>
      </c>
      <c r="V118">
        <v>2</v>
      </c>
      <c r="W118">
        <v>100</v>
      </c>
      <c r="X118">
        <v>0.40000000596046398</v>
      </c>
      <c r="Y118">
        <v>1.29999995231628</v>
      </c>
      <c r="Z118">
        <v>0.89999997615814198</v>
      </c>
      <c r="AA118" s="1">
        <v>3.2530961036682098</v>
      </c>
      <c r="AB118" s="1">
        <v>6.2308859825134197</v>
      </c>
      <c r="AC118" s="1">
        <v>46.968353271484297</v>
      </c>
      <c r="AD118" s="1">
        <v>89.691513061523395</v>
      </c>
      <c r="AE118" s="1">
        <v>0.29437794882718821</v>
      </c>
      <c r="AF118" s="1">
        <v>0.30210089683532698</v>
      </c>
      <c r="AG118" s="1">
        <v>1.4588607549667301</v>
      </c>
      <c r="AH118" s="1">
        <v>2.6314699649810702</v>
      </c>
      <c r="AI118" s="3">
        <f>ABS((J118-F118)/F118)</f>
        <v>1.930392816623977E-2</v>
      </c>
      <c r="AJ118" s="3">
        <f>ABS((J118-G118)/G118)</f>
        <v>0.30527068380589717</v>
      </c>
      <c r="AK118" s="3">
        <f>(AVERAGEIF($E:$E,_xlfn.CONCAT($A118,"_",$B118,"_",$C118,"_Standard"),$J:$J)-$J118)/$J118</f>
        <v>2.8839076812286139E-2</v>
      </c>
      <c r="AL118" s="3">
        <f>(AVERAGEIF($E:$E,_xlfn.CONCAT($A118,"_",$B118,"_",$C118,"_Standard"),$H:$H)-$H118)/$H118</f>
        <v>2.492008734019396E-2</v>
      </c>
      <c r="AM118" s="3">
        <f>($J118+$M118-$L118)/$M118</f>
        <v>0.84369237463623137</v>
      </c>
    </row>
    <row r="119" spans="1:39" hidden="1" x14ac:dyDescent="0.25">
      <c r="A119" t="str" cm="1">
        <f t="array" ref="A119:D119">_xlfn.TEXTSPLIT(E119,"_")</f>
        <v>Suzanne</v>
      </c>
      <c r="B119" t="str">
        <v>Plane</v>
      </c>
      <c r="C119" t="str">
        <v>15</v>
      </c>
      <c r="D119" t="str">
        <v>Standard</v>
      </c>
      <c r="E119" t="s">
        <v>513</v>
      </c>
      <c r="F119" s="10">
        <v>53.478683471679602</v>
      </c>
      <c r="G119" s="10">
        <v>39.763286590576101</v>
      </c>
      <c r="H119" s="21">
        <v>58.340408325195298</v>
      </c>
      <c r="I119" s="10">
        <v>36.696998596191399</v>
      </c>
      <c r="J119" s="21">
        <v>51.990398406982401</v>
      </c>
      <c r="K119" s="10">
        <v>33.137001037597599</v>
      </c>
      <c r="L119" s="10">
        <v>53.0343627929687</v>
      </c>
      <c r="M119" s="45">
        <v>17.0698947906494</v>
      </c>
      <c r="N119" s="3">
        <v>0.62800002098083496</v>
      </c>
      <c r="O119" s="3">
        <v>0.48129233717918302</v>
      </c>
      <c r="P119" s="3">
        <v>0.54613471031188898</v>
      </c>
      <c r="Q119" s="3">
        <v>0.57984714198191267</v>
      </c>
      <c r="R119" s="3">
        <v>0.58193504810333196</v>
      </c>
      <c r="S119" s="3">
        <v>0.59000861644744795</v>
      </c>
      <c r="T119" s="3">
        <v>0.59000861644744795</v>
      </c>
      <c r="U119">
        <v>16</v>
      </c>
      <c r="V119">
        <v>2</v>
      </c>
      <c r="W119">
        <v>100</v>
      </c>
      <c r="X119">
        <v>0.99000000953674305</v>
      </c>
      <c r="Y119">
        <v>1.29999995231628</v>
      </c>
      <c r="Z119">
        <v>0.89999997615814198</v>
      </c>
      <c r="AA119" s="1">
        <v>3.2820947170257502</v>
      </c>
      <c r="AB119" s="1">
        <v>6.3253889083862296</v>
      </c>
      <c r="AC119" s="1">
        <v>48.424243927001903</v>
      </c>
      <c r="AD119" s="1">
        <v>89.691513061523395</v>
      </c>
      <c r="AE119" s="1">
        <v>0.19434495350103664</v>
      </c>
      <c r="AF119" s="1">
        <v>0.29780119657516402</v>
      </c>
      <c r="AG119" s="1">
        <v>1.4632034301757799</v>
      </c>
      <c r="AH119" s="1">
        <v>2.6314699649810702</v>
      </c>
      <c r="AI119" s="3">
        <f>ABS((J119-F119)/F119)</f>
        <v>2.7829500804471826E-2</v>
      </c>
      <c r="AJ119" s="3">
        <f>ABS((J119-G119)/G119)</f>
        <v>0.307497515039517</v>
      </c>
      <c r="AK119" s="3">
        <f>(AVERAGEIF($E:$E,_xlfn.CONCAT($A119,"_",$B119,"_",$C119,"_Standard"),$J:$J)-$J119)/$J119</f>
        <v>0</v>
      </c>
      <c r="AL119" s="3">
        <f>(AVERAGEIF($E:$E,_xlfn.CONCAT($A119,"_",$B119,"_",$C119,"_Standard"),$H:$H)-$H119)/$H119</f>
        <v>0</v>
      </c>
      <c r="AM119" s="3">
        <f>($J119+$M119-$L119)/$M119</f>
        <v>0.93884177970691662</v>
      </c>
    </row>
    <row r="120" spans="1:39" x14ac:dyDescent="0.25">
      <c r="A120" t="str" cm="1">
        <f t="array" ref="A120:D120">_xlfn.TEXTSPLIT(E120,"_")</f>
        <v>Crowd</v>
      </c>
      <c r="B120" t="str">
        <v>Point</v>
      </c>
      <c r="C120" t="str">
        <v>Parallel</v>
      </c>
      <c r="D120" t="str">
        <v>Facing</v>
      </c>
      <c r="E120" t="s">
        <v>404</v>
      </c>
      <c r="F120" s="10">
        <v>35.0271797180175</v>
      </c>
      <c r="G120" s="10">
        <v>66.054283142089801</v>
      </c>
      <c r="H120" s="21">
        <v>50.5486640930175</v>
      </c>
      <c r="I120" s="10">
        <v>29.172000885009702</v>
      </c>
      <c r="J120" s="21">
        <v>44.967922210693303</v>
      </c>
      <c r="K120" s="10">
        <v>26.347999572753899</v>
      </c>
      <c r="L120" s="10">
        <v>53.951061248779297</v>
      </c>
      <c r="M120" s="45">
        <v>11.950322151184</v>
      </c>
      <c r="N120" s="3">
        <v>0.53399997949600198</v>
      </c>
      <c r="O120" s="3">
        <v>0.365603297948837</v>
      </c>
      <c r="P120" s="3">
        <v>0.403138726949691</v>
      </c>
      <c r="Q120" s="3">
        <v>0.39257410472106813</v>
      </c>
      <c r="R120" s="3">
        <v>0.38709270954132002</v>
      </c>
      <c r="S120" s="3">
        <v>0.56000125408172596</v>
      </c>
      <c r="T120" s="3">
        <v>0.62672489881515503</v>
      </c>
      <c r="U120">
        <v>25</v>
      </c>
      <c r="V120">
        <v>2</v>
      </c>
      <c r="W120">
        <v>100</v>
      </c>
      <c r="X120">
        <v>0.40000000596046398</v>
      </c>
      <c r="Y120">
        <v>1.29999995231628</v>
      </c>
      <c r="Z120">
        <v>0.89999997615814198</v>
      </c>
      <c r="AA120" s="1">
        <v>298.33660888671801</v>
      </c>
      <c r="AB120" s="1">
        <v>362.03192138671801</v>
      </c>
      <c r="AC120" s="1">
        <v>72.058326721191406</v>
      </c>
      <c r="AD120" s="1">
        <v>89.022987365722599</v>
      </c>
      <c r="AE120" s="1">
        <v>10.096294600766699</v>
      </c>
      <c r="AF120" s="1">
        <v>18.224845886230401</v>
      </c>
      <c r="AG120" s="1">
        <v>2.3290708065032901</v>
      </c>
      <c r="AH120" s="1">
        <v>2.6513521671295099</v>
      </c>
      <c r="AI120" s="3">
        <f>ABS((J120-F120)/F120)</f>
        <v>0.28380082475102675</v>
      </c>
      <c r="AJ120" s="3">
        <f>ABS((J120-G120)/G120)</f>
        <v>0.31922776129501684</v>
      </c>
      <c r="AK120" s="3">
        <f>(AVERAGEIF($E:$E,_xlfn.CONCAT($A120,"_",$B120,"_",$C120,"_Standard"),$J:$J)-$J120)/$J120</f>
        <v>0.2229749040364635</v>
      </c>
      <c r="AL120" s="3">
        <f>(AVERAGEIF($E:$E,_xlfn.CONCAT($A120,"_",$B120,"_",$C120,"_Standard"),$H:$H)-$H120)/$H120</f>
        <v>0.19835810486868705</v>
      </c>
      <c r="AM120" s="3">
        <f>($J120+$M120-$L120)/$M120</f>
        <v>0.24829314854947432</v>
      </c>
    </row>
    <row r="121" spans="1:39" x14ac:dyDescent="0.25">
      <c r="A121" t="str" cm="1">
        <f t="array" ref="A121:D121">_xlfn.TEXTSPLIT(E121,"_")</f>
        <v>Sponza</v>
      </c>
      <c r="B121" t="str">
        <v>Point</v>
      </c>
      <c r="C121" t="str">
        <v>45</v>
      </c>
      <c r="D121" t="str">
        <v>Full</v>
      </c>
      <c r="E121" t="s">
        <v>639</v>
      </c>
      <c r="F121" s="10">
        <v>597.02893066406205</v>
      </c>
      <c r="G121" s="10">
        <v>512.77201923442999</v>
      </c>
      <c r="H121" s="21">
        <v>680.68804931640602</v>
      </c>
      <c r="I121" s="10">
        <v>358.78298950195301</v>
      </c>
      <c r="J121" s="21">
        <v>678.13275146484295</v>
      </c>
      <c r="K121" s="10">
        <v>357.454986572265</v>
      </c>
      <c r="L121" s="45">
        <v>218.03526306152301</v>
      </c>
      <c r="M121" s="45">
        <v>26.342267990112301</v>
      </c>
      <c r="N121" s="3">
        <v>0.90299999713897705</v>
      </c>
      <c r="O121" s="3">
        <v>0.68640208244323697</v>
      </c>
      <c r="P121" s="3">
        <v>0.84608405828475897</v>
      </c>
      <c r="Q121" s="3">
        <v>0.80538088083267201</v>
      </c>
      <c r="R121" s="3">
        <v>0.80579185485839799</v>
      </c>
      <c r="S121" s="3">
        <v>0.80667543411254805</v>
      </c>
      <c r="T121" s="3">
        <v>0.81741029024124101</v>
      </c>
      <c r="U121">
        <v>63</v>
      </c>
      <c r="V121">
        <v>2</v>
      </c>
      <c r="W121">
        <v>100</v>
      </c>
      <c r="X121">
        <v>0.40000000596046398</v>
      </c>
      <c r="Y121">
        <v>1.29999995231628</v>
      </c>
      <c r="Z121">
        <v>0.89999997615814198</v>
      </c>
      <c r="AA121" s="1">
        <v>8388.37109375</v>
      </c>
      <c r="AB121" s="1">
        <v>838.50158691406205</v>
      </c>
      <c r="AC121" s="1">
        <v>49.7022705078125</v>
      </c>
      <c r="AD121" s="1">
        <v>77.304748535156193</v>
      </c>
      <c r="AE121" s="1">
        <v>31.981182646567873</v>
      </c>
      <c r="AF121" s="1">
        <v>52.020816802978501</v>
      </c>
      <c r="AG121" s="1">
        <v>2.01100420951843</v>
      </c>
      <c r="AH121" s="1">
        <v>2.4688622951507502</v>
      </c>
      <c r="AI121" s="3">
        <f>ABS((J121-F121)/F121)</f>
        <v>0.13584571305543089</v>
      </c>
      <c r="AJ121" s="3">
        <f>ABS((J121-G121)/G121)</f>
        <v>0.32248392273294668</v>
      </c>
      <c r="AK121" s="3">
        <f>(AVERAGEIF($E:$E,_xlfn.CONCAT($A121,"_",$B121,"_",$C121,"_Standard"),$J:$J)-$J121)/$J121</f>
        <v>-0.70184017823817002</v>
      </c>
      <c r="AL121" s="3">
        <f>(AVERAGEIF($E:$E,_xlfn.CONCAT($A121,"_",$B121,"_",$C121,"_Standard"),$H:$H)-$H121)/$H121</f>
        <v>-0.69964168228289725</v>
      </c>
      <c r="AM121" s="3">
        <f>($J121+$M121-$L121)/$M121</f>
        <v>18.466130424913292</v>
      </c>
    </row>
    <row r="122" spans="1:39" hidden="1" x14ac:dyDescent="0.25">
      <c r="A122" t="str" cm="1">
        <f t="array" ref="A122:D122">_xlfn.TEXTSPLIT(E122,"_")</f>
        <v>Random100</v>
      </c>
      <c r="B122" t="str">
        <v>Plane</v>
      </c>
      <c r="C122" t="str">
        <v>Parallel</v>
      </c>
      <c r="D122" t="str">
        <v>Facing</v>
      </c>
      <c r="E122" t="s">
        <v>436</v>
      </c>
      <c r="F122" s="10">
        <v>14.021272659301699</v>
      </c>
      <c r="G122" s="10">
        <v>20.709514617919901</v>
      </c>
      <c r="H122" s="21">
        <v>30.214086532592699</v>
      </c>
      <c r="I122" s="10">
        <v>16.702999114990199</v>
      </c>
      <c r="J122" s="21">
        <v>14.0168542861938</v>
      </c>
      <c r="K122" s="10">
        <v>8.0080003738403303</v>
      </c>
      <c r="L122" s="10">
        <v>20.4512023925781</v>
      </c>
      <c r="M122" s="45">
        <v>19.3054180145263</v>
      </c>
      <c r="N122" s="3">
        <v>0.16099999845027901</v>
      </c>
      <c r="O122" s="3">
        <v>0.12727673351764601</v>
      </c>
      <c r="P122" s="3">
        <v>0.14626337587833399</v>
      </c>
      <c r="Q122" s="3">
        <v>0.18780896685076681</v>
      </c>
      <c r="R122" s="3">
        <v>0.195206314325332</v>
      </c>
      <c r="S122" s="3">
        <v>0.195206314325332</v>
      </c>
      <c r="T122" s="3">
        <v>0.195206314325332</v>
      </c>
      <c r="U122">
        <v>8</v>
      </c>
      <c r="V122">
        <v>2</v>
      </c>
      <c r="W122">
        <v>100</v>
      </c>
      <c r="X122">
        <v>0.40000000596046398</v>
      </c>
      <c r="Y122">
        <v>1.29999995231628</v>
      </c>
      <c r="Z122">
        <v>0.89999997615814198</v>
      </c>
      <c r="AA122" s="1">
        <v>0.42539995908737099</v>
      </c>
      <c r="AB122" s="1">
        <v>0.60539954900741499</v>
      </c>
      <c r="AC122" s="1">
        <v>55.050506591796797</v>
      </c>
      <c r="AD122" s="1">
        <v>77.191917419433594</v>
      </c>
      <c r="AE122" s="1">
        <v>1.2717623856524573E-2</v>
      </c>
      <c r="AF122" s="1">
        <v>3.1699981540441499E-2</v>
      </c>
      <c r="AG122" s="1">
        <v>1.4040404558181701</v>
      </c>
      <c r="AH122" s="1">
        <v>1.5252525806427</v>
      </c>
      <c r="AI122" s="3">
        <f>ABS((J122-F122)/F122)</f>
        <v>3.1511926308403637E-4</v>
      </c>
      <c r="AJ122" s="3">
        <f>ABS((J122-G122)/G122)</f>
        <v>0.32316838203126963</v>
      </c>
      <c r="AK122" s="3">
        <f>(AVERAGEIF($E:$E,_xlfn.CONCAT($A122,"_",$B122,"_",$C122,"_Standard"),$J:$J)-$J122)/$J122</f>
        <v>0.51851499315847371</v>
      </c>
      <c r="AL122" s="3">
        <f>(AVERAGEIF($E:$E,_xlfn.CONCAT($A122,"_",$B122,"_",$C122,"_Standard"),$H:$H)-$H122)/$H122</f>
        <v>0.24054776491941934</v>
      </c>
      <c r="AM122" s="3">
        <f>($J122+$M122-$L122)/$M122</f>
        <v>0.66670765162697876</v>
      </c>
    </row>
    <row r="123" spans="1:39" hidden="1" x14ac:dyDescent="0.25">
      <c r="A123" t="str" cm="1">
        <f t="array" ref="A123:D123">_xlfn.TEXTSPLIT(E123,"_")</f>
        <v>Random100</v>
      </c>
      <c r="B123" t="str">
        <v>Plane</v>
      </c>
      <c r="C123" t="str">
        <v>15</v>
      </c>
      <c r="D123" t="str">
        <v>Full</v>
      </c>
      <c r="E123" t="s">
        <v>628</v>
      </c>
      <c r="F123" s="10">
        <v>16.1535835266113</v>
      </c>
      <c r="G123" s="10">
        <v>24.0925979614257</v>
      </c>
      <c r="H123" s="21">
        <v>33.759281158447202</v>
      </c>
      <c r="I123" s="10">
        <v>18.490999221801701</v>
      </c>
      <c r="J123" s="21">
        <v>16.2036628723144</v>
      </c>
      <c r="K123" s="10">
        <v>9.0439996719360298</v>
      </c>
      <c r="L123" s="10">
        <v>21.324403762817301</v>
      </c>
      <c r="M123" s="45">
        <v>20.109548568725501</v>
      </c>
      <c r="N123" s="3">
        <v>0.12700000405311501</v>
      </c>
      <c r="O123" s="3">
        <v>0.243249997496604</v>
      </c>
      <c r="P123" s="3">
        <v>0.275328338146209</v>
      </c>
      <c r="Q123" s="3">
        <v>0.28337220255411738</v>
      </c>
      <c r="R123" s="3">
        <v>0.29132834076881398</v>
      </c>
      <c r="S123" s="3">
        <v>0.29132834076881398</v>
      </c>
      <c r="T123" s="3">
        <v>0.29132834076881398</v>
      </c>
      <c r="U123">
        <v>9</v>
      </c>
      <c r="V123">
        <v>2</v>
      </c>
      <c r="W123">
        <v>100</v>
      </c>
      <c r="X123">
        <v>0.40000000596046398</v>
      </c>
      <c r="Y123">
        <v>1.29999995231628</v>
      </c>
      <c r="Z123">
        <v>0.89999997615814198</v>
      </c>
      <c r="AA123" s="1">
        <v>11.0378007888793</v>
      </c>
      <c r="AB123" s="1">
        <v>0.54299992322921697</v>
      </c>
      <c r="AC123" s="1">
        <v>52.666667938232401</v>
      </c>
      <c r="AD123" s="1">
        <v>77.191917419433594</v>
      </c>
      <c r="AE123" s="1">
        <v>1.1719348123035454E-2</v>
      </c>
      <c r="AF123" s="1">
        <v>2.7399981394410099E-2</v>
      </c>
      <c r="AG123" s="1">
        <v>1.5151515007019001</v>
      </c>
      <c r="AH123" s="1">
        <v>1.5252525806427</v>
      </c>
      <c r="AI123" s="3">
        <f>ABS((J123-F123)/F123)</f>
        <v>3.1002003747713173E-3</v>
      </c>
      <c r="AJ123" s="3">
        <f>ABS((J123-G123)/G123)</f>
        <v>0.32744227508142359</v>
      </c>
      <c r="AK123" s="3">
        <f>(AVERAGEIF($E:$E,_xlfn.CONCAT($A123,"_",$B123,"_",$C123,"_Standard"),$J:$J)-$J123)/$J123</f>
        <v>0.32784772816679986</v>
      </c>
      <c r="AL123" s="3">
        <f>(AVERAGEIF($E:$E,_xlfn.CONCAT($A123,"_",$B123,"_",$C123,"_Standard"),$H:$H)-$H123)/$H123</f>
        <v>0.14306910907407649</v>
      </c>
      <c r="AM123" s="3">
        <f>($J123+$M123-$L123)/$M123</f>
        <v>0.74535774022959844</v>
      </c>
    </row>
    <row r="124" spans="1:39" hidden="1" x14ac:dyDescent="0.25">
      <c r="A124" t="str" cm="1">
        <f t="array" ref="A124:D124">_xlfn.TEXTSPLIT(E124,"_")</f>
        <v>Random1000</v>
      </c>
      <c r="B124" t="str">
        <v>Plane</v>
      </c>
      <c r="C124" t="str">
        <v>Parallel</v>
      </c>
      <c r="D124" t="str">
        <v>Standard</v>
      </c>
      <c r="E124" t="s">
        <v>458</v>
      </c>
      <c r="F124" s="10">
        <v>92.822265625</v>
      </c>
      <c r="G124" s="10">
        <v>69.588462829589801</v>
      </c>
      <c r="H124" s="21">
        <v>108.138381958007</v>
      </c>
      <c r="I124" s="10">
        <v>63.963001251220703</v>
      </c>
      <c r="J124" s="21">
        <v>92.604415893554602</v>
      </c>
      <c r="K124" s="10">
        <v>55.062000274658203</v>
      </c>
      <c r="L124" s="10">
        <v>89.949974060058594</v>
      </c>
      <c r="M124" s="45">
        <v>78.060317993164006</v>
      </c>
      <c r="N124" s="3">
        <v>0.80099999904632502</v>
      </c>
      <c r="O124" s="3">
        <v>0.56775259971618597</v>
      </c>
      <c r="P124" s="3">
        <v>0.63767606019973699</v>
      </c>
      <c r="Q124" s="3">
        <v>0.56767229031933408</v>
      </c>
      <c r="R124" s="3">
        <v>0.53081965446472101</v>
      </c>
      <c r="S124" s="3">
        <v>0.53139597177505404</v>
      </c>
      <c r="T124" s="3">
        <v>0.53139597177505404</v>
      </c>
      <c r="U124">
        <v>12</v>
      </c>
      <c r="V124">
        <v>2</v>
      </c>
      <c r="W124">
        <v>100</v>
      </c>
      <c r="X124">
        <v>0.99000000953674305</v>
      </c>
      <c r="Y124">
        <v>1.29999995231628</v>
      </c>
      <c r="Z124">
        <v>0.89999997615814198</v>
      </c>
      <c r="AA124" s="1">
        <v>3.1630983352661102</v>
      </c>
      <c r="AB124" s="1">
        <v>6.2049932479858398</v>
      </c>
      <c r="AC124" s="1">
        <v>43.241241455078097</v>
      </c>
      <c r="AD124" s="1">
        <v>85.631629943847599</v>
      </c>
      <c r="AE124" s="1">
        <v>0.26394733857422559</v>
      </c>
      <c r="AF124" s="1">
        <v>0.27220174670219399</v>
      </c>
      <c r="AG124" s="1">
        <v>1.09209203720092</v>
      </c>
      <c r="AH124" s="1">
        <v>2.2462463378906201</v>
      </c>
      <c r="AI124" s="3">
        <f>ABS((J124-F124)/F124)</f>
        <v>2.3469555497115974E-3</v>
      </c>
      <c r="AJ124" s="3">
        <f>ABS((J124-G124)/G124)</f>
        <v>0.33074380620142335</v>
      </c>
      <c r="AK124" s="3">
        <f>(AVERAGEIF($E:$E,_xlfn.CONCAT($A124,"_",$B124,"_",$C124,"_Standard"),$J:$J)-$J124)/$J124</f>
        <v>0</v>
      </c>
      <c r="AL124" s="3">
        <f>(AVERAGEIF($E:$E,_xlfn.CONCAT($A124,"_",$B124,"_",$C124,"_Standard"),$H:$H)-$H124)/$H124</f>
        <v>0</v>
      </c>
      <c r="AM124" s="3">
        <f>($J124+$M124-$L124)/$M124</f>
        <v>1.0340050092254103</v>
      </c>
    </row>
    <row r="125" spans="1:39" hidden="1" x14ac:dyDescent="0.25">
      <c r="A125" t="str" cm="1">
        <f t="array" ref="A125:D125">_xlfn.TEXTSPLIT(E125,"_")</f>
        <v>Random1000</v>
      </c>
      <c r="B125" t="str">
        <v>Plane</v>
      </c>
      <c r="C125" t="str">
        <v>15</v>
      </c>
      <c r="D125" t="str">
        <v>Standard</v>
      </c>
      <c r="E125" t="s">
        <v>451</v>
      </c>
      <c r="F125" s="10">
        <v>93.435569763183594</v>
      </c>
      <c r="G125" s="10">
        <v>69.588462829589801</v>
      </c>
      <c r="H125" s="21">
        <v>113.045997619628</v>
      </c>
      <c r="I125" s="10">
        <v>66.652000427246094</v>
      </c>
      <c r="J125" s="21">
        <v>92.687995910644503</v>
      </c>
      <c r="K125" s="10">
        <v>54.9609985351562</v>
      </c>
      <c r="L125" s="10">
        <v>90.167266845703097</v>
      </c>
      <c r="M125" s="45">
        <v>58.668582916259702</v>
      </c>
      <c r="N125" s="3">
        <v>0.65299999713897705</v>
      </c>
      <c r="O125" s="3">
        <v>0.56244480609893799</v>
      </c>
      <c r="P125" s="3">
        <v>0.62996745109558105</v>
      </c>
      <c r="Q125" s="3">
        <v>0.6115446199310377</v>
      </c>
      <c r="R125" s="3">
        <v>0.54869735240936202</v>
      </c>
      <c r="S125" s="3">
        <v>0.54900872707366899</v>
      </c>
      <c r="T125" s="3">
        <v>0.54900872707366899</v>
      </c>
      <c r="U125">
        <v>12</v>
      </c>
      <c r="V125">
        <v>2</v>
      </c>
      <c r="W125">
        <v>100</v>
      </c>
      <c r="X125">
        <v>0.99000000953674305</v>
      </c>
      <c r="Y125">
        <v>1.29999995231628</v>
      </c>
      <c r="Z125">
        <v>0.89999997615814198</v>
      </c>
      <c r="AA125" s="1">
        <v>3.1346976757049498</v>
      </c>
      <c r="AB125" s="1">
        <v>6.3031897544860804</v>
      </c>
      <c r="AC125" s="1">
        <v>43.241241455078097</v>
      </c>
      <c r="AD125" s="1">
        <v>85.631629943847599</v>
      </c>
      <c r="AE125" s="1">
        <v>8.82134536078229E-2</v>
      </c>
      <c r="AF125" s="1">
        <v>0.26890173554420399</v>
      </c>
      <c r="AG125" s="1">
        <v>1.09209203720092</v>
      </c>
      <c r="AH125" s="1">
        <v>2.2462463378906201</v>
      </c>
      <c r="AI125" s="3">
        <f>ABS((J125-F125)/F125)</f>
        <v>8.0009556792327435E-3</v>
      </c>
      <c r="AJ125" s="3">
        <f>ABS((J125-G125)/G125)</f>
        <v>0.33194486760860764</v>
      </c>
      <c r="AK125" s="3">
        <f>(AVERAGEIF($E:$E,_xlfn.CONCAT($A125,"_",$B125,"_",$C125,"_Standard"),$J:$J)-$J125)/$J125</f>
        <v>0</v>
      </c>
      <c r="AL125" s="3">
        <f>(AVERAGEIF($E:$E,_xlfn.CONCAT($A125,"_",$B125,"_",$C125,"_Standard"),$H:$H)-$H125)/$H125</f>
        <v>0</v>
      </c>
      <c r="AM125" s="3">
        <f>($J125+$M125-$L125)/$M125</f>
        <v>1.0429655692986375</v>
      </c>
    </row>
    <row r="126" spans="1:39" x14ac:dyDescent="0.25">
      <c r="A126" t="str" cm="1">
        <f t="array" ref="A126:D126">_xlfn.TEXTSPLIT(E126,"_")</f>
        <v>Random100</v>
      </c>
      <c r="B126" t="str">
        <v>Point</v>
      </c>
      <c r="C126" t="str">
        <v>Oblique</v>
      </c>
      <c r="D126" t="str">
        <v>Longest</v>
      </c>
      <c r="E126" t="s">
        <v>572</v>
      </c>
      <c r="F126" s="10">
        <v>24.647174835205</v>
      </c>
      <c r="G126" s="10">
        <v>18.935009002685501</v>
      </c>
      <c r="H126" s="21">
        <v>45.578739166259702</v>
      </c>
      <c r="I126" s="10">
        <v>24.749000549316399</v>
      </c>
      <c r="J126" s="21">
        <v>25.2598781585693</v>
      </c>
      <c r="K126" s="10">
        <v>13.640000343322701</v>
      </c>
      <c r="L126" s="10">
        <v>25.0823554992675</v>
      </c>
      <c r="M126" s="45">
        <v>24.0069885253906</v>
      </c>
      <c r="N126" s="3">
        <v>0.14100000262260401</v>
      </c>
      <c r="O126" s="3">
        <v>0.54450207948684604</v>
      </c>
      <c r="P126" s="3">
        <v>0.59626156091689997</v>
      </c>
      <c r="Q126" s="3">
        <v>0.51668127669193431</v>
      </c>
      <c r="R126" s="3">
        <v>0.55166745185851995</v>
      </c>
      <c r="S126" s="3">
        <v>0.55166745185851995</v>
      </c>
      <c r="T126" s="3">
        <v>0.55166745185851995</v>
      </c>
      <c r="U126">
        <v>9</v>
      </c>
      <c r="V126">
        <v>2</v>
      </c>
      <c r="W126">
        <v>100</v>
      </c>
      <c r="X126">
        <v>0.99000000953674305</v>
      </c>
      <c r="Y126">
        <v>1.29999995231628</v>
      </c>
      <c r="Z126">
        <v>0.89999997615814198</v>
      </c>
      <c r="AA126" s="1">
        <v>0.37400004267692499</v>
      </c>
      <c r="AB126" s="1">
        <v>0.55229961872100797</v>
      </c>
      <c r="AC126" s="1">
        <v>54.040817260742102</v>
      </c>
      <c r="AD126" s="1">
        <v>77.191917419433594</v>
      </c>
      <c r="AE126" s="1">
        <v>3.2030129222118099E-2</v>
      </c>
      <c r="AF126" s="1">
        <v>2.8099976480007099E-2</v>
      </c>
      <c r="AG126" s="1">
        <v>1.01020407676696</v>
      </c>
      <c r="AH126" s="1">
        <v>1.5252525806427</v>
      </c>
      <c r="AI126" s="3">
        <f>ABS((J126-F126)/F126)</f>
        <v>2.4858967709724705E-2</v>
      </c>
      <c r="AJ126" s="3">
        <f>ABS((J126-G126)/G126)</f>
        <v>0.33403042771127073</v>
      </c>
      <c r="AK126" s="3">
        <f>(AVERAGEIF($E:$E,_xlfn.CONCAT($A126,"_",$B126,"_",$C126,"_Standard"),$J:$J)-$J126)/$J126</f>
        <v>3.2167295367347186E-2</v>
      </c>
      <c r="AL126" s="3">
        <f>(AVERAGEIF($E:$E,_xlfn.CONCAT($A126,"_",$B126,"_",$C126,"_Standard"),$H:$H)-$H126)/$H126</f>
        <v>1.945641487378099E-2</v>
      </c>
      <c r="AM126" s="3">
        <f>($J126+$M126-$L126)/$M126</f>
        <v>1.0073946242409393</v>
      </c>
    </row>
    <row r="127" spans="1:39" hidden="1" x14ac:dyDescent="0.25">
      <c r="A127" t="str" cm="1">
        <f t="array" ref="A127:D127">_xlfn.TEXTSPLIT(E127,"_")</f>
        <v>Random1000</v>
      </c>
      <c r="B127" t="str">
        <v>Plane</v>
      </c>
      <c r="C127" t="str">
        <v>Oblique</v>
      </c>
      <c r="D127" t="str">
        <v>Full</v>
      </c>
      <c r="E127" t="s">
        <v>630</v>
      </c>
      <c r="F127" s="10">
        <v>152.34892272949199</v>
      </c>
      <c r="G127" s="10">
        <v>113.68701171875</v>
      </c>
      <c r="H127" s="21">
        <v>180.25128173828099</v>
      </c>
      <c r="I127" s="10">
        <v>101.403999328613</v>
      </c>
      <c r="J127" s="21">
        <v>151.81643676757801</v>
      </c>
      <c r="K127" s="10">
        <v>85.1719970703125</v>
      </c>
      <c r="L127" s="10">
        <v>104.745704650878</v>
      </c>
      <c r="M127" s="45">
        <v>61.680644989013601</v>
      </c>
      <c r="N127" s="3">
        <v>0.53899997472762995</v>
      </c>
      <c r="O127" s="3">
        <v>0.60076409578323298</v>
      </c>
      <c r="P127" s="3">
        <v>0.67830556631088201</v>
      </c>
      <c r="Q127" s="3">
        <v>0.64624539830893135</v>
      </c>
      <c r="R127" s="3">
        <v>0.70227223634719804</v>
      </c>
      <c r="S127" s="3">
        <v>0.65279763936996404</v>
      </c>
      <c r="T127" s="3">
        <v>0.65178650617599398</v>
      </c>
      <c r="U127">
        <v>19</v>
      </c>
      <c r="V127">
        <v>2</v>
      </c>
      <c r="W127">
        <v>100</v>
      </c>
      <c r="X127">
        <v>0.40000000596046398</v>
      </c>
      <c r="Y127">
        <v>1.29999995231628</v>
      </c>
      <c r="Z127">
        <v>0.89999997615814198</v>
      </c>
      <c r="AA127" s="1">
        <v>88.267585754394503</v>
      </c>
      <c r="AB127" s="1">
        <v>6.3216919898986799</v>
      </c>
      <c r="AC127" s="1">
        <v>45.793170928955</v>
      </c>
      <c r="AD127" s="1">
        <v>85.631629943847599</v>
      </c>
      <c r="AE127" s="1">
        <v>0.16103107378862613</v>
      </c>
      <c r="AF127" s="1">
        <v>0.27470147609710599</v>
      </c>
      <c r="AG127" s="1">
        <v>1.6244980096817001</v>
      </c>
      <c r="AH127" s="1">
        <v>2.2462463378906201</v>
      </c>
      <c r="AI127" s="3">
        <f>ABS((J127-F127)/F127)</f>
        <v>3.4951737916745873E-3</v>
      </c>
      <c r="AJ127" s="3">
        <f>ABS((J127-G127)/G127)</f>
        <v>0.33538945630092115</v>
      </c>
      <c r="AK127" s="3">
        <f>(AVERAGEIF($E:$E,_xlfn.CONCAT($A127,"_",$B127,"_",$C127,"_Standard"),$J:$J)-$J127)/$J127</f>
        <v>-0.31929624797049139</v>
      </c>
      <c r="AL127" s="3">
        <f>(AVERAGEIF($E:$E,_xlfn.CONCAT($A127,"_",$B127,"_",$C127,"_Standard"),$H:$H)-$H127)/$H127</f>
        <v>-0.26924955565706732</v>
      </c>
      <c r="AM127" s="3">
        <f>($J127+$M127-$L127)/$M127</f>
        <v>1.7631361851855496</v>
      </c>
    </row>
    <row r="128" spans="1:39" x14ac:dyDescent="0.25">
      <c r="A128" t="str" cm="1">
        <f t="array" ref="A128:D128">_xlfn.TEXTSPLIT(E128,"_")</f>
        <v>Crowd</v>
      </c>
      <c r="B128" t="str">
        <v>Point</v>
      </c>
      <c r="C128" t="str">
        <v>Oblique</v>
      </c>
      <c r="D128" t="str">
        <v>Longest</v>
      </c>
      <c r="E128" t="s">
        <v>531</v>
      </c>
      <c r="F128" s="10">
        <v>22.253583908081001</v>
      </c>
      <c r="G128" s="10">
        <v>61.753826141357401</v>
      </c>
      <c r="H128" s="21">
        <v>41.734363555908203</v>
      </c>
      <c r="I128" s="10">
        <v>24.204000473022401</v>
      </c>
      <c r="J128" s="21">
        <v>40.8647651672363</v>
      </c>
      <c r="K128" s="10">
        <v>23.764999389648398</v>
      </c>
      <c r="L128" s="10">
        <v>37.355205535888601</v>
      </c>
      <c r="M128" s="45">
        <v>1.4789116382598799</v>
      </c>
      <c r="N128" s="3">
        <v>0.41200000047683699</v>
      </c>
      <c r="O128" s="3">
        <v>0.54211330413818304</v>
      </c>
      <c r="P128" s="3">
        <v>0.54625207185745195</v>
      </c>
      <c r="Q128" s="3">
        <v>0.46815950388084454</v>
      </c>
      <c r="R128" s="3">
        <v>0.47141295671463002</v>
      </c>
      <c r="S128" s="3">
        <v>0.62448596954345703</v>
      </c>
      <c r="T128" s="3">
        <v>0.69006454944610596</v>
      </c>
      <c r="U128">
        <v>27</v>
      </c>
      <c r="V128">
        <v>2</v>
      </c>
      <c r="W128">
        <v>100</v>
      </c>
      <c r="X128">
        <v>0.99000000953674305</v>
      </c>
      <c r="Y128">
        <v>1.29999995231628</v>
      </c>
      <c r="Z128">
        <v>0.89999997615814198</v>
      </c>
      <c r="AA128" s="1">
        <v>140.33361816406199</v>
      </c>
      <c r="AB128" s="1">
        <v>365.85775756835898</v>
      </c>
      <c r="AC128" s="1">
        <v>35.4364013671875</v>
      </c>
      <c r="AD128" s="1">
        <v>89.022987365722599</v>
      </c>
      <c r="AE128" s="1">
        <v>9.6409497066169063</v>
      </c>
      <c r="AF128" s="1">
        <v>18.5223064422607</v>
      </c>
      <c r="AG128" s="1">
        <v>1.0299443006515501</v>
      </c>
      <c r="AH128" s="1">
        <v>2.6513521671295099</v>
      </c>
      <c r="AI128" s="3">
        <f>ABS((J128-F128)/F128)</f>
        <v>0.8363228743751685</v>
      </c>
      <c r="AJ128" s="3">
        <f>ABS((J128-G128)/G128)</f>
        <v>0.33826342883281535</v>
      </c>
      <c r="AK128" s="3">
        <f>(AVERAGEIF($E:$E,_xlfn.CONCAT($A128,"_",$B128,"_",$C128,"_Standard"),$J:$J)-$J128)/$J128</f>
        <v>-1.8078305687783826E-2</v>
      </c>
      <c r="AL128" s="3">
        <f>(AVERAGEIF($E:$E,_xlfn.CONCAT($A128,"_",$B128,"_",$C128,"_Standard"),$H:$H)-$H128)/$H128</f>
        <v>-2.1372684925150324E-2</v>
      </c>
      <c r="AM128" s="3">
        <f>($J128+$M128-$L128)/$M128</f>
        <v>3.3730691817917702</v>
      </c>
    </row>
    <row r="129" spans="1:39" x14ac:dyDescent="0.25">
      <c r="A129" t="str" cm="1">
        <f t="array" ref="A129:D129">_xlfn.TEXTSPLIT(E129,"_")</f>
        <v>Crowd</v>
      </c>
      <c r="B129" t="str">
        <v>Point</v>
      </c>
      <c r="C129" t="str">
        <v>Oblique</v>
      </c>
      <c r="D129" t="str">
        <v>Standard</v>
      </c>
      <c r="E129" t="s">
        <v>459</v>
      </c>
      <c r="F129" s="10">
        <v>22.013940811157202</v>
      </c>
      <c r="G129" s="10">
        <v>61.299369812011697</v>
      </c>
      <c r="H129" s="21">
        <v>40.842388153076101</v>
      </c>
      <c r="I129" s="10">
        <v>23.6310005187988</v>
      </c>
      <c r="J129" s="21">
        <v>40.125999450683501</v>
      </c>
      <c r="K129" s="10">
        <v>23.270000457763601</v>
      </c>
      <c r="L129" s="10">
        <v>36.538814544677699</v>
      </c>
      <c r="M129" s="45">
        <v>1.2437500953674301</v>
      </c>
      <c r="N129" s="3">
        <v>0.42399999499320901</v>
      </c>
      <c r="O129" s="3">
        <v>0.54507213830947798</v>
      </c>
      <c r="P129" s="3">
        <v>0.54934740066528298</v>
      </c>
      <c r="Q129" s="3">
        <v>0.53579801981943509</v>
      </c>
      <c r="R129" s="3">
        <v>0.47295984625816301</v>
      </c>
      <c r="S129" s="3">
        <v>0.62487012147903398</v>
      </c>
      <c r="T129" s="3">
        <v>0.69127887487411499</v>
      </c>
      <c r="U129">
        <v>25</v>
      </c>
      <c r="V129">
        <v>2</v>
      </c>
      <c r="W129">
        <v>100</v>
      </c>
      <c r="X129">
        <v>0.99000000953674305</v>
      </c>
      <c r="Y129">
        <v>1.29999995231628</v>
      </c>
      <c r="Z129">
        <v>0.89999997615814198</v>
      </c>
      <c r="AA129" s="1">
        <v>199.83981323242099</v>
      </c>
      <c r="AB129" s="1">
        <v>365.74581909179602</v>
      </c>
      <c r="AC129" s="1">
        <v>48.518497467041001</v>
      </c>
      <c r="AD129" s="1">
        <v>89.022987365722599</v>
      </c>
      <c r="AE129" s="1">
        <v>17.953076260310457</v>
      </c>
      <c r="AF129" s="1">
        <v>18.320339202880799</v>
      </c>
      <c r="AG129" s="1">
        <v>1.4679529666900599</v>
      </c>
      <c r="AH129" s="1">
        <v>2.6513521671295099</v>
      </c>
      <c r="AI129" s="3">
        <f>ABS((J129-F129)/F129)</f>
        <v>0.8227540354949382</v>
      </c>
      <c r="AJ129" s="3">
        <f>ABS((J129-G129)/G129)</f>
        <v>0.3454092664616471</v>
      </c>
      <c r="AK129" s="3">
        <f>(AVERAGEIF($E:$E,_xlfn.CONCAT($A129,"_",$B129,"_",$C129,"_Standard"),$J:$J)-$J129)/$J129</f>
        <v>0</v>
      </c>
      <c r="AL129" s="3">
        <f>(AVERAGEIF($E:$E,_xlfn.CONCAT($A129,"_",$B129,"_",$C129,"_Standard"),$H:$H)-$H129)/$H129</f>
        <v>0</v>
      </c>
      <c r="AM129" s="3">
        <f>($J129+$M129-$L129)/$M129</f>
        <v>3.8841685474975369</v>
      </c>
    </row>
    <row r="130" spans="1:39" hidden="1" x14ac:dyDescent="0.25">
      <c r="A130" t="str" cm="1">
        <f t="array" ref="A130:D130">_xlfn.TEXTSPLIT(E130,"_")</f>
        <v>Random100</v>
      </c>
      <c r="B130" t="str">
        <v>Plane</v>
      </c>
      <c r="C130" t="str">
        <v>45</v>
      </c>
      <c r="D130" t="str">
        <v>Full</v>
      </c>
      <c r="E130" t="s">
        <v>626</v>
      </c>
      <c r="F130" s="10">
        <v>21.9319133758544</v>
      </c>
      <c r="G130" s="10">
        <v>34.476314544677699</v>
      </c>
      <c r="H130" s="21">
        <v>42.480766296386697</v>
      </c>
      <c r="I130" s="10">
        <v>23.0590000152587</v>
      </c>
      <c r="J130" s="21">
        <v>22.182390213012599</v>
      </c>
      <c r="K130" s="10">
        <v>12.1300001144409</v>
      </c>
      <c r="L130" s="10">
        <v>23.756765365600501</v>
      </c>
      <c r="M130" s="45">
        <v>22.654466629028299</v>
      </c>
      <c r="N130" s="3">
        <v>0.104000002145767</v>
      </c>
      <c r="O130" s="3">
        <v>0.37233471870422302</v>
      </c>
      <c r="P130" s="3">
        <v>0.43417301774024902</v>
      </c>
      <c r="Q130" s="3">
        <v>0.41891421653257632</v>
      </c>
      <c r="R130" s="3">
        <v>0.44896581768989502</v>
      </c>
      <c r="S130" s="3">
        <v>0.44896581768989502</v>
      </c>
      <c r="T130" s="3">
        <v>0.44896581768989502</v>
      </c>
      <c r="U130">
        <v>10</v>
      </c>
      <c r="V130">
        <v>2</v>
      </c>
      <c r="W130">
        <v>100</v>
      </c>
      <c r="X130">
        <v>0.40000000596046398</v>
      </c>
      <c r="Y130">
        <v>1.29999995231628</v>
      </c>
      <c r="Z130">
        <v>0.89999997615814198</v>
      </c>
      <c r="AA130" s="1">
        <v>4.1135997772216797</v>
      </c>
      <c r="AB130" s="1">
        <v>0.558099806308746</v>
      </c>
      <c r="AC130" s="1">
        <v>28.424242019653299</v>
      </c>
      <c r="AD130" s="1">
        <v>77.191917419433594</v>
      </c>
      <c r="AE130" s="1">
        <v>1.2405947131950803E-2</v>
      </c>
      <c r="AF130" s="1">
        <v>2.9699981212615901E-2</v>
      </c>
      <c r="AG130" s="1">
        <v>1.1515151262283301</v>
      </c>
      <c r="AH130" s="1">
        <v>1.5252525806427</v>
      </c>
      <c r="AI130" s="3">
        <f>ABS((J130-F130)/F130)</f>
        <v>1.1420655957631046E-2</v>
      </c>
      <c r="AJ130" s="3">
        <f>ABS((J130-G130)/G130)</f>
        <v>0.35659044460026196</v>
      </c>
      <c r="AK130" s="3">
        <f>(AVERAGEIF($E:$E,_xlfn.CONCAT($A130,"_",$B130,"_",$C130,"_Standard"),$J:$J)-$J130)/$J130</f>
        <v>5.2418920407386743E-2</v>
      </c>
      <c r="AL130" s="3">
        <f>(AVERAGEIF($E:$E,_xlfn.CONCAT($A130,"_",$B130,"_",$C130,"_Standard"),$H:$H)-$H130)/$H130</f>
        <v>7.2879338668411934E-3</v>
      </c>
      <c r="AM130" s="3">
        <f>($J130+$M130-$L130)/$M130</f>
        <v>0.93050486783164554</v>
      </c>
    </row>
    <row r="131" spans="1:39" hidden="1" x14ac:dyDescent="0.25">
      <c r="A131" t="str" cm="1">
        <f t="array" ref="A131:D131">_xlfn.TEXTSPLIT(E131,"_")</f>
        <v>Wood</v>
      </c>
      <c r="B131" t="str">
        <v>Plane</v>
      </c>
      <c r="C131" t="str">
        <v>15</v>
      </c>
      <c r="D131" t="str">
        <v>Longest</v>
      </c>
      <c r="E131" t="s">
        <v>528</v>
      </c>
      <c r="F131" s="10">
        <v>184.54071044921801</v>
      </c>
      <c r="G131" s="10">
        <v>134.506744384765</v>
      </c>
      <c r="H131" s="21">
        <v>197.52178955078099</v>
      </c>
      <c r="I131" s="10">
        <v>119.77100372314401</v>
      </c>
      <c r="J131" s="21">
        <v>182.92329406738199</v>
      </c>
      <c r="K131" s="10">
        <v>111.067001342773</v>
      </c>
      <c r="L131" s="10">
        <v>136.95886230468699</v>
      </c>
      <c r="M131" s="45">
        <v>41.355224609375</v>
      </c>
      <c r="N131" s="3">
        <v>0.64700001478195102</v>
      </c>
      <c r="O131" s="3">
        <v>0.878162801265716</v>
      </c>
      <c r="P131" s="3">
        <v>0.86590135097503595</v>
      </c>
      <c r="Q131" s="3">
        <v>0.73656369064019178</v>
      </c>
      <c r="R131" s="3">
        <v>0.714832603931427</v>
      </c>
      <c r="S131" s="3">
        <v>0.74647539854049605</v>
      </c>
      <c r="T131" s="3">
        <v>0.75190997123718195</v>
      </c>
      <c r="U131">
        <v>29</v>
      </c>
      <c r="V131">
        <v>2</v>
      </c>
      <c r="W131">
        <v>100</v>
      </c>
      <c r="X131">
        <v>0.99000000953674305</v>
      </c>
      <c r="Y131">
        <v>1.29999995231628</v>
      </c>
      <c r="Z131">
        <v>0.89999997615814198</v>
      </c>
      <c r="AA131" s="1">
        <v>321.30810546875</v>
      </c>
      <c r="AB131" s="1">
        <v>35.160709381103501</v>
      </c>
      <c r="AC131" s="1">
        <v>39.885158538818303</v>
      </c>
      <c r="AD131" s="1">
        <v>68.403999328613196</v>
      </c>
      <c r="AE131" s="1">
        <v>2.244683579163087</v>
      </c>
      <c r="AF131" s="1">
        <v>2.97832155227661</v>
      </c>
      <c r="AG131" s="1">
        <v>1.5567370653152399</v>
      </c>
      <c r="AH131" s="1">
        <v>2.2891142368316602</v>
      </c>
      <c r="AI131" s="3">
        <f>ABS((J131-F131)/F131)</f>
        <v>8.7645505314184E-3</v>
      </c>
      <c r="AJ131" s="3">
        <f>ABS((J131-G131)/G131)</f>
        <v>0.35995629738921048</v>
      </c>
      <c r="AK131" s="3">
        <f>(AVERAGEIF($E:$E,_xlfn.CONCAT($A131,"_",$B131,"_",$C131,"_Standard"),$J:$J)-$J131)/$J131</f>
        <v>-0.18527708526007439</v>
      </c>
      <c r="AL131" s="3">
        <f>(AVERAGEIF($E:$E,_xlfn.CONCAT($A131,"_",$B131,"_",$C131,"_Standard"),$H:$H)-$H131)/$H131</f>
        <v>-0.17557305689363056</v>
      </c>
      <c r="AM131" s="3">
        <f>($J131+$M131-$L131)/$M131</f>
        <v>2.1114540471453545</v>
      </c>
    </row>
    <row r="132" spans="1:39" hidden="1" x14ac:dyDescent="0.25">
      <c r="A132" t="str" cm="1">
        <f t="array" ref="A132:D132">_xlfn.TEXTSPLIT(E132,"_")</f>
        <v>Wood</v>
      </c>
      <c r="B132" t="str">
        <v>Plane</v>
      </c>
      <c r="C132" t="str">
        <v>45</v>
      </c>
      <c r="D132" t="str">
        <v>Facing</v>
      </c>
      <c r="E132" t="s">
        <v>396</v>
      </c>
      <c r="F132" s="10">
        <v>143.43162536621</v>
      </c>
      <c r="G132" s="10">
        <v>102.09405517578099</v>
      </c>
      <c r="H132" s="21">
        <v>153.15586853027301</v>
      </c>
      <c r="I132" s="10">
        <v>99.948997497558594</v>
      </c>
      <c r="J132" s="21">
        <v>139.50787353515599</v>
      </c>
      <c r="K132" s="10">
        <v>91.899002075195298</v>
      </c>
      <c r="L132" s="10">
        <v>158.18679809570301</v>
      </c>
      <c r="M132" s="45">
        <v>43.326969146728501</v>
      </c>
      <c r="N132" s="3">
        <v>0.68500000238418501</v>
      </c>
      <c r="O132" s="3">
        <v>0.71984356641769398</v>
      </c>
      <c r="P132" s="3">
        <v>0.72971004247665405</v>
      </c>
      <c r="Q132" s="3">
        <v>0.70001112098860852</v>
      </c>
      <c r="R132" s="3">
        <v>0.77376967668533303</v>
      </c>
      <c r="S132" s="3">
        <v>0.80593401193618697</v>
      </c>
      <c r="T132" s="3">
        <v>0.80710238218307495</v>
      </c>
      <c r="U132">
        <v>28</v>
      </c>
      <c r="V132">
        <v>2</v>
      </c>
      <c r="W132">
        <v>100</v>
      </c>
      <c r="X132">
        <v>0.40000000596046398</v>
      </c>
      <c r="Y132">
        <v>1.29999995231628</v>
      </c>
      <c r="Z132">
        <v>0.89999997615814198</v>
      </c>
      <c r="AA132" s="1">
        <v>20.492656707763601</v>
      </c>
      <c r="AB132" s="1">
        <v>33.676319122314403</v>
      </c>
      <c r="AC132" s="1">
        <v>46.455356597900298</v>
      </c>
      <c r="AD132" s="1">
        <v>68.403999328613196</v>
      </c>
      <c r="AE132" s="1">
        <v>1.3893601049539241</v>
      </c>
      <c r="AF132" s="1">
        <v>2.7764222621917698</v>
      </c>
      <c r="AG132" s="1">
        <v>1.71875</v>
      </c>
      <c r="AH132" s="1">
        <v>2.2891142368316602</v>
      </c>
      <c r="AI132" s="3">
        <f>ABS((J132-F132)/F132)</f>
        <v>2.7356252995361881E-2</v>
      </c>
      <c r="AJ132" s="3">
        <f>ABS((J132-G132)/G132)</f>
        <v>0.36646422061458478</v>
      </c>
      <c r="AK132" s="3">
        <f>(AVERAGEIF($E:$E,_xlfn.CONCAT($A132,"_",$B132,"_",$C132,"_Standard"),$J:$J)-$J132)/$J132</f>
        <v>0.19456001823513602</v>
      </c>
      <c r="AL132" s="3">
        <f>(AVERAGEIF($E:$E,_xlfn.CONCAT($A132,"_",$B132,"_",$C132,"_Standard"),$H:$H)-$H132)/$H132</f>
        <v>0.17722322200074822</v>
      </c>
      <c r="AM132" s="3">
        <f>($J132+$M132-$L132)/$M132</f>
        <v>0.56888457862607211</v>
      </c>
    </row>
    <row r="133" spans="1:39" x14ac:dyDescent="0.25">
      <c r="A133" t="str" cm="1">
        <f t="array" ref="A133:D133">_xlfn.TEXTSPLIT(E133,"_")</f>
        <v>Random100</v>
      </c>
      <c r="B133" t="str">
        <v>Point</v>
      </c>
      <c r="C133" t="str">
        <v>Oblique</v>
      </c>
      <c r="D133" t="str">
        <v>Standard</v>
      </c>
      <c r="E133" t="s">
        <v>500</v>
      </c>
      <c r="F133" s="10">
        <v>25.509212493896399</v>
      </c>
      <c r="G133" s="10">
        <v>19.073268890380799</v>
      </c>
      <c r="H133" s="21">
        <v>46.465538024902301</v>
      </c>
      <c r="I133" s="10">
        <v>25.148000717163001</v>
      </c>
      <c r="J133" s="21">
        <v>26.072420120239201</v>
      </c>
      <c r="K133" s="10">
        <v>14.003999710083001</v>
      </c>
      <c r="L133" s="10">
        <v>25.553949356079102</v>
      </c>
      <c r="M133" s="45">
        <v>23.772668838500898</v>
      </c>
      <c r="N133" s="3">
        <v>0.12899999320507</v>
      </c>
      <c r="O133" s="3">
        <v>0.53697389364242498</v>
      </c>
      <c r="P133" s="3">
        <v>0.57717281579971302</v>
      </c>
      <c r="Q133" s="3">
        <v>0.55317262102559528</v>
      </c>
      <c r="R133" s="3">
        <v>0.53698027133941595</v>
      </c>
      <c r="S133" s="3">
        <v>0.53698027133941595</v>
      </c>
      <c r="T133" s="3">
        <v>0.53698027133941595</v>
      </c>
      <c r="U133">
        <v>9</v>
      </c>
      <c r="V133">
        <v>2</v>
      </c>
      <c r="W133">
        <v>100</v>
      </c>
      <c r="X133">
        <v>0.99000000953674305</v>
      </c>
      <c r="Y133">
        <v>1.29999995231628</v>
      </c>
      <c r="Z133">
        <v>0.89999997615814198</v>
      </c>
      <c r="AA133" s="1">
        <v>0.40260004997253401</v>
      </c>
      <c r="AB133" s="1">
        <v>0.55329972505569402</v>
      </c>
      <c r="AC133" s="1">
        <v>55.535354614257798</v>
      </c>
      <c r="AD133" s="1">
        <v>77.191917419433594</v>
      </c>
      <c r="AE133" s="1">
        <v>2.5259053494137221E-2</v>
      </c>
      <c r="AF133" s="1">
        <v>2.8999980539083401E-2</v>
      </c>
      <c r="AG133" s="1">
        <v>1.0303030014037999</v>
      </c>
      <c r="AH133" s="1">
        <v>1.5252525806427</v>
      </c>
      <c r="AI133" s="3">
        <f>ABS((J133-F133)/F133)</f>
        <v>2.2078597152991722E-2</v>
      </c>
      <c r="AJ133" s="3">
        <f>ABS((J133-G133)/G133)</f>
        <v>0.36696128335863165</v>
      </c>
      <c r="AK133" s="3">
        <f>(AVERAGEIF($E:$E,_xlfn.CONCAT($A133,"_",$B133,"_",$C133,"_Standard"),$J:$J)-$J133)/$J133</f>
        <v>0</v>
      </c>
      <c r="AL133" s="3">
        <f>(AVERAGEIF($E:$E,_xlfn.CONCAT($A133,"_",$B133,"_",$C133,"_Standard"),$H:$H)-$H133)/$H133</f>
        <v>0</v>
      </c>
      <c r="AM133" s="3">
        <f>($J133+$M133-$L133)/$M133</f>
        <v>1.0218095312597133</v>
      </c>
    </row>
    <row r="134" spans="1:39" hidden="1" x14ac:dyDescent="0.25">
      <c r="A134" t="str" cm="1">
        <f t="array" ref="A134:D134">_xlfn.TEXTSPLIT(E134,"_")</f>
        <v>Random1000</v>
      </c>
      <c r="B134" t="str">
        <v>Plane</v>
      </c>
      <c r="C134" t="str">
        <v>45</v>
      </c>
      <c r="D134" t="str">
        <v>Facing</v>
      </c>
      <c r="E134" t="s">
        <v>399</v>
      </c>
      <c r="F134" s="10">
        <v>97.685241699218693</v>
      </c>
      <c r="G134" s="10">
        <v>72.215797424316406</v>
      </c>
      <c r="H134" s="21">
        <v>124.743125915527</v>
      </c>
      <c r="I134" s="10">
        <v>73.748001098632798</v>
      </c>
      <c r="J134" s="21">
        <v>98.827598571777301</v>
      </c>
      <c r="K134" s="10">
        <v>58.798000335693303</v>
      </c>
      <c r="L134" s="10">
        <v>101.930488586425</v>
      </c>
      <c r="M134" s="45">
        <v>68.924453735351506</v>
      </c>
      <c r="N134" s="3">
        <v>0.62400001287460305</v>
      </c>
      <c r="O134" s="3">
        <v>0.54227417707443204</v>
      </c>
      <c r="P134" s="3">
        <v>0.62629181146621704</v>
      </c>
      <c r="Q134" s="3">
        <v>0.56016490239880834</v>
      </c>
      <c r="R134" s="3">
        <v>0.56157690286636297</v>
      </c>
      <c r="S134" s="3">
        <v>0.56292712688446001</v>
      </c>
      <c r="T134" s="3">
        <v>0.56292712688446001</v>
      </c>
      <c r="U134">
        <v>14</v>
      </c>
      <c r="V134">
        <v>2</v>
      </c>
      <c r="W134">
        <v>100</v>
      </c>
      <c r="X134">
        <v>0.40000000596046398</v>
      </c>
      <c r="Y134">
        <v>1.29999995231628</v>
      </c>
      <c r="Z134">
        <v>0.89999997615814198</v>
      </c>
      <c r="AA134" s="1">
        <v>2.6284978389739901</v>
      </c>
      <c r="AB134" s="1">
        <v>6.2064919471740696</v>
      </c>
      <c r="AC134" s="1">
        <v>36.266265869140597</v>
      </c>
      <c r="AD134" s="1">
        <v>85.631629943847599</v>
      </c>
      <c r="AE134" s="1">
        <v>0.22805701871560957</v>
      </c>
      <c r="AF134" s="1">
        <v>0.27390155196189803</v>
      </c>
      <c r="AG134" s="1">
        <v>1.1691691875457699</v>
      </c>
      <c r="AH134" s="1">
        <v>2.2462463378906201</v>
      </c>
      <c r="AI134" s="3">
        <f>ABS((J134-F134)/F134)</f>
        <v>1.1694262640778672E-2</v>
      </c>
      <c r="AJ134" s="3">
        <f>ABS((J134-G134)/G134)</f>
        <v>0.36850387445143967</v>
      </c>
      <c r="AK134" s="3">
        <f>(AVERAGEIF($E:$E,_xlfn.CONCAT($A134,"_",$B134,"_",$C134,"_Standard"),$J:$J)-$J134)/$J134</f>
        <v>3.4585627656268922E-2</v>
      </c>
      <c r="AL134" s="3">
        <f>(AVERAGEIF($E:$E,_xlfn.CONCAT($A134,"_",$B134,"_",$C134,"_Standard"),$H:$H)-$H134)/$H134</f>
        <v>2.7400485042170613E-2</v>
      </c>
      <c r="AM134" s="3">
        <f>($J134+$M134-$L134)/$M134</f>
        <v>0.95498128970942819</v>
      </c>
    </row>
    <row r="135" spans="1:39" hidden="1" x14ac:dyDescent="0.25">
      <c r="A135" t="str" cm="1">
        <f t="array" ref="A135:D135">_xlfn.TEXTSPLIT(E135,"_")</f>
        <v>Suzanne</v>
      </c>
      <c r="B135" t="str">
        <v>Plane</v>
      </c>
      <c r="C135" t="str">
        <v>45</v>
      </c>
      <c r="D135" t="str">
        <v>Standard</v>
      </c>
      <c r="E135" t="s">
        <v>514</v>
      </c>
      <c r="F135" s="10">
        <v>55.606307983398402</v>
      </c>
      <c r="G135" s="10">
        <v>39.620914459228501</v>
      </c>
      <c r="H135" s="21">
        <v>62.679569244384702</v>
      </c>
      <c r="I135" s="10">
        <v>39.242000579833899</v>
      </c>
      <c r="J135" s="21">
        <v>54.369174957275298</v>
      </c>
      <c r="K135" s="10">
        <v>34.516998291015597</v>
      </c>
      <c r="L135" s="10">
        <v>56.543952941894503</v>
      </c>
      <c r="M135" s="45">
        <v>18.304845809936499</v>
      </c>
      <c r="N135" s="3">
        <v>0.54600000381469704</v>
      </c>
      <c r="O135" s="3">
        <v>0.51122683286666804</v>
      </c>
      <c r="P135" s="3">
        <v>0.55047470331192005</v>
      </c>
      <c r="Q135" s="3">
        <v>0.56144461171306492</v>
      </c>
      <c r="R135" s="3">
        <v>0.57818329334259</v>
      </c>
      <c r="S135" s="3">
        <v>0.58701103925704901</v>
      </c>
      <c r="T135" s="3">
        <v>0.58701103925704901</v>
      </c>
      <c r="U135">
        <v>15</v>
      </c>
      <c r="V135">
        <v>2</v>
      </c>
      <c r="W135">
        <v>100</v>
      </c>
      <c r="X135">
        <v>0.99000000953674305</v>
      </c>
      <c r="Y135">
        <v>1.29999995231628</v>
      </c>
      <c r="Z135">
        <v>0.89999997615814198</v>
      </c>
      <c r="AA135" s="1">
        <v>3.4040982723236</v>
      </c>
      <c r="AB135" s="1">
        <v>6.3275952339172301</v>
      </c>
      <c r="AC135" s="1">
        <v>49.031646728515597</v>
      </c>
      <c r="AD135" s="1">
        <v>89.691513061523395</v>
      </c>
      <c r="AE135" s="1">
        <v>0.14015063150008272</v>
      </c>
      <c r="AF135" s="1">
        <v>0.298400938510894</v>
      </c>
      <c r="AG135" s="1">
        <v>1.47046411037445</v>
      </c>
      <c r="AH135" s="1">
        <v>2.6314699649810702</v>
      </c>
      <c r="AI135" s="3">
        <f>ABS((J135-F135)/F135)</f>
        <v>2.2248069886108196E-2</v>
      </c>
      <c r="AJ135" s="3">
        <f>ABS((J135-G135)/G135)</f>
        <v>0.37223422778955151</v>
      </c>
      <c r="AK135" s="3">
        <f>(AVERAGEIF($E:$E,_xlfn.CONCAT($A135,"_",$B135,"_",$C135,"_Standard"),$J:$J)-$J135)/$J135</f>
        <v>0</v>
      </c>
      <c r="AL135" s="3">
        <f>(AVERAGEIF($E:$E,_xlfn.CONCAT($A135,"_",$B135,"_",$C135,"_Standard"),$H:$H)-$H135)/$H135</f>
        <v>0</v>
      </c>
      <c r="AM135" s="3">
        <f>($J135+$M135-$L135)/$M135</f>
        <v>0.88119113336433263</v>
      </c>
    </row>
    <row r="136" spans="1:39" hidden="1" x14ac:dyDescent="0.25">
      <c r="A136" t="str" cm="1">
        <f t="array" ref="A136:D136">_xlfn.TEXTSPLIT(E136,"_")</f>
        <v>Suzanne</v>
      </c>
      <c r="B136" t="str">
        <v>Plane</v>
      </c>
      <c r="C136" t="str">
        <v>Oblique</v>
      </c>
      <c r="D136" t="str">
        <v>Standard</v>
      </c>
      <c r="E136" t="s">
        <v>515</v>
      </c>
      <c r="F136" s="10">
        <v>23.5160598754882</v>
      </c>
      <c r="G136" s="10">
        <v>39.734184265136697</v>
      </c>
      <c r="H136" s="21">
        <v>29.166803359985298</v>
      </c>
      <c r="I136" s="10">
        <v>18.024999618530199</v>
      </c>
      <c r="J136" s="21">
        <v>24.7416057586669</v>
      </c>
      <c r="K136" s="10">
        <v>15.5869998931884</v>
      </c>
      <c r="L136" s="10">
        <v>22.752008438110298</v>
      </c>
      <c r="M136" s="45">
        <v>5.81498050689697</v>
      </c>
      <c r="N136" s="3">
        <v>0.23899999260902399</v>
      </c>
      <c r="O136" s="3">
        <v>0.51623040437698298</v>
      </c>
      <c r="P136" s="3">
        <v>0.51623040437698298</v>
      </c>
      <c r="Q136" s="3">
        <v>0.60519345674332437</v>
      </c>
      <c r="R136" s="3">
        <v>0.59381294250488204</v>
      </c>
      <c r="S136" s="3">
        <v>0.60410350561141901</v>
      </c>
      <c r="T136" s="3">
        <v>0.60410350561141901</v>
      </c>
      <c r="U136">
        <v>15</v>
      </c>
      <c r="V136">
        <v>2</v>
      </c>
      <c r="W136">
        <v>100</v>
      </c>
      <c r="X136">
        <v>0.99000000953674305</v>
      </c>
      <c r="Y136">
        <v>1.29999995231628</v>
      </c>
      <c r="Z136">
        <v>0.89999997615814198</v>
      </c>
      <c r="AA136" s="1">
        <v>3.55089902877807</v>
      </c>
      <c r="AB136" s="1">
        <v>6.3743910789489702</v>
      </c>
      <c r="AC136" s="1">
        <v>49.464729309082003</v>
      </c>
      <c r="AD136" s="1">
        <v>89.691513061523395</v>
      </c>
      <c r="AE136" s="1">
        <v>0.12940366919969892</v>
      </c>
      <c r="AF136" s="1">
        <v>0.29710128903388899</v>
      </c>
      <c r="AG136" s="1">
        <v>1.47614109516143</v>
      </c>
      <c r="AH136" s="1">
        <v>2.6314699649810702</v>
      </c>
      <c r="AI136" s="3">
        <f>ABS((J136-F136)/F136)</f>
        <v>5.211527312260926E-2</v>
      </c>
      <c r="AJ136" s="3">
        <f>ABS((J136-G136)/G136)</f>
        <v>0.37732191521607467</v>
      </c>
      <c r="AK136" s="3">
        <f>(AVERAGEIF($E:$E,_xlfn.CONCAT($A136,"_",$B136,"_",$C136,"_Standard"),$J:$J)-$J136)/$J136</f>
        <v>0</v>
      </c>
      <c r="AL136" s="3">
        <f>(AVERAGEIF($E:$E,_xlfn.CONCAT($A136,"_",$B136,"_",$C136,"_Standard"),$H:$H)-$H136)/$H136</f>
        <v>0</v>
      </c>
      <c r="AM136" s="3">
        <f>($J136+$M136-$L136)/$M136</f>
        <v>1.3421502992480887</v>
      </c>
    </row>
    <row r="137" spans="1:39" hidden="1" x14ac:dyDescent="0.25">
      <c r="A137" t="str" cm="1">
        <f t="array" ref="A137:D137">_xlfn.TEXTSPLIT(E137,"_")</f>
        <v>Wood</v>
      </c>
      <c r="B137" t="str">
        <v>Plane</v>
      </c>
      <c r="C137" t="str">
        <v>Oblique</v>
      </c>
      <c r="D137" t="str">
        <v>Longest</v>
      </c>
      <c r="E137" t="s">
        <v>522</v>
      </c>
      <c r="F137" s="10">
        <v>167.45692443847599</v>
      </c>
      <c r="G137" s="10">
        <v>123.533302307128</v>
      </c>
      <c r="H137" s="21">
        <v>181.80662536621</v>
      </c>
      <c r="I137" s="10">
        <v>110.95400238037099</v>
      </c>
      <c r="J137" s="21">
        <v>170.66490173339801</v>
      </c>
      <c r="K137" s="10">
        <v>104.448997497558</v>
      </c>
      <c r="L137" s="10">
        <v>121.718856811523</v>
      </c>
      <c r="M137" s="45">
        <v>37.6405220031738</v>
      </c>
      <c r="N137" s="3">
        <v>0.70399999618530196</v>
      </c>
      <c r="O137" s="3">
        <v>0.91646593809127797</v>
      </c>
      <c r="P137" s="3">
        <v>0.91451370716094904</v>
      </c>
      <c r="Q137" s="3">
        <v>0.75226332904855175</v>
      </c>
      <c r="R137" s="3">
        <v>0.74637752771377497</v>
      </c>
      <c r="S137" s="3">
        <v>0.73245346546173096</v>
      </c>
      <c r="T137" s="3">
        <v>0.76683783531188898</v>
      </c>
      <c r="U137">
        <v>40</v>
      </c>
      <c r="V137">
        <v>2</v>
      </c>
      <c r="W137">
        <v>100</v>
      </c>
      <c r="X137">
        <v>0.99000000953674305</v>
      </c>
      <c r="Y137">
        <v>1.29999995231628</v>
      </c>
      <c r="Z137">
        <v>0.89999997615814198</v>
      </c>
      <c r="AA137" s="1">
        <v>359.70516967773398</v>
      </c>
      <c r="AB137" s="1">
        <v>33.84130859375</v>
      </c>
      <c r="AC137" s="1">
        <v>40.510555267333899</v>
      </c>
      <c r="AD137" s="1">
        <v>68.403999328613196</v>
      </c>
      <c r="AE137" s="1">
        <v>1.6494248810654741</v>
      </c>
      <c r="AF137" s="1">
        <v>2.8206293582916202</v>
      </c>
      <c r="AG137" s="1">
        <v>1.5496580600738501</v>
      </c>
      <c r="AH137" s="1">
        <v>2.2891142368316602</v>
      </c>
      <c r="AI137" s="3">
        <f>ABS((J137-F137)/F137)</f>
        <v>1.9157029819335026E-2</v>
      </c>
      <c r="AJ137" s="3">
        <f>ABS((J137-G137)/G137)</f>
        <v>0.38152950294400473</v>
      </c>
      <c r="AK137" s="3">
        <f>(AVERAGEIF($E:$E,_xlfn.CONCAT($A137,"_",$B137,"_",$C137,"_Standard"),$J:$J)-$J137)/$J137</f>
        <v>-0.14425981218084297</v>
      </c>
      <c r="AL137" s="3">
        <f>(AVERAGEIF($E:$E,_xlfn.CONCAT($A137,"_",$B137,"_",$C137,"_Standard"),$H:$H)-$H137)/$H137</f>
        <v>-0.14020511664448687</v>
      </c>
      <c r="AM137" s="3">
        <f>($J137+$M137-$L137)/$M137</f>
        <v>2.3003551044735233</v>
      </c>
    </row>
    <row r="138" spans="1:39" x14ac:dyDescent="0.25">
      <c r="A138" t="str" cm="1">
        <f t="array" ref="A138:D138">_xlfn.TEXTSPLIT(E138,"_")</f>
        <v>Random1000</v>
      </c>
      <c r="B138" t="str">
        <v>Point</v>
      </c>
      <c r="C138" t="str">
        <v>Oblique</v>
      </c>
      <c r="D138" t="str">
        <v>Full</v>
      </c>
      <c r="E138" t="s">
        <v>586</v>
      </c>
      <c r="F138" s="10">
        <v>180.41847229003901</v>
      </c>
      <c r="G138" s="10">
        <v>138.98875427246</v>
      </c>
      <c r="H138" s="21">
        <v>215.23040771484301</v>
      </c>
      <c r="I138" s="10">
        <v>121.373001098632</v>
      </c>
      <c r="J138" s="21">
        <v>192.04690551757801</v>
      </c>
      <c r="K138" s="10">
        <v>105.942001342773</v>
      </c>
      <c r="L138" s="10">
        <v>126.866828918457</v>
      </c>
      <c r="M138" s="45">
        <v>75.391677856445298</v>
      </c>
      <c r="N138" s="3">
        <v>0.63999998569488503</v>
      </c>
      <c r="O138" s="3">
        <v>0.66017860174178999</v>
      </c>
      <c r="P138" s="3">
        <v>0.74091762304305997</v>
      </c>
      <c r="Q138" s="3">
        <v>0.73405519626698279</v>
      </c>
      <c r="R138" s="3">
        <v>0.72700488567352295</v>
      </c>
      <c r="S138" s="3">
        <v>0.71587806940078702</v>
      </c>
      <c r="T138" s="3">
        <v>0.70930451154708796</v>
      </c>
      <c r="U138">
        <v>21</v>
      </c>
      <c r="V138">
        <v>2</v>
      </c>
      <c r="W138">
        <v>100</v>
      </c>
      <c r="X138">
        <v>0.40000000596046398</v>
      </c>
      <c r="Y138">
        <v>1.29999995231628</v>
      </c>
      <c r="Z138">
        <v>0.89999997615814198</v>
      </c>
      <c r="AA138" s="1">
        <v>65.556365966796804</v>
      </c>
      <c r="AB138" s="1">
        <v>6.3193893432617099</v>
      </c>
      <c r="AC138" s="1">
        <v>43.795547485351499</v>
      </c>
      <c r="AD138" s="1">
        <v>85.631629943847599</v>
      </c>
      <c r="AE138" s="1">
        <v>0.15860502291041409</v>
      </c>
      <c r="AF138" s="1">
        <v>0.27820149064063998</v>
      </c>
      <c r="AG138" s="1">
        <v>1.5546559095382599</v>
      </c>
      <c r="AH138" s="1">
        <v>2.2462463378906201</v>
      </c>
      <c r="AI138" s="3">
        <f>ABS((J138-F138)/F138)</f>
        <v>6.4452564529230955E-2</v>
      </c>
      <c r="AJ138" s="3">
        <f>ABS((J138-G138)/G138)</f>
        <v>0.38174420313968699</v>
      </c>
      <c r="AK138" s="3">
        <f>(AVERAGEIF($E:$E,_xlfn.CONCAT($A138,"_",$B138,"_",$C138,"_Standard"),$J:$J)-$J138)/$J138</f>
        <v>-0.3511589000655172</v>
      </c>
      <c r="AL138" s="3">
        <f>(AVERAGEIF($E:$E,_xlfn.CONCAT($A138,"_",$B138,"_",$C138,"_Standard"),$H:$H)-$H138)/$H138</f>
        <v>-0.29040661196397716</v>
      </c>
      <c r="AM138" s="3">
        <f>($J138+$M138-$L138)/$M138</f>
        <v>1.8645526728192947</v>
      </c>
    </row>
    <row r="139" spans="1:39" x14ac:dyDescent="0.25">
      <c r="A139" t="str" cm="1">
        <f t="array" ref="A139:D139">_xlfn.TEXTSPLIT(E139,"_")</f>
        <v>Wood</v>
      </c>
      <c r="B139" t="str">
        <v>Point</v>
      </c>
      <c r="C139" t="str">
        <v>45</v>
      </c>
      <c r="D139" t="str">
        <v>Standard</v>
      </c>
      <c r="E139" t="s">
        <v>474</v>
      </c>
      <c r="F139" s="10">
        <v>47.008289337158203</v>
      </c>
      <c r="G139" s="10">
        <v>96.2122802734375</v>
      </c>
      <c r="H139" s="21">
        <v>65.239997863769503</v>
      </c>
      <c r="I139" s="10">
        <v>40.771999359130803</v>
      </c>
      <c r="J139" s="21">
        <v>59.366584777832003</v>
      </c>
      <c r="K139" s="10">
        <v>37.448001861572202</v>
      </c>
      <c r="L139" s="10">
        <v>41.709621429443303</v>
      </c>
      <c r="M139" s="45">
        <v>8.3796625137329102</v>
      </c>
      <c r="N139" s="3">
        <v>0.29199999570846502</v>
      </c>
      <c r="O139" s="3">
        <v>0.90489226579666104</v>
      </c>
      <c r="P139" s="3">
        <v>0.90139603614807096</v>
      </c>
      <c r="Q139" s="3">
        <v>0.88193251217758728</v>
      </c>
      <c r="R139" s="3">
        <v>0.80647474527358998</v>
      </c>
      <c r="S139" s="3">
        <v>0.84089726209640503</v>
      </c>
      <c r="T139" s="3">
        <v>0.84821760654449396</v>
      </c>
      <c r="U139">
        <v>27</v>
      </c>
      <c r="V139">
        <v>2</v>
      </c>
      <c r="W139">
        <v>100</v>
      </c>
      <c r="X139">
        <v>0.99000000953674305</v>
      </c>
      <c r="Y139">
        <v>1.29999995231628</v>
      </c>
      <c r="Z139">
        <v>0.89999997615814198</v>
      </c>
      <c r="AA139" s="1">
        <v>25.242519378662099</v>
      </c>
      <c r="AB139" s="1">
        <v>34.473548889160099</v>
      </c>
      <c r="AC139" s="1">
        <v>50.356086730957003</v>
      </c>
      <c r="AD139" s="1">
        <v>68.403999328613196</v>
      </c>
      <c r="AE139" s="1">
        <v>1.4460425402747659</v>
      </c>
      <c r="AF139" s="1">
        <v>2.9049363136291499</v>
      </c>
      <c r="AG139" s="1">
        <v>1.7618203163146899</v>
      </c>
      <c r="AH139" s="1">
        <v>2.2891142368316602</v>
      </c>
      <c r="AI139" s="3">
        <f>ABS((J139-F139)/F139)</f>
        <v>0.26289608949681675</v>
      </c>
      <c r="AJ139" s="3">
        <f>ABS((J139-G139)/G139)</f>
        <v>0.382962501157744</v>
      </c>
      <c r="AK139" s="3">
        <f>(AVERAGEIF($E:$E,_xlfn.CONCAT($A139,"_",$B139,"_",$C139,"_Standard"),$J:$J)-$J139)/$J139</f>
        <v>0</v>
      </c>
      <c r="AL139" s="3">
        <f>(AVERAGEIF($E:$E,_xlfn.CONCAT($A139,"_",$B139,"_",$C139,"_Standard"),$H:$H)-$H139)/$H139</f>
        <v>0</v>
      </c>
      <c r="AM139" s="3">
        <f>($J139+$M139-$L139)/$M139</f>
        <v>3.1071210588077736</v>
      </c>
    </row>
    <row r="140" spans="1:39" hidden="1" x14ac:dyDescent="0.25">
      <c r="A140" t="str" cm="1">
        <f t="array" ref="A140:D140">_xlfn.TEXTSPLIT(E140,"_")</f>
        <v>Sponza</v>
      </c>
      <c r="B140" t="str">
        <v>Plane</v>
      </c>
      <c r="C140" t="str">
        <v>45</v>
      </c>
      <c r="D140" t="str">
        <v>Facing</v>
      </c>
      <c r="E140" t="s">
        <v>441</v>
      </c>
      <c r="F140" s="10">
        <v>152.31399536132801</v>
      </c>
      <c r="G140" s="10">
        <v>115.27987670898401</v>
      </c>
      <c r="H140" s="21">
        <v>161.38278198242099</v>
      </c>
      <c r="I140" s="10">
        <v>96.458999633789006</v>
      </c>
      <c r="J140" s="21">
        <v>159.79998779296801</v>
      </c>
      <c r="K140" s="10">
        <v>95.654998779296804</v>
      </c>
      <c r="L140" s="45">
        <v>173.35122680664</v>
      </c>
      <c r="M140" s="45">
        <v>38.6048774719238</v>
      </c>
      <c r="N140" s="3">
        <v>0.95899999141693104</v>
      </c>
      <c r="O140" s="3">
        <v>0.544034123420715</v>
      </c>
      <c r="P140" s="3">
        <v>0.58899652957916204</v>
      </c>
      <c r="Q140" s="3">
        <v>0.49027755856513899</v>
      </c>
      <c r="R140" s="3">
        <v>0.46205088496208102</v>
      </c>
      <c r="S140" s="3">
        <v>0.55061501264572099</v>
      </c>
      <c r="T140" s="3">
        <v>0.63939100503921498</v>
      </c>
      <c r="U140">
        <v>30</v>
      </c>
      <c r="V140">
        <v>2</v>
      </c>
      <c r="W140">
        <v>100</v>
      </c>
      <c r="X140">
        <v>0.40000000596046398</v>
      </c>
      <c r="Y140">
        <v>1.29999995231628</v>
      </c>
      <c r="Z140">
        <v>0.89999997615814198</v>
      </c>
      <c r="AA140" s="1">
        <v>509.98870849609301</v>
      </c>
      <c r="AB140" s="1">
        <v>810.05139160156205</v>
      </c>
      <c r="AC140" s="1">
        <v>51.380687713622997</v>
      </c>
      <c r="AD140" s="1">
        <v>77.304748535156193</v>
      </c>
      <c r="AE140" s="1">
        <v>34.728183726367661</v>
      </c>
      <c r="AF140" s="1">
        <v>52.471817016601499</v>
      </c>
      <c r="AG140" s="1">
        <v>1.7184591293334901</v>
      </c>
      <c r="AH140" s="1">
        <v>2.4688622951507502</v>
      </c>
      <c r="AI140" s="3">
        <f>ABS((J140-F140)/F140)</f>
        <v>4.9148421416438444E-2</v>
      </c>
      <c r="AJ140" s="3">
        <f>ABS((J140-G140)/G140)</f>
        <v>0.38619152236232795</v>
      </c>
      <c r="AK140" s="3">
        <f>(AVERAGEIF($E:$E,_xlfn.CONCAT($A140,"_",$B140,"_",$C140,"_Standard"),$J:$J)-$J140)/$J140</f>
        <v>2.5256066944647059E-2</v>
      </c>
      <c r="AL140" s="3">
        <f>(AVERAGEIF($E:$E,_xlfn.CONCAT($A140,"_",$B140,"_",$C140,"_Standard"),$H:$H)-$H140)/$H140</f>
        <v>2.5008362973279442E-2</v>
      </c>
      <c r="AM140" s="3">
        <f>($J140+$M140-$L140)/$M140</f>
        <v>0.64897598694549907</v>
      </c>
    </row>
    <row r="141" spans="1:39" hidden="1" x14ac:dyDescent="0.25">
      <c r="A141" t="str" cm="1">
        <f t="array" ref="A141:D141">_xlfn.TEXTSPLIT(E141,"_")</f>
        <v>Cottage</v>
      </c>
      <c r="B141" t="str">
        <v>Plane</v>
      </c>
      <c r="C141" t="str">
        <v>45</v>
      </c>
      <c r="D141" t="str">
        <v>Facing</v>
      </c>
      <c r="E141" t="s">
        <v>414</v>
      </c>
      <c r="F141" s="10">
        <v>107.17790222167901</v>
      </c>
      <c r="G141" s="10">
        <v>76.424140930175696</v>
      </c>
      <c r="H141" s="21">
        <v>113.013961791992</v>
      </c>
      <c r="I141" s="10">
        <v>71.265998840332003</v>
      </c>
      <c r="J141" s="21">
        <v>106.051132202148</v>
      </c>
      <c r="K141" s="10">
        <v>66.816001892089801</v>
      </c>
      <c r="L141" s="10">
        <v>106.063903808593</v>
      </c>
      <c r="M141" s="45">
        <v>47.045928955078097</v>
      </c>
      <c r="N141" s="3">
        <v>0.85199999809265103</v>
      </c>
      <c r="O141" s="3">
        <v>0.82557451725006104</v>
      </c>
      <c r="P141" s="3">
        <v>0.84841477870941095</v>
      </c>
      <c r="Q141" s="3">
        <v>0.73570127738660884</v>
      </c>
      <c r="R141" s="3">
        <v>0.77159291505813599</v>
      </c>
      <c r="S141" s="3">
        <v>0.79530602693557695</v>
      </c>
      <c r="T141" s="3">
        <v>0.79754114151000899</v>
      </c>
      <c r="U141">
        <v>21</v>
      </c>
      <c r="V141">
        <v>2</v>
      </c>
      <c r="W141">
        <v>100</v>
      </c>
      <c r="X141">
        <v>0.40000000596046398</v>
      </c>
      <c r="Y141">
        <v>1.29999995231628</v>
      </c>
      <c r="Z141">
        <v>0.89999997615814198</v>
      </c>
      <c r="AA141" s="1">
        <v>14.9019813537597</v>
      </c>
      <c r="AB141" s="1">
        <v>19.5583171844482</v>
      </c>
      <c r="AC141" s="1">
        <v>51.147476196288999</v>
      </c>
      <c r="AD141" s="1">
        <v>65.592300415039006</v>
      </c>
      <c r="AE141" s="1">
        <v>0.94022212486880041</v>
      </c>
      <c r="AF141" s="1">
        <v>1.86548519134521</v>
      </c>
      <c r="AG141" s="1">
        <v>1.73914146423339</v>
      </c>
      <c r="AH141" s="1">
        <v>2.14588403701782</v>
      </c>
      <c r="AI141" s="3">
        <f>ABS((J141-F141)/F141)</f>
        <v>1.0513081485775668E-2</v>
      </c>
      <c r="AJ141" s="3">
        <f>ABS((J141-G141)/G141)</f>
        <v>0.38766534908178768</v>
      </c>
      <c r="AK141" s="3">
        <f>(AVERAGEIF($E:$E,_xlfn.CONCAT($A141,"_",$B141,"_",$C141,"_Standard"),$J:$J)-$J141)/$J141</f>
        <v>-7.388858425991407E-2</v>
      </c>
      <c r="AL141" s="3">
        <f>(AVERAGEIF($E:$E,_xlfn.CONCAT($A141,"_",$B141,"_",$C141,"_Standard"),$H:$H)-$H141)/$H141</f>
        <v>-6.9336080296144825E-2</v>
      </c>
      <c r="AM141" s="3">
        <f>($J141+$M141-$L141)/$M141</f>
        <v>0.99972852897734932</v>
      </c>
    </row>
    <row r="142" spans="1:39" hidden="1" x14ac:dyDescent="0.25">
      <c r="A142" t="str" cm="1">
        <f t="array" ref="A142:D142">_xlfn.TEXTSPLIT(E142,"_")</f>
        <v>Suzanne</v>
      </c>
      <c r="B142" t="str">
        <v>Plane</v>
      </c>
      <c r="C142" t="str">
        <v>45</v>
      </c>
      <c r="D142" t="str">
        <v>Longest</v>
      </c>
      <c r="E142" t="s">
        <v>580</v>
      </c>
      <c r="F142" s="10">
        <v>56.2997016906738</v>
      </c>
      <c r="G142" s="10">
        <v>40.7951850891113</v>
      </c>
      <c r="H142" s="21">
        <v>65.206382751464801</v>
      </c>
      <c r="I142" s="10">
        <v>40.629001617431598</v>
      </c>
      <c r="J142" s="21">
        <v>56.706356048583899</v>
      </c>
      <c r="K142" s="10">
        <v>35.749000549316399</v>
      </c>
      <c r="L142" s="10">
        <v>54.631988525390597</v>
      </c>
      <c r="M142" s="45">
        <v>19.058300018310501</v>
      </c>
      <c r="N142" s="3">
        <v>0.55400002002715998</v>
      </c>
      <c r="O142" s="3">
        <v>0.49994808435440002</v>
      </c>
      <c r="P142" s="3">
        <v>0.54667633771896296</v>
      </c>
      <c r="Q142" s="3">
        <v>0.53514725384403428</v>
      </c>
      <c r="R142" s="3">
        <v>0.59549587965011597</v>
      </c>
      <c r="S142" s="3">
        <v>0.60888457298278797</v>
      </c>
      <c r="T142" s="3">
        <v>0.60888457298278797</v>
      </c>
      <c r="U142">
        <v>15</v>
      </c>
      <c r="V142">
        <v>2</v>
      </c>
      <c r="W142">
        <v>100</v>
      </c>
      <c r="X142">
        <v>0.99000000953674305</v>
      </c>
      <c r="Y142">
        <v>1.29999995231628</v>
      </c>
      <c r="Z142">
        <v>0.89999997615814198</v>
      </c>
      <c r="AA142" s="1">
        <v>71.081260681152301</v>
      </c>
      <c r="AB142" s="1">
        <v>6.3458900451660103</v>
      </c>
      <c r="AC142" s="1">
        <v>46.329113006591797</v>
      </c>
      <c r="AD142" s="1">
        <v>89.691513061523395</v>
      </c>
      <c r="AE142" s="1">
        <v>0.30208422836718279</v>
      </c>
      <c r="AF142" s="1">
        <v>0.38039952516555697</v>
      </c>
      <c r="AG142" s="1">
        <v>1.3902953863143901</v>
      </c>
      <c r="AH142" s="1">
        <v>2.6314699649810702</v>
      </c>
      <c r="AI142" s="3">
        <f>ABS((J142-F142)/F142)</f>
        <v>7.2230286431066975E-3</v>
      </c>
      <c r="AJ142" s="3">
        <f>ABS((J142-G142)/G142)</f>
        <v>0.39002570829662625</v>
      </c>
      <c r="AK142" s="3">
        <f>(AVERAGEIF($E:$E,_xlfn.CONCAT($A142,"_",$B142,"_",$C142,"_Standard"),$J:$J)-$J142)/$J142</f>
        <v>-4.1215504824647718E-2</v>
      </c>
      <c r="AL142" s="3">
        <f>(AVERAGEIF($E:$E,_xlfn.CONCAT($A142,"_",$B142,"_",$C142,"_Standard"),$H:$H)-$H142)/$H142</f>
        <v>-3.8751014861705957E-2</v>
      </c>
      <c r="AM142" s="3">
        <f>($J142+$M142-$L142)/$M142</f>
        <v>1.1088432610044092</v>
      </c>
    </row>
    <row r="143" spans="1:39" x14ac:dyDescent="0.25">
      <c r="A143" t="str" cm="1">
        <f t="array" ref="A143:D143">_xlfn.TEXTSPLIT(E143,"_")</f>
        <v>Crowd</v>
      </c>
      <c r="B143" t="str">
        <v>Point</v>
      </c>
      <c r="C143" t="str">
        <v>45</v>
      </c>
      <c r="D143" t="str">
        <v>Standard</v>
      </c>
      <c r="E143" t="s">
        <v>469</v>
      </c>
      <c r="F143" s="10">
        <v>20.9347419738769</v>
      </c>
      <c r="G143" s="10">
        <v>59.384197235107401</v>
      </c>
      <c r="H143" s="21">
        <v>37.989219665527301</v>
      </c>
      <c r="I143" s="10">
        <v>21.479000091552699</v>
      </c>
      <c r="J143" s="21">
        <v>35.814842224121001</v>
      </c>
      <c r="K143" s="10">
        <v>20.388999938964801</v>
      </c>
      <c r="L143" s="10">
        <v>30.6620559692382</v>
      </c>
      <c r="M143" s="45">
        <v>3.1836016178131099</v>
      </c>
      <c r="N143" s="3">
        <v>0.31700000166893</v>
      </c>
      <c r="O143" s="3">
        <v>0.72002178430557195</v>
      </c>
      <c r="P143" s="3">
        <v>0.72002178430557195</v>
      </c>
      <c r="Q143" s="3">
        <v>0.61220898490811393</v>
      </c>
      <c r="R143" s="3">
        <v>0.52962130308151201</v>
      </c>
      <c r="S143" s="3">
        <v>0.69733321666717496</v>
      </c>
      <c r="T143" s="3">
        <v>0.78704583644866899</v>
      </c>
      <c r="U143">
        <v>26</v>
      </c>
      <c r="V143">
        <v>2</v>
      </c>
      <c r="W143">
        <v>100</v>
      </c>
      <c r="X143">
        <v>0.99000000953674305</v>
      </c>
      <c r="Y143">
        <v>1.29999995231628</v>
      </c>
      <c r="Z143">
        <v>0.89999997615814198</v>
      </c>
      <c r="AA143" s="1">
        <v>199.57147216796801</v>
      </c>
      <c r="AB143" s="1">
        <v>368.14996337890602</v>
      </c>
      <c r="AC143" s="1">
        <v>48.376121520996001</v>
      </c>
      <c r="AD143" s="1">
        <v>89.022987365722599</v>
      </c>
      <c r="AE143" s="1">
        <v>7.832170897362146</v>
      </c>
      <c r="AF143" s="1">
        <v>18.709041595458899</v>
      </c>
      <c r="AG143" s="1">
        <v>1.4666893482208201</v>
      </c>
      <c r="AH143" s="1">
        <v>2.6513521671295099</v>
      </c>
      <c r="AI143" s="3">
        <f>ABS((J143-F143)/F143)</f>
        <v>0.71078498453967132</v>
      </c>
      <c r="AJ143" s="3">
        <f>ABS((J143-G143)/G143)</f>
        <v>0.39689607855896736</v>
      </c>
      <c r="AK143" s="3">
        <f>(AVERAGEIF($E:$E,_xlfn.CONCAT($A143,"_",$B143,"_",$C143,"_Standard"),$J:$J)-$J143)/$J143</f>
        <v>0</v>
      </c>
      <c r="AL143" s="3">
        <f>(AVERAGEIF($E:$E,_xlfn.CONCAT($A143,"_",$B143,"_",$C143,"_Standard"),$H:$H)-$H143)/$H143</f>
        <v>0</v>
      </c>
      <c r="AM143" s="3">
        <f>($J143+$M143-$L143)/$M143</f>
        <v>2.6185399033759666</v>
      </c>
    </row>
    <row r="144" spans="1:39" hidden="1" x14ac:dyDescent="0.25">
      <c r="A144" t="str" cm="1">
        <f t="array" ref="A144:D144">_xlfn.TEXTSPLIT(E144,"_")</f>
        <v>Sponza</v>
      </c>
      <c r="B144" t="str">
        <v>Plane</v>
      </c>
      <c r="C144" t="str">
        <v>45</v>
      </c>
      <c r="D144" t="str">
        <v>Full</v>
      </c>
      <c r="E144" t="s">
        <v>632</v>
      </c>
      <c r="F144" s="10">
        <v>690.67712402343705</v>
      </c>
      <c r="G144" s="10">
        <v>491.62419887240998</v>
      </c>
      <c r="H144" s="21">
        <v>689.3427734375</v>
      </c>
      <c r="I144" s="10">
        <v>358.99398803710898</v>
      </c>
      <c r="J144" s="21">
        <v>688.20751953125</v>
      </c>
      <c r="K144" s="10">
        <v>358.42498779296801</v>
      </c>
      <c r="L144" s="45">
        <v>183.45407104492099</v>
      </c>
      <c r="M144" s="45">
        <v>24.678258895873999</v>
      </c>
      <c r="N144" s="3">
        <v>0.95399999618530196</v>
      </c>
      <c r="O144" s="3">
        <v>0.48979541659355103</v>
      </c>
      <c r="P144" s="3">
        <v>0.513594210147857</v>
      </c>
      <c r="Q144" s="3">
        <v>0.67976105213165205</v>
      </c>
      <c r="R144" s="3">
        <v>0.79657381772994995</v>
      </c>
      <c r="S144" s="3">
        <v>0.84281849861144997</v>
      </c>
      <c r="T144" s="3">
        <v>0.85093849897384599</v>
      </c>
      <c r="U144">
        <v>61</v>
      </c>
      <c r="V144">
        <v>2</v>
      </c>
      <c r="W144">
        <v>100</v>
      </c>
      <c r="X144">
        <v>0.40000000596046398</v>
      </c>
      <c r="Y144">
        <v>1.29999995231628</v>
      </c>
      <c r="Z144">
        <v>0.89999997615814198</v>
      </c>
      <c r="AA144" s="1">
        <v>1246.41833496093</v>
      </c>
      <c r="AB144" s="1">
        <v>801.25671386718705</v>
      </c>
      <c r="AC144" s="1">
        <v>42.031238555908203</v>
      </c>
      <c r="AD144" s="1">
        <v>77.304748535156193</v>
      </c>
      <c r="AE144" s="1">
        <v>51.766839582941273</v>
      </c>
      <c r="AF144" s="1">
        <v>51.609474182128899</v>
      </c>
      <c r="AG144" s="1">
        <v>1.7941210269927901</v>
      </c>
      <c r="AH144" s="1">
        <v>2.4688622951507502</v>
      </c>
      <c r="AI144" s="3">
        <f>ABS((J144-F144)/F144)</f>
        <v>3.575628041364293E-3</v>
      </c>
      <c r="AJ144" s="3">
        <f>ABS((J144-G144)/G144)</f>
        <v>0.3998650211070241</v>
      </c>
      <c r="AK144" s="3">
        <f>(AVERAGEIF($E:$E,_xlfn.CONCAT($A144,"_",$B144,"_",$C144,"_Standard"),$J:$J)-$J144)/$J144</f>
        <v>-0.76193822018391721</v>
      </c>
      <c r="AL144" s="3">
        <f>(AVERAGEIF($E:$E,_xlfn.CONCAT($A144,"_",$B144,"_",$C144,"_Standard"),$H:$H)-$H144)/$H144</f>
        <v>-0.76003418394162237</v>
      </c>
      <c r="AM144" s="3">
        <f>($J144+$M144-$L144)/$M144</f>
        <v>21.453365475095154</v>
      </c>
    </row>
    <row r="145" spans="1:39" hidden="1" x14ac:dyDescent="0.25">
      <c r="A145" t="str" cm="1">
        <f t="array" ref="A145:D145">_xlfn.TEXTSPLIT(E145,"_")</f>
        <v>Wood</v>
      </c>
      <c r="B145" t="str">
        <v>Plane</v>
      </c>
      <c r="C145" t="str">
        <v>Oblique</v>
      </c>
      <c r="D145" t="str">
        <v>Standard</v>
      </c>
      <c r="E145" t="s">
        <v>450</v>
      </c>
      <c r="F145" s="10">
        <v>142.61920166015599</v>
      </c>
      <c r="G145" s="10">
        <v>103.99395751953099</v>
      </c>
      <c r="H145" s="21">
        <v>156.31640625</v>
      </c>
      <c r="I145" s="10">
        <v>98.689002990722599</v>
      </c>
      <c r="J145" s="21">
        <v>146.04481506347599</v>
      </c>
      <c r="K145" s="10">
        <v>92.646003723144503</v>
      </c>
      <c r="L145" s="10">
        <v>114.639877319335</v>
      </c>
      <c r="M145" s="45">
        <v>34.818973541259702</v>
      </c>
      <c r="N145" s="3">
        <v>0.70499998331069902</v>
      </c>
      <c r="O145" s="3">
        <v>0.829889595508575</v>
      </c>
      <c r="P145" s="3">
        <v>0.82598823308944702</v>
      </c>
      <c r="Q145" s="3">
        <v>0.781371539383104</v>
      </c>
      <c r="R145" s="3">
        <v>0.75826662778854304</v>
      </c>
      <c r="S145" s="3">
        <v>0.78914707899093595</v>
      </c>
      <c r="T145" s="3">
        <v>0.79483348131179798</v>
      </c>
      <c r="U145">
        <v>27</v>
      </c>
      <c r="V145">
        <v>2</v>
      </c>
      <c r="W145">
        <v>100</v>
      </c>
      <c r="X145">
        <v>0.99000000953674305</v>
      </c>
      <c r="Y145">
        <v>1.29999995231628</v>
      </c>
      <c r="Z145">
        <v>0.89999997615814198</v>
      </c>
      <c r="AA145" s="1">
        <v>24.595779418945298</v>
      </c>
      <c r="AB145" s="1">
        <v>33.813087463378899</v>
      </c>
      <c r="AC145" s="1">
        <v>49.806011199951101</v>
      </c>
      <c r="AD145" s="1">
        <v>68.403999328613196</v>
      </c>
      <c r="AE145" s="1">
        <v>2.590422197721439</v>
      </c>
      <c r="AF145" s="1">
        <v>2.7965278625488201</v>
      </c>
      <c r="AG145" s="1">
        <v>1.75825643539428</v>
      </c>
      <c r="AH145" s="1">
        <v>2.2891142368316602</v>
      </c>
      <c r="AI145" s="3">
        <f>ABS((J145-F145)/F145)</f>
        <v>2.4019300090339975E-2</v>
      </c>
      <c r="AJ145" s="3">
        <f>ABS((J145-G145)/G145)</f>
        <v>0.40435866224292383</v>
      </c>
      <c r="AK145" s="3">
        <f>(AVERAGEIF($E:$E,_xlfn.CONCAT($A145,"_",$B145,"_",$C145,"_Standard"),$J:$J)-$J145)/$J145</f>
        <v>0</v>
      </c>
      <c r="AL145" s="3">
        <f>(AVERAGEIF($E:$E,_xlfn.CONCAT($A145,"_",$B145,"_",$C145,"_Standard"),$H:$H)-$H145)/$H145</f>
        <v>0</v>
      </c>
      <c r="AM145" s="3">
        <f>($J145+$M145-$L145)/$M145</f>
        <v>1.9019489821239806</v>
      </c>
    </row>
    <row r="146" spans="1:39" hidden="1" x14ac:dyDescent="0.25">
      <c r="A146" t="str" cm="1">
        <f t="array" ref="A146:D146">_xlfn.TEXTSPLIT(E146,"_")</f>
        <v>Random1000</v>
      </c>
      <c r="B146" t="str">
        <v>Plane</v>
      </c>
      <c r="C146" t="str">
        <v>45</v>
      </c>
      <c r="D146" t="str">
        <v>Longest</v>
      </c>
      <c r="E146" t="s">
        <v>527</v>
      </c>
      <c r="F146" s="10">
        <v>113.971885681152</v>
      </c>
      <c r="G146" s="10">
        <v>81.789642333984304</v>
      </c>
      <c r="H146" s="21">
        <v>140.94757080078099</v>
      </c>
      <c r="I146" s="10">
        <v>81.894996643066406</v>
      </c>
      <c r="J146" s="21">
        <v>115.09249877929599</v>
      </c>
      <c r="K146" s="10">
        <v>67.019996643066406</v>
      </c>
      <c r="L146" s="10">
        <v>101.03678894042901</v>
      </c>
      <c r="M146" s="45">
        <v>69.131484985351506</v>
      </c>
      <c r="N146" s="3">
        <v>0.62599998712539595</v>
      </c>
      <c r="O146" s="3">
        <v>0.53169137239456099</v>
      </c>
      <c r="P146" s="3">
        <v>0.608889400959014</v>
      </c>
      <c r="Q146" s="3">
        <v>0.60196371635686008</v>
      </c>
      <c r="R146" s="3">
        <v>0.57945567369461004</v>
      </c>
      <c r="S146" s="3">
        <v>0.57095247507095304</v>
      </c>
      <c r="T146" s="3">
        <v>0.57162129878997803</v>
      </c>
      <c r="U146">
        <v>21</v>
      </c>
      <c r="V146">
        <v>2</v>
      </c>
      <c r="W146">
        <v>100</v>
      </c>
      <c r="X146">
        <v>0.99000000953674305</v>
      </c>
      <c r="Y146">
        <v>1.29999995231628</v>
      </c>
      <c r="Z146">
        <v>0.89999997615814198</v>
      </c>
      <c r="AA146" s="1">
        <v>88.708732604980398</v>
      </c>
      <c r="AB146" s="1">
        <v>6.2294902801513601</v>
      </c>
      <c r="AC146" s="1">
        <v>46.514514923095703</v>
      </c>
      <c r="AD146" s="1">
        <v>85.631629943847599</v>
      </c>
      <c r="AE146" s="1">
        <v>0.16535239521280948</v>
      </c>
      <c r="AF146" s="1">
        <v>0.27310165762901301</v>
      </c>
      <c r="AG146" s="1">
        <v>1.13113117218017</v>
      </c>
      <c r="AH146" s="1">
        <v>2.2462463378906201</v>
      </c>
      <c r="AI146" s="3">
        <f>ABS((J146-F146)/F146)</f>
        <v>9.8323642839342057E-3</v>
      </c>
      <c r="AJ146" s="3">
        <f>ABS((J146-G146)/G146)</f>
        <v>0.40717694190813286</v>
      </c>
      <c r="AK146" s="3">
        <f>(AVERAGEIF($E:$E,_xlfn.CONCAT($A146,"_",$B146,"_",$C146,"_Standard"),$J:$J)-$J146)/$J146</f>
        <v>-0.11162226745799889</v>
      </c>
      <c r="AL146" s="3">
        <f>(AVERAGEIF($E:$E,_xlfn.CONCAT($A146,"_",$B146,"_",$C146,"_Standard"),$H:$H)-$H146)/$H146</f>
        <v>-9.0717581415891549E-2</v>
      </c>
      <c r="AM146" s="3">
        <f>($J146+$M146-$L146)/$M146</f>
        <v>1.2033185001283466</v>
      </c>
    </row>
    <row r="147" spans="1:39" hidden="1" x14ac:dyDescent="0.25">
      <c r="A147" t="str" cm="1">
        <f t="array" ref="A147:D147">_xlfn.TEXTSPLIT(E147,"_")</f>
        <v>Random100</v>
      </c>
      <c r="B147" t="str">
        <v>Plane</v>
      </c>
      <c r="C147" t="str">
        <v>Parallel</v>
      </c>
      <c r="D147" t="str">
        <v>Full</v>
      </c>
      <c r="E147" t="s">
        <v>627</v>
      </c>
      <c r="F147" s="10">
        <v>13.05526638031</v>
      </c>
      <c r="G147" s="10">
        <v>21.971164703369102</v>
      </c>
      <c r="H147" s="21">
        <v>28.557258605956999</v>
      </c>
      <c r="I147" s="10">
        <v>15.791999816894499</v>
      </c>
      <c r="J147" s="21">
        <v>12.9692420959472</v>
      </c>
      <c r="K147" s="10">
        <v>7.4520001411437899</v>
      </c>
      <c r="L147" s="10">
        <v>20.320005416870099</v>
      </c>
      <c r="M147" s="45">
        <v>18.758165359496999</v>
      </c>
      <c r="N147" s="3">
        <v>0.168999999761581</v>
      </c>
      <c r="O147" s="3">
        <v>9.2826388776302296E-2</v>
      </c>
      <c r="P147" s="3">
        <v>0.110777772963047</v>
      </c>
      <c r="Q147" s="3">
        <v>0.16356430351706261</v>
      </c>
      <c r="R147" s="3">
        <v>0.17102591693401301</v>
      </c>
      <c r="S147" s="3">
        <v>0.17102591693401301</v>
      </c>
      <c r="T147" s="3">
        <v>0.17102591693401301</v>
      </c>
      <c r="U147">
        <v>9</v>
      </c>
      <c r="V147">
        <v>2</v>
      </c>
      <c r="W147">
        <v>100</v>
      </c>
      <c r="X147">
        <v>0.40000000596046398</v>
      </c>
      <c r="Y147">
        <v>1.29999995231628</v>
      </c>
      <c r="Z147">
        <v>0.89999997615814198</v>
      </c>
      <c r="AA147" s="1">
        <v>10.0058946609497</v>
      </c>
      <c r="AB147" s="1">
        <v>0.56589978933334295</v>
      </c>
      <c r="AC147" s="1">
        <v>68.101013183593693</v>
      </c>
      <c r="AD147" s="1">
        <v>77.191917419433594</v>
      </c>
      <c r="AE147" s="1">
        <v>1.8318803286855076E-2</v>
      </c>
      <c r="AF147" s="1">
        <v>2.9199980199336999E-2</v>
      </c>
      <c r="AG147" s="1">
        <v>1.8080807924270601</v>
      </c>
      <c r="AH147" s="1">
        <v>1.5252525806427</v>
      </c>
      <c r="AI147" s="3">
        <f>ABS((J147-F147)/F147)</f>
        <v>6.589240070393524E-3</v>
      </c>
      <c r="AJ147" s="3">
        <f>ABS((J147-G147)/G147)</f>
        <v>0.40971531227206764</v>
      </c>
      <c r="AK147" s="3">
        <f>(AVERAGEIF($E:$E,_xlfn.CONCAT($A147,"_",$B147,"_",$C147,"_Standard"),$J:$J)-$J147)/$J147</f>
        <v>0.64117557780452394</v>
      </c>
      <c r="AL147" s="3">
        <f>(AVERAGEIF($E:$E,_xlfn.CONCAT($A147,"_",$B147,"_",$C147,"_Standard"),$H:$H)-$H147)/$H147</f>
        <v>0.31252155657795216</v>
      </c>
      <c r="AM147" s="3">
        <f>($J147+$M147-$L147)/$M147</f>
        <v>0.60812994341148041</v>
      </c>
    </row>
    <row r="148" spans="1:39" hidden="1" x14ac:dyDescent="0.25">
      <c r="A148" t="str" cm="1">
        <f t="array" ref="A148:D148">_xlfn.TEXTSPLIT(E148,"_")</f>
        <v>Cottage</v>
      </c>
      <c r="B148" t="str">
        <v>Plane</v>
      </c>
      <c r="C148" t="str">
        <v>Oblique</v>
      </c>
      <c r="D148" t="str">
        <v>Full</v>
      </c>
      <c r="E148" t="s">
        <v>598</v>
      </c>
      <c r="F148" s="10">
        <v>173.95071411132801</v>
      </c>
      <c r="G148" s="10">
        <v>124.53440093994099</v>
      </c>
      <c r="H148" s="21">
        <v>179.424057006835</v>
      </c>
      <c r="I148" s="10">
        <v>103.331001281738</v>
      </c>
      <c r="J148" s="21">
        <v>175.96846008300699</v>
      </c>
      <c r="K148" s="10">
        <v>101.056999206542</v>
      </c>
      <c r="L148" s="10">
        <v>98.519073486328097</v>
      </c>
      <c r="M148" s="45">
        <v>37.973628997802699</v>
      </c>
      <c r="N148" s="3">
        <v>0.90899997949600198</v>
      </c>
      <c r="O148" s="3">
        <v>0.84871947765350297</v>
      </c>
      <c r="P148" s="3">
        <v>0.89683145284652699</v>
      </c>
      <c r="Q148" s="3">
        <v>0.8608099203427767</v>
      </c>
      <c r="R148" s="3">
        <v>0.86139458417892401</v>
      </c>
      <c r="S148" s="3">
        <v>0.86553186178207397</v>
      </c>
      <c r="T148" s="3">
        <v>0.86716181039810103</v>
      </c>
      <c r="U148">
        <v>34</v>
      </c>
      <c r="V148">
        <v>2</v>
      </c>
      <c r="W148">
        <v>100</v>
      </c>
      <c r="X148">
        <v>0.40000000596046398</v>
      </c>
      <c r="Y148">
        <v>1.29999995231628</v>
      </c>
      <c r="Z148">
        <v>0.89999997615814198</v>
      </c>
      <c r="AA148" s="1">
        <v>140.57318115234301</v>
      </c>
      <c r="AB148" s="1">
        <v>19.7266445159912</v>
      </c>
      <c r="AC148" s="1">
        <v>44.610954284667898</v>
      </c>
      <c r="AD148" s="1">
        <v>65.592300415039006</v>
      </c>
      <c r="AE148" s="1">
        <v>1.2428065754209801</v>
      </c>
      <c r="AF148" s="1">
        <v>1.8904850482940601</v>
      </c>
      <c r="AG148" s="1">
        <v>1.6996047496795601</v>
      </c>
      <c r="AH148" s="1">
        <v>2.14588403701782</v>
      </c>
      <c r="AI148" s="3">
        <f>ABS((J148-F148)/F148)</f>
        <v>1.1599526808424739E-2</v>
      </c>
      <c r="AJ148" s="3">
        <f>ABS((J148-G148)/G148)</f>
        <v>0.41301085286362776</v>
      </c>
      <c r="AK148" s="3">
        <f>(AVERAGEIF($E:$E,_xlfn.CONCAT($A148,"_",$B148,"_",$C148,"_Standard"),$J:$J)-$J148)/$J148</f>
        <v>-0.44663561004343338</v>
      </c>
      <c r="AL148" s="3">
        <f>(AVERAGEIF($E:$E,_xlfn.CONCAT($A148,"_",$B148,"_",$C148,"_Standard"),$H:$H)-$H148)/$H148</f>
        <v>-0.43709740035811612</v>
      </c>
      <c r="AM148" s="3">
        <f>($J148+$M148-$L148)/$M148</f>
        <v>3.0395571516528066</v>
      </c>
    </row>
    <row r="149" spans="1:39" hidden="1" x14ac:dyDescent="0.25">
      <c r="A149" t="str" cm="1">
        <f t="array" ref="A149:D149">_xlfn.TEXTSPLIT(E149,"_")</f>
        <v>Suzanne</v>
      </c>
      <c r="B149" t="str">
        <v>Plane</v>
      </c>
      <c r="C149" t="str">
        <v>Oblique</v>
      </c>
      <c r="D149" t="str">
        <v>Facing</v>
      </c>
      <c r="E149" t="s">
        <v>508</v>
      </c>
      <c r="F149" s="10">
        <v>21.907003402709901</v>
      </c>
      <c r="G149" s="10">
        <v>38.9588203430175</v>
      </c>
      <c r="H149" s="21">
        <v>27.281600952148398</v>
      </c>
      <c r="I149" s="10">
        <v>17.084999084472599</v>
      </c>
      <c r="J149" s="21">
        <v>22.856401443481399</v>
      </c>
      <c r="K149" s="10">
        <v>14.647000312805099</v>
      </c>
      <c r="L149" s="10">
        <v>23.018407821655199</v>
      </c>
      <c r="M149" s="45">
        <v>5.81498050689697</v>
      </c>
      <c r="N149" s="3">
        <v>0.23899999260902399</v>
      </c>
      <c r="O149" s="3">
        <v>0.53624010086059504</v>
      </c>
      <c r="P149" s="3">
        <v>0.53624010086059504</v>
      </c>
      <c r="Q149" s="3">
        <v>0.53639210262177262</v>
      </c>
      <c r="R149" s="3">
        <v>0.62109363079071001</v>
      </c>
      <c r="S149" s="3">
        <v>0.62997508049011197</v>
      </c>
      <c r="T149" s="3">
        <v>0.62997508049011197</v>
      </c>
      <c r="U149">
        <v>14</v>
      </c>
      <c r="V149">
        <v>2</v>
      </c>
      <c r="W149">
        <v>100</v>
      </c>
      <c r="X149">
        <v>0.40000000596046398</v>
      </c>
      <c r="Y149">
        <v>1.29999995231628</v>
      </c>
      <c r="Z149">
        <v>0.89999997615814198</v>
      </c>
      <c r="AA149" s="1">
        <v>5.2052931785583496</v>
      </c>
      <c r="AB149" s="1">
        <v>6.3468942642211896</v>
      </c>
      <c r="AC149" s="1">
        <v>74.677719116210895</v>
      </c>
      <c r="AD149" s="1">
        <v>89.691513061523395</v>
      </c>
      <c r="AE149" s="1">
        <v>0.12260669245188541</v>
      </c>
      <c r="AF149" s="1">
        <v>0.30320081114768899</v>
      </c>
      <c r="AG149" s="1">
        <v>2.3668394088745099</v>
      </c>
      <c r="AH149" s="1">
        <v>2.6314699649810702</v>
      </c>
      <c r="AI149" s="3">
        <f>ABS((J149-F149)/F149)</f>
        <v>4.3337649760626679E-2</v>
      </c>
      <c r="AJ149" s="3">
        <f>ABS((J149-G149)/G149)</f>
        <v>0.41331895467471719</v>
      </c>
      <c r="AK149" s="3">
        <f>(AVERAGEIF($E:$E,_xlfn.CONCAT($A149,"_",$B149,"_",$C149,"_Standard"),$J:$J)-$J149)/$J149</f>
        <v>8.2480364192376282E-2</v>
      </c>
      <c r="AL149" s="3">
        <f>(AVERAGEIF($E:$E,_xlfn.CONCAT($A149,"_",$B149,"_",$C149,"_Standard"),$H:$H)-$H149)/$H149</f>
        <v>6.9101604819435725E-2</v>
      </c>
      <c r="AM149" s="3">
        <f>($J149+$M149-$L149)/$M149</f>
        <v>0.97213982437573954</v>
      </c>
    </row>
    <row r="150" spans="1:39" x14ac:dyDescent="0.25">
      <c r="A150" t="str" cm="1">
        <f t="array" ref="A150:D150">_xlfn.TEXTSPLIT(E150,"_")</f>
        <v>Sponza</v>
      </c>
      <c r="B150" t="str">
        <v>Point</v>
      </c>
      <c r="C150" t="str">
        <v>45</v>
      </c>
      <c r="D150" t="str">
        <v>Facing</v>
      </c>
      <c r="E150" t="s">
        <v>448</v>
      </c>
      <c r="F150" s="10">
        <v>173.42733764648401</v>
      </c>
      <c r="G150" s="10">
        <v>135.10784912109301</v>
      </c>
      <c r="H150" s="21">
        <v>193.21139526367099</v>
      </c>
      <c r="I150" s="10">
        <v>115.097999572753</v>
      </c>
      <c r="J150" s="21">
        <v>190.953033447265</v>
      </c>
      <c r="K150" s="10">
        <v>113.92400360107401</v>
      </c>
      <c r="L150" s="45">
        <v>217.00686645507801</v>
      </c>
      <c r="M150" s="45">
        <v>24.547824859619102</v>
      </c>
      <c r="N150" s="3">
        <v>0.90899997949600198</v>
      </c>
      <c r="O150" s="3">
        <v>0.48845344781875599</v>
      </c>
      <c r="P150" s="3">
        <v>0.77428019046783403</v>
      </c>
      <c r="Q150" s="3">
        <v>0.65727281570434504</v>
      </c>
      <c r="R150" s="3">
        <v>0.58259242773055997</v>
      </c>
      <c r="S150" s="3">
        <v>0.62848865985870295</v>
      </c>
      <c r="T150" s="3">
        <v>0.72148573398589999</v>
      </c>
      <c r="U150">
        <v>28</v>
      </c>
      <c r="V150">
        <v>2</v>
      </c>
      <c r="W150">
        <v>100</v>
      </c>
      <c r="X150">
        <v>0.40000000596046398</v>
      </c>
      <c r="Y150">
        <v>1.29999995231628</v>
      </c>
      <c r="Z150">
        <v>0.89999997615814198</v>
      </c>
      <c r="AA150" s="1">
        <v>649.60070800781205</v>
      </c>
      <c r="AB150" s="1">
        <v>793.10485839843705</v>
      </c>
      <c r="AC150" s="1">
        <v>65.330734252929602</v>
      </c>
      <c r="AD150" s="1">
        <v>77.304748535156193</v>
      </c>
      <c r="AE150" s="1">
        <v>46.569454080468532</v>
      </c>
      <c r="AF150" s="1">
        <v>51.210357666015597</v>
      </c>
      <c r="AG150" s="1">
        <v>2.2109248638153001</v>
      </c>
      <c r="AH150" s="1">
        <v>2.4688622951507502</v>
      </c>
      <c r="AI150" s="3">
        <f>ABS((J150-F150)/F150)</f>
        <v>0.10105497805948878</v>
      </c>
      <c r="AJ150" s="3">
        <f>ABS((J150-G150)/G150)</f>
        <v>0.4133378237419772</v>
      </c>
      <c r="AK150" s="3">
        <f>(AVERAGEIF($E:$E,_xlfn.CONCAT($A150,"_",$B150,"_",$C150,"_Standard"),$J:$J)-$J150)/$J150</f>
        <v>5.8856917103942252E-2</v>
      </c>
      <c r="AL150" s="3">
        <f>(AVERAGEIF($E:$E,_xlfn.CONCAT($A150,"_",$B150,"_",$C150,"_Standard"),$H:$H)-$H150)/$H150</f>
        <v>5.816904382789382E-2</v>
      </c>
      <c r="AM150" s="3">
        <f>($J150+$M150-$L150)/$M150</f>
        <v>-6.134996305400834E-2</v>
      </c>
    </row>
    <row r="151" spans="1:39" x14ac:dyDescent="0.25">
      <c r="A151" t="str" cm="1">
        <f t="array" ref="A151:D151">_xlfn.TEXTSPLIT(E151,"_")</f>
        <v>Crowd</v>
      </c>
      <c r="B151" t="str">
        <v>Point</v>
      </c>
      <c r="C151" t="str">
        <v>Oblique</v>
      </c>
      <c r="D151" t="str">
        <v>Facing</v>
      </c>
      <c r="E151" t="s">
        <v>403</v>
      </c>
      <c r="F151" s="10">
        <v>21.5834941864013</v>
      </c>
      <c r="G151" s="10">
        <v>66.738998413085895</v>
      </c>
      <c r="H151" s="21">
        <v>39.696002960205</v>
      </c>
      <c r="I151" s="10">
        <v>23.0520000457763</v>
      </c>
      <c r="J151" s="21">
        <v>38.979602813720703</v>
      </c>
      <c r="K151" s="10">
        <v>22.6909999847412</v>
      </c>
      <c r="L151" s="10">
        <v>39.814376831054602</v>
      </c>
      <c r="M151" s="45">
        <v>1.2437500953674301</v>
      </c>
      <c r="N151" s="3">
        <v>0.42399999499320901</v>
      </c>
      <c r="O151" s="3">
        <v>0.473230630159378</v>
      </c>
      <c r="P151" s="3">
        <v>0.47985726594924899</v>
      </c>
      <c r="Q151" s="3">
        <v>0.45409254594254783</v>
      </c>
      <c r="R151" s="3">
        <v>0.45189294219017001</v>
      </c>
      <c r="S151" s="3">
        <v>0.617082118988037</v>
      </c>
      <c r="T151" s="3">
        <v>0.68227899074554399</v>
      </c>
      <c r="U151">
        <v>25</v>
      </c>
      <c r="V151">
        <v>2</v>
      </c>
      <c r="W151">
        <v>100</v>
      </c>
      <c r="X151">
        <v>0.40000000596046398</v>
      </c>
      <c r="Y151">
        <v>1.29999995231628</v>
      </c>
      <c r="Z151">
        <v>0.89999997615814198</v>
      </c>
      <c r="AA151" s="1">
        <v>276.67001342773398</v>
      </c>
      <c r="AB151" s="1">
        <v>361.25421142578102</v>
      </c>
      <c r="AC151" s="1">
        <v>67.760200500488196</v>
      </c>
      <c r="AD151" s="1">
        <v>89.022987365722599</v>
      </c>
      <c r="AE151" s="1">
        <v>12.784123763702931</v>
      </c>
      <c r="AF151" s="1">
        <v>18.058238983154201</v>
      </c>
      <c r="AG151" s="1">
        <v>2.1939303874969398</v>
      </c>
      <c r="AH151" s="1">
        <v>2.6513521671295099</v>
      </c>
      <c r="AI151" s="3">
        <f>ABS((J151-F151)/F151)</f>
        <v>0.80599130414573172</v>
      </c>
      <c r="AJ151" s="3">
        <f>ABS((J151-G151)/G151)</f>
        <v>0.41593964937181688</v>
      </c>
      <c r="AK151" s="3">
        <f>(AVERAGEIF($E:$E,_xlfn.CONCAT($A151,"_",$B151,"_",$C151,"_Standard"),$J:$J)-$J151)/$J151</f>
        <v>2.9410167221079791E-2</v>
      </c>
      <c r="AL151" s="3">
        <f>(AVERAGEIF($E:$E,_xlfn.CONCAT($A151,"_",$B151,"_",$C151,"_Standard"),$H:$H)-$H151)/$H151</f>
        <v>2.8879108912309003E-2</v>
      </c>
      <c r="AM151" s="3">
        <f>($J151+$M151-$L151)/$M151</f>
        <v>0.32882496215022389</v>
      </c>
    </row>
    <row r="152" spans="1:39" x14ac:dyDescent="0.25">
      <c r="A152" t="str" cm="1">
        <f t="array" ref="A152:D152">_xlfn.TEXTSPLIT(E152,"_")</f>
        <v>CottageWalls</v>
      </c>
      <c r="B152" t="str">
        <v>Point</v>
      </c>
      <c r="C152" t="str">
        <v>45</v>
      </c>
      <c r="D152" t="str">
        <v>Full</v>
      </c>
      <c r="E152" t="s">
        <v>588</v>
      </c>
      <c r="F152" s="10">
        <v>298.225341796875</v>
      </c>
      <c r="G152" s="10">
        <v>210.58772277832</v>
      </c>
      <c r="H152" s="21">
        <v>298.59893798828102</v>
      </c>
      <c r="I152" s="10">
        <v>165.162994384765</v>
      </c>
      <c r="J152" s="21">
        <v>298.59893798828102</v>
      </c>
      <c r="K152" s="10">
        <v>165.162994384765</v>
      </c>
      <c r="L152" s="10">
        <v>136.90791320800699</v>
      </c>
      <c r="M152" s="45">
        <v>298.59893798828102</v>
      </c>
      <c r="N152" s="3">
        <v>1</v>
      </c>
      <c r="O152" s="3">
        <v>0.66020256280899003</v>
      </c>
      <c r="P152" s="3">
        <v>0.78561776876449496</v>
      </c>
      <c r="Q152" s="3">
        <v>0.71560151189682364</v>
      </c>
      <c r="R152" s="3">
        <v>0.78761643171310403</v>
      </c>
      <c r="S152" s="3">
        <v>0.83141160011291504</v>
      </c>
      <c r="T152" s="3">
        <v>0.81745982170104903</v>
      </c>
      <c r="U152">
        <v>51</v>
      </c>
      <c r="V152">
        <v>2</v>
      </c>
      <c r="W152">
        <v>100</v>
      </c>
      <c r="X152">
        <v>0.40000000596046398</v>
      </c>
      <c r="Y152">
        <v>1.29999995231628</v>
      </c>
      <c r="Z152">
        <v>0.89999997615814198</v>
      </c>
      <c r="AA152" s="1">
        <v>284.87973022460898</v>
      </c>
      <c r="AB152" s="1">
        <v>29.0542812347412</v>
      </c>
      <c r="AC152" s="1">
        <v>53.500679016113203</v>
      </c>
      <c r="AD152" s="1">
        <v>69.254341125488196</v>
      </c>
      <c r="AE152" s="1">
        <v>1.0825533265325302</v>
      </c>
      <c r="AF152" s="1">
        <v>2.5253915786743102</v>
      </c>
      <c r="AG152" s="1">
        <v>1.9557367563247601</v>
      </c>
      <c r="AH152" s="1">
        <v>2.1939425468444802</v>
      </c>
      <c r="AI152" s="3">
        <f>ABS((J152-F152)/F152)</f>
        <v>1.2527312037099907E-3</v>
      </c>
      <c r="AJ152" s="3">
        <f>ABS((J152-G152)/G152)</f>
        <v>0.41793136868956055</v>
      </c>
      <c r="AK152" s="3">
        <f>(AVERAGEIF($E:$E,_xlfn.CONCAT($A152,"_",$B152,"_",$C152,"_Standard"),$J:$J)-$J152)/$J152</f>
        <v>-0.56761440810916042</v>
      </c>
      <c r="AL152" s="3">
        <f>(AVERAGEIF($E:$E,_xlfn.CONCAT($A152,"_",$B152,"_",$C152,"_Standard"),$H:$H)-$H152)/$H152</f>
        <v>-0.56761440810916042</v>
      </c>
      <c r="AM152" s="3">
        <f>($J152+$M152-$L152)/$M152</f>
        <v>1.5414989948377507</v>
      </c>
    </row>
    <row r="153" spans="1:39" hidden="1" x14ac:dyDescent="0.25">
      <c r="A153" t="str" cm="1">
        <f t="array" ref="A153:D153">_xlfn.TEXTSPLIT(E153,"_")</f>
        <v>Sponza</v>
      </c>
      <c r="B153" t="str">
        <v>Plane</v>
      </c>
      <c r="C153" t="str">
        <v>45</v>
      </c>
      <c r="D153" t="str">
        <v>Longest</v>
      </c>
      <c r="E153" t="s">
        <v>569</v>
      </c>
      <c r="F153" s="10">
        <v>200.138412475585</v>
      </c>
      <c r="G153" s="10">
        <v>137.58920288085901</v>
      </c>
      <c r="H153" s="21">
        <v>196.60369873046801</v>
      </c>
      <c r="I153" s="10">
        <v>112.81999969482401</v>
      </c>
      <c r="J153" s="21">
        <v>195.46852111816401</v>
      </c>
      <c r="K153" s="10">
        <v>112.250999450683</v>
      </c>
      <c r="L153" s="45">
        <v>180.18684387207</v>
      </c>
      <c r="M153" s="45">
        <v>24.678258895873999</v>
      </c>
      <c r="N153" s="3">
        <v>0.95399999618530196</v>
      </c>
      <c r="O153" s="3">
        <v>0.55695825815200795</v>
      </c>
      <c r="P153" s="3">
        <v>0.571139276027679</v>
      </c>
      <c r="Q153" s="3">
        <v>0.50824099779128995</v>
      </c>
      <c r="R153" s="3">
        <v>0.50426828861236495</v>
      </c>
      <c r="S153" s="3">
        <v>0.55440664291381803</v>
      </c>
      <c r="T153" s="3">
        <v>0.65127444267272905</v>
      </c>
      <c r="U153">
        <v>38</v>
      </c>
      <c r="V153">
        <v>2</v>
      </c>
      <c r="W153">
        <v>100</v>
      </c>
      <c r="X153">
        <v>0.99000000953674305</v>
      </c>
      <c r="Y153">
        <v>1.29999995231628</v>
      </c>
      <c r="Z153">
        <v>0.89999997615814198</v>
      </c>
      <c r="AA153" s="1">
        <v>8187.80224609375</v>
      </c>
      <c r="AB153" s="1">
        <v>803.89739990234295</v>
      </c>
      <c r="AC153" s="1">
        <v>43.934417724609297</v>
      </c>
      <c r="AD153" s="1">
        <v>77.304748535156193</v>
      </c>
      <c r="AE153" s="1">
        <v>35.565615851293714</v>
      </c>
      <c r="AF153" s="1">
        <v>51.804916381835902</v>
      </c>
      <c r="AG153" s="1">
        <v>1.55235147476196</v>
      </c>
      <c r="AH153" s="1">
        <v>2.4688622951507502</v>
      </c>
      <c r="AI153" s="3">
        <f>ABS((J153-F153)/F153)</f>
        <v>2.3333308682013637E-2</v>
      </c>
      <c r="AJ153" s="3">
        <f>ABS((J153-G153)/G153)</f>
        <v>0.4206675889199224</v>
      </c>
      <c r="AK153" s="3">
        <f>(AVERAGEIF($E:$E,_xlfn.CONCAT($A153,"_",$B153,"_",$C153,"_Standard"),$J:$J)-$J153)/$J153</f>
        <v>-0.16182971025099518</v>
      </c>
      <c r="AL153" s="3">
        <f>(AVERAGEIF($E:$E,_xlfn.CONCAT($A153,"_",$B153,"_",$C153,"_Standard"),$H:$H)-$H153)/$H153</f>
        <v>-0.15861857004707622</v>
      </c>
      <c r="AM153" s="3">
        <f>($J153+$M153-$L153)/$M153</f>
        <v>1.6192364425129266</v>
      </c>
    </row>
    <row r="154" spans="1:39" hidden="1" x14ac:dyDescent="0.25">
      <c r="A154" t="str" cm="1">
        <f t="array" ref="A154:D154">_xlfn.TEXTSPLIT(E154,"_")</f>
        <v>Wood</v>
      </c>
      <c r="B154" t="str">
        <v>Plane</v>
      </c>
      <c r="C154" t="str">
        <v>15</v>
      </c>
      <c r="D154" t="str">
        <v>Standard</v>
      </c>
      <c r="E154" t="s">
        <v>456</v>
      </c>
      <c r="F154" s="10">
        <v>146.01799011230401</v>
      </c>
      <c r="G154" s="10">
        <v>104.829345703125</v>
      </c>
      <c r="H154" s="21">
        <v>162.84228515625</v>
      </c>
      <c r="I154" s="10">
        <v>102.907997131347</v>
      </c>
      <c r="J154" s="21">
        <v>149.03179931640599</v>
      </c>
      <c r="K154" s="10">
        <v>94.648002624511705</v>
      </c>
      <c r="L154" s="10">
        <v>118.58097839355401</v>
      </c>
      <c r="M154" s="45">
        <v>40.980403900146399</v>
      </c>
      <c r="N154" s="3">
        <v>0.662999987602233</v>
      </c>
      <c r="O154" s="3">
        <v>0.78804457187652499</v>
      </c>
      <c r="P154" s="3">
        <v>0.80477231740951505</v>
      </c>
      <c r="Q154" s="3">
        <v>0.81424985848613518</v>
      </c>
      <c r="R154" s="3">
        <v>0.78301531076431197</v>
      </c>
      <c r="S154" s="3">
        <v>0.80249238014221103</v>
      </c>
      <c r="T154" s="3">
        <v>0.80411940813064497</v>
      </c>
      <c r="U154">
        <v>26</v>
      </c>
      <c r="V154">
        <v>2</v>
      </c>
      <c r="W154">
        <v>100</v>
      </c>
      <c r="X154">
        <v>0.99000000953674305</v>
      </c>
      <c r="Y154">
        <v>1.29999995231628</v>
      </c>
      <c r="Z154">
        <v>0.89999997615814198</v>
      </c>
      <c r="AA154" s="1">
        <v>23.374776840209901</v>
      </c>
      <c r="AB154" s="1">
        <v>33.775257110595703</v>
      </c>
      <c r="AC154" s="1">
        <v>48.450798034667898</v>
      </c>
      <c r="AD154" s="1">
        <v>68.403999328613196</v>
      </c>
      <c r="AE154" s="1">
        <v>1.8737030989090409</v>
      </c>
      <c r="AF154" s="1">
        <v>2.7747263908386199</v>
      </c>
      <c r="AG154" s="1">
        <v>1.76395440101623</v>
      </c>
      <c r="AH154" s="1">
        <v>2.2891142368316602</v>
      </c>
      <c r="AI154" s="3">
        <f>ABS((J154-F154)/F154)</f>
        <v>2.0639985537289178E-2</v>
      </c>
      <c r="AJ154" s="3">
        <f>ABS((J154-G154)/G154)</f>
        <v>0.42166106558044941</v>
      </c>
      <c r="AK154" s="3">
        <f>(AVERAGEIF($E:$E,_xlfn.CONCAT($A154,"_",$B154,"_",$C154,"_Standard"),$J:$J)-$J154)/$J154</f>
        <v>0</v>
      </c>
      <c r="AL154" s="3">
        <f>(AVERAGEIF($E:$E,_xlfn.CONCAT($A154,"_",$B154,"_",$C154,"_Standard"),$H:$H)-$H154)/$H154</f>
        <v>0</v>
      </c>
      <c r="AM154" s="3">
        <f>($J154+$M154-$L154)/$M154</f>
        <v>1.7430580966710092</v>
      </c>
    </row>
    <row r="155" spans="1:39" x14ac:dyDescent="0.25">
      <c r="A155" t="str" cm="1">
        <f t="array" ref="A155:D155">_xlfn.TEXTSPLIT(E155,"_")</f>
        <v>Wood</v>
      </c>
      <c r="B155" t="str">
        <v>Point</v>
      </c>
      <c r="C155" t="str">
        <v>45</v>
      </c>
      <c r="D155" t="str">
        <v>Longest</v>
      </c>
      <c r="E155" t="s">
        <v>546</v>
      </c>
      <c r="F155" s="10">
        <v>158.66224670410099</v>
      </c>
      <c r="G155" s="10">
        <v>316.94705200195301</v>
      </c>
      <c r="H155" s="21">
        <v>187.45700073242099</v>
      </c>
      <c r="I155" s="10">
        <v>146.60200500488199</v>
      </c>
      <c r="J155" s="21">
        <v>182.60763549804599</v>
      </c>
      <c r="K155" s="10">
        <v>143.77200317382801</v>
      </c>
      <c r="L155" s="10">
        <v>41.010826110839801</v>
      </c>
      <c r="M155" s="45">
        <v>7.2927551269531197</v>
      </c>
      <c r="N155" s="3">
        <v>0.31000000238418501</v>
      </c>
      <c r="O155" s="3">
        <v>0.86493009328842096</v>
      </c>
      <c r="P155" s="3">
        <v>0.86100888252258301</v>
      </c>
      <c r="Q155" s="3">
        <v>0.79061538109511231</v>
      </c>
      <c r="R155" s="3">
        <v>0.837446808815002</v>
      </c>
      <c r="S155" s="3">
        <v>0.85114598274230902</v>
      </c>
      <c r="T155" s="3">
        <v>0.85335028171539296</v>
      </c>
      <c r="U155">
        <v>23</v>
      </c>
      <c r="V155">
        <v>2</v>
      </c>
      <c r="W155">
        <v>100</v>
      </c>
      <c r="X155">
        <v>0.99000000953674305</v>
      </c>
      <c r="Y155">
        <v>1.29999995231628</v>
      </c>
      <c r="Z155">
        <v>0.89999997615814198</v>
      </c>
      <c r="AA155" s="1">
        <v>8.70515632629394</v>
      </c>
      <c r="AB155" s="1">
        <v>34.159530639648402</v>
      </c>
      <c r="AC155" s="1">
        <v>29.4374065399169</v>
      </c>
      <c r="AD155" s="1">
        <v>68.403999328613196</v>
      </c>
      <c r="AE155" s="1">
        <v>2.0481684813148364</v>
      </c>
      <c r="AF155" s="1">
        <v>2.9157330989837602</v>
      </c>
      <c r="AG155" s="1">
        <v>1.28871846199035</v>
      </c>
      <c r="AH155" s="1">
        <v>2.2891142368316602</v>
      </c>
      <c r="AI155" s="3">
        <f>ABS((J155-F155)/F155)</f>
        <v>0.15092052010710671</v>
      </c>
      <c r="AJ155" s="3">
        <f>ABS((J155-G155)/G155)</f>
        <v>0.42385444400056838</v>
      </c>
      <c r="AK155" s="3">
        <f>(AVERAGEIF($E:$E,_xlfn.CONCAT($A155,"_",$B155,"_",$C155,"_Standard"),$J:$J)-$J155)/$J155</f>
        <v>-0.67489538640640656</v>
      </c>
      <c r="AL155" s="3">
        <f>(AVERAGEIF($E:$E,_xlfn.CONCAT($A155,"_",$B155,"_",$C155,"_Standard"),$H:$H)-$H155)/$H155</f>
        <v>-0.65197353201604846</v>
      </c>
      <c r="AM155" s="3">
        <f>($J155+$M155-$L155)/$M155</f>
        <v>20.416092673108125</v>
      </c>
    </row>
    <row r="156" spans="1:39" x14ac:dyDescent="0.25">
      <c r="A156" t="str" cm="1">
        <f t="array" ref="A156:D156">_xlfn.TEXTSPLIT(E156,"_")</f>
        <v>Cottage</v>
      </c>
      <c r="B156" t="str">
        <v>Point</v>
      </c>
      <c r="C156" t="str">
        <v>45</v>
      </c>
      <c r="D156" t="str">
        <v>Facing</v>
      </c>
      <c r="E156" t="s">
        <v>430</v>
      </c>
      <c r="F156" s="10">
        <v>107.427757263183</v>
      </c>
      <c r="G156" s="10">
        <v>75.207702636718693</v>
      </c>
      <c r="H156" s="21">
        <v>113.69662475585901</v>
      </c>
      <c r="I156" s="10">
        <v>70.233001708984304</v>
      </c>
      <c r="J156" s="21">
        <v>107.80744934082</v>
      </c>
      <c r="K156" s="10">
        <v>66.527999877929602</v>
      </c>
      <c r="L156" s="10">
        <v>100.350303649902</v>
      </c>
      <c r="M156" s="45">
        <v>35.9097480773925</v>
      </c>
      <c r="N156" s="3">
        <v>0.83600002527236905</v>
      </c>
      <c r="O156" s="3">
        <v>0.80417025089263905</v>
      </c>
      <c r="P156" s="3">
        <v>0.84921425580978305</v>
      </c>
      <c r="Q156" s="3">
        <v>0.76309927013264833</v>
      </c>
      <c r="R156" s="3">
        <v>0.80001235008239702</v>
      </c>
      <c r="S156" s="3">
        <v>0.82262396812438898</v>
      </c>
      <c r="T156" s="3">
        <v>0.82400751113891602</v>
      </c>
      <c r="U156">
        <v>20</v>
      </c>
      <c r="V156">
        <v>2</v>
      </c>
      <c r="W156">
        <v>100</v>
      </c>
      <c r="X156">
        <v>0.40000000596046398</v>
      </c>
      <c r="Y156">
        <v>1.29999995231628</v>
      </c>
      <c r="Z156">
        <v>0.89999997615814198</v>
      </c>
      <c r="AA156" s="1">
        <v>18.931535720825099</v>
      </c>
      <c r="AB156" s="1">
        <v>19.730836868286101</v>
      </c>
      <c r="AC156" s="1">
        <v>62.890495300292898</v>
      </c>
      <c r="AD156" s="1">
        <v>65.592300415039006</v>
      </c>
      <c r="AE156" s="1">
        <v>1.0276095544662813</v>
      </c>
      <c r="AF156" s="1">
        <v>1.9133890867233201</v>
      </c>
      <c r="AG156" s="1">
        <v>2.0790719985961901</v>
      </c>
      <c r="AH156" s="1">
        <v>2.14588403701782</v>
      </c>
      <c r="AI156" s="3">
        <f>ABS((J156-F156)/F156)</f>
        <v>3.5343945299612877E-3</v>
      </c>
      <c r="AJ156" s="3">
        <f>ABS((J156-G156)/G156)</f>
        <v>0.4334628709717443</v>
      </c>
      <c r="AK156" s="3">
        <f>(AVERAGEIF($E:$E,_xlfn.CONCAT($A156,"_",$B156,"_",$C156,"_Standard"),$J:$J)-$J156)/$J156</f>
        <v>-0.12589803728633472</v>
      </c>
      <c r="AL156" s="3">
        <f>(AVERAGEIF($E:$E,_xlfn.CONCAT($A156,"_",$B156,"_",$C156,"_Standard"),$H:$H)-$H156)/$H156</f>
        <v>-0.1193765264274794</v>
      </c>
      <c r="AM156" s="3">
        <f>($J156+$M156-$L156)/$M156</f>
        <v>1.2076635479270528</v>
      </c>
    </row>
    <row r="157" spans="1:39" hidden="1" x14ac:dyDescent="0.25">
      <c r="A157" t="str" cm="1">
        <f t="array" ref="A157:D157">_xlfn.TEXTSPLIT(E157,"_")</f>
        <v>Cottage</v>
      </c>
      <c r="B157" t="str">
        <v>Plane</v>
      </c>
      <c r="C157" t="str">
        <v>Parallel</v>
      </c>
      <c r="D157" t="str">
        <v>Facing</v>
      </c>
      <c r="E157" t="s">
        <v>406</v>
      </c>
      <c r="F157" s="10">
        <v>78.989044189453097</v>
      </c>
      <c r="G157" s="10">
        <v>54.995269775390597</v>
      </c>
      <c r="H157" s="21">
        <v>92.944320678710895</v>
      </c>
      <c r="I157" s="10">
        <v>62.8880004882812</v>
      </c>
      <c r="J157" s="21">
        <v>78.931228637695298</v>
      </c>
      <c r="K157" s="10">
        <v>53.629001617431598</v>
      </c>
      <c r="L157" s="10">
        <v>97.333511352539006</v>
      </c>
      <c r="M157" s="45">
        <v>66.099998474121094</v>
      </c>
      <c r="N157" s="3">
        <v>0.787999987602233</v>
      </c>
      <c r="O157" s="3">
        <v>0.743885338306427</v>
      </c>
      <c r="P157" s="3">
        <v>0.80022132396697998</v>
      </c>
      <c r="Q157" s="3">
        <v>0.75031263365935241</v>
      </c>
      <c r="R157" s="3">
        <v>0.81484270095825195</v>
      </c>
      <c r="S157" s="3">
        <v>0.82820898294448797</v>
      </c>
      <c r="T157" s="3">
        <v>0.82909625768661499</v>
      </c>
      <c r="U157">
        <v>22</v>
      </c>
      <c r="V157">
        <v>2</v>
      </c>
      <c r="W157">
        <v>100</v>
      </c>
      <c r="X157">
        <v>0.40000000596046398</v>
      </c>
      <c r="Y157">
        <v>1.29999995231628</v>
      </c>
      <c r="Z157">
        <v>0.89999997615814198</v>
      </c>
      <c r="AA157" s="1">
        <v>13.4760646820068</v>
      </c>
      <c r="AB157" s="1">
        <v>19.710552215576101</v>
      </c>
      <c r="AC157" s="1">
        <v>76.014854431152301</v>
      </c>
      <c r="AD157" s="1">
        <v>65.592300415039006</v>
      </c>
      <c r="AE157" s="1">
        <v>0.65749524109631197</v>
      </c>
      <c r="AF157" s="1">
        <v>1.89628529548645</v>
      </c>
      <c r="AG157" s="1">
        <v>2.6384646892547599</v>
      </c>
      <c r="AH157" s="1">
        <v>2.14588403701782</v>
      </c>
      <c r="AI157" s="3">
        <f>ABS((J157-F157)/F157)</f>
        <v>7.3194393413761587E-4</v>
      </c>
      <c r="AJ157" s="3">
        <f>ABS((J157-G157)/G157)</f>
        <v>0.43523668417416539</v>
      </c>
      <c r="AK157" s="3">
        <f>(AVERAGEIF($E:$E,_xlfn.CONCAT($A157,"_",$B157,"_",$C157,"_Standard"),$J:$J)-$J157)/$J157</f>
        <v>5.8714395988120262E-2</v>
      </c>
      <c r="AL157" s="3">
        <f>(AVERAGEIF($E:$E,_xlfn.CONCAT($A157,"_",$B157,"_",$C157,"_Standard"),$H:$H)-$H157)/$H157</f>
        <v>4.9861775982036047E-2</v>
      </c>
      <c r="AM157" s="3">
        <f>($J157+$M157-$L157)/$M157</f>
        <v>0.72159934735780062</v>
      </c>
    </row>
    <row r="158" spans="1:39" x14ac:dyDescent="0.25">
      <c r="A158" t="str" cm="1">
        <f t="array" ref="A158:D158">_xlfn.TEXTSPLIT(E158,"_")</f>
        <v>Crowd</v>
      </c>
      <c r="B158" t="str">
        <v>Point</v>
      </c>
      <c r="C158" t="str">
        <v>45</v>
      </c>
      <c r="D158" t="str">
        <v>Longest</v>
      </c>
      <c r="E158" t="s">
        <v>541</v>
      </c>
      <c r="F158" s="10">
        <v>21.424484252929599</v>
      </c>
      <c r="G158" s="10">
        <v>60.3994750976562</v>
      </c>
      <c r="H158" s="21">
        <v>36.251216888427699</v>
      </c>
      <c r="I158" s="10">
        <v>20.568000793456999</v>
      </c>
      <c r="J158" s="21">
        <v>33.749244689941399</v>
      </c>
      <c r="K158" s="10">
        <v>19.316999435424801</v>
      </c>
      <c r="L158" s="10">
        <v>28.621250152587798</v>
      </c>
      <c r="M158" s="45">
        <v>3.48467969894409</v>
      </c>
      <c r="N158" s="3">
        <v>0.28200000524520802</v>
      </c>
      <c r="O158" s="3">
        <v>0.72169005870819003</v>
      </c>
      <c r="P158" s="3">
        <v>0.72169005870819003</v>
      </c>
      <c r="Q158" s="3">
        <v>0.56363395257299787</v>
      </c>
      <c r="R158" s="3">
        <v>0.53354585170745805</v>
      </c>
      <c r="S158" s="3">
        <v>0.69644129276275601</v>
      </c>
      <c r="T158" s="3">
        <v>0.78184229135513295</v>
      </c>
      <c r="U158">
        <v>25</v>
      </c>
      <c r="V158">
        <v>2</v>
      </c>
      <c r="W158">
        <v>100</v>
      </c>
      <c r="X158">
        <v>0.99000000953674305</v>
      </c>
      <c r="Y158">
        <v>1.29999995231628</v>
      </c>
      <c r="Z158">
        <v>0.89999997615814198</v>
      </c>
      <c r="AA158" s="1">
        <v>145.07614135742099</v>
      </c>
      <c r="AB158" s="1">
        <v>365.263916015625</v>
      </c>
      <c r="AC158" s="1">
        <v>36.491386413574197</v>
      </c>
      <c r="AD158" s="1">
        <v>89.022987365722599</v>
      </c>
      <c r="AE158" s="1">
        <v>10.098042290392874</v>
      </c>
      <c r="AF158" s="1">
        <v>18.4167156219482</v>
      </c>
      <c r="AG158" s="1">
        <v>1.06945288181304</v>
      </c>
      <c r="AH158" s="1">
        <v>2.6513521671295099</v>
      </c>
      <c r="AI158" s="3">
        <f>ABS((J158-F158)/F158)</f>
        <v>0.57526521019176946</v>
      </c>
      <c r="AJ158" s="3">
        <f>ABS((J158-G158)/G158)</f>
        <v>0.4412328147657853</v>
      </c>
      <c r="AK158" s="3">
        <f>(AVERAGEIF($E:$E,_xlfn.CONCAT($A158,"_",$B158,"_",$C158,"_Standard"),$J:$J)-$J158)/$J158</f>
        <v>6.1204259625852644E-2</v>
      </c>
      <c r="AL158" s="3">
        <f>(AVERAGEIF($E:$E,_xlfn.CONCAT($A158,"_",$B158,"_",$C158,"_Standard"),$H:$H)-$H158)/$H158</f>
        <v>4.7943294771283014E-2</v>
      </c>
      <c r="AM158" s="3">
        <f>($J158+$M158-$L158)/$M158</f>
        <v>2.4715827508931341</v>
      </c>
    </row>
    <row r="159" spans="1:39" hidden="1" x14ac:dyDescent="0.25">
      <c r="A159" t="str" cm="1">
        <f t="array" ref="A159:D159">_xlfn.TEXTSPLIT(E159,"_")</f>
        <v>Random1000</v>
      </c>
      <c r="B159" t="str">
        <v>Plane</v>
      </c>
      <c r="C159" t="str">
        <v>Oblique</v>
      </c>
      <c r="D159" t="str">
        <v>Longest</v>
      </c>
      <c r="E159" t="s">
        <v>567</v>
      </c>
      <c r="F159" s="10">
        <v>114.037422180175</v>
      </c>
      <c r="G159" s="10">
        <v>77.998718261718693</v>
      </c>
      <c r="H159" s="21">
        <v>141.85523986816401</v>
      </c>
      <c r="I159" s="10">
        <v>82.206001281738196</v>
      </c>
      <c r="J159" s="21">
        <v>113.42046356201099</v>
      </c>
      <c r="K159" s="10">
        <v>65.9739990234375</v>
      </c>
      <c r="L159" s="10">
        <v>99.584823608398395</v>
      </c>
      <c r="M159" s="45">
        <v>61.680644989013601</v>
      </c>
      <c r="N159" s="3">
        <v>0.53899997472762995</v>
      </c>
      <c r="O159" s="3">
        <v>0.59159195423126198</v>
      </c>
      <c r="P159" s="3">
        <v>0.66868096590042103</v>
      </c>
      <c r="Q159" s="3">
        <v>0.60088306202848707</v>
      </c>
      <c r="R159" s="3">
        <v>0.59518069028854304</v>
      </c>
      <c r="S159" s="3">
        <v>0.59393662214279097</v>
      </c>
      <c r="T159" s="3">
        <v>0.59456366300582797</v>
      </c>
      <c r="U159">
        <v>18</v>
      </c>
      <c r="V159">
        <v>2</v>
      </c>
      <c r="W159">
        <v>100</v>
      </c>
      <c r="X159">
        <v>0.99000000953674305</v>
      </c>
      <c r="Y159">
        <v>1.29999995231628</v>
      </c>
      <c r="Z159">
        <v>0.89999997615814198</v>
      </c>
      <c r="AA159" s="1">
        <v>90.393379211425696</v>
      </c>
      <c r="AB159" s="1">
        <v>6.2457909584045401</v>
      </c>
      <c r="AC159" s="1">
        <v>45.050201416015597</v>
      </c>
      <c r="AD159" s="1">
        <v>85.631629943847599</v>
      </c>
      <c r="AE159" s="1">
        <v>0.19302115438060838</v>
      </c>
      <c r="AF159" s="1">
        <v>0.27490159869193997</v>
      </c>
      <c r="AG159" s="1">
        <v>1.1104418039321899</v>
      </c>
      <c r="AH159" s="1">
        <v>2.2462463378906201</v>
      </c>
      <c r="AI159" s="3">
        <f>ABS((J159-F159)/F159)</f>
        <v>5.4101417444287134E-3</v>
      </c>
      <c r="AJ159" s="3">
        <f>ABS((J159-G159)/G159)</f>
        <v>0.45413240229714241</v>
      </c>
      <c r="AK159" s="3">
        <f>(AVERAGEIF($E:$E,_xlfn.CONCAT($A159,"_",$B159,"_",$C159,"_Standard"),$J:$J)-$J159)/$J159</f>
        <v>-8.8859145149409097E-2</v>
      </c>
      <c r="AL159" s="3">
        <f>(AVERAGEIF($E:$E,_xlfn.CONCAT($A159,"_",$B159,"_",$C159,"_Standard"),$H:$H)-$H159)/$H159</f>
        <v>-7.1456899681341404E-2</v>
      </c>
      <c r="AM159" s="3">
        <f>($J159+$M159-$L159)/$M159</f>
        <v>1.2243108831964544</v>
      </c>
    </row>
    <row r="160" spans="1:39" x14ac:dyDescent="0.25">
      <c r="A160" t="str" cm="1">
        <f t="array" ref="A160:D160">_xlfn.TEXTSPLIT(E160,"_")</f>
        <v>Wood</v>
      </c>
      <c r="B160" t="str">
        <v>Point</v>
      </c>
      <c r="C160" t="str">
        <v>45</v>
      </c>
      <c r="D160" t="str">
        <v>Facing</v>
      </c>
      <c r="E160" t="s">
        <v>418</v>
      </c>
      <c r="F160" s="10">
        <v>38.355266571044901</v>
      </c>
      <c r="G160" s="10">
        <v>91.671226501464801</v>
      </c>
      <c r="H160" s="21">
        <v>54.941997528076101</v>
      </c>
      <c r="I160" s="10">
        <v>35.569000244140597</v>
      </c>
      <c r="J160" s="21">
        <v>49.058261871337798</v>
      </c>
      <c r="K160" s="10">
        <v>32.244998931884702</v>
      </c>
      <c r="L160" s="10">
        <v>48.905609130859297</v>
      </c>
      <c r="M160" s="45">
        <v>8.3796625137329102</v>
      </c>
      <c r="N160" s="3">
        <v>0.29199999570846502</v>
      </c>
      <c r="O160" s="3">
        <v>0.78002321720123202</v>
      </c>
      <c r="P160" s="3">
        <v>0.781788289546966</v>
      </c>
      <c r="Q160" s="3">
        <v>0.76284493870075409</v>
      </c>
      <c r="R160" s="3">
        <v>0.79884970188140803</v>
      </c>
      <c r="S160" s="3">
        <v>0.84866464138030995</v>
      </c>
      <c r="T160" s="3">
        <v>0.85764628648757901</v>
      </c>
      <c r="U160">
        <v>25</v>
      </c>
      <c r="V160">
        <v>2</v>
      </c>
      <c r="W160">
        <v>100</v>
      </c>
      <c r="X160">
        <v>0.40000000596046398</v>
      </c>
      <c r="Y160">
        <v>1.29999995231628</v>
      </c>
      <c r="Z160">
        <v>0.89999997615814198</v>
      </c>
      <c r="AA160" s="1">
        <v>26.850627899169901</v>
      </c>
      <c r="AB160" s="1">
        <v>33.81103515625</v>
      </c>
      <c r="AC160" s="1">
        <v>55.450962066650298</v>
      </c>
      <c r="AD160" s="1">
        <v>68.403999328613196</v>
      </c>
      <c r="AE160" s="1">
        <v>2.0508550863468611</v>
      </c>
      <c r="AF160" s="1">
        <v>2.86113286018371</v>
      </c>
      <c r="AG160" s="1">
        <v>1.9625451564788801</v>
      </c>
      <c r="AH160" s="1">
        <v>2.2891142368316602</v>
      </c>
      <c r="AI160" s="3">
        <f>ABS((J160-F160)/F160)</f>
        <v>0.27904890924087039</v>
      </c>
      <c r="AJ160" s="3">
        <f>ABS((J160-G160)/G160)</f>
        <v>0.46484558193890968</v>
      </c>
      <c r="AK160" s="3">
        <f>(AVERAGEIF($E:$E,_xlfn.CONCAT($A160,"_",$B160,"_",$C160,"_Standard"),$J:$J)-$J160)/$J160</f>
        <v>0.2101240955810712</v>
      </c>
      <c r="AL160" s="3">
        <f>(AVERAGEIF($E:$E,_xlfn.CONCAT($A160,"_",$B160,"_",$C160,"_Standard"),$H:$H)-$H160)/$H160</f>
        <v>0.18743403587448718</v>
      </c>
      <c r="AM160" s="3">
        <f>($J160+$M160-$L160)/$M160</f>
        <v>1.0182170511316331</v>
      </c>
    </row>
    <row r="161" spans="1:39" hidden="1" x14ac:dyDescent="0.25">
      <c r="A161" t="str" cm="1">
        <f t="array" ref="A161:D161">_xlfn.TEXTSPLIT(E161,"_")</f>
        <v>Suzanne</v>
      </c>
      <c r="B161" t="str">
        <v>Plane</v>
      </c>
      <c r="C161" t="str">
        <v>Oblique</v>
      </c>
      <c r="D161" t="str">
        <v>Full</v>
      </c>
      <c r="E161" t="s">
        <v>647</v>
      </c>
      <c r="F161" s="10">
        <v>22.404819488525298</v>
      </c>
      <c r="G161" s="10">
        <v>41.539192199707003</v>
      </c>
      <c r="H161" s="21">
        <v>26.594005584716701</v>
      </c>
      <c r="I161" s="10">
        <v>16.617000579833899</v>
      </c>
      <c r="J161" s="21">
        <v>22.152406692504801</v>
      </c>
      <c r="K161" s="10">
        <v>14.140000343322701</v>
      </c>
      <c r="L161" s="10">
        <v>23.018407821655199</v>
      </c>
      <c r="M161" s="45">
        <v>5.7908730506896902</v>
      </c>
      <c r="N161" s="3">
        <v>0.23299999535083701</v>
      </c>
      <c r="O161" s="3">
        <v>0.51847559213638295</v>
      </c>
      <c r="P161" s="3">
        <v>0.51847559213638295</v>
      </c>
      <c r="Q161" s="3">
        <v>0.5677616308828124</v>
      </c>
      <c r="R161" s="3">
        <v>0.63124632835388095</v>
      </c>
      <c r="S161" s="3">
        <v>0.63751834630966098</v>
      </c>
      <c r="T161" s="3">
        <v>0.63751834630966098</v>
      </c>
      <c r="U161">
        <v>15</v>
      </c>
      <c r="V161">
        <v>2</v>
      </c>
      <c r="W161">
        <v>100</v>
      </c>
      <c r="X161">
        <v>0.40000000596046398</v>
      </c>
      <c r="Y161">
        <v>1.29999995231628</v>
      </c>
      <c r="Z161">
        <v>0.89999997615814198</v>
      </c>
      <c r="AA161" s="1">
        <v>113.074333190917</v>
      </c>
      <c r="AB161" s="1">
        <v>6.3194856643676696</v>
      </c>
      <c r="AC161" s="1">
        <v>64.0103759765625</v>
      </c>
      <c r="AD161" s="1">
        <v>89.691513061523395</v>
      </c>
      <c r="AE161" s="1">
        <v>9.7659213320923061E-2</v>
      </c>
      <c r="AF161" s="1">
        <v>0.29600116610527</v>
      </c>
      <c r="AG161" s="1">
        <v>2.0954356193542401</v>
      </c>
      <c r="AH161" s="1">
        <v>2.6314699649810702</v>
      </c>
      <c r="AI161" s="3">
        <f>ABS((J161-F161)/F161)</f>
        <v>1.1266004448273782E-2</v>
      </c>
      <c r="AJ161" s="3">
        <f>ABS((J161-G161)/G161)</f>
        <v>0.46671070092063432</v>
      </c>
      <c r="AK161" s="3">
        <f>(AVERAGEIF($E:$E,_xlfn.CONCAT($A161,"_",$B161,"_",$C161,"_Standard"),$J:$J)-$J161)/$J161</f>
        <v>0.11688116339242482</v>
      </c>
      <c r="AL161" s="3">
        <f>(AVERAGEIF($E:$E,_xlfn.CONCAT($A161,"_",$B161,"_",$C161,"_Standard"),$H:$H)-$H161)/$H161</f>
        <v>9.6743522410447175E-2</v>
      </c>
      <c r="AM161" s="3">
        <f>($J161+$M161-$L161)/$M161</f>
        <v>0.85045413332843522</v>
      </c>
    </row>
    <row r="162" spans="1:39" hidden="1" x14ac:dyDescent="0.25">
      <c r="A162" t="str" cm="1">
        <f t="array" ref="A162:D162">_xlfn.TEXTSPLIT(E162,"_")</f>
        <v>Random1000</v>
      </c>
      <c r="B162" t="str">
        <v>Plane</v>
      </c>
      <c r="C162" t="str">
        <v>45</v>
      </c>
      <c r="D162" t="str">
        <v>Standard</v>
      </c>
      <c r="E162" t="s">
        <v>455</v>
      </c>
      <c r="F162" s="10">
        <v>101.284255981445</v>
      </c>
      <c r="G162" s="10">
        <v>69.588462829589801</v>
      </c>
      <c r="H162" s="21">
        <v>128.16114807128901</v>
      </c>
      <c r="I162" s="10">
        <v>75.457000732421804</v>
      </c>
      <c r="J162" s="21">
        <v>102.24561309814401</v>
      </c>
      <c r="K162" s="10">
        <v>60.506999969482401</v>
      </c>
      <c r="L162" s="10">
        <v>100.628494262695</v>
      </c>
      <c r="M162" s="45">
        <v>68.924453735351506</v>
      </c>
      <c r="N162" s="3">
        <v>0.62400001287460305</v>
      </c>
      <c r="O162" s="3">
        <v>0.53131139278411799</v>
      </c>
      <c r="P162" s="3">
        <v>0.61717730760574296</v>
      </c>
      <c r="Q162" s="3">
        <v>0.61173182041799423</v>
      </c>
      <c r="R162" s="3">
        <v>0.55652165412902799</v>
      </c>
      <c r="S162" s="3">
        <v>0.55680131912231401</v>
      </c>
      <c r="T162" s="3">
        <v>0.55680131912231401</v>
      </c>
      <c r="U162">
        <v>12</v>
      </c>
      <c r="V162">
        <v>2</v>
      </c>
      <c r="W162">
        <v>100</v>
      </c>
      <c r="X162">
        <v>0.99000000953674305</v>
      </c>
      <c r="Y162">
        <v>1.29999995231628</v>
      </c>
      <c r="Z162">
        <v>0.89999997615814198</v>
      </c>
      <c r="AA162" s="1">
        <v>3.1721987724304199</v>
      </c>
      <c r="AB162" s="1">
        <v>6.2848958969116202</v>
      </c>
      <c r="AC162" s="1">
        <v>43.241241455078097</v>
      </c>
      <c r="AD162" s="1">
        <v>85.631629943847599</v>
      </c>
      <c r="AE162" s="1">
        <v>0.17953736137462242</v>
      </c>
      <c r="AF162" s="1">
        <v>0.27900174260139399</v>
      </c>
      <c r="AG162" s="1">
        <v>1.09209203720092</v>
      </c>
      <c r="AH162" s="1">
        <v>2.2462463378906201</v>
      </c>
      <c r="AI162" s="3">
        <f>ABS((J162-F162)/F162)</f>
        <v>9.4916737787472481E-3</v>
      </c>
      <c r="AJ162" s="3">
        <f>ABS((J162-G162)/G162)</f>
        <v>0.46928972046021422</v>
      </c>
      <c r="AK162" s="3">
        <f>(AVERAGEIF($E:$E,_xlfn.CONCAT($A162,"_",$B162,"_",$C162,"_Standard"),$J:$J)-$J162)/$J162</f>
        <v>0</v>
      </c>
      <c r="AL162" s="3">
        <f>(AVERAGEIF($E:$E,_xlfn.CONCAT($A162,"_",$B162,"_",$C162,"_Standard"),$H:$H)-$H162)/$H162</f>
        <v>0</v>
      </c>
      <c r="AM162" s="3">
        <f>($J162+$M162-$L162)/$M162</f>
        <v>1.0234621929926098</v>
      </c>
    </row>
    <row r="163" spans="1:39" hidden="1" x14ac:dyDescent="0.25">
      <c r="A163" t="str" cm="1">
        <f t="array" ref="A163:D163">_xlfn.TEXTSPLIT(E163,"_")</f>
        <v>Random1000</v>
      </c>
      <c r="B163" t="str">
        <v>Plane</v>
      </c>
      <c r="C163" t="str">
        <v>Oblique</v>
      </c>
      <c r="D163" t="str">
        <v>Facing</v>
      </c>
      <c r="E163" t="s">
        <v>439</v>
      </c>
      <c r="F163" s="10">
        <v>103.172874450683</v>
      </c>
      <c r="G163" s="10">
        <v>69.739578247070298</v>
      </c>
      <c r="H163" s="21">
        <v>130.88269042968699</v>
      </c>
      <c r="I163" s="10">
        <v>76.849998474121094</v>
      </c>
      <c r="J163" s="21">
        <v>102.50601196289</v>
      </c>
      <c r="K163" s="10">
        <v>60.639999389648402</v>
      </c>
      <c r="L163" s="10">
        <v>102.65845489501901</v>
      </c>
      <c r="M163" s="45">
        <v>62.366546630859297</v>
      </c>
      <c r="N163" s="3">
        <v>0.54500001668929998</v>
      </c>
      <c r="O163" s="3">
        <v>0.554693102836608</v>
      </c>
      <c r="P163" s="3">
        <v>0.659182548522949</v>
      </c>
      <c r="Q163" s="3">
        <v>0.58425851635100212</v>
      </c>
      <c r="R163" s="3">
        <v>0.59459191560745195</v>
      </c>
      <c r="S163" s="3">
        <v>0.59528803825378396</v>
      </c>
      <c r="T163" s="3">
        <v>0.59528803825378396</v>
      </c>
      <c r="U163">
        <v>13</v>
      </c>
      <c r="V163">
        <v>2</v>
      </c>
      <c r="W163">
        <v>100</v>
      </c>
      <c r="X163">
        <v>0.40000000596046398</v>
      </c>
      <c r="Y163">
        <v>1.29999995231628</v>
      </c>
      <c r="Z163">
        <v>0.89999997615814198</v>
      </c>
      <c r="AA163" s="1">
        <v>4.3860940933227504</v>
      </c>
      <c r="AB163" s="1">
        <v>6.2656955718994096</v>
      </c>
      <c r="AC163" s="1">
        <v>60.670680999755803</v>
      </c>
      <c r="AD163" s="1">
        <v>85.631629943847599</v>
      </c>
      <c r="AE163" s="1">
        <v>0.18937779584890946</v>
      </c>
      <c r="AF163" s="1">
        <v>0.27840137481689398</v>
      </c>
      <c r="AG163" s="1">
        <v>1.7379517555236801</v>
      </c>
      <c r="AH163" s="1">
        <v>2.2462463378906201</v>
      </c>
      <c r="AI163" s="3">
        <f>ABS((J163-F163)/F163)</f>
        <v>6.463544718934431E-3</v>
      </c>
      <c r="AJ163" s="3">
        <f>ABS((J163-G163)/G163)</f>
        <v>0.46983986051272386</v>
      </c>
      <c r="AK163" s="3">
        <f>(AVERAGEIF($E:$E,_xlfn.CONCAT($A163,"_",$B163,"_",$C163,"_Standard"),$J:$J)-$J163)/$J163</f>
        <v>8.1556793454578228E-3</v>
      </c>
      <c r="AL163" s="3">
        <f>(AVERAGEIF($E:$E,_xlfn.CONCAT($A163,"_",$B163,"_",$C163,"_Standard"),$H:$H)-$H163)/$H163</f>
        <v>6.3875046516874935E-3</v>
      </c>
      <c r="AM163" s="3">
        <f>($J163+$M163-$L163)/$M163</f>
        <v>0.99755569387172738</v>
      </c>
    </row>
    <row r="164" spans="1:39" hidden="1" x14ac:dyDescent="0.25">
      <c r="A164" t="str" cm="1">
        <f t="array" ref="A164:D164">_xlfn.TEXTSPLIT(E164,"_")</f>
        <v>Sponza</v>
      </c>
      <c r="B164" t="str">
        <v>Plane</v>
      </c>
      <c r="C164" t="str">
        <v>15</v>
      </c>
      <c r="D164" t="str">
        <v>Full</v>
      </c>
      <c r="E164" t="s">
        <v>631</v>
      </c>
      <c r="F164" s="10">
        <v>272.82708740234301</v>
      </c>
      <c r="G164" s="10">
        <v>514.50018310546795</v>
      </c>
      <c r="H164" s="21">
        <v>273.27288818359301</v>
      </c>
      <c r="I164" s="10">
        <v>151.52299499511699</v>
      </c>
      <c r="J164" s="21">
        <v>272.06692504882801</v>
      </c>
      <c r="K164" s="10">
        <v>150.919998168945</v>
      </c>
      <c r="L164" s="45">
        <v>190.26420593261699</v>
      </c>
      <c r="M164" s="45">
        <v>134</v>
      </c>
      <c r="N164" s="3">
        <v>0.990999996662139</v>
      </c>
      <c r="O164" s="3">
        <v>0.47782942652702298</v>
      </c>
      <c r="P164" s="3">
        <v>0.52942365407943703</v>
      </c>
      <c r="Q164" s="3">
        <v>0.61330449581146196</v>
      </c>
      <c r="R164" s="3">
        <v>0.65168529748916604</v>
      </c>
      <c r="S164" s="3">
        <v>0.70329642295837402</v>
      </c>
      <c r="T164" s="3">
        <v>0.75618195533752397</v>
      </c>
      <c r="U164">
        <v>50</v>
      </c>
      <c r="V164">
        <v>2</v>
      </c>
      <c r="W164">
        <v>100</v>
      </c>
      <c r="X164">
        <v>0.40000000596046398</v>
      </c>
      <c r="Y164">
        <v>1.29999995231628</v>
      </c>
      <c r="Z164">
        <v>0.89999997615814198</v>
      </c>
      <c r="AA164" s="1">
        <v>11612.98046875</v>
      </c>
      <c r="AB164" s="1">
        <v>823.8564453125</v>
      </c>
      <c r="AC164" s="1">
        <v>53.096054077148402</v>
      </c>
      <c r="AD164" s="1">
        <v>77.304748535156193</v>
      </c>
      <c r="AE164" s="1">
        <v>20.008216249035438</v>
      </c>
      <c r="AF164" s="1">
        <v>53.542335510253899</v>
      </c>
      <c r="AG164" s="1">
        <v>2.09801721572875</v>
      </c>
      <c r="AH164" s="1">
        <v>2.4688622951507502</v>
      </c>
      <c r="AI164" s="3">
        <f>ABS((J164-F164)/F164)</f>
        <v>2.786242234056381E-3</v>
      </c>
      <c r="AJ164" s="3">
        <f>ABS((J164-G164)/G164)</f>
        <v>0.4712015000526118</v>
      </c>
      <c r="AK164" s="3">
        <f>(AVERAGEIF($E:$E,_xlfn.CONCAT($A164,"_",$B164,"_",$C164,"_Standard"),$J:$J)-$J164)/$J164</f>
        <v>-0.42803964155602037</v>
      </c>
      <c r="AL164" s="3">
        <f>(AVERAGEIF($E:$E,_xlfn.CONCAT($A164,"_",$B164,"_",$C164,"_Standard"),$H:$H)-$H164)/$H164</f>
        <v>-0.42773869671094555</v>
      </c>
      <c r="AM164" s="3">
        <f>($J164+$M164-$L164)/$M164</f>
        <v>1.6104680531060525</v>
      </c>
    </row>
    <row r="165" spans="1:39" x14ac:dyDescent="0.25">
      <c r="A165" t="str" cm="1">
        <f t="array" ref="A165:D165">_xlfn.TEXTSPLIT(E165,"_")</f>
        <v>Sponza</v>
      </c>
      <c r="B165" t="str">
        <v>Point</v>
      </c>
      <c r="C165" t="str">
        <v>15</v>
      </c>
      <c r="D165" t="str">
        <v>Facing</v>
      </c>
      <c r="E165" t="s">
        <v>447</v>
      </c>
      <c r="F165" s="10">
        <v>166.17147827148401</v>
      </c>
      <c r="G165" s="10">
        <v>111.02507019042901</v>
      </c>
      <c r="H165" s="21">
        <v>163.99964904785099</v>
      </c>
      <c r="I165" s="10">
        <v>98.718002319335895</v>
      </c>
      <c r="J165" s="21">
        <v>163.39765930175699</v>
      </c>
      <c r="K165" s="10">
        <v>98.416999816894503</v>
      </c>
      <c r="L165" s="45">
        <v>184.33741760253901</v>
      </c>
      <c r="M165" s="45">
        <v>46.307693481445298</v>
      </c>
      <c r="N165" s="3">
        <v>0.98699998855590798</v>
      </c>
      <c r="O165" s="3">
        <v>0.287182807922363</v>
      </c>
      <c r="P165" s="3">
        <v>0.65018439292907704</v>
      </c>
      <c r="Q165" s="3">
        <v>0.61010634899139404</v>
      </c>
      <c r="R165" s="3">
        <v>0.573969185352325</v>
      </c>
      <c r="S165" s="3">
        <v>0.63661819696426303</v>
      </c>
      <c r="T165" s="3">
        <v>0.71650934219360296</v>
      </c>
      <c r="U165">
        <v>29</v>
      </c>
      <c r="V165">
        <v>2</v>
      </c>
      <c r="W165">
        <v>100</v>
      </c>
      <c r="X165">
        <v>0.40000000596046398</v>
      </c>
      <c r="Y165">
        <v>1.29999995231628</v>
      </c>
      <c r="Z165">
        <v>0.89999997615814198</v>
      </c>
      <c r="AA165" s="1">
        <v>660.81646728515602</v>
      </c>
      <c r="AB165" s="1">
        <v>794.20129394531205</v>
      </c>
      <c r="AC165" s="1">
        <v>74.950973510742102</v>
      </c>
      <c r="AD165" s="1">
        <v>77.304748535156193</v>
      </c>
      <c r="AE165" s="1">
        <v>40.075805770346179</v>
      </c>
      <c r="AF165" s="1">
        <v>51.341224670410099</v>
      </c>
      <c r="AG165" s="1">
        <v>2.41387438774108</v>
      </c>
      <c r="AH165" s="1">
        <v>2.4688622951507502</v>
      </c>
      <c r="AI165" s="3">
        <f>ABS((J165-F165)/F165)</f>
        <v>1.6692509440129479E-2</v>
      </c>
      <c r="AJ165" s="3">
        <f>ABS((J165-G165)/G165)</f>
        <v>0.47171858591486665</v>
      </c>
      <c r="AK165" s="3">
        <f>(AVERAGEIF($E:$E,_xlfn.CONCAT($A165,"_",$B165,"_",$C165,"_Standard"),$J:$J)-$J165)/$J165</f>
        <v>5.6309380208808671E-2</v>
      </c>
      <c r="AL165" s="3">
        <f>(AVERAGEIF($E:$E,_xlfn.CONCAT($A165,"_",$B165,"_",$C165,"_Standard"),$H:$H)-$H165)/$H165</f>
        <v>5.61028727430107E-2</v>
      </c>
      <c r="AM165" s="3">
        <f>($J165+$M165-$L165)/$M165</f>
        <v>0.54781253984994449</v>
      </c>
    </row>
    <row r="166" spans="1:39" hidden="1" x14ac:dyDescent="0.25">
      <c r="A166" t="str" cm="1">
        <f t="array" ref="A166:D166">_xlfn.TEXTSPLIT(E166,"_")</f>
        <v>Random1000</v>
      </c>
      <c r="B166" t="str">
        <v>Plane</v>
      </c>
      <c r="C166" t="str">
        <v>Parallel</v>
      </c>
      <c r="D166" t="str">
        <v>Full</v>
      </c>
      <c r="E166" t="s">
        <v>595</v>
      </c>
      <c r="F166" s="10">
        <v>60.163482666015597</v>
      </c>
      <c r="G166" s="10">
        <v>113.41692352294901</v>
      </c>
      <c r="H166" s="21">
        <v>77.253608703613196</v>
      </c>
      <c r="I166" s="10">
        <v>48.563999176025298</v>
      </c>
      <c r="J166" s="21">
        <v>59.422046661376903</v>
      </c>
      <c r="K166" s="10">
        <v>38.313999176025298</v>
      </c>
      <c r="L166" s="10">
        <v>91.387565612792898</v>
      </c>
      <c r="M166" s="45">
        <v>81.052696228027301</v>
      </c>
      <c r="N166" s="3">
        <v>0.77999997138976995</v>
      </c>
      <c r="O166" s="3">
        <v>0.29103490710258401</v>
      </c>
      <c r="P166" s="3">
        <v>0.35518100857734602</v>
      </c>
      <c r="Q166" s="3">
        <v>0.45248842425033858</v>
      </c>
      <c r="R166" s="3">
        <v>0.56226640939712502</v>
      </c>
      <c r="S166" s="3">
        <v>0.58254390954971302</v>
      </c>
      <c r="T166" s="3">
        <v>0.58254390954971302</v>
      </c>
      <c r="U166">
        <v>16</v>
      </c>
      <c r="V166">
        <v>2</v>
      </c>
      <c r="W166">
        <v>100</v>
      </c>
      <c r="X166">
        <v>0.40000000596046398</v>
      </c>
      <c r="Y166">
        <v>1.29999995231628</v>
      </c>
      <c r="Z166">
        <v>0.89999997615814198</v>
      </c>
      <c r="AA166" s="1">
        <v>72.183044433593693</v>
      </c>
      <c r="AB166" s="1">
        <v>6.2760920524597097</v>
      </c>
      <c r="AC166" s="1">
        <v>61.453453063964801</v>
      </c>
      <c r="AD166" s="1">
        <v>85.631629943847599</v>
      </c>
      <c r="AE166" s="1">
        <v>0.12360769979708366</v>
      </c>
      <c r="AF166" s="1">
        <v>0.27060177922248801</v>
      </c>
      <c r="AG166" s="1">
        <v>2.0250251293182302</v>
      </c>
      <c r="AH166" s="1">
        <v>2.2462463378906201</v>
      </c>
      <c r="AI166" s="3">
        <f>ABS((J166-F166)/F166)</f>
        <v>1.2323688253796957E-2</v>
      </c>
      <c r="AJ166" s="3">
        <f>ABS((J166-G166)/G166)</f>
        <v>0.47607425051206465</v>
      </c>
      <c r="AK166" s="3">
        <f>(AVERAGEIF($E:$E,_xlfn.CONCAT($A166,"_",$B166,"_",$C166,"_Standard"),$J:$J)-$J166)/$J166</f>
        <v>0.55841848432570984</v>
      </c>
      <c r="AL166" s="3">
        <f>(AVERAGEIF($E:$E,_xlfn.CONCAT($A166,"_",$B166,"_",$C166,"_Standard"),$H:$H)-$H166)/$H166</f>
        <v>0.3997842142609101</v>
      </c>
      <c r="AM166" s="3">
        <f>($J166+$M166-$L166)/$M166</f>
        <v>0.60562053529364768</v>
      </c>
    </row>
    <row r="167" spans="1:39" hidden="1" x14ac:dyDescent="0.25">
      <c r="A167" t="str" cm="1">
        <f t="array" ref="A167:D167">_xlfn.TEXTSPLIT(E167,"_")</f>
        <v>Cottage</v>
      </c>
      <c r="B167" t="str">
        <v>Plane</v>
      </c>
      <c r="C167" t="str">
        <v>Parallel</v>
      </c>
      <c r="D167" t="str">
        <v>Longest</v>
      </c>
      <c r="E167" t="s">
        <v>534</v>
      </c>
      <c r="F167" s="10">
        <v>118.79206085205</v>
      </c>
      <c r="G167" s="10">
        <v>80.010459899902301</v>
      </c>
      <c r="H167" s="21">
        <v>136.23056030273401</v>
      </c>
      <c r="I167" s="10">
        <v>85.751998901367102</v>
      </c>
      <c r="J167" s="21">
        <v>118.37230682373</v>
      </c>
      <c r="K167" s="10">
        <v>73.802001953125</v>
      </c>
      <c r="L167" s="10">
        <v>98.026771545410099</v>
      </c>
      <c r="M167" s="45">
        <v>69.759368896484304</v>
      </c>
      <c r="N167" s="3">
        <v>0.74400001764297397</v>
      </c>
      <c r="O167" s="3">
        <v>0.82965445518493597</v>
      </c>
      <c r="P167" s="3">
        <v>0.89385539293289096</v>
      </c>
      <c r="Q167" s="3">
        <v>0.8390298820677734</v>
      </c>
      <c r="R167" s="3">
        <v>0.86751323938369695</v>
      </c>
      <c r="S167" s="3">
        <v>0.84795057773589999</v>
      </c>
      <c r="T167" s="3">
        <v>0.83983695507049505</v>
      </c>
      <c r="U167">
        <v>31</v>
      </c>
      <c r="V167">
        <v>2</v>
      </c>
      <c r="W167">
        <v>100</v>
      </c>
      <c r="X167">
        <v>0.99000000953674305</v>
      </c>
      <c r="Y167">
        <v>1.29999995231628</v>
      </c>
      <c r="Z167">
        <v>0.89999997615814198</v>
      </c>
      <c r="AA167" s="1">
        <v>85.455131530761705</v>
      </c>
      <c r="AB167" s="1">
        <v>19.526655197143501</v>
      </c>
      <c r="AC167" s="1">
        <v>47.402420043945298</v>
      </c>
      <c r="AD167" s="1">
        <v>65.592300415039006</v>
      </c>
      <c r="AE167" s="1">
        <v>0.57079384083388263</v>
      </c>
      <c r="AF167" s="1">
        <v>1.8604816198348999</v>
      </c>
      <c r="AG167" s="1">
        <v>1.6915322542190501</v>
      </c>
      <c r="AH167" s="1">
        <v>2.14588403701782</v>
      </c>
      <c r="AI167" s="3">
        <f>ABS((J167-F167)/F167)</f>
        <v>3.5335192041392734E-3</v>
      </c>
      <c r="AJ167" s="3">
        <f>ABS((J167-G167)/G167)</f>
        <v>0.47946039770075788</v>
      </c>
      <c r="AK167" s="3">
        <f>(AVERAGEIF($E:$E,_xlfn.CONCAT($A167,"_",$B167,"_",$C167,"_Standard"),$J:$J)-$J167)/$J167</f>
        <v>-0.29404410293197508</v>
      </c>
      <c r="AL167" s="3">
        <f>(AVERAGEIF($E:$E,_xlfn.CONCAT($A167,"_",$B167,"_",$C167,"_Standard"),$H:$H)-$H167)/$H167</f>
        <v>-0.28372393566939624</v>
      </c>
      <c r="AM167" s="3">
        <f>($J167+$M167-$L167)/$M167</f>
        <v>1.2916530868923222</v>
      </c>
    </row>
    <row r="168" spans="1:39" x14ac:dyDescent="0.25">
      <c r="A168" t="str" cm="1">
        <f t="array" ref="A168:D168">_xlfn.TEXTSPLIT(E168,"_")</f>
        <v>Sponza</v>
      </c>
      <c r="B168" t="str">
        <v>Point</v>
      </c>
      <c r="C168" t="str">
        <v>Parallel</v>
      </c>
      <c r="D168" t="str">
        <v>Facing</v>
      </c>
      <c r="E168" t="s">
        <v>411</v>
      </c>
      <c r="F168" s="10">
        <v>173.44937133789</v>
      </c>
      <c r="G168" s="10">
        <v>109.48902130126901</v>
      </c>
      <c r="H168" s="21">
        <v>162.55107116699199</v>
      </c>
      <c r="I168" s="10">
        <v>97.873001098632798</v>
      </c>
      <c r="J168" s="21">
        <v>162.55107116699199</v>
      </c>
      <c r="K168" s="10">
        <v>97.873001098632798</v>
      </c>
      <c r="L168" s="45">
        <v>197.82058715820301</v>
      </c>
      <c r="M168" s="45">
        <v>162.55107116699199</v>
      </c>
      <c r="N168" s="3">
        <v>1</v>
      </c>
      <c r="O168" s="3">
        <v>0.13395157456397999</v>
      </c>
      <c r="P168" s="3">
        <v>0.81489092111587502</v>
      </c>
      <c r="Q168" s="3">
        <v>0.67783772945403997</v>
      </c>
      <c r="R168" s="3">
        <v>0.62274706363677901</v>
      </c>
      <c r="S168" s="3">
        <v>0.65420240163803101</v>
      </c>
      <c r="T168" s="3">
        <v>0.72768509387969904</v>
      </c>
      <c r="U168">
        <v>27</v>
      </c>
      <c r="V168">
        <v>2</v>
      </c>
      <c r="W168">
        <v>100</v>
      </c>
      <c r="X168">
        <v>0.40000000596046398</v>
      </c>
      <c r="Y168">
        <v>1.29999995231628</v>
      </c>
      <c r="Z168">
        <v>0.89999997615814198</v>
      </c>
      <c r="AA168" s="1">
        <v>604.46527099609295</v>
      </c>
      <c r="AB168" s="1">
        <v>797.63024902343705</v>
      </c>
      <c r="AC168" s="1">
        <v>75.764465332031193</v>
      </c>
      <c r="AD168" s="1">
        <v>77.304748535156193</v>
      </c>
      <c r="AE168" s="1">
        <v>15.164564636860295</v>
      </c>
      <c r="AF168" s="1">
        <v>51.652641296386697</v>
      </c>
      <c r="AG168" s="1">
        <v>2.4301590919494598</v>
      </c>
      <c r="AH168" s="1">
        <v>2.4688622951507502</v>
      </c>
      <c r="AI168" s="3">
        <f>ABS((J168-F168)/F168)</f>
        <v>6.2832745295268069E-2</v>
      </c>
      <c r="AJ168" s="3">
        <f>ABS((J168-G168)/G168)</f>
        <v>0.48463352064969073</v>
      </c>
      <c r="AK168" s="3">
        <f>(AVERAGEIF($E:$E,_xlfn.CONCAT($A168,"_",$B168,"_",$C168,"_Standard"),$J:$J)-$J168)/$J168</f>
        <v>0.10259405214350523</v>
      </c>
      <c r="AL168" s="3">
        <f>(AVERAGEIF($E:$E,_xlfn.CONCAT($A168,"_",$B168,"_",$C168,"_Standard"),$H:$H)-$H168)/$H168</f>
        <v>0.10259405214350523</v>
      </c>
      <c r="AM168" s="3">
        <f>($J168+$M168-$L168)/$M168</f>
        <v>0.78302501645788636</v>
      </c>
    </row>
    <row r="169" spans="1:39" hidden="1" x14ac:dyDescent="0.25">
      <c r="A169" t="str" cm="1">
        <f t="array" ref="A169:D169">_xlfn.TEXTSPLIT(E169,"_")</f>
        <v>Cottage</v>
      </c>
      <c r="B169" t="str">
        <v>Plane</v>
      </c>
      <c r="C169" t="str">
        <v>Oblique</v>
      </c>
      <c r="D169" t="str">
        <v>Facing</v>
      </c>
      <c r="E169" t="s">
        <v>405</v>
      </c>
      <c r="F169" s="10">
        <v>111.632843017578</v>
      </c>
      <c r="G169" s="10">
        <v>75.227218627929602</v>
      </c>
      <c r="H169" s="21">
        <v>115.40504455566401</v>
      </c>
      <c r="I169" s="10">
        <v>71.318000793457003</v>
      </c>
      <c r="J169" s="21">
        <v>111.781440734863</v>
      </c>
      <c r="K169" s="10">
        <v>68.992996215820298</v>
      </c>
      <c r="L169" s="10">
        <v>98.938644409179602</v>
      </c>
      <c r="M169" s="45">
        <v>35.525485992431598</v>
      </c>
      <c r="N169" s="3">
        <v>0.89800000190734797</v>
      </c>
      <c r="O169" s="3">
        <v>0.74283444881439198</v>
      </c>
      <c r="P169" s="3">
        <v>0.79893761873245195</v>
      </c>
      <c r="Q169" s="3">
        <v>0.7830758107105078</v>
      </c>
      <c r="R169" s="3">
        <v>0.80107319355010898</v>
      </c>
      <c r="S169" s="3">
        <v>0.81960570812225297</v>
      </c>
      <c r="T169" s="3">
        <v>0.82023042440414395</v>
      </c>
      <c r="U169">
        <v>22</v>
      </c>
      <c r="V169">
        <v>2</v>
      </c>
      <c r="W169">
        <v>100</v>
      </c>
      <c r="X169">
        <v>0.40000000596046398</v>
      </c>
      <c r="Y169">
        <v>1.29999995231628</v>
      </c>
      <c r="Z169">
        <v>0.89999997615814198</v>
      </c>
      <c r="AA169" s="1">
        <v>13.298480033874499</v>
      </c>
      <c r="AB169" s="1">
        <v>19.491827011108398</v>
      </c>
      <c r="AC169" s="1">
        <v>51.519844055175703</v>
      </c>
      <c r="AD169" s="1">
        <v>65.592300415039006</v>
      </c>
      <c r="AE169" s="1">
        <v>1.4323667379410541</v>
      </c>
      <c r="AF169" s="1">
        <v>1.86538481712341</v>
      </c>
      <c r="AG169" s="1">
        <v>1.73768651485443</v>
      </c>
      <c r="AH169" s="1">
        <v>2.14588403701782</v>
      </c>
      <c r="AI169" s="3">
        <f>ABS((J169-F169)/F169)</f>
        <v>1.3311290232176686E-3</v>
      </c>
      <c r="AJ169" s="3">
        <f>ABS((J169-G169)/G169)</f>
        <v>0.48591750131995326</v>
      </c>
      <c r="AK169" s="3">
        <f>(AVERAGEIF($E:$E,_xlfn.CONCAT($A169,"_",$B169,"_",$C169,"_Standard"),$J:$J)-$J169)/$J169</f>
        <v>-0.12888330186766089</v>
      </c>
      <c r="AL169" s="3">
        <f>(AVERAGEIF($E:$E,_xlfn.CONCAT($A169,"_",$B169,"_",$C169,"_Standard"),$H:$H)-$H169)/$H169</f>
        <v>-0.12483662636839159</v>
      </c>
      <c r="AM169" s="3">
        <f>($J169+$M169-$L169)/$M169</f>
        <v>1.3615093774767622</v>
      </c>
    </row>
    <row r="170" spans="1:39" hidden="1" x14ac:dyDescent="0.25">
      <c r="A170" t="str" cm="1">
        <f t="array" ref="A170:D170">_xlfn.TEXTSPLIT(E170,"_")</f>
        <v>Random1000</v>
      </c>
      <c r="B170" t="str">
        <v>Plane</v>
      </c>
      <c r="C170" t="str">
        <v>Oblique</v>
      </c>
      <c r="D170" t="str">
        <v>Standard</v>
      </c>
      <c r="E170" t="s">
        <v>495</v>
      </c>
      <c r="F170" s="10">
        <v>103.745079040527</v>
      </c>
      <c r="G170" s="10">
        <v>69.478103637695298</v>
      </c>
      <c r="H170" s="21">
        <v>131.71870422363199</v>
      </c>
      <c r="I170" s="10">
        <v>77.267997741699205</v>
      </c>
      <c r="J170" s="21">
        <v>103.34201812744099</v>
      </c>
      <c r="K170" s="10">
        <v>61.057998657226499</v>
      </c>
      <c r="L170" s="10">
        <v>101.486457824707</v>
      </c>
      <c r="M170" s="45">
        <v>62.366546630859297</v>
      </c>
      <c r="N170" s="3">
        <v>0.54500001668929998</v>
      </c>
      <c r="O170" s="3">
        <v>0.55520361661911</v>
      </c>
      <c r="P170" s="3">
        <v>0.65873122215270996</v>
      </c>
      <c r="Q170" s="3">
        <v>0.61082389889092725</v>
      </c>
      <c r="R170" s="3">
        <v>0.59000855684280396</v>
      </c>
      <c r="S170" s="3">
        <v>0.59083086252212502</v>
      </c>
      <c r="T170" s="3">
        <v>0.59083086252212502</v>
      </c>
      <c r="U170">
        <v>12</v>
      </c>
      <c r="V170">
        <v>2</v>
      </c>
      <c r="W170">
        <v>100</v>
      </c>
      <c r="X170">
        <v>0.99000000953674305</v>
      </c>
      <c r="Y170">
        <v>1.29999995231628</v>
      </c>
      <c r="Z170">
        <v>0.89999997615814198</v>
      </c>
      <c r="AA170" s="1">
        <v>3.1523978710174498</v>
      </c>
      <c r="AB170" s="1">
        <v>6.2920880317687899</v>
      </c>
      <c r="AC170" s="1">
        <v>43.277107238769503</v>
      </c>
      <c r="AD170" s="1">
        <v>85.631629943847599</v>
      </c>
      <c r="AE170" s="1">
        <v>0.13439571773368347</v>
      </c>
      <c r="AF170" s="1">
        <v>0.329399913549423</v>
      </c>
      <c r="AG170" s="1">
        <v>1.09236943721771</v>
      </c>
      <c r="AH170" s="1">
        <v>2.2462463378906201</v>
      </c>
      <c r="AI170" s="3">
        <f>ABS((J170-F170)/F170)</f>
        <v>3.8851087378183667E-3</v>
      </c>
      <c r="AJ170" s="3">
        <f>ABS((J170-G170)/G170)</f>
        <v>0.48740412758434659</v>
      </c>
      <c r="AK170" s="3">
        <f>(AVERAGEIF($E:$E,_xlfn.CONCAT($A170,"_",$B170,"_",$C170,"_Standard"),$J:$J)-$J170)/$J170</f>
        <v>0</v>
      </c>
      <c r="AL170" s="3">
        <f>(AVERAGEIF($E:$E,_xlfn.CONCAT($A170,"_",$B170,"_",$C170,"_Standard"),$H:$H)-$H170)/$H170</f>
        <v>0</v>
      </c>
      <c r="AM170" s="3">
        <f>($J170+$M170-$L170)/$M170</f>
        <v>1.0297524939727198</v>
      </c>
    </row>
    <row r="171" spans="1:39" x14ac:dyDescent="0.25">
      <c r="A171" t="str" cm="1">
        <f t="array" ref="A171:D171">_xlfn.TEXTSPLIT(E171,"_")</f>
        <v>Sponza</v>
      </c>
      <c r="B171" t="str">
        <v>Point</v>
      </c>
      <c r="C171" t="str">
        <v>45</v>
      </c>
      <c r="D171" t="str">
        <v>Standard</v>
      </c>
      <c r="E171" t="s">
        <v>504</v>
      </c>
      <c r="F171" s="10">
        <v>185.7060546875</v>
      </c>
      <c r="G171" s="10">
        <v>135.52682495117099</v>
      </c>
      <c r="H171" s="21">
        <v>204.45031738281199</v>
      </c>
      <c r="I171" s="10">
        <v>120.810997009277</v>
      </c>
      <c r="J171" s="21">
        <v>202.19194030761699</v>
      </c>
      <c r="K171" s="10">
        <v>119.637001037597</v>
      </c>
      <c r="L171" s="45">
        <v>201.37911987304599</v>
      </c>
      <c r="M171" s="45">
        <v>24.547824859619102</v>
      </c>
      <c r="N171" s="3">
        <v>0.90899997949600198</v>
      </c>
      <c r="O171" s="3">
        <v>0.56646543741226196</v>
      </c>
      <c r="P171" s="3">
        <v>0.70018106698989802</v>
      </c>
      <c r="Q171" s="3">
        <v>0.64491581916809004</v>
      </c>
      <c r="R171" s="3">
        <v>0.60419428348541204</v>
      </c>
      <c r="S171" s="3">
        <v>0.63420557975768999</v>
      </c>
      <c r="T171" s="3">
        <v>0.71677970886230402</v>
      </c>
      <c r="U171">
        <v>33</v>
      </c>
      <c r="V171">
        <v>2</v>
      </c>
      <c r="W171">
        <v>100</v>
      </c>
      <c r="X171">
        <v>0.99000000953674305</v>
      </c>
      <c r="Y171">
        <v>1.29999995231628</v>
      </c>
      <c r="Z171">
        <v>0.89999997615814198</v>
      </c>
      <c r="AA171" s="1">
        <v>500.37731933593699</v>
      </c>
      <c r="AB171" s="1">
        <v>844.06072998046795</v>
      </c>
      <c r="AC171" s="1">
        <v>48.931919097900298</v>
      </c>
      <c r="AD171" s="1">
        <v>77.304748535156193</v>
      </c>
      <c r="AE171" s="1">
        <v>25.678714108234828</v>
      </c>
      <c r="AF171" s="1">
        <v>52.472198486328097</v>
      </c>
      <c r="AG171" s="1">
        <v>1.6843625307083101</v>
      </c>
      <c r="AH171" s="1">
        <v>2.4688622951507502</v>
      </c>
      <c r="AI171" s="3">
        <f>ABS((J171-F171)/F171)</f>
        <v>8.8774087887758382E-2</v>
      </c>
      <c r="AJ171" s="3">
        <f>ABS((J171-G171)/G171)</f>
        <v>0.49189609053753597</v>
      </c>
      <c r="AK171" s="3">
        <f>(AVERAGEIF($E:$E,_xlfn.CONCAT($A171,"_",$B171,"_",$C171,"_Standard"),$J:$J)-$J171)/$J171</f>
        <v>0</v>
      </c>
      <c r="AL171" s="3">
        <f>(AVERAGEIF($E:$E,_xlfn.CONCAT($A171,"_",$B171,"_",$C171,"_Standard"),$H:$H)-$H171)/$H171</f>
        <v>0</v>
      </c>
      <c r="AM171" s="3">
        <f>($J171+$M171-$L171)/$M171</f>
        <v>1.0331117090503643</v>
      </c>
    </row>
    <row r="172" spans="1:39" hidden="1" x14ac:dyDescent="0.25">
      <c r="A172" t="str" cm="1">
        <f t="array" ref="A172:D172">_xlfn.TEXTSPLIT(E172,"_")</f>
        <v>Wood</v>
      </c>
      <c r="B172" t="str">
        <v>Plane</v>
      </c>
      <c r="C172" t="str">
        <v>Parallel</v>
      </c>
      <c r="D172" t="str">
        <v>Longest</v>
      </c>
      <c r="E172" t="s">
        <v>525</v>
      </c>
      <c r="F172" s="10">
        <v>139.43862915039</v>
      </c>
      <c r="G172" s="10">
        <v>92.817481994628906</v>
      </c>
      <c r="H172" s="21">
        <v>164.91108703613199</v>
      </c>
      <c r="I172" s="10">
        <v>105.49700164794901</v>
      </c>
      <c r="J172" s="21">
        <v>140.50595092773401</v>
      </c>
      <c r="K172" s="10">
        <v>90.092002868652301</v>
      </c>
      <c r="L172" s="10">
        <v>141.39694213867099</v>
      </c>
      <c r="M172" s="45">
        <v>78.981246948242102</v>
      </c>
      <c r="N172" s="3">
        <v>0.73699998855590798</v>
      </c>
      <c r="O172" s="3">
        <v>0.60321992635726895</v>
      </c>
      <c r="P172" s="3">
        <v>0.62799239158630304</v>
      </c>
      <c r="Q172" s="3">
        <v>0.66774792984153564</v>
      </c>
      <c r="R172" s="3">
        <v>0.773054718971252</v>
      </c>
      <c r="S172" s="3">
        <v>0.79596608877181996</v>
      </c>
      <c r="T172" s="3">
        <v>0.79959541559219305</v>
      </c>
      <c r="U172">
        <v>32</v>
      </c>
      <c r="V172">
        <v>2</v>
      </c>
      <c r="W172">
        <v>100</v>
      </c>
      <c r="X172">
        <v>0.99000000953674305</v>
      </c>
      <c r="Y172">
        <v>1.29999995231628</v>
      </c>
      <c r="Z172">
        <v>0.89999997615814198</v>
      </c>
      <c r="AA172" s="1">
        <v>266.06881713867102</v>
      </c>
      <c r="AB172" s="1">
        <v>40.431289672851499</v>
      </c>
      <c r="AC172" s="1">
        <v>41.381210327148402</v>
      </c>
      <c r="AD172" s="1">
        <v>68.403999328613196</v>
      </c>
      <c r="AE172" s="1">
        <v>1.3999848765272773</v>
      </c>
      <c r="AF172" s="1">
        <v>3.0463433265686</v>
      </c>
      <c r="AG172" s="1">
        <v>1.5610605478286701</v>
      </c>
      <c r="AH172" s="1">
        <v>2.2891142368316602</v>
      </c>
      <c r="AI172" s="3">
        <f>ABS((J172-F172)/F172)</f>
        <v>7.6544196098834102E-3</v>
      </c>
      <c r="AJ172" s="3">
        <f>ABS((J172-G172)/G172)</f>
        <v>0.51378757436949973</v>
      </c>
      <c r="AK172" s="3">
        <f>(AVERAGEIF($E:$E,_xlfn.CONCAT($A172,"_",$B172,"_",$C172,"_Standard"),$J:$J)-$J172)/$J172</f>
        <v>-0.11911586827303156</v>
      </c>
      <c r="AL172" s="3">
        <f>(AVERAGEIF($E:$E,_xlfn.CONCAT($A172,"_",$B172,"_",$C172,"_Standard"),$H:$H)-$H172)/$H172</f>
        <v>-0.10897494201541169</v>
      </c>
      <c r="AM172" s="3">
        <f>($J172+$M172-$L172)/$M172</f>
        <v>0.98871895234167584</v>
      </c>
    </row>
    <row r="173" spans="1:39" hidden="1" x14ac:dyDescent="0.25">
      <c r="A173" t="str" cm="1">
        <f t="array" ref="A173:D173">_xlfn.TEXTSPLIT(E173,"_")</f>
        <v>Cottage</v>
      </c>
      <c r="B173" t="str">
        <v>Plane</v>
      </c>
      <c r="C173" t="str">
        <v>Oblique</v>
      </c>
      <c r="D173" t="str">
        <v>Longest</v>
      </c>
      <c r="E173" t="s">
        <v>533</v>
      </c>
      <c r="F173" s="10">
        <v>191.17665100097599</v>
      </c>
      <c r="G173" s="10">
        <v>128.03353881835901</v>
      </c>
      <c r="H173" s="21">
        <v>197.41131591796801</v>
      </c>
      <c r="I173" s="10">
        <v>112.153999328613</v>
      </c>
      <c r="J173" s="21">
        <v>193.95571899414</v>
      </c>
      <c r="K173" s="10">
        <v>109.879997253417</v>
      </c>
      <c r="L173" s="10">
        <v>98.375465393066406</v>
      </c>
      <c r="M173" s="45">
        <v>37.973628997802699</v>
      </c>
      <c r="N173" s="3">
        <v>0.90899997949600198</v>
      </c>
      <c r="O173" s="3">
        <v>0.89335662126541104</v>
      </c>
      <c r="P173" s="3">
        <v>0.95860522985458296</v>
      </c>
      <c r="Q173" s="3">
        <v>0.90919756256121653</v>
      </c>
      <c r="R173" s="3">
        <v>0.90722423791885298</v>
      </c>
      <c r="S173" s="3">
        <v>0.90518027544021595</v>
      </c>
      <c r="T173" s="3">
        <v>0.87322664260864202</v>
      </c>
      <c r="U173">
        <v>40</v>
      </c>
      <c r="V173">
        <v>2</v>
      </c>
      <c r="W173">
        <v>100</v>
      </c>
      <c r="X173">
        <v>0.99000000953674305</v>
      </c>
      <c r="Y173">
        <v>1.29999995231628</v>
      </c>
      <c r="Z173">
        <v>0.89999997615814198</v>
      </c>
      <c r="AA173" s="1">
        <v>163.93702697753901</v>
      </c>
      <c r="AB173" s="1">
        <v>19.580039978027301</v>
      </c>
      <c r="AC173" s="1">
        <v>47.543937683105398</v>
      </c>
      <c r="AD173" s="1">
        <v>65.592300415039006</v>
      </c>
      <c r="AE173" s="1">
        <v>0.57162899153813373</v>
      </c>
      <c r="AF173" s="1">
        <v>1.8774844408035201</v>
      </c>
      <c r="AG173" s="1">
        <v>1.7088431119918801</v>
      </c>
      <c r="AH173" s="1">
        <v>2.14588403701782</v>
      </c>
      <c r="AI173" s="3">
        <f>ABS((J173-F173)/F173)</f>
        <v>1.4536649630659227E-2</v>
      </c>
      <c r="AJ173" s="3">
        <f>ABS((J173-G173)/G173)</f>
        <v>0.51488212217038454</v>
      </c>
      <c r="AK173" s="3">
        <f>(AVERAGEIF($E:$E,_xlfn.CONCAT($A173,"_",$B173,"_",$C173,"_Standard"),$J:$J)-$J173)/$J173</f>
        <v>-0.49795406874096043</v>
      </c>
      <c r="AL173" s="3">
        <f>(AVERAGEIF($E:$E,_xlfn.CONCAT($A173,"_",$B173,"_",$C173,"_Standard"),$H:$H)-$H173)/$H173</f>
        <v>-0.48838663245925751</v>
      </c>
      <c r="AM173" s="3">
        <f>($J173+$M173-$L173)/$M173</f>
        <v>3.5170165750185278</v>
      </c>
    </row>
    <row r="174" spans="1:39" hidden="1" x14ac:dyDescent="0.25">
      <c r="A174" t="str" cm="1">
        <f t="array" ref="A174:D174">_xlfn.TEXTSPLIT(E174,"_")</f>
        <v>Crowd</v>
      </c>
      <c r="B174" t="str">
        <v>Plane</v>
      </c>
      <c r="C174" t="str">
        <v>15</v>
      </c>
      <c r="D174" t="str">
        <v>Full</v>
      </c>
      <c r="E174" t="s">
        <v>620</v>
      </c>
      <c r="F174" s="10">
        <v>177.26603698730401</v>
      </c>
      <c r="G174" s="10">
        <v>383.37145996093699</v>
      </c>
      <c r="H174" s="21">
        <v>182.72242736816401</v>
      </c>
      <c r="I174" s="10">
        <v>103.24700164794901</v>
      </c>
      <c r="J174" s="21">
        <v>182.72242736816401</v>
      </c>
      <c r="K174" s="10">
        <v>103.24700164794901</v>
      </c>
      <c r="L174" s="10">
        <v>151.29814147949199</v>
      </c>
      <c r="M174" s="45">
        <v>182.72242736816401</v>
      </c>
      <c r="N174" s="3">
        <v>1</v>
      </c>
      <c r="O174" s="3">
        <v>0.31986138224601701</v>
      </c>
      <c r="P174" s="3">
        <v>0.34776979684829701</v>
      </c>
      <c r="Q174" s="3">
        <v>0.45456152022133994</v>
      </c>
      <c r="R174" s="3">
        <v>0.58102858066558805</v>
      </c>
      <c r="S174" s="3">
        <v>0.63783925771713201</v>
      </c>
      <c r="T174" s="3">
        <v>0.64553183317184404</v>
      </c>
      <c r="U174">
        <v>30</v>
      </c>
      <c r="V174">
        <v>2</v>
      </c>
      <c r="W174">
        <v>100</v>
      </c>
      <c r="X174">
        <v>0.40000000596046398</v>
      </c>
      <c r="Y174">
        <v>1.29999995231628</v>
      </c>
      <c r="Z174">
        <v>0.89999997615814198</v>
      </c>
      <c r="AA174" s="1">
        <v>5216.01220703125</v>
      </c>
      <c r="AB174" s="1">
        <v>365.72369384765602</v>
      </c>
      <c r="AC174" s="1">
        <v>55.22212600708</v>
      </c>
      <c r="AD174" s="1">
        <v>89.022987365722599</v>
      </c>
      <c r="AE174" s="1">
        <v>14.210217509288199</v>
      </c>
      <c r="AF174" s="1">
        <v>17.962936401367099</v>
      </c>
      <c r="AG174" s="1">
        <v>2.0300014019012398</v>
      </c>
      <c r="AH174" s="1">
        <v>2.6513521671295099</v>
      </c>
      <c r="AI174" s="3">
        <f>ABS((J174-F174)/F174)</f>
        <v>3.0780799715462659E-2</v>
      </c>
      <c r="AJ174" s="3">
        <f>ABS((J174-G174)/G174)</f>
        <v>0.52338020314088529</v>
      </c>
      <c r="AK174" s="3">
        <f>(AVERAGEIF($E:$E,_xlfn.CONCAT($A174,"_",$B174,"_",$C174,"_Standard"),$J:$J)-$J174)/$J174</f>
        <v>-0.39377996320135572</v>
      </c>
      <c r="AL174" s="3">
        <f>(AVERAGEIF($E:$E,_xlfn.CONCAT($A174,"_",$B174,"_",$C174,"_Standard"),$H:$H)-$H174)/$H174</f>
        <v>-0.39377996320135572</v>
      </c>
      <c r="AM174" s="3">
        <f>($J174+$M174-$L174)/$M174</f>
        <v>1.1719782641971792</v>
      </c>
    </row>
    <row r="175" spans="1:39" x14ac:dyDescent="0.25">
      <c r="A175" t="str" cm="1">
        <f t="array" ref="A175:D175">_xlfn.TEXTSPLIT(E175,"_")</f>
        <v>Sponza</v>
      </c>
      <c r="B175" t="str">
        <v>Point</v>
      </c>
      <c r="C175" t="str">
        <v>15</v>
      </c>
      <c r="D175" t="str">
        <v>Standard</v>
      </c>
      <c r="E175" t="s">
        <v>503</v>
      </c>
      <c r="F175" s="10">
        <v>176.19807434082</v>
      </c>
      <c r="G175" s="10">
        <v>112.92535400390599</v>
      </c>
      <c r="H175" s="21">
        <v>173.20050048828099</v>
      </c>
      <c r="I175" s="10">
        <v>103.633003234863</v>
      </c>
      <c r="J175" s="21">
        <v>172.59848022460901</v>
      </c>
      <c r="K175" s="10">
        <v>103.33200073242099</v>
      </c>
      <c r="L175" s="45">
        <v>173.73017883300699</v>
      </c>
      <c r="M175" s="45">
        <v>46.307693481445298</v>
      </c>
      <c r="N175" s="3">
        <v>0.98699998855590798</v>
      </c>
      <c r="O175" s="3">
        <v>0.37713560461997903</v>
      </c>
      <c r="P175" s="3">
        <v>0.66753858327865601</v>
      </c>
      <c r="Q175" s="3">
        <v>0.64715868234634399</v>
      </c>
      <c r="R175" s="3">
        <v>0.61823081970214799</v>
      </c>
      <c r="S175" s="3">
        <v>0.65426766872405995</v>
      </c>
      <c r="T175" s="3">
        <v>0.729611456394195</v>
      </c>
      <c r="U175">
        <v>33</v>
      </c>
      <c r="V175">
        <v>2</v>
      </c>
      <c r="W175">
        <v>100</v>
      </c>
      <c r="X175">
        <v>0.99000000953674305</v>
      </c>
      <c r="Y175">
        <v>1.29999995231628</v>
      </c>
      <c r="Z175">
        <v>0.89999997615814198</v>
      </c>
      <c r="AA175" s="1">
        <v>434.14117431640602</v>
      </c>
      <c r="AB175" s="1">
        <v>837.921630859375</v>
      </c>
      <c r="AC175" s="1">
        <v>48.601612091064403</v>
      </c>
      <c r="AD175" s="1">
        <v>77.304748535156193</v>
      </c>
      <c r="AE175" s="1">
        <v>39.92797831372544</v>
      </c>
      <c r="AF175" s="1">
        <v>52.001811981201101</v>
      </c>
      <c r="AG175" s="1">
        <v>1.6838192939758301</v>
      </c>
      <c r="AH175" s="1">
        <v>2.4688622951507502</v>
      </c>
      <c r="AI175" s="3">
        <f>ABS((J175-F175)/F175)</f>
        <v>2.0429247763788259E-2</v>
      </c>
      <c r="AJ175" s="3">
        <f>ABS((J175-G175)/G175)</f>
        <v>0.5284298353285567</v>
      </c>
      <c r="AK175" s="3">
        <f>(AVERAGEIF($E:$E,_xlfn.CONCAT($A175,"_",$B175,"_",$C175,"_Standard"),$J:$J)-$J175)/$J175</f>
        <v>0</v>
      </c>
      <c r="AL175" s="3">
        <f>(AVERAGEIF($E:$E,_xlfn.CONCAT($A175,"_",$B175,"_",$C175,"_Standard"),$H:$H)-$H175)/$H175</f>
        <v>0</v>
      </c>
      <c r="AM175" s="3">
        <f>($J175+$M175-$L175)/$M175</f>
        <v>0.975561326351712</v>
      </c>
    </row>
    <row r="176" spans="1:39" hidden="1" x14ac:dyDescent="0.25">
      <c r="A176" t="str" cm="1">
        <f t="array" ref="A176:D176">_xlfn.TEXTSPLIT(E176,"_")</f>
        <v>CottageWalls</v>
      </c>
      <c r="B176" t="str">
        <v>Plane</v>
      </c>
      <c r="C176" t="str">
        <v>15</v>
      </c>
      <c r="D176" t="str">
        <v>Full</v>
      </c>
      <c r="E176" t="s">
        <v>612</v>
      </c>
      <c r="F176" s="10">
        <v>135.38517761230401</v>
      </c>
      <c r="G176" s="10">
        <v>88.174041748046804</v>
      </c>
      <c r="H176" s="21">
        <v>135.72932434082</v>
      </c>
      <c r="I176" s="10">
        <v>87.786003112792898</v>
      </c>
      <c r="J176" s="21">
        <v>135.72932434082</v>
      </c>
      <c r="K176" s="10">
        <v>87.786003112792898</v>
      </c>
      <c r="L176" s="10">
        <v>147.76045227050699</v>
      </c>
      <c r="M176" s="45">
        <v>135.72932434082</v>
      </c>
      <c r="N176" s="3">
        <v>1</v>
      </c>
      <c r="O176" s="3">
        <v>0.58389014005661</v>
      </c>
      <c r="P176" s="3">
        <v>0.61728388071060103</v>
      </c>
      <c r="Q176" s="3">
        <v>0.62612636775958064</v>
      </c>
      <c r="R176" s="3">
        <v>0.68890988826751698</v>
      </c>
      <c r="S176" s="3">
        <v>0.72064441442489602</v>
      </c>
      <c r="T176" s="3">
        <v>0.73704636096954301</v>
      </c>
      <c r="U176">
        <v>36</v>
      </c>
      <c r="V176">
        <v>2</v>
      </c>
      <c r="W176">
        <v>100</v>
      </c>
      <c r="X176">
        <v>0.40000000596046398</v>
      </c>
      <c r="Y176">
        <v>1.29999995231628</v>
      </c>
      <c r="Z176">
        <v>0.89999997615814198</v>
      </c>
      <c r="AA176" s="1">
        <v>411.165283203125</v>
      </c>
      <c r="AB176" s="1">
        <v>28.546489715576101</v>
      </c>
      <c r="AC176" s="1">
        <v>66.598587036132798</v>
      </c>
      <c r="AD176" s="1">
        <v>69.254341125488196</v>
      </c>
      <c r="AE176" s="1">
        <v>0.83773712149286816</v>
      </c>
      <c r="AF176" s="1">
        <v>2.4278869628906201</v>
      </c>
      <c r="AG176" s="1">
        <v>2.3870654106140101</v>
      </c>
      <c r="AH176" s="1">
        <v>2.1939425468444802</v>
      </c>
      <c r="AI176" s="3">
        <f>ABS((J176-F176)/F176)</f>
        <v>2.5419823246937037E-3</v>
      </c>
      <c r="AJ176" s="3">
        <f>ABS((J176-G176)/G176)</f>
        <v>0.53933427174247262</v>
      </c>
      <c r="AK176" s="3">
        <f>(AVERAGEIF($E:$E,_xlfn.CONCAT($A176,"_",$B176,"_",$C176,"_Standard"),$J:$J)-$J176)/$J176</f>
        <v>5.3095746370746814E-2</v>
      </c>
      <c r="AL176" s="3">
        <f>(AVERAGEIF($E:$E,_xlfn.CONCAT($A176,"_",$B176,"_",$C176,"_Standard"),$H:$H)-$H176)/$H176</f>
        <v>5.3095746370746814E-2</v>
      </c>
      <c r="AM176" s="3">
        <f>($J176+$M176-$L176)/$M176</f>
        <v>0.91135940602285392</v>
      </c>
    </row>
    <row r="177" spans="1:39" hidden="1" x14ac:dyDescent="0.25">
      <c r="A177" t="str" cm="1">
        <f t="array" ref="A177:D177">_xlfn.TEXTSPLIT(E177,"_")</f>
        <v>Sponza</v>
      </c>
      <c r="B177" t="str">
        <v>Plane</v>
      </c>
      <c r="C177" t="str">
        <v>15</v>
      </c>
      <c r="D177" t="str">
        <v>Facing</v>
      </c>
      <c r="E177" t="s">
        <v>440</v>
      </c>
      <c r="F177" s="10">
        <v>138.05140686035099</v>
      </c>
      <c r="G177" s="10">
        <v>88.897636413574205</v>
      </c>
      <c r="H177" s="21">
        <v>137.99476623535099</v>
      </c>
      <c r="I177" s="10">
        <v>83.702003479003906</v>
      </c>
      <c r="J177" s="21">
        <v>137.22274780273401</v>
      </c>
      <c r="K177" s="10">
        <v>83.316001892089801</v>
      </c>
      <c r="L177" s="45">
        <v>190.31291198730401</v>
      </c>
      <c r="M177" s="45">
        <v>154.39999389648401</v>
      </c>
      <c r="N177" s="3">
        <v>0.99500000476837103</v>
      </c>
      <c r="O177" s="3">
        <v>0.53770679235458296</v>
      </c>
      <c r="P177" s="3">
        <v>0.60895919799804599</v>
      </c>
      <c r="Q177" s="3">
        <v>0.52286809682846003</v>
      </c>
      <c r="R177" s="3">
        <v>0.50078642368316595</v>
      </c>
      <c r="S177" s="3">
        <v>0.585260689258575</v>
      </c>
      <c r="T177" s="3">
        <v>0.68187755346298196</v>
      </c>
      <c r="U177">
        <v>26</v>
      </c>
      <c r="V177">
        <v>2</v>
      </c>
      <c r="W177">
        <v>100</v>
      </c>
      <c r="X177">
        <v>0.40000000596046398</v>
      </c>
      <c r="Y177">
        <v>1.29999995231628</v>
      </c>
      <c r="Z177">
        <v>0.89999997615814198</v>
      </c>
      <c r="AA177" s="1">
        <v>745.32257080078102</v>
      </c>
      <c r="AB177" s="1">
        <v>807.68414306640602</v>
      </c>
      <c r="AC177" s="1">
        <v>76.200645446777301</v>
      </c>
      <c r="AD177" s="1">
        <v>77.304748535156193</v>
      </c>
      <c r="AE177" s="1">
        <v>26.559389452153148</v>
      </c>
      <c r="AF177" s="1">
        <v>52.630855560302699</v>
      </c>
      <c r="AG177" s="1">
        <v>2.4421300888061501</v>
      </c>
      <c r="AH177" s="1">
        <v>2.4688622951507502</v>
      </c>
      <c r="AI177" s="3">
        <f>ABS((J177-F177)/F177)</f>
        <v>6.0025397528562473E-3</v>
      </c>
      <c r="AJ177" s="3">
        <f>ABS((J177-G177)/G177)</f>
        <v>0.54360400724648295</v>
      </c>
      <c r="AK177" s="3">
        <f>(AVERAGEIF($E:$E,_xlfn.CONCAT($A177,"_",$B177,"_",$C177,"_Standard"),$J:$J)-$J177)/$J177</f>
        <v>0.13400655841245751</v>
      </c>
      <c r="AL177" s="3">
        <f>(AVERAGEIF($E:$E,_xlfn.CONCAT($A177,"_",$B177,"_",$C177,"_Standard"),$H:$H)-$H177)/$H177</f>
        <v>0.13325674162738815</v>
      </c>
      <c r="AM177" s="3">
        <f>($J177+$M177-$L177)/$M177</f>
        <v>0.65615177277685777</v>
      </c>
    </row>
    <row r="178" spans="1:39" x14ac:dyDescent="0.25">
      <c r="A178" t="str" cm="1">
        <f t="array" ref="A178:D178">_xlfn.TEXTSPLIT(E178,"_")</f>
        <v>Crowd</v>
      </c>
      <c r="B178" t="str">
        <v>Point</v>
      </c>
      <c r="C178" t="str">
        <v>45</v>
      </c>
      <c r="D178" t="str">
        <v>Facing</v>
      </c>
      <c r="E178" t="s">
        <v>413</v>
      </c>
      <c r="F178" s="10">
        <v>17.522657394409102</v>
      </c>
      <c r="G178" s="10">
        <v>64.794639587402301</v>
      </c>
      <c r="H178" s="21">
        <v>31.6268596649169</v>
      </c>
      <c r="I178" s="10">
        <v>18.288999557495099</v>
      </c>
      <c r="J178" s="21">
        <v>29.4524612426757</v>
      </c>
      <c r="K178" s="10">
        <v>17.198999404907202</v>
      </c>
      <c r="L178" s="10">
        <v>31.574853897094702</v>
      </c>
      <c r="M178" s="45">
        <v>3.1836016178131099</v>
      </c>
      <c r="N178" s="3">
        <v>0.31700000166893</v>
      </c>
      <c r="O178" s="3">
        <v>0.50085663795471103</v>
      </c>
      <c r="P178" s="3">
        <v>0.52021253108978205</v>
      </c>
      <c r="Q178" s="3">
        <v>0.44283277897979362</v>
      </c>
      <c r="R178" s="3">
        <v>0.45835956931114102</v>
      </c>
      <c r="S178" s="3">
        <v>0.70731949806213301</v>
      </c>
      <c r="T178" s="3">
        <v>0.80905556678771895</v>
      </c>
      <c r="U178">
        <v>25</v>
      </c>
      <c r="V178">
        <v>2</v>
      </c>
      <c r="W178">
        <v>100</v>
      </c>
      <c r="X178">
        <v>0.40000000596046398</v>
      </c>
      <c r="Y178">
        <v>1.29999995231628</v>
      </c>
      <c r="Z178">
        <v>0.89999997615814198</v>
      </c>
      <c r="AA178" s="1">
        <v>219.59327697753901</v>
      </c>
      <c r="AB178" s="1">
        <v>362.45339965820301</v>
      </c>
      <c r="AC178" s="1">
        <v>53.477336883544901</v>
      </c>
      <c r="AD178" s="1">
        <v>89.022987365722599</v>
      </c>
      <c r="AE178" s="1">
        <v>9.7944121185781299</v>
      </c>
      <c r="AF178" s="1">
        <v>18.2061347961425</v>
      </c>
      <c r="AG178" s="1">
        <v>1.73691010475158</v>
      </c>
      <c r="AH178" s="1">
        <v>2.6513521671295099</v>
      </c>
      <c r="AI178" s="3">
        <f>ABS((J178-F178)/F178)</f>
        <v>0.68082161168505195</v>
      </c>
      <c r="AJ178" s="3">
        <f>ABS((J178-G178)/G178)</f>
        <v>0.54544910766967225</v>
      </c>
      <c r="AK178" s="3">
        <f>(AVERAGEIF($E:$E,_xlfn.CONCAT($A178,"_",$B178,"_",$C178,"_Standard"),$J:$J)-$J178)/$J178</f>
        <v>0.21602204749620074</v>
      </c>
      <c r="AL178" s="3">
        <f>(AVERAGEIF($E:$E,_xlfn.CONCAT($A178,"_",$B178,"_",$C178,"_Standard"),$H:$H)-$H178)/$H178</f>
        <v>0.20116951439437572</v>
      </c>
      <c r="AM178" s="3">
        <f>($J178+$M178-$L178)/$M178</f>
        <v>0.33333597943170851</v>
      </c>
    </row>
    <row r="179" spans="1:39" hidden="1" x14ac:dyDescent="0.25">
      <c r="A179" t="str" cm="1">
        <f t="array" ref="A179:D179">_xlfn.TEXTSPLIT(E179,"_")</f>
        <v>Crowd</v>
      </c>
      <c r="B179" t="str">
        <v>Plane</v>
      </c>
      <c r="C179" t="str">
        <v>Oblique</v>
      </c>
      <c r="D179" t="str">
        <v>Full</v>
      </c>
      <c r="E179" t="s">
        <v>625</v>
      </c>
      <c r="F179" s="10">
        <v>234.69444274902301</v>
      </c>
      <c r="G179" s="10">
        <v>149.29191589355401</v>
      </c>
      <c r="H179" s="21">
        <v>231.05322265625</v>
      </c>
      <c r="I179" s="10">
        <v>124.467002868652</v>
      </c>
      <c r="J179" s="21">
        <v>231.00321960449199</v>
      </c>
      <c r="K179" s="10">
        <v>124.442001342773</v>
      </c>
      <c r="L179" s="10">
        <v>107.60456085205</v>
      </c>
      <c r="M179" s="45">
        <v>10</v>
      </c>
      <c r="N179" s="3">
        <v>0.99500000476837103</v>
      </c>
      <c r="O179" s="3">
        <v>0.53644031286239602</v>
      </c>
      <c r="P179" s="3">
        <v>0.61877745389938299</v>
      </c>
      <c r="Q179" s="3">
        <v>0.57664539837604045</v>
      </c>
      <c r="R179" s="3">
        <v>0.61903911828994695</v>
      </c>
      <c r="S179" s="3">
        <v>0.633237063884735</v>
      </c>
      <c r="T179" s="3">
        <v>0.66163456439971902</v>
      </c>
      <c r="U179">
        <v>30</v>
      </c>
      <c r="V179">
        <v>2</v>
      </c>
      <c r="W179">
        <v>100</v>
      </c>
      <c r="X179">
        <v>0.40000000596046398</v>
      </c>
      <c r="Y179">
        <v>1.29999995231628</v>
      </c>
      <c r="Z179">
        <v>0.89999997615814198</v>
      </c>
      <c r="AA179" s="1">
        <v>5951.27978515625</v>
      </c>
      <c r="AB179" s="1">
        <v>364.15606689453102</v>
      </c>
      <c r="AC179" s="1">
        <v>58.887123107910099</v>
      </c>
      <c r="AD179" s="1">
        <v>89.022987365722599</v>
      </c>
      <c r="AE179" s="1">
        <v>10.230076194764237</v>
      </c>
      <c r="AF179" s="1">
        <v>17.9886665344238</v>
      </c>
      <c r="AG179" s="1">
        <v>2.0637636184692298</v>
      </c>
      <c r="AH179" s="1">
        <v>2.6513521671295099</v>
      </c>
      <c r="AI179" s="3">
        <f>ABS((J179-F179)/F179)</f>
        <v>1.5727782478762543E-2</v>
      </c>
      <c r="AJ179" s="3">
        <f>ABS((J179-G179)/G179)</f>
        <v>0.54732570897675803</v>
      </c>
      <c r="AK179" s="3">
        <f>(AVERAGEIF($E:$E,_xlfn.CONCAT($A179,"_",$B179,"_",$C179,"_Standard"),$J:$J)-$J179)/$J179</f>
        <v>-0.51882495486665259</v>
      </c>
      <c r="AL179" s="3">
        <f>(AVERAGEIF($E:$E,_xlfn.CONCAT($A179,"_",$B179,"_",$C179,"_Standard"),$H:$H)-$H179)/$H179</f>
        <v>-0.5187022727849111</v>
      </c>
      <c r="AM179" s="3">
        <f>($J179+$M179-$L179)/$M179</f>
        <v>13.339865875244197</v>
      </c>
    </row>
    <row r="180" spans="1:39" hidden="1" x14ac:dyDescent="0.25">
      <c r="A180" t="str" cm="1">
        <f t="array" ref="A180:D180">_xlfn.TEXTSPLIT(E180,"_")</f>
        <v>Suzanne</v>
      </c>
      <c r="B180" t="str">
        <v>Plane</v>
      </c>
      <c r="C180" t="str">
        <v>Oblique</v>
      </c>
      <c r="D180" t="str">
        <v>Longest</v>
      </c>
      <c r="E180" t="s">
        <v>581</v>
      </c>
      <c r="F180" s="10">
        <v>71.327072143554602</v>
      </c>
      <c r="G180" s="10">
        <v>45.678478240966797</v>
      </c>
      <c r="H180" s="21">
        <v>78.5115966796875</v>
      </c>
      <c r="I180" s="10">
        <v>49.832000732421797</v>
      </c>
      <c r="J180" s="21">
        <v>70.777595520019503</v>
      </c>
      <c r="K180" s="10">
        <v>45.299999237060497</v>
      </c>
      <c r="L180" s="10">
        <v>70.596351623535099</v>
      </c>
      <c r="M180" s="45">
        <v>25.694356918334901</v>
      </c>
      <c r="N180" s="3">
        <v>0.69900000095367398</v>
      </c>
      <c r="O180" s="3">
        <v>0.56035065650939897</v>
      </c>
      <c r="P180" s="3">
        <v>0.67101812362670898</v>
      </c>
      <c r="Q180" s="3">
        <v>0.59670519261015309</v>
      </c>
      <c r="R180" s="3">
        <v>0.64712971448898304</v>
      </c>
      <c r="S180" s="3">
        <v>0.65633964538574197</v>
      </c>
      <c r="T180" s="3">
        <v>0.65633964538574197</v>
      </c>
      <c r="U180">
        <v>16</v>
      </c>
      <c r="V180">
        <v>2</v>
      </c>
      <c r="W180">
        <v>100</v>
      </c>
      <c r="X180">
        <v>0.99000000953674305</v>
      </c>
      <c r="Y180">
        <v>1.29999995231628</v>
      </c>
      <c r="Z180">
        <v>0.89999997615814198</v>
      </c>
      <c r="AA180" s="1">
        <v>72.585502624511705</v>
      </c>
      <c r="AB180" s="1">
        <v>6.3783898353576598</v>
      </c>
      <c r="AC180" s="1">
        <v>46.767364501953097</v>
      </c>
      <c r="AD180" s="1">
        <v>89.691513061523395</v>
      </c>
      <c r="AE180" s="1">
        <v>0.23934677537868213</v>
      </c>
      <c r="AF180" s="1">
        <v>0.30460083484649603</v>
      </c>
      <c r="AG180" s="1">
        <v>1.3583241701126001</v>
      </c>
      <c r="AH180" s="1">
        <v>2.6314699649810702</v>
      </c>
      <c r="AI180" s="3">
        <f>ABS((J180-F180)/F180)</f>
        <v>7.7036194956833417E-3</v>
      </c>
      <c r="AJ180" s="3">
        <f>ABS((J180-G180)/G180)</f>
        <v>0.54947358680925873</v>
      </c>
      <c r="AK180" s="3">
        <f>(AVERAGEIF($E:$E,_xlfn.CONCAT($A180,"_",$B180,"_",$C180,"_Standard"),$J:$J)-$J180)/$J180</f>
        <v>-0.6504316715355396</v>
      </c>
      <c r="AL180" s="3">
        <f>(AVERAGEIF($E:$E,_xlfn.CONCAT($A180,"_",$B180,"_",$C180,"_Standard"),$H:$H)-$H180)/$H180</f>
        <v>-0.62850324546346514</v>
      </c>
      <c r="AM180" s="3">
        <f>($J180+$M180-$L180)/$M180</f>
        <v>1.0070538405401801</v>
      </c>
    </row>
    <row r="181" spans="1:39" hidden="1" x14ac:dyDescent="0.25">
      <c r="A181" t="str" cm="1">
        <f t="array" ref="A181:D181">_xlfn.TEXTSPLIT(E181,"_")</f>
        <v>Wood</v>
      </c>
      <c r="B181" t="str">
        <v>Plane</v>
      </c>
      <c r="C181" t="str">
        <v>45</v>
      </c>
      <c r="D181" t="str">
        <v>Longest</v>
      </c>
      <c r="E181" t="s">
        <v>524</v>
      </c>
      <c r="F181" s="10">
        <v>212.77566528320301</v>
      </c>
      <c r="G181" s="10">
        <v>132.751953125</v>
      </c>
      <c r="H181" s="21">
        <v>220.06497192382801</v>
      </c>
      <c r="I181" s="10">
        <v>134.49200439453099</v>
      </c>
      <c r="J181" s="21">
        <v>208.33166503906199</v>
      </c>
      <c r="K181" s="10">
        <v>127.712997436523</v>
      </c>
      <c r="L181" s="10">
        <v>166.070068359375</v>
      </c>
      <c r="M181" s="45">
        <v>39.110652923583899</v>
      </c>
      <c r="N181" s="3">
        <v>0.69999998807907104</v>
      </c>
      <c r="O181" s="3">
        <v>0.845131576061248</v>
      </c>
      <c r="P181" s="3">
        <v>0.83658593893051103</v>
      </c>
      <c r="Q181" s="3">
        <v>0.79731827033987523</v>
      </c>
      <c r="R181" s="3">
        <v>0.77017730474472001</v>
      </c>
      <c r="S181" s="3">
        <v>0.76261544227600098</v>
      </c>
      <c r="T181" s="3">
        <v>0.77833902835845903</v>
      </c>
      <c r="U181">
        <v>34</v>
      </c>
      <c r="V181">
        <v>2</v>
      </c>
      <c r="W181">
        <v>100</v>
      </c>
      <c r="X181">
        <v>0.99000000953674305</v>
      </c>
      <c r="Y181">
        <v>1.29999995231628</v>
      </c>
      <c r="Z181">
        <v>0.89999997615814198</v>
      </c>
      <c r="AA181" s="1">
        <v>298.56356811523398</v>
      </c>
      <c r="AB181" s="1">
        <v>34.630264282226499</v>
      </c>
      <c r="AC181" s="1">
        <v>40.885299682617102</v>
      </c>
      <c r="AD181" s="1">
        <v>68.403999328613196</v>
      </c>
      <c r="AE181" s="1">
        <v>1.3370231885398642</v>
      </c>
      <c r="AF181" s="1">
        <v>2.9077243804931601</v>
      </c>
      <c r="AG181" s="1">
        <v>1.586718916893</v>
      </c>
      <c r="AH181" s="1">
        <v>2.2891142368316602</v>
      </c>
      <c r="AI181" s="3">
        <f>ABS((J181-F181)/F181)</f>
        <v>2.088584819239591E-2</v>
      </c>
      <c r="AJ181" s="3">
        <f>ABS((J181-G181)/G181)</f>
        <v>0.56933031970456738</v>
      </c>
      <c r="AK181" s="3">
        <f>(AVERAGEIF($E:$E,_xlfn.CONCAT($A181,"_",$B181,"_",$C181,"_Standard"),$J:$J)-$J181)/$J181</f>
        <v>-0.20007106013934953</v>
      </c>
      <c r="AL181" s="3">
        <f>(AVERAGEIF($E:$E,_xlfn.CONCAT($A181,"_",$B181,"_",$C181,"_Standard"),$H:$H)-$H181)/$H181</f>
        <v>-0.18070266502049903</v>
      </c>
      <c r="AM181" s="3">
        <f>($J181+$M181-$L181)/$M181</f>
        <v>2.0805648466738598</v>
      </c>
    </row>
    <row r="182" spans="1:39" x14ac:dyDescent="0.25">
      <c r="A182" t="str" cm="1">
        <f t="array" ref="A182:D182">_xlfn.TEXTSPLIT(E182,"_")</f>
        <v>Cottage</v>
      </c>
      <c r="B182" t="str">
        <v>Point</v>
      </c>
      <c r="C182" t="str">
        <v>45</v>
      </c>
      <c r="D182" t="str">
        <v>Standard</v>
      </c>
      <c r="E182" t="s">
        <v>486</v>
      </c>
      <c r="F182" s="10">
        <v>94.260902404785099</v>
      </c>
      <c r="G182" s="10">
        <v>59.988399505615199</v>
      </c>
      <c r="H182" s="21">
        <v>100.12391662597599</v>
      </c>
      <c r="I182" s="10">
        <v>63.028999328613203</v>
      </c>
      <c r="J182" s="21">
        <v>94.234703063964801</v>
      </c>
      <c r="K182" s="10">
        <v>59.324001312255803</v>
      </c>
      <c r="L182" s="10">
        <v>90.508293151855398</v>
      </c>
      <c r="M182" s="45">
        <v>35.9097480773925</v>
      </c>
      <c r="N182" s="3">
        <v>0.83600002527236905</v>
      </c>
      <c r="O182" s="3">
        <v>0.75359863042831399</v>
      </c>
      <c r="P182" s="3">
        <v>0.81441599130630404</v>
      </c>
      <c r="Q182" s="3">
        <v>0.83015935322655054</v>
      </c>
      <c r="R182" s="3">
        <v>0.78159439563751198</v>
      </c>
      <c r="S182" s="3">
        <v>0.804559826850891</v>
      </c>
      <c r="T182" s="3">
        <v>0.80828726291656405</v>
      </c>
      <c r="U182">
        <v>20</v>
      </c>
      <c r="V182">
        <v>2</v>
      </c>
      <c r="W182">
        <v>100</v>
      </c>
      <c r="X182">
        <v>0.99000000953674305</v>
      </c>
      <c r="Y182">
        <v>1.29999995231628</v>
      </c>
      <c r="Z182">
        <v>0.89999997615814198</v>
      </c>
      <c r="AA182" s="1">
        <v>16.6505737304687</v>
      </c>
      <c r="AB182" s="1">
        <v>20.024023056030199</v>
      </c>
      <c r="AC182" s="1">
        <v>55.763191223144503</v>
      </c>
      <c r="AD182" s="1">
        <v>65.592300415039006</v>
      </c>
      <c r="AE182" s="1">
        <v>1.6393530077133054</v>
      </c>
      <c r="AF182" s="1">
        <v>1.9390892982482899</v>
      </c>
      <c r="AG182" s="1">
        <v>1.844686627388</v>
      </c>
      <c r="AH182" s="1">
        <v>2.14588403701782</v>
      </c>
      <c r="AI182" s="3">
        <f>ABS((J182-F182)/F182)</f>
        <v>2.7794493954439689E-4</v>
      </c>
      <c r="AJ182" s="3">
        <f>ABS((J182-G182)/G182)</f>
        <v>0.5708821012159857</v>
      </c>
      <c r="AK182" s="3">
        <f>(AVERAGEIF($E:$E,_xlfn.CONCAT($A182,"_",$B182,"_",$C182,"_Standard"),$J:$J)-$J182)/$J182</f>
        <v>0</v>
      </c>
      <c r="AL182" s="3">
        <f>(AVERAGEIF($E:$E,_xlfn.CONCAT($A182,"_",$B182,"_",$C182,"_Standard"),$H:$H)-$H182)/$H182</f>
        <v>0</v>
      </c>
      <c r="AM182" s="3">
        <f>($J182+$M182-$L182)/$M182</f>
        <v>1.103771541478884</v>
      </c>
    </row>
    <row r="183" spans="1:39" hidden="1" x14ac:dyDescent="0.25">
      <c r="A183" t="str" cm="1">
        <f t="array" ref="A183:D183">_xlfn.TEXTSPLIT(E183,"_")</f>
        <v>Cottage</v>
      </c>
      <c r="B183" t="str">
        <v>Plane</v>
      </c>
      <c r="C183" t="str">
        <v>15</v>
      </c>
      <c r="D183" t="str">
        <v>Facing</v>
      </c>
      <c r="E183" t="s">
        <v>410</v>
      </c>
      <c r="F183" s="10">
        <v>104.207321166992</v>
      </c>
      <c r="G183" s="10">
        <v>66.497146606445298</v>
      </c>
      <c r="H183" s="21">
        <v>114.40194702148401</v>
      </c>
      <c r="I183" s="10">
        <v>76.208999633789006</v>
      </c>
      <c r="J183" s="21">
        <v>104.665901184082</v>
      </c>
      <c r="K183" s="10">
        <v>69.384002685546804</v>
      </c>
      <c r="L183" s="10">
        <v>112.93872833251901</v>
      </c>
      <c r="M183" s="45">
        <v>69.049644470214801</v>
      </c>
      <c r="N183" s="3">
        <v>0.85900002717971802</v>
      </c>
      <c r="O183" s="3">
        <v>0.81127417087554898</v>
      </c>
      <c r="P183" s="3">
        <v>0.87657678127288796</v>
      </c>
      <c r="Q183" s="3">
        <v>0.77156338031782323</v>
      </c>
      <c r="R183" s="3">
        <v>0.78501915931701605</v>
      </c>
      <c r="S183" s="3">
        <v>0.80460375547409002</v>
      </c>
      <c r="T183" s="3">
        <v>0.80525952577590898</v>
      </c>
      <c r="U183">
        <v>21</v>
      </c>
      <c r="V183">
        <v>2</v>
      </c>
      <c r="W183">
        <v>100</v>
      </c>
      <c r="X183">
        <v>0.40000000596046398</v>
      </c>
      <c r="Y183">
        <v>1.29999995231628</v>
      </c>
      <c r="Z183">
        <v>0.89999997615814198</v>
      </c>
      <c r="AA183" s="1">
        <v>19.717638015746999</v>
      </c>
      <c r="AB183" s="1">
        <v>19.597511291503899</v>
      </c>
      <c r="AC183" s="1">
        <v>76.978042602539006</v>
      </c>
      <c r="AD183" s="1">
        <v>65.592300415039006</v>
      </c>
      <c r="AE183" s="1">
        <v>0.94030985442688197</v>
      </c>
      <c r="AF183" s="1">
        <v>1.87708532810211</v>
      </c>
      <c r="AG183" s="1">
        <v>2.69061875343322</v>
      </c>
      <c r="AH183" s="1">
        <v>2.14588403701782</v>
      </c>
      <c r="AI183" s="3">
        <f>ABS((J183-F183)/F183)</f>
        <v>4.4006506640270181E-3</v>
      </c>
      <c r="AJ183" s="3">
        <f>ABS((J183-G183)/G183)</f>
        <v>0.5739908631498658</v>
      </c>
      <c r="AK183" s="3">
        <f>(AVERAGEIF($E:$E,_xlfn.CONCAT($A183,"_",$B183,"_",$C183,"_Standard"),$J:$J)-$J183)/$J183</f>
        <v>1.1046909529555432E-3</v>
      </c>
      <c r="AL183" s="3">
        <f>(AVERAGEIF($E:$E,_xlfn.CONCAT($A183,"_",$B183,"_",$C183,"_Standard"),$H:$H)-$H183)/$H183</f>
        <v>1.0105441239586428E-3</v>
      </c>
      <c r="AM183" s="3">
        <f>($J183+$M183-$L183)/$M183</f>
        <v>0.88019015576531245</v>
      </c>
    </row>
    <row r="184" spans="1:39" x14ac:dyDescent="0.25">
      <c r="A184" t="str" cm="1">
        <f t="array" ref="A184:D184">_xlfn.TEXTSPLIT(E184,"_")</f>
        <v>Sponza</v>
      </c>
      <c r="B184" t="str">
        <v>Point</v>
      </c>
      <c r="C184" t="str">
        <v>Oblique</v>
      </c>
      <c r="D184" t="str">
        <v>Full</v>
      </c>
      <c r="E184" t="s">
        <v>640</v>
      </c>
      <c r="F184" s="10">
        <v>419.09005737304602</v>
      </c>
      <c r="G184" s="10">
        <v>303.470703125</v>
      </c>
      <c r="H184" s="21">
        <v>482.55487060546801</v>
      </c>
      <c r="I184" s="10">
        <v>258.50201416015602</v>
      </c>
      <c r="J184" s="21">
        <v>480.49655151367102</v>
      </c>
      <c r="K184" s="10">
        <v>257.16198730468699</v>
      </c>
      <c r="L184" s="45">
        <v>203.092514038085</v>
      </c>
      <c r="M184" s="45">
        <v>66.810523986816406</v>
      </c>
      <c r="N184" s="3">
        <v>0.96399998664855902</v>
      </c>
      <c r="O184" s="3">
        <v>0.22533655166625899</v>
      </c>
      <c r="P184" s="3">
        <v>0.57070028781890803</v>
      </c>
      <c r="Q184" s="3">
        <v>0.577328860759735</v>
      </c>
      <c r="R184" s="3">
        <v>0.60076242685317904</v>
      </c>
      <c r="S184" s="3">
        <v>0.60925137996673495</v>
      </c>
      <c r="T184" s="3">
        <v>0.70215284824371305</v>
      </c>
      <c r="U184">
        <v>54</v>
      </c>
      <c r="V184">
        <v>2</v>
      </c>
      <c r="W184">
        <v>100</v>
      </c>
      <c r="X184">
        <v>0.40000000596046398</v>
      </c>
      <c r="Y184">
        <v>1.29999995231628</v>
      </c>
      <c r="Z184">
        <v>0.89999997615814198</v>
      </c>
      <c r="AA184" s="1">
        <v>7248.5908203125</v>
      </c>
      <c r="AB184" s="1">
        <v>838.58557128906205</v>
      </c>
      <c r="AC184" s="1">
        <v>54.768684387207003</v>
      </c>
      <c r="AD184" s="1">
        <v>77.304748535156193</v>
      </c>
      <c r="AE184" s="1">
        <v>21.25532532975555</v>
      </c>
      <c r="AF184" s="1">
        <v>52.017845153808501</v>
      </c>
      <c r="AG184" s="1">
        <v>2.0497770309448198</v>
      </c>
      <c r="AH184" s="1">
        <v>2.4688622951507502</v>
      </c>
      <c r="AI184" s="3">
        <f>ABS((J184-F184)/F184)</f>
        <v>0.14652338575039262</v>
      </c>
      <c r="AJ184" s="3">
        <f>ABS((J184-G184)/G184)</f>
        <v>0.58333752341079803</v>
      </c>
      <c r="AK184" s="3">
        <f>(AVERAGEIF($E:$E,_xlfn.CONCAT($A184,"_",$B184,"_",$C184,"_Standard"),$J:$J)-$J184)/$J184</f>
        <v>-0.61804179140803006</v>
      </c>
      <c r="AL184" s="3">
        <f>(AVERAGEIF($E:$E,_xlfn.CONCAT($A184,"_",$B184,"_",$C184,"_Standard"),$H:$H)-$H184)/$H184</f>
        <v>-0.61366464128879417</v>
      </c>
      <c r="AM184" s="3">
        <f>($J184+$M184-$L184)/$M184</f>
        <v>5.1521009104841857</v>
      </c>
    </row>
    <row r="185" spans="1:39" hidden="1" x14ac:dyDescent="0.25">
      <c r="A185" t="str" cm="1">
        <f t="array" ref="A185:D185">_xlfn.TEXTSPLIT(E185,"_")</f>
        <v>Wood</v>
      </c>
      <c r="B185" t="str">
        <v>Plane</v>
      </c>
      <c r="C185" t="str">
        <v>45</v>
      </c>
      <c r="D185" t="str">
        <v>Standard</v>
      </c>
      <c r="E185" t="s">
        <v>452</v>
      </c>
      <c r="F185" s="10">
        <v>170.10874938964801</v>
      </c>
      <c r="G185" s="10">
        <v>105.112731933593</v>
      </c>
      <c r="H185" s="21">
        <v>180.29864501953099</v>
      </c>
      <c r="I185" s="10">
        <v>114.740997314453</v>
      </c>
      <c r="J185" s="21">
        <v>166.65052795410099</v>
      </c>
      <c r="K185" s="10">
        <v>106.69100189208901</v>
      </c>
      <c r="L185" s="10">
        <v>137.21760559082</v>
      </c>
      <c r="M185" s="45">
        <v>43.326969146728501</v>
      </c>
      <c r="N185" s="3">
        <v>0.68500000238418501</v>
      </c>
      <c r="O185" s="3">
        <v>0.82581382989883401</v>
      </c>
      <c r="P185" s="3">
        <v>0.826371610164642</v>
      </c>
      <c r="Q185" s="3">
        <v>0.76964670432213356</v>
      </c>
      <c r="R185" s="3">
        <v>0.77150285243988004</v>
      </c>
      <c r="S185" s="3">
        <v>0.79695320129394498</v>
      </c>
      <c r="T185" s="3">
        <v>0.79833781719207697</v>
      </c>
      <c r="U185">
        <v>26</v>
      </c>
      <c r="V185">
        <v>2</v>
      </c>
      <c r="W185">
        <v>100</v>
      </c>
      <c r="X185">
        <v>0.99000000953674305</v>
      </c>
      <c r="Y185">
        <v>1.29999995231628</v>
      </c>
      <c r="Z185">
        <v>0.89999997615814198</v>
      </c>
      <c r="AA185" s="1">
        <v>21.689365386962798</v>
      </c>
      <c r="AB185" s="1">
        <v>34.058761596679602</v>
      </c>
      <c r="AC185" s="1">
        <v>48.657829284667898</v>
      </c>
      <c r="AD185" s="1">
        <v>68.403999328613196</v>
      </c>
      <c r="AE185" s="1">
        <v>0.89718068038137977</v>
      </c>
      <c r="AF185" s="1">
        <v>2.80292797088623</v>
      </c>
      <c r="AG185" s="1">
        <v>1.7825232744216899</v>
      </c>
      <c r="AH185" s="1">
        <v>2.2891142368316602</v>
      </c>
      <c r="AI185" s="3">
        <f>ABS((J185-F185)/F185)</f>
        <v>2.0329474221373985E-2</v>
      </c>
      <c r="AJ185" s="3">
        <f>ABS((J185-G185)/G185)</f>
        <v>0.58544569138765878</v>
      </c>
      <c r="AK185" s="3">
        <f>(AVERAGEIF($E:$E,_xlfn.CONCAT($A185,"_",$B185,"_",$C185,"_Standard"),$J:$J)-$J185)/$J185</f>
        <v>0</v>
      </c>
      <c r="AL185" s="3">
        <f>(AVERAGEIF($E:$E,_xlfn.CONCAT($A185,"_",$B185,"_",$C185,"_Standard"),$H:$H)-$H185)/$H185</f>
        <v>0</v>
      </c>
      <c r="AM185" s="3">
        <f>($J185+$M185-$L185)/$M185</f>
        <v>1.6793210543669752</v>
      </c>
    </row>
    <row r="186" spans="1:39" x14ac:dyDescent="0.25">
      <c r="A186" t="str" cm="1">
        <f t="array" ref="A186:D186">_xlfn.TEXTSPLIT(E186,"_")</f>
        <v>Sponza</v>
      </c>
      <c r="B186" t="str">
        <v>Point</v>
      </c>
      <c r="C186" t="str">
        <v>Parallel</v>
      </c>
      <c r="D186" t="str">
        <v>Standard</v>
      </c>
      <c r="E186" t="s">
        <v>467</v>
      </c>
      <c r="F186" s="10">
        <v>192.79072570800699</v>
      </c>
      <c r="G186" s="10">
        <v>112.928588867187</v>
      </c>
      <c r="H186" s="21">
        <v>179.22784423828099</v>
      </c>
      <c r="I186" s="10">
        <v>106.478996276855</v>
      </c>
      <c r="J186" s="21">
        <v>179.22784423828099</v>
      </c>
      <c r="K186" s="10">
        <v>106.478996276855</v>
      </c>
      <c r="L186" s="45">
        <v>185.589431762695</v>
      </c>
      <c r="M186" s="45">
        <v>179.22784423828099</v>
      </c>
      <c r="N186" s="3">
        <v>1</v>
      </c>
      <c r="O186" s="3">
        <v>0.186004593968391</v>
      </c>
      <c r="P186" s="3">
        <v>0.66401988267898504</v>
      </c>
      <c r="Q186" s="3">
        <v>0.62059819698333696</v>
      </c>
      <c r="R186" s="3">
        <v>0.59998691082000699</v>
      </c>
      <c r="S186" s="3">
        <v>0.64430212974548295</v>
      </c>
      <c r="T186" s="3">
        <v>0.70518875122070301</v>
      </c>
      <c r="U186">
        <v>28</v>
      </c>
      <c r="V186">
        <v>2</v>
      </c>
      <c r="W186">
        <v>100</v>
      </c>
      <c r="X186">
        <v>0.99000000953674305</v>
      </c>
      <c r="Y186">
        <v>1.29999995231628</v>
      </c>
      <c r="Z186">
        <v>0.89999997615814198</v>
      </c>
      <c r="AA186" s="1">
        <v>392.58523559570301</v>
      </c>
      <c r="AB186" s="1">
        <v>839.97418212890602</v>
      </c>
      <c r="AC186" s="1">
        <v>48.4939155578613</v>
      </c>
      <c r="AD186" s="1">
        <v>77.304748535156193</v>
      </c>
      <c r="AE186" s="1">
        <v>31.172233885524868</v>
      </c>
      <c r="AF186" s="1">
        <v>52.265335083007798</v>
      </c>
      <c r="AG186" s="1">
        <v>1.6722886562347401</v>
      </c>
      <c r="AH186" s="1">
        <v>2.4688622951507502</v>
      </c>
      <c r="AI186" s="3">
        <f>ABS((J186-F186)/F186)</f>
        <v>7.035027966162534E-2</v>
      </c>
      <c r="AJ186" s="3">
        <f>ABS((J186-G186)/G186)</f>
        <v>0.58709008972977772</v>
      </c>
      <c r="AK186" s="3">
        <f>(AVERAGEIF($E:$E,_xlfn.CONCAT($A186,"_",$B186,"_",$C186,"_Standard"),$J:$J)-$J186)/$J186</f>
        <v>0</v>
      </c>
      <c r="AL186" s="3">
        <f>(AVERAGEIF($E:$E,_xlfn.CONCAT($A186,"_",$B186,"_",$C186,"_Standard"),$H:$H)-$H186)/$H186</f>
        <v>0</v>
      </c>
      <c r="AM186" s="3">
        <f>($J186+$M186-$L186)/$M186</f>
        <v>0.9645055847686459</v>
      </c>
    </row>
    <row r="187" spans="1:39" hidden="1" x14ac:dyDescent="0.25">
      <c r="A187" t="str" cm="1">
        <f t="array" ref="A187:D187">_xlfn.TEXTSPLIT(E187,"_")</f>
        <v>Sponza</v>
      </c>
      <c r="B187" t="str">
        <v>Plane</v>
      </c>
      <c r="C187" t="str">
        <v>45</v>
      </c>
      <c r="D187" t="str">
        <v>Standard</v>
      </c>
      <c r="E187" t="s">
        <v>497</v>
      </c>
      <c r="F187" s="10">
        <v>156.22903442382801</v>
      </c>
      <c r="G187" s="10">
        <v>103.15866088867099</v>
      </c>
      <c r="H187" s="21">
        <v>165.418701171875</v>
      </c>
      <c r="I187" s="10">
        <v>98.666999816894503</v>
      </c>
      <c r="J187" s="21">
        <v>163.83590698242099</v>
      </c>
      <c r="K187" s="10">
        <v>97.862998962402301</v>
      </c>
      <c r="L187" s="45">
        <v>161.05397033691401</v>
      </c>
      <c r="M187" s="45">
        <v>38.6048774719238</v>
      </c>
      <c r="N187" s="3">
        <v>0.95899999141693104</v>
      </c>
      <c r="O187" s="3">
        <v>0.479357630014419</v>
      </c>
      <c r="P187" s="3">
        <v>0.50973969697952204</v>
      </c>
      <c r="Q187" s="3">
        <v>0.479468613862991</v>
      </c>
      <c r="R187" s="3">
        <v>0.466269850730896</v>
      </c>
      <c r="S187" s="3">
        <v>0.54637414216995195</v>
      </c>
      <c r="T187" s="3">
        <v>0.629868924617767</v>
      </c>
      <c r="U187">
        <v>29</v>
      </c>
      <c r="V187">
        <v>2</v>
      </c>
      <c r="W187">
        <v>100</v>
      </c>
      <c r="X187">
        <v>0.99000000953674305</v>
      </c>
      <c r="Y187">
        <v>1.29999995231628</v>
      </c>
      <c r="Z187">
        <v>0.89999997615814198</v>
      </c>
      <c r="AA187" s="1">
        <v>475.12445068359301</v>
      </c>
      <c r="AB187" s="1">
        <v>799.98211669921795</v>
      </c>
      <c r="AC187" s="1">
        <v>49.252769470214801</v>
      </c>
      <c r="AD187" s="1">
        <v>77.304748535156193</v>
      </c>
      <c r="AE187" s="1">
        <v>20.136592262293028</v>
      </c>
      <c r="AF187" s="1">
        <v>51.352840423583899</v>
      </c>
      <c r="AG187" s="1">
        <v>1.68743979930877</v>
      </c>
      <c r="AH187" s="1">
        <v>2.4688622951507502</v>
      </c>
      <c r="AI187" s="3">
        <f>ABS((J187-F187)/F187)</f>
        <v>4.8690517653438077E-2</v>
      </c>
      <c r="AJ187" s="3">
        <f>ABS((J187-G187)/G187)</f>
        <v>0.58819342526395324</v>
      </c>
      <c r="AK187" s="3">
        <f>(AVERAGEIF($E:$E,_xlfn.CONCAT($A187,"_",$B187,"_",$C187,"_Standard"),$J:$J)-$J187)/$J187</f>
        <v>0</v>
      </c>
      <c r="AL187" s="3">
        <f>(AVERAGEIF($E:$E,_xlfn.CONCAT($A187,"_",$B187,"_",$C187,"_Standard"),$H:$H)-$H187)/$H187</f>
        <v>0</v>
      </c>
      <c r="AM187" s="3">
        <f>($J187+$M187-$L187)/$M187</f>
        <v>1.0720617918689215</v>
      </c>
    </row>
    <row r="188" spans="1:39" hidden="1" x14ac:dyDescent="0.25">
      <c r="A188" t="str" cm="1">
        <f t="array" ref="A188:D188">_xlfn.TEXTSPLIT(E188,"_")</f>
        <v>Cottage</v>
      </c>
      <c r="B188" t="str">
        <v>Plane</v>
      </c>
      <c r="C188" t="str">
        <v>45</v>
      </c>
      <c r="D188" t="str">
        <v>Longest</v>
      </c>
      <c r="E188" t="s">
        <v>542</v>
      </c>
      <c r="F188" s="10">
        <v>191.72071838378901</v>
      </c>
      <c r="G188" s="10">
        <v>120.31430053710901</v>
      </c>
      <c r="H188" s="21">
        <v>197.43315124511699</v>
      </c>
      <c r="I188" s="10">
        <v>113.453002929687</v>
      </c>
      <c r="J188" s="21">
        <v>191.753158569335</v>
      </c>
      <c r="K188" s="10">
        <v>109.698997497558</v>
      </c>
      <c r="L188" s="10">
        <v>106.340240478515</v>
      </c>
      <c r="M188" s="45">
        <v>46.1788520812988</v>
      </c>
      <c r="N188" s="3">
        <v>0.87699997425079301</v>
      </c>
      <c r="O188" s="3">
        <v>0.89849513769149703</v>
      </c>
      <c r="P188" s="3">
        <v>0.91782110929489102</v>
      </c>
      <c r="Q188" s="3">
        <v>0.84828026946257151</v>
      </c>
      <c r="R188" s="3">
        <v>0.881142437458038</v>
      </c>
      <c r="S188" s="3">
        <v>0.86231946945190396</v>
      </c>
      <c r="T188" s="3">
        <v>0.83856397867202703</v>
      </c>
      <c r="U188">
        <v>40</v>
      </c>
      <c r="V188">
        <v>2</v>
      </c>
      <c r="W188">
        <v>100</v>
      </c>
      <c r="X188">
        <v>0.99000000953674305</v>
      </c>
      <c r="Y188">
        <v>1.29999995231628</v>
      </c>
      <c r="Z188">
        <v>0.89999997615814198</v>
      </c>
      <c r="AA188" s="1">
        <v>187.2705078125</v>
      </c>
      <c r="AB188" s="1">
        <v>19.553024291992099</v>
      </c>
      <c r="AC188" s="1">
        <v>48.336906433105398</v>
      </c>
      <c r="AD188" s="1">
        <v>65.592300415039006</v>
      </c>
      <c r="AE188" s="1">
        <v>1.5651595630965351</v>
      </c>
      <c r="AF188" s="1">
        <v>1.87308621406555</v>
      </c>
      <c r="AG188" s="1">
        <v>1.70396208763122</v>
      </c>
      <c r="AH188" s="1">
        <v>2.14588403701782</v>
      </c>
      <c r="AI188" s="3">
        <f>ABS((J188-F188)/F188)</f>
        <v>1.6920542453348597E-4</v>
      </c>
      <c r="AJ188" s="3">
        <f>ABS((J188-G188)/G188)</f>
        <v>0.59376863526037649</v>
      </c>
      <c r="AK188" s="3">
        <f>(AVERAGEIF($E:$E,_xlfn.CONCAT($A188,"_",$B188,"_",$C188,"_Standard"),$J:$J)-$J188)/$J188</f>
        <v>-0.48780419098516598</v>
      </c>
      <c r="AL188" s="3">
        <f>(AVERAGEIF($E:$E,_xlfn.CONCAT($A188,"_",$B188,"_",$C188,"_Standard"),$H:$H)-$H188)/$H188</f>
        <v>-0.46727276549409624</v>
      </c>
      <c r="AM188" s="3">
        <f>($J188+$M188-$L188)/$M188</f>
        <v>2.849611115071653</v>
      </c>
    </row>
    <row r="189" spans="1:39" hidden="1" x14ac:dyDescent="0.25">
      <c r="A189" t="str" cm="1">
        <f t="array" ref="A189:D189">_xlfn.TEXTSPLIT(E189,"_")</f>
        <v>Cottage</v>
      </c>
      <c r="B189" t="str">
        <v>Plane</v>
      </c>
      <c r="C189" t="str">
        <v>Oblique</v>
      </c>
      <c r="D189" t="str">
        <v>Standard</v>
      </c>
      <c r="E189" t="s">
        <v>461</v>
      </c>
      <c r="F189" s="10">
        <v>97.026687622070298</v>
      </c>
      <c r="G189" s="10">
        <v>61.036190032958899</v>
      </c>
      <c r="H189" s="21">
        <v>100.99826812744099</v>
      </c>
      <c r="I189" s="10">
        <v>63.887001037597599</v>
      </c>
      <c r="J189" s="21">
        <v>97.374679565429602</v>
      </c>
      <c r="K189" s="10">
        <v>61.562000274658203</v>
      </c>
      <c r="L189" s="10">
        <v>91.476264953613196</v>
      </c>
      <c r="M189" s="45">
        <v>35.525485992431598</v>
      </c>
      <c r="N189" s="3">
        <v>0.89800000190734797</v>
      </c>
      <c r="O189" s="3">
        <v>0.79390794038772505</v>
      </c>
      <c r="P189" s="3">
        <v>0.83815765380859297</v>
      </c>
      <c r="Q189" s="3">
        <v>0.77272142462176385</v>
      </c>
      <c r="R189" s="3">
        <v>0.78699040412902799</v>
      </c>
      <c r="S189" s="3">
        <v>0.80749362707137995</v>
      </c>
      <c r="T189" s="3">
        <v>0.80970966815948398</v>
      </c>
      <c r="U189">
        <v>20</v>
      </c>
      <c r="V189">
        <v>2</v>
      </c>
      <c r="W189">
        <v>100</v>
      </c>
      <c r="X189">
        <v>0.99000000953674305</v>
      </c>
      <c r="Y189">
        <v>1.29999995231628</v>
      </c>
      <c r="Z189">
        <v>0.89999997615814198</v>
      </c>
      <c r="AA189" s="1">
        <v>14.601660728454499</v>
      </c>
      <c r="AB189" s="1">
        <v>19.769050598144499</v>
      </c>
      <c r="AC189" s="1">
        <v>55.3316650390625</v>
      </c>
      <c r="AD189" s="1">
        <v>65.592300415039006</v>
      </c>
      <c r="AE189" s="1">
        <v>0.60472284270903365</v>
      </c>
      <c r="AF189" s="1">
        <v>1.8721837997436499</v>
      </c>
      <c r="AG189" s="1">
        <v>1.8512649536132799</v>
      </c>
      <c r="AH189" s="1">
        <v>2.14588403701782</v>
      </c>
      <c r="AI189" s="3">
        <f>ABS((J189-F189)/F189)</f>
        <v>3.5865590373936203E-3</v>
      </c>
      <c r="AJ189" s="3">
        <f>ABS((J189-G189)/G189)</f>
        <v>0.59535972859459774</v>
      </c>
      <c r="AK189" s="3">
        <f>(AVERAGEIF($E:$E,_xlfn.CONCAT($A189,"_",$B189,"_",$C189,"_Standard"),$J:$J)-$J189)/$J189</f>
        <v>0</v>
      </c>
      <c r="AL189" s="3">
        <f>(AVERAGEIF($E:$E,_xlfn.CONCAT($A189,"_",$B189,"_",$C189,"_Standard"),$H:$H)-$H189)/$H189</f>
        <v>0</v>
      </c>
      <c r="AM189" s="3">
        <f>($J189+$M189-$L189)/$M189</f>
        <v>1.1660333264145359</v>
      </c>
    </row>
    <row r="190" spans="1:39" x14ac:dyDescent="0.25">
      <c r="A190" t="str" cm="1">
        <f t="array" ref="A190:D190">_xlfn.TEXTSPLIT(E190,"_")</f>
        <v>CottageWalls</v>
      </c>
      <c r="B190" t="str">
        <v>Point</v>
      </c>
      <c r="C190" t="str">
        <v>Parallel</v>
      </c>
      <c r="D190" t="str">
        <v>Full</v>
      </c>
      <c r="E190" t="s">
        <v>614</v>
      </c>
      <c r="F190" s="10">
        <v>131.62510681152301</v>
      </c>
      <c r="G190" s="10">
        <v>82.020401000976506</v>
      </c>
      <c r="H190" s="21">
        <v>138.72958374023401</v>
      </c>
      <c r="I190" s="10">
        <v>83.654998779296804</v>
      </c>
      <c r="J190" s="21">
        <v>130.89627075195301</v>
      </c>
      <c r="K190" s="10">
        <v>78.574996948242102</v>
      </c>
      <c r="L190" s="10">
        <v>99.652687072753906</v>
      </c>
      <c r="M190" s="45">
        <v>60.722465515136697</v>
      </c>
      <c r="N190" s="3">
        <v>0.87099999189376798</v>
      </c>
      <c r="O190" s="3">
        <v>0.58627337217330899</v>
      </c>
      <c r="P190" s="3">
        <v>0.71777158975601196</v>
      </c>
      <c r="Q190" s="3">
        <v>0.67955932988495149</v>
      </c>
      <c r="R190" s="3">
        <v>0.69545561075210505</v>
      </c>
      <c r="S190" s="3">
        <v>0.69139355421066195</v>
      </c>
      <c r="T190" s="3">
        <v>0.73048853874206499</v>
      </c>
      <c r="U190">
        <v>32</v>
      </c>
      <c r="V190">
        <v>2</v>
      </c>
      <c r="W190">
        <v>100</v>
      </c>
      <c r="X190">
        <v>0.40000000596046398</v>
      </c>
      <c r="Y190">
        <v>1.29999995231628</v>
      </c>
      <c r="Z190">
        <v>0.89999997615814198</v>
      </c>
      <c r="AA190" s="1">
        <v>566.22149658203102</v>
      </c>
      <c r="AB190" s="1">
        <v>28.698490142822202</v>
      </c>
      <c r="AC190" s="1">
        <v>68.606842041015597</v>
      </c>
      <c r="AD190" s="1">
        <v>69.254341125488196</v>
      </c>
      <c r="AE190" s="1">
        <v>1.685193793522523</v>
      </c>
      <c r="AF190" s="1">
        <v>2.5232913494110099</v>
      </c>
      <c r="AG190" s="1">
        <v>2.30946540832519</v>
      </c>
      <c r="AH190" s="1">
        <v>2.1939425468444802</v>
      </c>
      <c r="AI190" s="3">
        <f>ABS((J190-F190)/F190)</f>
        <v>5.537211533766402E-3</v>
      </c>
      <c r="AJ190" s="3">
        <f>ABS((J190-G190)/G190)</f>
        <v>0.59589893678274763</v>
      </c>
      <c r="AK190" s="3">
        <f>(AVERAGEIF($E:$E,_xlfn.CONCAT($A190,"_",$B190,"_",$C190,"_Standard"),$J:$J)-$J190)/$J190</f>
        <v>-0.23705821982561287</v>
      </c>
      <c r="AL190" s="3">
        <f>(AVERAGEIF($E:$E,_xlfn.CONCAT($A190,"_",$B190,"_",$C190,"_Standard"),$H:$H)-$H190)/$H190</f>
        <v>-0.21900255637453955</v>
      </c>
      <c r="AM190" s="3">
        <f>($J190+$M190-$L190)/$M190</f>
        <v>1.5145308810198228</v>
      </c>
    </row>
    <row r="191" spans="1:39" x14ac:dyDescent="0.25">
      <c r="A191" t="str" cm="1">
        <f t="array" ref="A191:D191">_xlfn.TEXTSPLIT(E191,"_")</f>
        <v>Wood</v>
      </c>
      <c r="B191" t="str">
        <v>Point</v>
      </c>
      <c r="C191" t="str">
        <v>45</v>
      </c>
      <c r="D191" t="str">
        <v>Full</v>
      </c>
      <c r="E191" t="s">
        <v>611</v>
      </c>
      <c r="F191" s="10">
        <v>63.2825927734375</v>
      </c>
      <c r="G191" s="10">
        <v>184.71760559082</v>
      </c>
      <c r="H191" s="21">
        <v>79.527580261230398</v>
      </c>
      <c r="I191" s="10">
        <v>46.659000396728501</v>
      </c>
      <c r="J191" s="21">
        <v>74.570182800292898</v>
      </c>
      <c r="K191" s="10">
        <v>43.8289985656738</v>
      </c>
      <c r="L191" s="10">
        <v>53.935195922851499</v>
      </c>
      <c r="M191" s="45">
        <v>7.2927551269531197</v>
      </c>
      <c r="N191" s="3">
        <v>0.31000000238418501</v>
      </c>
      <c r="O191" s="3">
        <v>0.80085182189941395</v>
      </c>
      <c r="P191" s="3">
        <v>0.80954289436340299</v>
      </c>
      <c r="Q191" s="3">
        <v>0.84828916329932336</v>
      </c>
      <c r="R191" s="3">
        <v>0.878809213638305</v>
      </c>
      <c r="S191" s="3">
        <v>0.859594166278839</v>
      </c>
      <c r="T191" s="3">
        <v>0.85534310340881303</v>
      </c>
      <c r="U191">
        <v>27</v>
      </c>
      <c r="V191">
        <v>2</v>
      </c>
      <c r="W191">
        <v>100</v>
      </c>
      <c r="X191">
        <v>0.40000000596046398</v>
      </c>
      <c r="Y191">
        <v>1.29999995231628</v>
      </c>
      <c r="Z191">
        <v>0.89999997615814198</v>
      </c>
      <c r="AA191" s="1">
        <v>234.50128173828099</v>
      </c>
      <c r="AB191" s="1">
        <v>34.589389801025298</v>
      </c>
      <c r="AC191" s="1">
        <v>37.471294403076101</v>
      </c>
      <c r="AD191" s="1">
        <v>68.403999328613196</v>
      </c>
      <c r="AE191" s="1">
        <v>1.8208924017356443</v>
      </c>
      <c r="AF191" s="1">
        <v>2.9557323455810498</v>
      </c>
      <c r="AG191" s="1">
        <v>1.80919754505157</v>
      </c>
      <c r="AH191" s="1">
        <v>2.2891142368316602</v>
      </c>
      <c r="AI191" s="3">
        <f>ABS((J191-F191)/F191)</f>
        <v>0.17836800820198534</v>
      </c>
      <c r="AJ191" s="3">
        <f>ABS((J191-G191)/G191)</f>
        <v>0.59630170301428564</v>
      </c>
      <c r="AK191" s="3">
        <f>(AVERAGEIF($E:$E,_xlfn.CONCAT($A191,"_",$B191,"_",$C191,"_Standard"),$J:$J)-$J191)/$J191</f>
        <v>-0.20388307298612626</v>
      </c>
      <c r="AL191" s="3">
        <f>(AVERAGEIF($E:$E,_xlfn.CONCAT($A191,"_",$B191,"_",$C191,"_Standard"),$H:$H)-$H191)/$H191</f>
        <v>-0.1796556911517912</v>
      </c>
      <c r="AM191" s="3">
        <f>($J191+$M191-$L191)/$M191</f>
        <v>3.8295186823395522</v>
      </c>
    </row>
    <row r="192" spans="1:39" x14ac:dyDescent="0.25">
      <c r="A192" t="str" cm="1">
        <f t="array" ref="A192:D192">_xlfn.TEXTSPLIT(E192,"_")</f>
        <v>CottageWalls</v>
      </c>
      <c r="B192" t="str">
        <v>Point</v>
      </c>
      <c r="C192" t="str">
        <v>15</v>
      </c>
      <c r="D192" t="str">
        <v>Facing</v>
      </c>
      <c r="E192" t="s">
        <v>445</v>
      </c>
      <c r="F192" s="10">
        <v>88.826560974121094</v>
      </c>
      <c r="G192" s="10">
        <v>55.699592590332003</v>
      </c>
      <c r="H192" s="21">
        <v>95.297454833984304</v>
      </c>
      <c r="I192" s="10">
        <v>61.027000427246001</v>
      </c>
      <c r="J192" s="21">
        <v>89.645446777343693</v>
      </c>
      <c r="K192" s="10">
        <v>57.330001831054602</v>
      </c>
      <c r="L192" s="10">
        <v>97.699806213378906</v>
      </c>
      <c r="M192" s="45">
        <v>58.26802444458</v>
      </c>
      <c r="N192" s="3">
        <v>0.90299999713897705</v>
      </c>
      <c r="O192" s="3">
        <v>0.56040716171264604</v>
      </c>
      <c r="P192" s="3">
        <v>0.85444915294647195</v>
      </c>
      <c r="Q192" s="3">
        <v>0.67454909273893637</v>
      </c>
      <c r="R192" s="3">
        <v>0.68894404172897294</v>
      </c>
      <c r="S192" s="3">
        <v>0.74062758684158303</v>
      </c>
      <c r="T192" s="3">
        <v>0.74757933616638095</v>
      </c>
      <c r="U192">
        <v>25</v>
      </c>
      <c r="V192">
        <v>2</v>
      </c>
      <c r="W192">
        <v>100</v>
      </c>
      <c r="X192">
        <v>0.40000000596046398</v>
      </c>
      <c r="Y192">
        <v>1.29999995231628</v>
      </c>
      <c r="Z192">
        <v>0.89999997615814198</v>
      </c>
      <c r="AA192" s="1">
        <v>29.857286453246999</v>
      </c>
      <c r="AB192" s="1">
        <v>28.5391635894775</v>
      </c>
      <c r="AC192" s="1">
        <v>75.583320617675696</v>
      </c>
      <c r="AD192" s="1">
        <v>69.254341125488196</v>
      </c>
      <c r="AE192" s="1">
        <v>1.4181526070405135</v>
      </c>
      <c r="AF192" s="1">
        <v>2.4878864288329998</v>
      </c>
      <c r="AG192" s="1">
        <v>2.5088438987731898</v>
      </c>
      <c r="AH192" s="1">
        <v>2.1939425468444802</v>
      </c>
      <c r="AI192" s="3">
        <f>ABS((J192-F192)/F192)</f>
        <v>9.2189294985896755E-3</v>
      </c>
      <c r="AJ192" s="3">
        <f>ABS((J192-G192)/G192)</f>
        <v>0.60944528691047928</v>
      </c>
      <c r="AK192" s="3">
        <f>(AVERAGEIF($E:$E,_xlfn.CONCAT($A192,"_",$B192,"_",$C192,"_Standard"),$J:$J)-$J192)/$J192</f>
        <v>8.5835601133208109E-2</v>
      </c>
      <c r="AL192" s="3">
        <f>(AVERAGEIF($E:$E,_xlfn.CONCAT($A192,"_",$B192,"_",$C192,"_Standard"),$H:$H)-$H192)/$H192</f>
        <v>8.0744927397920704E-2</v>
      </c>
      <c r="AM192" s="3">
        <f>($J192+$M192-$L192)/$M192</f>
        <v>0.86177050770451469</v>
      </c>
    </row>
    <row r="193" spans="1:39" hidden="1" x14ac:dyDescent="0.25">
      <c r="A193" t="str" cm="1">
        <f t="array" ref="A193:D193">_xlfn.TEXTSPLIT(E193,"_")</f>
        <v>Cottage</v>
      </c>
      <c r="B193" t="str">
        <v>Plane</v>
      </c>
      <c r="C193" t="str">
        <v>15</v>
      </c>
      <c r="D193" t="str">
        <v>Longest</v>
      </c>
      <c r="E193" t="s">
        <v>538</v>
      </c>
      <c r="F193" s="10">
        <v>152.71745300292901</v>
      </c>
      <c r="G193" s="10">
        <v>93.568367004394503</v>
      </c>
      <c r="H193" s="21">
        <v>158.28787231445301</v>
      </c>
      <c r="I193" s="10">
        <v>96.830001831054602</v>
      </c>
      <c r="J193" s="21">
        <v>151.36419677734301</v>
      </c>
      <c r="K193" s="10">
        <v>92.056999206542898</v>
      </c>
      <c r="L193" s="10">
        <v>114.823043823242</v>
      </c>
      <c r="M193" s="45">
        <v>63.519248962402301</v>
      </c>
      <c r="N193" s="3">
        <v>0.89200001955032304</v>
      </c>
      <c r="O193" s="3">
        <v>0.86298257112502996</v>
      </c>
      <c r="P193" s="3">
        <v>0.91659766435623102</v>
      </c>
      <c r="Q193" s="3">
        <v>0.88866617536504666</v>
      </c>
      <c r="R193" s="3">
        <v>0.89303725957870395</v>
      </c>
      <c r="S193" s="3">
        <v>0.87468308210372903</v>
      </c>
      <c r="T193" s="3">
        <v>0.85877901315688998</v>
      </c>
      <c r="U193">
        <v>30</v>
      </c>
      <c r="V193">
        <v>2</v>
      </c>
      <c r="W193">
        <v>100</v>
      </c>
      <c r="X193">
        <v>0.99000000953674305</v>
      </c>
      <c r="Y193">
        <v>1.29999995231628</v>
      </c>
      <c r="Z193">
        <v>0.89999997615814198</v>
      </c>
      <c r="AA193" s="1">
        <v>156.98812866210901</v>
      </c>
      <c r="AB193" s="1">
        <v>19.600439071655199</v>
      </c>
      <c r="AC193" s="1">
        <v>47.9094429016113</v>
      </c>
      <c r="AD193" s="1">
        <v>65.592300415039006</v>
      </c>
      <c r="AE193" s="1">
        <v>1.1424593392430302</v>
      </c>
      <c r="AF193" s="1">
        <v>1.91098773479461</v>
      </c>
      <c r="AG193" s="1">
        <v>1.7023743391036901</v>
      </c>
      <c r="AH193" s="1">
        <v>2.14588403701782</v>
      </c>
      <c r="AI193" s="3">
        <f>ABS((J193-F193)/F193)</f>
        <v>8.8611759754796317E-3</v>
      </c>
      <c r="AJ193" s="3">
        <f>ABS((J193-G193)/G193)</f>
        <v>0.61768556642902706</v>
      </c>
      <c r="AK193" s="3">
        <f>(AVERAGEIF($E:$E,_xlfn.CONCAT($A193,"_",$B193,"_",$C193,"_Standard"),$J:$J)-$J193)/$J193</f>
        <v>-0.30775224994364553</v>
      </c>
      <c r="AL193" s="3">
        <f>(AVERAGEIF($E:$E,_xlfn.CONCAT($A193,"_",$B193,"_",$C193,"_Standard"),$H:$H)-$H193)/$H193</f>
        <v>-0.2765235039023291</v>
      </c>
      <c r="AM193" s="3">
        <f>($J193+$M193-$L193)/$M193</f>
        <v>1.5752768420755427</v>
      </c>
    </row>
    <row r="194" spans="1:39" x14ac:dyDescent="0.25">
      <c r="A194" t="str" cm="1">
        <f t="array" ref="A194:D194">_xlfn.TEXTSPLIT(E194,"_")</f>
        <v>Crowd</v>
      </c>
      <c r="B194" t="str">
        <v>Point</v>
      </c>
      <c r="C194" t="str">
        <v>Parallel</v>
      </c>
      <c r="D194" t="str">
        <v>Full</v>
      </c>
      <c r="E194" t="s">
        <v>597</v>
      </c>
      <c r="F194" s="10">
        <v>41.650367736816399</v>
      </c>
      <c r="G194" s="10">
        <v>144.59559631347599</v>
      </c>
      <c r="H194" s="21">
        <v>60.836235046386697</v>
      </c>
      <c r="I194" s="10">
        <v>34.2560005187988</v>
      </c>
      <c r="J194" s="21">
        <v>54.563461303710902</v>
      </c>
      <c r="K194" s="10">
        <v>31.079000473022401</v>
      </c>
      <c r="L194" s="10">
        <v>55.612277984619098</v>
      </c>
      <c r="M194" s="45">
        <v>12.801632881164499</v>
      </c>
      <c r="N194" s="3">
        <v>0.51099997758865301</v>
      </c>
      <c r="O194" s="3">
        <v>0.30696982145309398</v>
      </c>
      <c r="P194" s="3">
        <v>0.33208727836608798</v>
      </c>
      <c r="Q194" s="3">
        <v>0.35265066664144562</v>
      </c>
      <c r="R194" s="3">
        <v>0.42327448725700301</v>
      </c>
      <c r="S194" s="3">
        <v>0.55226087570190396</v>
      </c>
      <c r="T194" s="3">
        <v>0.61869984865188599</v>
      </c>
      <c r="U194">
        <v>44</v>
      </c>
      <c r="V194">
        <v>2</v>
      </c>
      <c r="W194">
        <v>100</v>
      </c>
      <c r="X194">
        <v>0.40000000596046398</v>
      </c>
      <c r="Y194">
        <v>1.29999995231628</v>
      </c>
      <c r="Z194">
        <v>0.89999997615814198</v>
      </c>
      <c r="AA194" s="1">
        <v>5099.85595703125</v>
      </c>
      <c r="AB194" s="1">
        <v>365.827545166015</v>
      </c>
      <c r="AC194" s="1">
        <v>56.948947906494098</v>
      </c>
      <c r="AD194" s="1">
        <v>89.022987365722599</v>
      </c>
      <c r="AE194" s="1">
        <v>18.028185163535163</v>
      </c>
      <c r="AF194" s="1">
        <v>18.3217258453369</v>
      </c>
      <c r="AG194" s="1">
        <v>2.0263686180114702</v>
      </c>
      <c r="AH194" s="1">
        <v>2.6513521671295099</v>
      </c>
      <c r="AI194" s="3">
        <f>ABS((J194-F194)/F194)</f>
        <v>0.3100355235394503</v>
      </c>
      <c r="AJ194" s="3">
        <f>ABS((J194-G194)/G194)</f>
        <v>0.62264783510128441</v>
      </c>
      <c r="AK194" s="3">
        <f>(AVERAGEIF($E:$E,_xlfn.CONCAT($A194,"_",$B194,"_",$C194,"_Standard"),$J:$J)-$J194)/$J194</f>
        <v>7.9023404367781578E-3</v>
      </c>
      <c r="AL194" s="3">
        <f>(AVERAGEIF($E:$E,_xlfn.CONCAT($A194,"_",$B194,"_",$C194,"_Standard"),$H:$H)-$H194)/$H194</f>
        <v>-4.28747341178353E-3</v>
      </c>
      <c r="AM194" s="3">
        <f>($J194+$M194-$L194)/$M194</f>
        <v>0.91807164830891563</v>
      </c>
    </row>
    <row r="195" spans="1:39" hidden="1" x14ac:dyDescent="0.25">
      <c r="A195" t="str" cm="1">
        <f t="array" ref="A195:D195">_xlfn.TEXTSPLIT(E195,"_")</f>
        <v>Cottage</v>
      </c>
      <c r="B195" t="str">
        <v>Plane</v>
      </c>
      <c r="C195" t="str">
        <v>Parallel</v>
      </c>
      <c r="D195" t="str">
        <v>Standard</v>
      </c>
      <c r="E195" t="s">
        <v>462</v>
      </c>
      <c r="F195" s="10">
        <v>84.461074829101506</v>
      </c>
      <c r="G195" s="10">
        <v>51.353343963622997</v>
      </c>
      <c r="H195" s="21">
        <v>97.578689575195298</v>
      </c>
      <c r="I195" s="10">
        <v>65.170997619628906</v>
      </c>
      <c r="J195" s="21">
        <v>83.565628051757798</v>
      </c>
      <c r="K195" s="10">
        <v>55.911998748779297</v>
      </c>
      <c r="L195" s="10">
        <v>88.075538635253906</v>
      </c>
      <c r="M195" s="45">
        <v>66.099998474121094</v>
      </c>
      <c r="N195" s="3">
        <v>0.787999987602233</v>
      </c>
      <c r="O195" s="3">
        <v>0.70493328571319502</v>
      </c>
      <c r="P195" s="3">
        <v>0.77094537019729603</v>
      </c>
      <c r="Q195" s="3">
        <v>0.80653034036614712</v>
      </c>
      <c r="R195" s="3">
        <v>0.80508297681808405</v>
      </c>
      <c r="S195" s="3">
        <v>0.81443113088607699</v>
      </c>
      <c r="T195" s="3">
        <v>0.81538087129592896</v>
      </c>
      <c r="U195">
        <v>21</v>
      </c>
      <c r="V195">
        <v>2</v>
      </c>
      <c r="W195">
        <v>100</v>
      </c>
      <c r="X195">
        <v>0.99000000953674305</v>
      </c>
      <c r="Y195">
        <v>1.29999995231628</v>
      </c>
      <c r="Z195">
        <v>0.89999997615814198</v>
      </c>
      <c r="AA195" s="1">
        <v>10.2953672409057</v>
      </c>
      <c r="AB195" s="1">
        <v>19.693336486816399</v>
      </c>
      <c r="AC195" s="1">
        <v>56.288825988769503</v>
      </c>
      <c r="AD195" s="1">
        <v>65.592300415039006</v>
      </c>
      <c r="AE195" s="1">
        <v>0.52967158702506956</v>
      </c>
      <c r="AF195" s="1">
        <v>1.8658862113952599</v>
      </c>
      <c r="AG195" s="1">
        <v>1.8527631759643499</v>
      </c>
      <c r="AH195" s="1">
        <v>2.14588403701782</v>
      </c>
      <c r="AI195" s="3">
        <f>ABS((J195-F195)/F195)</f>
        <v>1.0601887072305839E-2</v>
      </c>
      <c r="AJ195" s="3">
        <f>ABS((J195-G195)/G195)</f>
        <v>0.62726750785602026</v>
      </c>
      <c r="AK195" s="3">
        <f>(AVERAGEIF($E:$E,_xlfn.CONCAT($A195,"_",$B195,"_",$C195,"_Standard"),$J:$J)-$J195)/$J195</f>
        <v>0</v>
      </c>
      <c r="AL195" s="3">
        <f>(AVERAGEIF($E:$E,_xlfn.CONCAT($A195,"_",$B195,"_",$C195,"_Standard"),$H:$H)-$H195)/$H195</f>
        <v>0</v>
      </c>
      <c r="AM195" s="3">
        <f>($J195+$M195-$L195)/$M195</f>
        <v>0.93177139655666141</v>
      </c>
    </row>
    <row r="196" spans="1:39" hidden="1" x14ac:dyDescent="0.25">
      <c r="A196" t="str" cm="1">
        <f t="array" ref="A196:D196">_xlfn.TEXTSPLIT(E196,"_")</f>
        <v>Crowd</v>
      </c>
      <c r="B196" t="str">
        <v>Plane</v>
      </c>
      <c r="C196" t="str">
        <v>Parallel</v>
      </c>
      <c r="D196" t="str">
        <v>Full</v>
      </c>
      <c r="E196" t="s">
        <v>618</v>
      </c>
      <c r="F196" s="10">
        <v>65.735260009765597</v>
      </c>
      <c r="G196" s="10">
        <v>179.43586730957</v>
      </c>
      <c r="H196" s="21">
        <v>65.844863891601506</v>
      </c>
      <c r="I196" s="10">
        <v>42.890998840332003</v>
      </c>
      <c r="J196" s="21">
        <v>65.844863891601506</v>
      </c>
      <c r="K196" s="10">
        <v>42.890998840332003</v>
      </c>
      <c r="L196" s="10">
        <v>130.52082824707</v>
      </c>
      <c r="M196" s="45">
        <v>65.844863891601506</v>
      </c>
      <c r="N196" s="3">
        <v>1</v>
      </c>
      <c r="O196" s="3">
        <v>8.4647096693515694E-2</v>
      </c>
      <c r="P196" s="3">
        <v>8.7196856737136799E-2</v>
      </c>
      <c r="Q196" s="3">
        <v>0.14540098827323167</v>
      </c>
      <c r="R196" s="3">
        <v>0.30464369058608998</v>
      </c>
      <c r="S196" s="3">
        <v>0.60657769441604603</v>
      </c>
      <c r="T196" s="3">
        <v>0.65786105394363403</v>
      </c>
      <c r="U196">
        <v>27</v>
      </c>
      <c r="V196">
        <v>2</v>
      </c>
      <c r="W196">
        <v>100</v>
      </c>
      <c r="X196">
        <v>0.40000000596046398</v>
      </c>
      <c r="Y196">
        <v>1.29999995231628</v>
      </c>
      <c r="Z196">
        <v>0.89999997615814198</v>
      </c>
      <c r="AA196" s="1">
        <v>4096.35986328125</v>
      </c>
      <c r="AB196" s="1">
        <v>363.84042358398398</v>
      </c>
      <c r="AC196" s="1">
        <v>60.777603149413999</v>
      </c>
      <c r="AD196" s="1">
        <v>89.022987365722599</v>
      </c>
      <c r="AE196" s="1">
        <v>9.4690851478811808</v>
      </c>
      <c r="AF196" s="1">
        <v>17.871648788452099</v>
      </c>
      <c r="AG196" s="1">
        <v>2.0584249496459899</v>
      </c>
      <c r="AH196" s="1">
        <v>2.6513521671295099</v>
      </c>
      <c r="AI196" s="3">
        <f>ABS((J196-F196)/F196)</f>
        <v>1.6673529825488845E-3</v>
      </c>
      <c r="AJ196" s="3">
        <f>ABS((J196-G196)/G196)</f>
        <v>0.63304513819411989</v>
      </c>
      <c r="AK196" s="3">
        <f>(AVERAGEIF($E:$E,_xlfn.CONCAT($A196,"_",$B196,"_",$C196,"_Standard"),$J:$J)-$J196)/$J196</f>
        <v>0.47317186722589794</v>
      </c>
      <c r="AL196" s="3">
        <f>(AVERAGEIF($E:$E,_xlfn.CONCAT($A196,"_",$B196,"_",$C196,"_Standard"),$H:$H)-$H196)/$H196</f>
        <v>0.47317186722589794</v>
      </c>
      <c r="AM196" s="3">
        <f>($J196+$M196-$L196)/$M196</f>
        <v>1.7752326712336088E-2</v>
      </c>
    </row>
    <row r="197" spans="1:39" hidden="1" x14ac:dyDescent="0.25">
      <c r="A197" t="str" cm="1">
        <f t="array" ref="A197:D197">_xlfn.TEXTSPLIT(E197,"_")</f>
        <v>Wood</v>
      </c>
      <c r="B197" t="str">
        <v>Plane</v>
      </c>
      <c r="C197" t="str">
        <v>Parallel</v>
      </c>
      <c r="D197" t="str">
        <v>Standard</v>
      </c>
      <c r="E197" t="s">
        <v>453</v>
      </c>
      <c r="F197" s="10">
        <v>131.564208984375</v>
      </c>
      <c r="G197" s="10">
        <v>75.693939208984304</v>
      </c>
      <c r="H197" s="21">
        <v>146.93991088867099</v>
      </c>
      <c r="I197" s="10">
        <v>95.248001098632798</v>
      </c>
      <c r="J197" s="21">
        <v>123.76946258544901</v>
      </c>
      <c r="K197" s="10">
        <v>80.758003234863196</v>
      </c>
      <c r="L197" s="10">
        <v>130.459060668945</v>
      </c>
      <c r="M197" s="45">
        <v>75.4736328125</v>
      </c>
      <c r="N197" s="3">
        <v>0.73600000143051103</v>
      </c>
      <c r="O197" s="3">
        <v>0.66319352388381902</v>
      </c>
      <c r="P197" s="3">
        <v>0.68551427125930697</v>
      </c>
      <c r="Q197" s="3">
        <v>0.73173113140984924</v>
      </c>
      <c r="R197" s="3">
        <v>0.76201337575912398</v>
      </c>
      <c r="S197" s="3">
        <v>0.81879931688308705</v>
      </c>
      <c r="T197" s="3">
        <v>0.82091969251632602</v>
      </c>
      <c r="U197">
        <v>24</v>
      </c>
      <c r="V197">
        <v>2</v>
      </c>
      <c r="W197">
        <v>100</v>
      </c>
      <c r="X197">
        <v>0.99000000953674305</v>
      </c>
      <c r="Y197">
        <v>1.29999995231628</v>
      </c>
      <c r="Z197">
        <v>0.89999997615814198</v>
      </c>
      <c r="AA197" s="1">
        <v>24.169130325317301</v>
      </c>
      <c r="AB197" s="1">
        <v>34.084156036376903</v>
      </c>
      <c r="AC197" s="1">
        <v>49.850456237792898</v>
      </c>
      <c r="AD197" s="1">
        <v>68.403999328613196</v>
      </c>
      <c r="AE197" s="1">
        <v>2.9549974058751025</v>
      </c>
      <c r="AF197" s="1">
        <v>2.83242487907409</v>
      </c>
      <c r="AG197" s="1">
        <v>1.77689969539642</v>
      </c>
      <c r="AH197" s="1">
        <v>2.2891142368316602</v>
      </c>
      <c r="AI197" s="3">
        <f>ABS((J197-F197)/F197)</f>
        <v>5.9246708957538176E-2</v>
      </c>
      <c r="AJ197" s="3">
        <f>ABS((J197-G197)/G197)</f>
        <v>0.63513041967247086</v>
      </c>
      <c r="AK197" s="3">
        <f>(AVERAGEIF($E:$E,_xlfn.CONCAT($A197,"_",$B197,"_",$C197,"_Standard"),$J:$J)-$J197)/$J197</f>
        <v>0</v>
      </c>
      <c r="AL197" s="3">
        <f>(AVERAGEIF($E:$E,_xlfn.CONCAT($A197,"_",$B197,"_",$C197,"_Standard"),$H:$H)-$H197)/$H197</f>
        <v>0</v>
      </c>
      <c r="AM197" s="3">
        <f>($J197+$M197-$L197)/$M197</f>
        <v>0.91136509752862893</v>
      </c>
    </row>
    <row r="198" spans="1:39" hidden="1" x14ac:dyDescent="0.25">
      <c r="A198" t="str" cm="1">
        <f t="array" ref="A198:D198">_xlfn.TEXTSPLIT(E198,"_")</f>
        <v>Sponza</v>
      </c>
      <c r="B198" t="str">
        <v>Plane</v>
      </c>
      <c r="C198" t="str">
        <v>Parallel</v>
      </c>
      <c r="D198" t="str">
        <v>Standard</v>
      </c>
      <c r="E198" t="s">
        <v>487</v>
      </c>
      <c r="F198" s="10">
        <v>127.48380279541</v>
      </c>
      <c r="G198" s="10">
        <v>85.585411071777301</v>
      </c>
      <c r="H198" s="21">
        <v>142.68208312988199</v>
      </c>
      <c r="I198" s="10">
        <v>84.698997497558594</v>
      </c>
      <c r="J198" s="21">
        <v>141.684478759765</v>
      </c>
      <c r="K198" s="10">
        <v>84.191001892089801</v>
      </c>
      <c r="L198" s="45">
        <v>142.33184814453099</v>
      </c>
      <c r="M198" s="45">
        <v>166.26666259765599</v>
      </c>
      <c r="N198" s="3">
        <v>0.99599999189376798</v>
      </c>
      <c r="O198" s="3">
        <v>0.64863151311874301</v>
      </c>
      <c r="P198" s="3">
        <v>0.64851015806198098</v>
      </c>
      <c r="Q198" s="3">
        <v>0.55598235130310003</v>
      </c>
      <c r="R198" s="3">
        <v>0.52466422319412198</v>
      </c>
      <c r="S198" s="3">
        <v>0.61031109094619695</v>
      </c>
      <c r="T198" s="3">
        <v>0.68712699413299505</v>
      </c>
      <c r="U198">
        <v>28</v>
      </c>
      <c r="V198">
        <v>2</v>
      </c>
      <c r="W198">
        <v>100</v>
      </c>
      <c r="X198">
        <v>0.99000000953674305</v>
      </c>
      <c r="Y198">
        <v>1.29999995231628</v>
      </c>
      <c r="Z198">
        <v>0.89999997615814198</v>
      </c>
      <c r="AA198" s="1">
        <v>461.16662597656199</v>
      </c>
      <c r="AB198" s="1">
        <v>801.3486328125</v>
      </c>
      <c r="AC198" s="1">
        <v>49.222476959228501</v>
      </c>
      <c r="AD198" s="1">
        <v>77.304748535156193</v>
      </c>
      <c r="AE198" s="1">
        <v>27.709165145777078</v>
      </c>
      <c r="AF198" s="1">
        <v>51.624778747558501</v>
      </c>
      <c r="AG198" s="1">
        <v>1.6912699937820399</v>
      </c>
      <c r="AH198" s="1">
        <v>2.4688622951507502</v>
      </c>
      <c r="AI198" s="3">
        <f>ABS((J198-F198)/F198)</f>
        <v>0.1113920015952512</v>
      </c>
      <c r="AJ198" s="3">
        <f>ABS((J198-G198)/G198)</f>
        <v>0.65547465374606306</v>
      </c>
      <c r="AK198" s="3">
        <f>(AVERAGEIF($E:$E,_xlfn.CONCAT($A198,"_",$B198,"_",$C198,"_Standard"),$J:$J)-$J198)/$J198</f>
        <v>0</v>
      </c>
      <c r="AL198" s="3">
        <f>(AVERAGEIF($E:$E,_xlfn.CONCAT($A198,"_",$B198,"_",$C198,"_Standard"),$H:$H)-$H198)/$H198</f>
        <v>0</v>
      </c>
      <c r="AM198" s="3">
        <f>($J198+$M198-$L198)/$M198</f>
        <v>0.99610643905006635</v>
      </c>
    </row>
    <row r="199" spans="1:39" x14ac:dyDescent="0.25">
      <c r="A199" t="str" cm="1">
        <f t="array" ref="A199:D199">_xlfn.TEXTSPLIT(E199,"_")</f>
        <v>Crowd</v>
      </c>
      <c r="B199" t="str">
        <v>Point</v>
      </c>
      <c r="C199" t="str">
        <v>Oblique</v>
      </c>
      <c r="D199" t="str">
        <v>Full</v>
      </c>
      <c r="E199" t="s">
        <v>596</v>
      </c>
      <c r="F199" s="10">
        <v>137.59768676757801</v>
      </c>
      <c r="G199" s="10">
        <v>801.377197265625</v>
      </c>
      <c r="H199" s="21">
        <v>275.13314819335898</v>
      </c>
      <c r="I199" s="10">
        <v>140.79200744628901</v>
      </c>
      <c r="J199" s="21">
        <v>274.263580322265</v>
      </c>
      <c r="K199" s="10">
        <v>140.35299682617099</v>
      </c>
      <c r="L199" s="10">
        <v>39.507213592529297</v>
      </c>
      <c r="M199" s="45">
        <v>1.4789116382598799</v>
      </c>
      <c r="N199" s="3">
        <v>0.41200000047683699</v>
      </c>
      <c r="O199" s="3">
        <v>0.51399588584899902</v>
      </c>
      <c r="P199" s="3">
        <v>0.52010446786880404</v>
      </c>
      <c r="Q199" s="3">
        <v>0.60161702240467796</v>
      </c>
      <c r="R199" s="3">
        <v>0.65548008680343595</v>
      </c>
      <c r="S199" s="3">
        <v>0.77392810583114602</v>
      </c>
      <c r="T199" s="3">
        <v>0.79343903064727705</v>
      </c>
      <c r="U199">
        <v>66</v>
      </c>
      <c r="V199">
        <v>2</v>
      </c>
      <c r="W199">
        <v>100</v>
      </c>
      <c r="X199">
        <v>0.40000000596046398</v>
      </c>
      <c r="Y199">
        <v>1.29999995231628</v>
      </c>
      <c r="Z199">
        <v>0.89999997615814198</v>
      </c>
      <c r="AA199" s="1">
        <v>4212.38916015625</v>
      </c>
      <c r="AB199" s="1">
        <v>364.09674072265602</v>
      </c>
      <c r="AC199" s="1">
        <v>50.264717102050703</v>
      </c>
      <c r="AD199" s="1">
        <v>89.022987365722599</v>
      </c>
      <c r="AE199" s="1">
        <v>17.235178170244826</v>
      </c>
      <c r="AF199" s="1">
        <v>18.206657409667901</v>
      </c>
      <c r="AG199" s="1">
        <v>1.87867963314056</v>
      </c>
      <c r="AH199" s="1">
        <v>2.6513521671295099</v>
      </c>
      <c r="AI199" s="3">
        <f>ABS((J199-F199)/F199)</f>
        <v>0.99322813315557434</v>
      </c>
      <c r="AJ199" s="3">
        <f>ABS((J199-G199)/G199)</f>
        <v>0.65775969012085911</v>
      </c>
      <c r="AK199" s="3">
        <f>(AVERAGEIF($E:$E,_xlfn.CONCAT($A199,"_",$B199,"_",$C199,"_Standard"),$J:$J)-$J199)/$J199</f>
        <v>-0.85369548737191181</v>
      </c>
      <c r="AL199" s="3">
        <f>(AVERAGEIF($E:$E,_xlfn.CONCAT($A199,"_",$B199,"_",$C199,"_Standard"),$H:$H)-$H199)/$H199</f>
        <v>-0.8515540987290533</v>
      </c>
      <c r="AM199" s="3">
        <f>($J199+$M199-$L199)/$M199</f>
        <v>159.73589784306196</v>
      </c>
    </row>
    <row r="200" spans="1:39" x14ac:dyDescent="0.25">
      <c r="A200" t="str" cm="1">
        <f t="array" ref="A200:D200">_xlfn.TEXTSPLIT(E200,"_")</f>
        <v>Sponza</v>
      </c>
      <c r="B200" t="str">
        <v>Point</v>
      </c>
      <c r="C200" t="str">
        <v>45</v>
      </c>
      <c r="D200" t="str">
        <v>Longest</v>
      </c>
      <c r="E200" t="s">
        <v>576</v>
      </c>
      <c r="F200" s="10">
        <v>335.55209350585898</v>
      </c>
      <c r="G200" s="10">
        <v>218.95347595214801</v>
      </c>
      <c r="H200" s="21">
        <v>366.50827026367102</v>
      </c>
      <c r="I200" s="10">
        <v>255.83299255371</v>
      </c>
      <c r="J200" s="21">
        <v>363.953125</v>
      </c>
      <c r="K200" s="10">
        <v>254.50500488281199</v>
      </c>
      <c r="L200" s="45">
        <v>200.887603759765</v>
      </c>
      <c r="M200" s="45">
        <v>26.342267990112301</v>
      </c>
      <c r="N200" s="3">
        <v>0.90299999713897705</v>
      </c>
      <c r="O200" s="3">
        <v>0.58556896448135298</v>
      </c>
      <c r="P200" s="3">
        <v>0.71343284845352095</v>
      </c>
      <c r="Q200" s="3">
        <v>0.67259538173675504</v>
      </c>
      <c r="R200" s="3">
        <v>0.65219229459762496</v>
      </c>
      <c r="S200" s="3">
        <v>0.68291431665420499</v>
      </c>
      <c r="T200" s="3">
        <v>0.73056071996688798</v>
      </c>
      <c r="U200">
        <v>31</v>
      </c>
      <c r="V200">
        <v>2</v>
      </c>
      <c r="W200">
        <v>100</v>
      </c>
      <c r="X200">
        <v>0.99000000953674305</v>
      </c>
      <c r="Y200">
        <v>1.29999995231628</v>
      </c>
      <c r="Z200">
        <v>0.89999997615814198</v>
      </c>
      <c r="AA200" s="1">
        <v>231.45050048828099</v>
      </c>
      <c r="AB200" s="1">
        <v>800.41033935546795</v>
      </c>
      <c r="AC200" s="1">
        <v>32.921348571777301</v>
      </c>
      <c r="AD200" s="1">
        <v>77.304748535156193</v>
      </c>
      <c r="AE200" s="1">
        <v>52.75702057478307</v>
      </c>
      <c r="AF200" s="1">
        <v>52.050441741943303</v>
      </c>
      <c r="AG200" s="1">
        <v>1.2214051485061601</v>
      </c>
      <c r="AH200" s="1">
        <v>2.4688622951507502</v>
      </c>
      <c r="AI200" s="3">
        <f>ABS((J200-F200)/F200)</f>
        <v>8.4639708837474806E-2</v>
      </c>
      <c r="AJ200" s="3">
        <f>ABS((J200-G200)/G200)</f>
        <v>0.66223953932360258</v>
      </c>
      <c r="AK200" s="3">
        <f>(AVERAGEIF($E:$E,_xlfn.CONCAT($A200,"_",$B200,"_",$C200,"_Standard"),$J:$J)-$J200)/$J200</f>
        <v>-0.44445609497756894</v>
      </c>
      <c r="AL200" s="3">
        <f>(AVERAGEIF($E:$E,_xlfn.CONCAT($A200,"_",$B200,"_",$C200,"_Standard"),$H:$H)-$H200)/$H200</f>
        <v>-0.44216724704267202</v>
      </c>
      <c r="AM200" s="3">
        <f>($J200+$M200-$L200)/$M200</f>
        <v>7.1902612676115227</v>
      </c>
    </row>
    <row r="201" spans="1:39" hidden="1" x14ac:dyDescent="0.25">
      <c r="A201" t="str" cm="1">
        <f t="array" ref="A201:D201">_xlfn.TEXTSPLIT(E201,"_")</f>
        <v>Crowd</v>
      </c>
      <c r="B201" t="str">
        <v>Plane</v>
      </c>
      <c r="C201" t="str">
        <v>Oblique</v>
      </c>
      <c r="D201" t="str">
        <v>Facing</v>
      </c>
      <c r="E201" t="s">
        <v>434</v>
      </c>
      <c r="F201" s="10">
        <v>101.727882385253</v>
      </c>
      <c r="G201" s="10">
        <v>60.301284790038999</v>
      </c>
      <c r="H201" s="21">
        <v>100.897453308105</v>
      </c>
      <c r="I201" s="10">
        <v>59.101001739501903</v>
      </c>
      <c r="J201" s="21">
        <v>100.84504699707</v>
      </c>
      <c r="K201" s="10">
        <v>59.071998596191399</v>
      </c>
      <c r="L201" s="10">
        <v>110.662216186523</v>
      </c>
      <c r="M201" s="45">
        <v>17.466667175292901</v>
      </c>
      <c r="N201" s="3">
        <v>0.99699997901916504</v>
      </c>
      <c r="O201" s="3">
        <v>0.44385385513305597</v>
      </c>
      <c r="P201" s="3">
        <v>0.54150986671447698</v>
      </c>
      <c r="Q201" s="3">
        <v>0.4554399593081212</v>
      </c>
      <c r="R201" s="3">
        <v>0.45974966883659302</v>
      </c>
      <c r="S201" s="3">
        <v>0.56284648180007901</v>
      </c>
      <c r="T201" s="3">
        <v>0.60763460397720304</v>
      </c>
      <c r="U201">
        <v>27</v>
      </c>
      <c r="V201">
        <v>2</v>
      </c>
      <c r="W201">
        <v>100</v>
      </c>
      <c r="X201">
        <v>0.40000000596046398</v>
      </c>
      <c r="Y201">
        <v>1.29999995231628</v>
      </c>
      <c r="Z201">
        <v>0.89999997615814198</v>
      </c>
      <c r="AA201" s="1">
        <v>294.84991455078102</v>
      </c>
      <c r="AB201" s="1">
        <v>360.73394775390602</v>
      </c>
      <c r="AC201" s="1">
        <v>73.452285766601506</v>
      </c>
      <c r="AD201" s="1">
        <v>89.022987365722599</v>
      </c>
      <c r="AE201" s="1">
        <v>5.9993713976136238</v>
      </c>
      <c r="AF201" s="1">
        <v>17.753318786621001</v>
      </c>
      <c r="AG201" s="1">
        <v>2.37567067146301</v>
      </c>
      <c r="AH201" s="1">
        <v>2.6513521671295099</v>
      </c>
      <c r="AI201" s="3">
        <f>ABS((J201-F201)/F201)</f>
        <v>8.6784013142003364E-3</v>
      </c>
      <c r="AJ201" s="3">
        <f>ABS((J201-G201)/G201)</f>
        <v>0.67235320687111322</v>
      </c>
      <c r="AK201" s="3">
        <f>(AVERAGEIF($E:$E,_xlfn.CONCAT($A201,"_",$B201,"_",$C201,"_Standard"),$J:$J)-$J201)/$J201</f>
        <v>0.1022156063090485</v>
      </c>
      <c r="AL201" s="3">
        <f>(AVERAGEIF($E:$E,_xlfn.CONCAT($A201,"_",$B201,"_",$C201,"_Standard"),$H:$H)-$H201)/$H201</f>
        <v>0.10216251534707441</v>
      </c>
      <c r="AM201" s="3">
        <f>($J201+$M201-$L201)/$M201</f>
        <v>0.43794834521495513</v>
      </c>
    </row>
    <row r="202" spans="1:39" hidden="1" x14ac:dyDescent="0.25">
      <c r="A202" t="str" cm="1">
        <f t="array" ref="A202:D202">_xlfn.TEXTSPLIT(E202,"_")</f>
        <v>Cottage</v>
      </c>
      <c r="B202" t="str">
        <v>Plane</v>
      </c>
      <c r="C202" t="str">
        <v>45</v>
      </c>
      <c r="D202" t="str">
        <v>Standard</v>
      </c>
      <c r="E202" t="s">
        <v>470</v>
      </c>
      <c r="F202" s="10">
        <v>99.805358886718693</v>
      </c>
      <c r="G202" s="10">
        <v>58.084556579589801</v>
      </c>
      <c r="H202" s="21">
        <v>105.178016662597</v>
      </c>
      <c r="I202" s="10">
        <v>67.285003662109304</v>
      </c>
      <c r="J202" s="21">
        <v>98.215164184570298</v>
      </c>
      <c r="K202" s="10">
        <v>62.834999084472599</v>
      </c>
      <c r="L202" s="10">
        <v>97.869132995605398</v>
      </c>
      <c r="M202" s="45">
        <v>47.045928955078097</v>
      </c>
      <c r="N202" s="3">
        <v>0.85199999809265103</v>
      </c>
      <c r="O202" s="3">
        <v>0.76541733741760198</v>
      </c>
      <c r="P202" s="3">
        <v>0.78735482692718495</v>
      </c>
      <c r="Q202" s="3">
        <v>0.80733753197173219</v>
      </c>
      <c r="R202" s="3">
        <v>0.76268815994262695</v>
      </c>
      <c r="S202" s="3">
        <v>0.78593510389328003</v>
      </c>
      <c r="T202" s="3">
        <v>0.78761297464370705</v>
      </c>
      <c r="U202">
        <v>21</v>
      </c>
      <c r="V202">
        <v>2</v>
      </c>
      <c r="W202">
        <v>100</v>
      </c>
      <c r="X202">
        <v>0.99000000953674305</v>
      </c>
      <c r="Y202">
        <v>1.29999995231628</v>
      </c>
      <c r="Z202">
        <v>0.89999997615814198</v>
      </c>
      <c r="AA202" s="1">
        <v>16.428665161132798</v>
      </c>
      <c r="AB202" s="1">
        <v>19.845235824584901</v>
      </c>
      <c r="AC202" s="1">
        <v>55.801097869872997</v>
      </c>
      <c r="AD202" s="1">
        <v>65.592300415039006</v>
      </c>
      <c r="AE202" s="1">
        <v>1.2885272301216448</v>
      </c>
      <c r="AF202" s="1">
        <v>1.8774881362914999</v>
      </c>
      <c r="AG202" s="1">
        <v>1.8492023944854701</v>
      </c>
      <c r="AH202" s="1">
        <v>2.14588403701782</v>
      </c>
      <c r="AI202" s="3">
        <f>ABS((J202-F202)/F202)</f>
        <v>1.5932959110475233E-2</v>
      </c>
      <c r="AJ202" s="3">
        <f>ABS((J202-G202)/G202)</f>
        <v>0.69089978417915476</v>
      </c>
      <c r="AK202" s="3">
        <f>(AVERAGEIF($E:$E,_xlfn.CONCAT($A202,"_",$B202,"_",$C202,"_Standard"),$J:$J)-$J202)/$J202</f>
        <v>0</v>
      </c>
      <c r="AL202" s="3">
        <f>(AVERAGEIF($E:$E,_xlfn.CONCAT($A202,"_",$B202,"_",$C202,"_Standard"),$H:$H)-$H202)/$H202</f>
        <v>0</v>
      </c>
      <c r="AM202" s="3">
        <f>($J202+$M202-$L202)/$M202</f>
        <v>1.0073551781556975</v>
      </c>
    </row>
    <row r="203" spans="1:39" x14ac:dyDescent="0.25">
      <c r="A203" t="str" cm="1">
        <f t="array" ref="A203:D203">_xlfn.TEXTSPLIT(E203,"_")</f>
        <v>CottageWalls</v>
      </c>
      <c r="B203" t="str">
        <v>Point</v>
      </c>
      <c r="C203" t="str">
        <v>Oblique</v>
      </c>
      <c r="D203" t="str">
        <v>Facing</v>
      </c>
      <c r="E203" t="s">
        <v>446</v>
      </c>
      <c r="F203" s="10">
        <v>91.560340881347599</v>
      </c>
      <c r="G203" s="10">
        <v>55.573986053466797</v>
      </c>
      <c r="H203" s="21">
        <v>94.354103088378906</v>
      </c>
      <c r="I203" s="10">
        <v>59.911998748779297</v>
      </c>
      <c r="J203" s="21">
        <v>94.448341369628906</v>
      </c>
      <c r="K203" s="10">
        <v>59.671001434326101</v>
      </c>
      <c r="L203" s="10">
        <v>100.197700500488</v>
      </c>
      <c r="M203" s="45">
        <v>22.235294342041001</v>
      </c>
      <c r="N203" s="3">
        <v>0.98799997568130404</v>
      </c>
      <c r="O203" s="3">
        <v>0.57178503274917603</v>
      </c>
      <c r="P203" s="3">
        <v>0.69721466302871704</v>
      </c>
      <c r="Q203" s="3">
        <v>0.64947243218229755</v>
      </c>
      <c r="R203" s="3">
        <v>0.66155242919921797</v>
      </c>
      <c r="S203" s="3">
        <v>0.72400605678558305</v>
      </c>
      <c r="T203" s="3">
        <v>0.72842240333557096</v>
      </c>
      <c r="U203">
        <v>26</v>
      </c>
      <c r="V203">
        <v>2</v>
      </c>
      <c r="W203">
        <v>100</v>
      </c>
      <c r="X203">
        <v>0.40000000596046398</v>
      </c>
      <c r="Y203">
        <v>1.29999995231628</v>
      </c>
      <c r="Z203">
        <v>0.89999997615814198</v>
      </c>
      <c r="AA203" s="1">
        <v>26.121425628662099</v>
      </c>
      <c r="AB203" s="1">
        <v>29.041196823120099</v>
      </c>
      <c r="AC203" s="1">
        <v>70.864921569824205</v>
      </c>
      <c r="AD203" s="1">
        <v>69.254341125488196</v>
      </c>
      <c r="AE203" s="1">
        <v>1.9714992241349754</v>
      </c>
      <c r="AF203" s="1">
        <v>2.51619100570678</v>
      </c>
      <c r="AG203" s="1">
        <v>2.3071298599243102</v>
      </c>
      <c r="AH203" s="1">
        <v>2.1939425468444802</v>
      </c>
      <c r="AI203" s="3">
        <f>ABS((J203-F203)/F203)</f>
        <v>3.154204604834146E-2</v>
      </c>
      <c r="AJ203" s="3">
        <f>ABS((J203-G203)/G203)</f>
        <v>0.69950633519002481</v>
      </c>
      <c r="AK203" s="3">
        <f>(AVERAGEIF($E:$E,_xlfn.CONCAT($A203,"_",$B203,"_",$C203,"_Standard"),$J:$J)-$J203)/$J203</f>
        <v>9.4683781690302365E-2</v>
      </c>
      <c r="AL203" s="3">
        <f>(AVERAGEIF($E:$E,_xlfn.CONCAT($A203,"_",$B203,"_",$C203,"_Standard"),$H:$H)-$H203)/$H203</f>
        <v>9.430435278661467E-2</v>
      </c>
      <c r="AM203" s="3">
        <f>($J203+$M203-$L203)/$M203</f>
        <v>0.74143094116867214</v>
      </c>
    </row>
    <row r="204" spans="1:39" x14ac:dyDescent="0.25">
      <c r="A204" t="str" cm="1">
        <f t="array" ref="A204:D204">_xlfn.TEXTSPLIT(E204,"_")</f>
        <v>Sponza</v>
      </c>
      <c r="B204" t="str">
        <v>Point</v>
      </c>
      <c r="C204" t="str">
        <v>Oblique</v>
      </c>
      <c r="D204" t="str">
        <v>Facing</v>
      </c>
      <c r="E204" t="s">
        <v>449</v>
      </c>
      <c r="F204" s="10">
        <v>160.96669006347599</v>
      </c>
      <c r="G204" s="10">
        <v>100.43750762939401</v>
      </c>
      <c r="H204" s="21">
        <v>173.88156127929599</v>
      </c>
      <c r="I204" s="10">
        <v>103.68299865722599</v>
      </c>
      <c r="J204" s="21">
        <v>170.98318481445301</v>
      </c>
      <c r="K204" s="10">
        <v>102.16899871826099</v>
      </c>
      <c r="L204" s="45">
        <v>206.24140930175699</v>
      </c>
      <c r="M204" s="45">
        <v>67.404647827148395</v>
      </c>
      <c r="N204" s="3">
        <v>0.95999997854232699</v>
      </c>
      <c r="O204" s="3">
        <v>0.28339391946792603</v>
      </c>
      <c r="P204" s="3">
        <v>0.579459547996521</v>
      </c>
      <c r="Q204" s="3">
        <v>0.57645541429519598</v>
      </c>
      <c r="R204" s="3">
        <v>0.57086616754531805</v>
      </c>
      <c r="S204" s="3">
        <v>0.64339160919189398</v>
      </c>
      <c r="T204" s="3">
        <v>0.70315271615982</v>
      </c>
      <c r="U204">
        <v>27</v>
      </c>
      <c r="V204">
        <v>2</v>
      </c>
      <c r="W204">
        <v>100</v>
      </c>
      <c r="X204">
        <v>0.40000000596046398</v>
      </c>
      <c r="Y204">
        <v>1.29999995231628</v>
      </c>
      <c r="Z204">
        <v>0.89999997615814198</v>
      </c>
      <c r="AA204" s="1">
        <v>500.18240356445301</v>
      </c>
      <c r="AB204" s="1">
        <v>794.47448730468705</v>
      </c>
      <c r="AC204" s="1">
        <v>71.812217712402301</v>
      </c>
      <c r="AD204" s="1">
        <v>77.304748535156193</v>
      </c>
      <c r="AE204" s="1">
        <v>23.282255206862217</v>
      </c>
      <c r="AF204" s="1">
        <v>51.304702758788999</v>
      </c>
      <c r="AG204" s="1">
        <v>2.34741115570068</v>
      </c>
      <c r="AH204" s="1">
        <v>2.4688622951507502</v>
      </c>
      <c r="AI204" s="3">
        <f>ABS((J204-F204)/F204)</f>
        <v>6.2227127531957624E-2</v>
      </c>
      <c r="AJ204" s="3">
        <f>ABS((J204-G204)/G204)</f>
        <v>0.70238378918527777</v>
      </c>
      <c r="AK204" s="3">
        <f>(AVERAGEIF($E:$E,_xlfn.CONCAT($A204,"_",$B204,"_",$C204,"_Standard"),$J:$J)-$J204)/$J204</f>
        <v>7.3378076621645943E-2</v>
      </c>
      <c r="AL204" s="3">
        <f>(AVERAGEIF($E:$E,_xlfn.CONCAT($A204,"_",$B204,"_",$C204,"_Standard"),$H:$H)-$H204)/$H204</f>
        <v>7.2155136298519759E-2</v>
      </c>
      <c r="AM204" s="3">
        <f>($J204+$M204-$L204)/$M204</f>
        <v>0.47691701353117777</v>
      </c>
    </row>
    <row r="205" spans="1:39" hidden="1" x14ac:dyDescent="0.25">
      <c r="A205" t="str" cm="1">
        <f t="array" ref="A205:D205">_xlfn.TEXTSPLIT(E205,"_")</f>
        <v>Sponza</v>
      </c>
      <c r="B205" t="str">
        <v>Plane</v>
      </c>
      <c r="C205" t="str">
        <v>15</v>
      </c>
      <c r="D205" t="str">
        <v>Longest</v>
      </c>
      <c r="E205" t="s">
        <v>568</v>
      </c>
      <c r="F205" s="10">
        <v>202.42396545410099</v>
      </c>
      <c r="G205" s="10">
        <v>118.87391662597599</v>
      </c>
      <c r="H205" s="21">
        <v>205.21549987792901</v>
      </c>
      <c r="I205" s="10">
        <v>117.515998840332</v>
      </c>
      <c r="J205" s="21">
        <v>204.009506225585</v>
      </c>
      <c r="K205" s="10">
        <v>116.91300201416</v>
      </c>
      <c r="L205" s="45">
        <v>181.46926879882801</v>
      </c>
      <c r="M205" s="45">
        <v>134</v>
      </c>
      <c r="N205" s="3">
        <v>0.990999996662139</v>
      </c>
      <c r="O205" s="3">
        <v>0.61169081926345803</v>
      </c>
      <c r="P205" s="3">
        <v>0.66562891006469704</v>
      </c>
      <c r="Q205" s="3">
        <v>0.558657526969909</v>
      </c>
      <c r="R205" s="3">
        <v>0.55436766147613503</v>
      </c>
      <c r="S205" s="3">
        <v>0.61564856767654397</v>
      </c>
      <c r="T205" s="3">
        <v>0.71866071224212602</v>
      </c>
      <c r="U205">
        <v>39</v>
      </c>
      <c r="V205">
        <v>2</v>
      </c>
      <c r="W205">
        <v>100</v>
      </c>
      <c r="X205">
        <v>0.99000000953674305</v>
      </c>
      <c r="Y205">
        <v>1.29999995231628</v>
      </c>
      <c r="Z205">
        <v>0.89999997615814198</v>
      </c>
      <c r="AA205" s="1">
        <v>7981.96142578125</v>
      </c>
      <c r="AB205" s="1">
        <v>806.32318115234295</v>
      </c>
      <c r="AC205" s="1">
        <v>44.731029510497997</v>
      </c>
      <c r="AD205" s="1">
        <v>77.304748535156193</v>
      </c>
      <c r="AE205" s="1">
        <v>18.569097091682444</v>
      </c>
      <c r="AF205" s="1">
        <v>52.217292785644503</v>
      </c>
      <c r="AG205" s="1">
        <v>1.55081975460052</v>
      </c>
      <c r="AH205" s="1">
        <v>2.4688622951507502</v>
      </c>
      <c r="AI205" s="3">
        <f>ABS((J205-F205)/F205)</f>
        <v>7.8327720135663581E-3</v>
      </c>
      <c r="AJ205" s="3">
        <f>ABS((J205-G205)/G205)</f>
        <v>0.71618393686378645</v>
      </c>
      <c r="AK205" s="3">
        <f>(AVERAGEIF($E:$E,_xlfn.CONCAT($A205,"_",$B205,"_",$C205,"_Standard"),$J:$J)-$J205)/$J205</f>
        <v>-0.23723409339753776</v>
      </c>
      <c r="AL205" s="3">
        <f>(AVERAGEIF($E:$E,_xlfn.CONCAT($A205,"_",$B205,"_",$C205,"_Standard"),$H:$H)-$H205)/$H205</f>
        <v>-0.23795473909850567</v>
      </c>
      <c r="AM205" s="3">
        <f>($J205+$M205-$L205)/$M205</f>
        <v>1.1682107270653508</v>
      </c>
    </row>
    <row r="206" spans="1:39" hidden="1" x14ac:dyDescent="0.25">
      <c r="A206" t="str" cm="1">
        <f t="array" ref="A206:D206">_xlfn.TEXTSPLIT(E206,"_")</f>
        <v>Crowd</v>
      </c>
      <c r="B206" t="str">
        <v>Plane</v>
      </c>
      <c r="C206" t="str">
        <v>Parallel</v>
      </c>
      <c r="D206" t="str">
        <v>Facing</v>
      </c>
      <c r="E206" t="s">
        <v>427</v>
      </c>
      <c r="F206" s="10">
        <v>82.989730834960895</v>
      </c>
      <c r="G206" s="10">
        <v>47.169170379638601</v>
      </c>
      <c r="H206" s="21">
        <v>80.980400085449205</v>
      </c>
      <c r="I206" s="10">
        <v>50.196998596191399</v>
      </c>
      <c r="J206" s="21">
        <v>80.980400085449205</v>
      </c>
      <c r="K206" s="10">
        <v>50.196998596191399</v>
      </c>
      <c r="L206" s="10">
        <v>129.86959838867099</v>
      </c>
      <c r="M206" s="45">
        <v>80.980400085449205</v>
      </c>
      <c r="N206" s="3">
        <v>1</v>
      </c>
      <c r="O206" s="3">
        <v>0.44576403498649497</v>
      </c>
      <c r="P206" s="3">
        <v>0.45878154039382901</v>
      </c>
      <c r="Q206" s="3">
        <v>0.33377843885144282</v>
      </c>
      <c r="R206" s="3">
        <v>0.34261891245841902</v>
      </c>
      <c r="S206" s="3">
        <v>0.50946342945098799</v>
      </c>
      <c r="T206" s="3">
        <v>0.54866749048232999</v>
      </c>
      <c r="U206">
        <v>25</v>
      </c>
      <c r="V206">
        <v>2</v>
      </c>
      <c r="W206">
        <v>100</v>
      </c>
      <c r="X206">
        <v>0.40000000596046398</v>
      </c>
      <c r="Y206">
        <v>1.29999995231628</v>
      </c>
      <c r="Z206">
        <v>0.89999997615814198</v>
      </c>
      <c r="AA206" s="1">
        <v>290.98861694335898</v>
      </c>
      <c r="AB206" s="1">
        <v>360.69744873046801</v>
      </c>
      <c r="AC206" s="1">
        <v>74.946105957031193</v>
      </c>
      <c r="AD206" s="1">
        <v>89.022987365722599</v>
      </c>
      <c r="AE206" s="1">
        <v>4.356177443333408</v>
      </c>
      <c r="AF206" s="1">
        <v>17.786970138549801</v>
      </c>
      <c r="AG206" s="1">
        <v>2.3884024620056099</v>
      </c>
      <c r="AH206" s="1">
        <v>2.6513521671295099</v>
      </c>
      <c r="AI206" s="3">
        <f>ABS((J206-F206)/F206)</f>
        <v>2.4211799813010408E-2</v>
      </c>
      <c r="AJ206" s="3">
        <f>ABS((J206-G206)/G206)</f>
        <v>0.71680780971305391</v>
      </c>
      <c r="AK206" s="3">
        <f>(AVERAGEIF($E:$E,_xlfn.CONCAT($A206,"_",$B206,"_",$C206,"_Standard"),$J:$J)-$J206)/$J206</f>
        <v>0.19783059831850699</v>
      </c>
      <c r="AL206" s="3">
        <f>(AVERAGEIF($E:$E,_xlfn.CONCAT($A206,"_",$B206,"_",$C206,"_Standard"),$H:$H)-$H206)/$H206</f>
        <v>0.19783059831850699</v>
      </c>
      <c r="AM206" s="3">
        <f>($J206+$M206-$L206)/$M206</f>
        <v>0.39628356674411708</v>
      </c>
    </row>
    <row r="207" spans="1:39" x14ac:dyDescent="0.25">
      <c r="A207" t="str" cm="1">
        <f t="array" ref="A207:D207">_xlfn.TEXTSPLIT(E207,"_")</f>
        <v>Crowd</v>
      </c>
      <c r="B207" t="str">
        <v>Point</v>
      </c>
      <c r="C207" t="str">
        <v>15</v>
      </c>
      <c r="D207" t="str">
        <v>Full</v>
      </c>
      <c r="E207" t="s">
        <v>602</v>
      </c>
      <c r="F207" s="10">
        <v>51.480552673339801</v>
      </c>
      <c r="G207" s="10">
        <v>363.30044555664</v>
      </c>
      <c r="H207" s="21">
        <v>86.836952209472599</v>
      </c>
      <c r="I207" s="10">
        <v>46.994998931884702</v>
      </c>
      <c r="J207" s="21">
        <v>82.240638732910099</v>
      </c>
      <c r="K207" s="10">
        <v>44.395000457763601</v>
      </c>
      <c r="L207" s="10">
        <v>55.9898872375488</v>
      </c>
      <c r="M207" s="45">
        <v>9.9080457687377894</v>
      </c>
      <c r="N207" s="3">
        <v>0.47900000214576699</v>
      </c>
      <c r="O207" s="3">
        <v>0.29396662116050698</v>
      </c>
      <c r="P207" s="3">
        <v>0.30370029807090698</v>
      </c>
      <c r="Q207" s="3">
        <v>0.39204821120681427</v>
      </c>
      <c r="R207" s="3">
        <v>0.469940245151519</v>
      </c>
      <c r="S207" s="3">
        <v>0.62457931041717496</v>
      </c>
      <c r="T207" s="3">
        <v>0.72311216592788696</v>
      </c>
      <c r="U207">
        <v>80</v>
      </c>
      <c r="V207">
        <v>2</v>
      </c>
      <c r="W207">
        <v>100</v>
      </c>
      <c r="X207">
        <v>0.40000000596046398</v>
      </c>
      <c r="Y207">
        <v>1.29999995231628</v>
      </c>
      <c r="Z207">
        <v>0.89999997615814198</v>
      </c>
      <c r="AA207" s="1">
        <v>4343.93115234375</v>
      </c>
      <c r="AB207" s="1">
        <v>365.15069580078102</v>
      </c>
      <c r="AC207" s="1">
        <v>51.374649047851499</v>
      </c>
      <c r="AD207" s="1">
        <v>89.022987365722599</v>
      </c>
      <c r="AE207" s="1">
        <v>12.652526882383953</v>
      </c>
      <c r="AF207" s="1">
        <v>18.296339035034102</v>
      </c>
      <c r="AG207" s="1">
        <v>1.9105308055877599</v>
      </c>
      <c r="AH207" s="1">
        <v>2.6513521671295099</v>
      </c>
      <c r="AI207" s="3">
        <f>ABS((J207-F207)/F207)</f>
        <v>0.59750885455237168</v>
      </c>
      <c r="AJ207" s="3">
        <f>ABS((J207-G207)/G207)</f>
        <v>0.77362912779558246</v>
      </c>
      <c r="AK207" s="3">
        <f>(AVERAGEIF($E:$E,_xlfn.CONCAT($A207,"_",$B207,"_",$C207,"_Standard"),$J:$J)-$J207)/$J207</f>
        <v>-0.2699142210011739</v>
      </c>
      <c r="AL207" s="3">
        <f>(AVERAGEIF($E:$E,_xlfn.CONCAT($A207,"_",$B207,"_",$C207,"_Standard"),$H:$H)-$H207)/$H207</f>
        <v>-0.2509839971259612</v>
      </c>
      <c r="AM207" s="3">
        <f>($J207+$M207-$L207)/$M207</f>
        <v>3.6494378516284804</v>
      </c>
    </row>
    <row r="208" spans="1:39" x14ac:dyDescent="0.25">
      <c r="A208" t="str" cm="1">
        <f t="array" ref="A208:D208">_xlfn.TEXTSPLIT(E208,"_")</f>
        <v>CottageWalls</v>
      </c>
      <c r="B208" t="str">
        <v>Point</v>
      </c>
      <c r="C208" t="str">
        <v>Parallel</v>
      </c>
      <c r="D208" t="str">
        <v>Facing</v>
      </c>
      <c r="E208" t="s">
        <v>421</v>
      </c>
      <c r="F208" s="10">
        <v>96.3248291015625</v>
      </c>
      <c r="G208" s="10">
        <v>55.117767333984297</v>
      </c>
      <c r="H208" s="21">
        <v>106.64621734619099</v>
      </c>
      <c r="I208" s="10">
        <v>67.814002990722599</v>
      </c>
      <c r="J208" s="21">
        <v>98.165008544921804</v>
      </c>
      <c r="K208" s="10">
        <v>62.220001220703097</v>
      </c>
      <c r="L208" s="10">
        <v>99.927940368652301</v>
      </c>
      <c r="M208" s="45">
        <v>59.726749420166001</v>
      </c>
      <c r="N208" s="3">
        <v>0.85799998044967596</v>
      </c>
      <c r="O208" s="3">
        <v>0.56578612327575595</v>
      </c>
      <c r="P208" s="3">
        <v>0.78602343797683705</v>
      </c>
      <c r="Q208" s="3">
        <v>0.67586180891843051</v>
      </c>
      <c r="R208" s="3">
        <v>0.68899363279342596</v>
      </c>
      <c r="S208" s="3">
        <v>0.73744636774063099</v>
      </c>
      <c r="T208" s="3">
        <v>0.73912203311920099</v>
      </c>
      <c r="U208">
        <v>23</v>
      </c>
      <c r="V208">
        <v>2</v>
      </c>
      <c r="W208">
        <v>100</v>
      </c>
      <c r="X208">
        <v>0.40000000596046398</v>
      </c>
      <c r="Y208">
        <v>1.29999995231628</v>
      </c>
      <c r="Z208">
        <v>0.89999997615814198</v>
      </c>
      <c r="AA208" s="1">
        <v>30.355587005615199</v>
      </c>
      <c r="AB208" s="1">
        <v>28.927989959716701</v>
      </c>
      <c r="AC208" s="1">
        <v>77.972404479980398</v>
      </c>
      <c r="AD208" s="1">
        <v>69.254341125488196</v>
      </c>
      <c r="AE208" s="1">
        <v>1.7300328707368333</v>
      </c>
      <c r="AF208" s="1">
        <v>2.5259926319122301</v>
      </c>
      <c r="AG208" s="1">
        <v>2.60756134986877</v>
      </c>
      <c r="AH208" s="1">
        <v>2.1939425468444802</v>
      </c>
      <c r="AI208" s="3">
        <f>ABS((J208-F208)/F208)</f>
        <v>1.910389523161328E-2</v>
      </c>
      <c r="AJ208" s="3">
        <f>ABS((J208-G208)/G208)</f>
        <v>0.78100480649178272</v>
      </c>
      <c r="AK208" s="3">
        <f>(AVERAGEIF($E:$E,_xlfn.CONCAT($A208,"_",$B208,"_",$C208,"_Standard"),$J:$J)-$J208)/$J208</f>
        <v>1.7330261627627561E-2</v>
      </c>
      <c r="AL208" s="3">
        <f>(AVERAGEIF($E:$E,_xlfn.CONCAT($A208,"_",$B208,"_",$C208,"_Standard"),$H:$H)-$H208)/$H208</f>
        <v>1.5952116750972321E-2</v>
      </c>
      <c r="AM208" s="3">
        <f>($J208+$M208-$L208)/$M208</f>
        <v>0.97048337904129667</v>
      </c>
    </row>
    <row r="209" spans="1:39" hidden="1" x14ac:dyDescent="0.25">
      <c r="A209" t="str" cm="1">
        <f t="array" ref="A209:D209">_xlfn.TEXTSPLIT(E209,"_")</f>
        <v>Sponza</v>
      </c>
      <c r="B209" t="str">
        <v>Plane</v>
      </c>
      <c r="C209" t="str">
        <v>15</v>
      </c>
      <c r="D209" t="str">
        <v>Standard</v>
      </c>
      <c r="E209" t="s">
        <v>496</v>
      </c>
      <c r="F209" s="10">
        <v>156.94285583496</v>
      </c>
      <c r="G209" s="10">
        <v>87.136604309082003</v>
      </c>
      <c r="H209" s="21">
        <v>156.38349914550699</v>
      </c>
      <c r="I209" s="10">
        <v>93.099998474121094</v>
      </c>
      <c r="J209" s="21">
        <v>155.61149597167901</v>
      </c>
      <c r="K209" s="10">
        <v>92.713996887207003</v>
      </c>
      <c r="L209" s="45">
        <v>171.67964172363199</v>
      </c>
      <c r="M209" s="45">
        <v>154.39999389648401</v>
      </c>
      <c r="N209" s="3">
        <v>0.99500000476837103</v>
      </c>
      <c r="O209" s="3">
        <v>0.57290887832641602</v>
      </c>
      <c r="P209" s="3">
        <v>0.61559909582137995</v>
      </c>
      <c r="Q209" s="3">
        <v>0.53943061828613204</v>
      </c>
      <c r="R209" s="3">
        <v>0.52406299114227295</v>
      </c>
      <c r="S209" s="3">
        <v>0.60285139083862305</v>
      </c>
      <c r="T209" s="3">
        <v>0.68101960420608498</v>
      </c>
      <c r="U209">
        <v>28</v>
      </c>
      <c r="V209">
        <v>2</v>
      </c>
      <c r="W209">
        <v>100</v>
      </c>
      <c r="X209">
        <v>0.99000000953674305</v>
      </c>
      <c r="Y209">
        <v>1.29999995231628</v>
      </c>
      <c r="Z209">
        <v>0.89999997615814198</v>
      </c>
      <c r="AA209" s="1">
        <v>458.93698120117102</v>
      </c>
      <c r="AB209" s="1">
        <v>806.65393066406205</v>
      </c>
      <c r="AC209" s="1">
        <v>49.387462615966797</v>
      </c>
      <c r="AD209" s="1">
        <v>77.304748535156193</v>
      </c>
      <c r="AE209" s="1">
        <v>40.84453048340157</v>
      </c>
      <c r="AF209" s="1">
        <v>52.128875732421797</v>
      </c>
      <c r="AG209" s="1">
        <v>1.69145679473876</v>
      </c>
      <c r="AH209" s="1">
        <v>2.4688622951507502</v>
      </c>
      <c r="AI209" s="3">
        <f>ABS((J209-F209)/F209)</f>
        <v>8.4830867655488751E-3</v>
      </c>
      <c r="AJ209" s="3">
        <f>ABS((J209-G209)/G209)</f>
        <v>0.78583383189583456</v>
      </c>
      <c r="AK209" s="3">
        <f>(AVERAGEIF($E:$E,_xlfn.CONCAT($A209,"_",$B209,"_",$C209,"_Standard"),$J:$J)-$J209)/$J209</f>
        <v>0</v>
      </c>
      <c r="AL209" s="3">
        <f>(AVERAGEIF($E:$E,_xlfn.CONCAT($A209,"_",$B209,"_",$C209,"_Standard"),$H:$H)-$H209)/$H209</f>
        <v>0</v>
      </c>
      <c r="AM209" s="3">
        <f>($J209+$M209-$L209)/$M209</f>
        <v>0.89593169438383724</v>
      </c>
    </row>
    <row r="210" spans="1:39" x14ac:dyDescent="0.25">
      <c r="A210" t="str" cm="1">
        <f t="array" ref="A210:D210">_xlfn.TEXTSPLIT(E210,"_")</f>
        <v>Random1000</v>
      </c>
      <c r="B210" t="str">
        <v>Point</v>
      </c>
      <c r="C210" t="str">
        <v>Oblique</v>
      </c>
      <c r="D210" t="str">
        <v>Facing</v>
      </c>
      <c r="E210" t="s">
        <v>424</v>
      </c>
      <c r="F210" s="10">
        <v>120.411697387695</v>
      </c>
      <c r="G210" s="10">
        <v>70.177421569824205</v>
      </c>
      <c r="H210" s="21">
        <v>153.51208496093699</v>
      </c>
      <c r="I210" s="10">
        <v>90.413002014160099</v>
      </c>
      <c r="J210" s="21">
        <v>125.40428161621</v>
      </c>
      <c r="K210" s="10">
        <v>73.492996215820298</v>
      </c>
      <c r="L210" s="10">
        <v>125.17404937744099</v>
      </c>
      <c r="M210" s="45">
        <v>81.473953247070298</v>
      </c>
      <c r="N210" s="3">
        <v>0.63599997758865301</v>
      </c>
      <c r="O210" s="3">
        <v>0.69206827878952004</v>
      </c>
      <c r="P210" s="3">
        <v>0.75593870878219604</v>
      </c>
      <c r="Q210" s="3">
        <v>0.63962382987901123</v>
      </c>
      <c r="R210" s="3">
        <v>0.63009941577911299</v>
      </c>
      <c r="S210" s="3">
        <v>0.62903302907943703</v>
      </c>
      <c r="T210" s="3">
        <v>0.62903302907943703</v>
      </c>
      <c r="U210">
        <v>13</v>
      </c>
      <c r="V210">
        <v>2</v>
      </c>
      <c r="W210">
        <v>100</v>
      </c>
      <c r="X210">
        <v>0.40000000596046398</v>
      </c>
      <c r="Y210">
        <v>1.29999995231628</v>
      </c>
      <c r="Z210">
        <v>0.89999997615814198</v>
      </c>
      <c r="AA210" s="1">
        <v>3.92619681358337</v>
      </c>
      <c r="AB210" s="1">
        <v>6.14708995819091</v>
      </c>
      <c r="AC210" s="1">
        <v>53.910930633544901</v>
      </c>
      <c r="AD210" s="1">
        <v>85.631629943847599</v>
      </c>
      <c r="AE210" s="1">
        <v>0.17944636555404536</v>
      </c>
      <c r="AF210" s="1">
        <v>0.27500155568122803</v>
      </c>
      <c r="AG210" s="1">
        <v>1.58805668354034</v>
      </c>
      <c r="AH210" s="1">
        <v>2.2462463378906201</v>
      </c>
      <c r="AI210" s="3">
        <f>ABS((J210-F210)/F210)</f>
        <v>4.1462618141160736E-2</v>
      </c>
      <c r="AJ210" s="3">
        <f>ABS((J210-G210)/G210)</f>
        <v>0.78696051822646262</v>
      </c>
      <c r="AK210" s="3">
        <f>(AVERAGEIF($E:$E,_xlfn.CONCAT($A210,"_",$B210,"_",$C210,"_Standard"),$J:$J)-$J210)/$J210</f>
        <v>-6.3503110970977838E-3</v>
      </c>
      <c r="AL210" s="3">
        <f>(AVERAGEIF($E:$E,_xlfn.CONCAT($A210,"_",$B210,"_",$C210,"_Standard"),$H:$H)-$H210)/$H210</f>
        <v>-5.120188045045433E-3</v>
      </c>
      <c r="AM210" s="3">
        <f>($J210+$M210-$L210)/$M210</f>
        <v>1.0028258385605864</v>
      </c>
    </row>
    <row r="211" spans="1:39" hidden="1" x14ac:dyDescent="0.25">
      <c r="A211" t="str" cm="1">
        <f t="array" ref="A211:D211">_xlfn.TEXTSPLIT(E211,"_")</f>
        <v>Crowd</v>
      </c>
      <c r="B211" t="str">
        <v>Plane</v>
      </c>
      <c r="C211" t="str">
        <v>15</v>
      </c>
      <c r="D211" t="str">
        <v>Facing</v>
      </c>
      <c r="E211" t="s">
        <v>429</v>
      </c>
      <c r="F211" s="10">
        <v>102.286560058593</v>
      </c>
      <c r="G211" s="10">
        <v>57.128334045410099</v>
      </c>
      <c r="H211" s="21">
        <v>102.157600402832</v>
      </c>
      <c r="I211" s="10">
        <v>62.411998748779297</v>
      </c>
      <c r="J211" s="21">
        <v>102.157600402832</v>
      </c>
      <c r="K211" s="10">
        <v>62.411998748779297</v>
      </c>
      <c r="L211" s="10">
        <v>151.598373413085</v>
      </c>
      <c r="M211" s="45">
        <v>102.157600402832</v>
      </c>
      <c r="N211" s="3">
        <v>1</v>
      </c>
      <c r="O211" s="3">
        <v>0.49174296855926503</v>
      </c>
      <c r="P211" s="3">
        <v>0.536005139350891</v>
      </c>
      <c r="Q211" s="3">
        <v>0.42022672222537838</v>
      </c>
      <c r="R211" s="3">
        <v>0.41869816184043801</v>
      </c>
      <c r="S211" s="3">
        <v>0.54792869091033902</v>
      </c>
      <c r="T211" s="3">
        <v>0.58553147315979004</v>
      </c>
      <c r="U211">
        <v>26</v>
      </c>
      <c r="V211">
        <v>2</v>
      </c>
      <c r="W211">
        <v>100</v>
      </c>
      <c r="X211">
        <v>0.40000000596046398</v>
      </c>
      <c r="Y211">
        <v>1.29999995231628</v>
      </c>
      <c r="Z211">
        <v>0.89999997615814198</v>
      </c>
      <c r="AA211" s="1">
        <v>284.975006103515</v>
      </c>
      <c r="AB211" s="1">
        <v>360.50006103515602</v>
      </c>
      <c r="AC211" s="1">
        <v>74.121238708496094</v>
      </c>
      <c r="AD211" s="1">
        <v>89.022987365722599</v>
      </c>
      <c r="AE211" s="1">
        <v>13.826833804149835</v>
      </c>
      <c r="AF211" s="1">
        <v>17.7663249969482</v>
      </c>
      <c r="AG211" s="1">
        <v>2.3718001842498699</v>
      </c>
      <c r="AH211" s="1">
        <v>2.6513521671295099</v>
      </c>
      <c r="AI211" s="3">
        <f>ABS((J211-F211)/F211)</f>
        <v>1.2607683324878831E-3</v>
      </c>
      <c r="AJ211" s="3">
        <f>ABS((J211-G211)/G211)</f>
        <v>0.7882124887735934</v>
      </c>
      <c r="AK211" s="3">
        <f>(AVERAGEIF($E:$E,_xlfn.CONCAT($A211,"_",$B211,"_",$C211,"_Standard"),$J:$J)-$J211)/$J211</f>
        <v>8.4304997438009899E-2</v>
      </c>
      <c r="AL211" s="3">
        <f>(AVERAGEIF($E:$E,_xlfn.CONCAT($A211,"_",$B211,"_",$C211,"_Standard"),$H:$H)-$H211)/$H211</f>
        <v>8.4304997438009899E-2</v>
      </c>
      <c r="AM211" s="3">
        <f>($J211+$M211-$L211)/$M211</f>
        <v>0.51603431545674394</v>
      </c>
    </row>
    <row r="212" spans="1:39" hidden="1" x14ac:dyDescent="0.25">
      <c r="A212" t="str" cm="1">
        <f t="array" ref="A212:D212">_xlfn.TEXTSPLIT(E212,"_")</f>
        <v>CottageWalls</v>
      </c>
      <c r="B212" t="str">
        <v>Plane</v>
      </c>
      <c r="C212" t="str">
        <v>Parallel</v>
      </c>
      <c r="D212" t="str">
        <v>Longest</v>
      </c>
      <c r="E212" t="s">
        <v>544</v>
      </c>
      <c r="F212" s="10">
        <v>186.21232604980401</v>
      </c>
      <c r="G212" s="10">
        <v>104.191932678222</v>
      </c>
      <c r="H212" s="21">
        <v>186.68096923828099</v>
      </c>
      <c r="I212" s="10">
        <v>110.77700042724599</v>
      </c>
      <c r="J212" s="21">
        <v>186.52378845214801</v>
      </c>
      <c r="K212" s="10">
        <v>110.69000244140599</v>
      </c>
      <c r="L212" s="10">
        <v>125.6455078125</v>
      </c>
      <c r="M212" s="45">
        <v>52.400005340576101</v>
      </c>
      <c r="N212" s="3">
        <v>1</v>
      </c>
      <c r="O212" s="3">
        <v>0.95032995939254705</v>
      </c>
      <c r="P212" s="3">
        <v>0.97819453477859497</v>
      </c>
      <c r="Q212" s="3">
        <v>0.8538435868199582</v>
      </c>
      <c r="R212" s="3">
        <v>0.86587667465209905</v>
      </c>
      <c r="S212" s="3">
        <v>0.82573240995407104</v>
      </c>
      <c r="T212" s="3">
        <v>0.75492882728576605</v>
      </c>
      <c r="U212">
        <v>39</v>
      </c>
      <c r="V212">
        <v>2</v>
      </c>
      <c r="W212">
        <v>100</v>
      </c>
      <c r="X212">
        <v>0.99000000953674305</v>
      </c>
      <c r="Y212">
        <v>1.29999995231628</v>
      </c>
      <c r="Z212">
        <v>0.89999997615814198</v>
      </c>
      <c r="AA212" s="1">
        <v>94.361122131347599</v>
      </c>
      <c r="AB212" s="1">
        <v>28.262443542480401</v>
      </c>
      <c r="AC212" s="1">
        <v>47.959476470947202</v>
      </c>
      <c r="AD212" s="1">
        <v>69.254341125488196</v>
      </c>
      <c r="AE212" s="1">
        <v>0.63696082370370755</v>
      </c>
      <c r="AF212" s="1">
        <v>2.4203832149505602</v>
      </c>
      <c r="AG212" s="1">
        <v>1.6761726140975901</v>
      </c>
      <c r="AH212" s="1">
        <v>2.1939425468444802</v>
      </c>
      <c r="AI212" s="3">
        <f>ABS((J212-F212)/F212)</f>
        <v>1.6726196860926523E-3</v>
      </c>
      <c r="AJ212" s="3">
        <f>ABS((J212-G212)/G212)</f>
        <v>0.79019415090603129</v>
      </c>
      <c r="AK212" s="3">
        <f>(AVERAGEIF($E:$E,_xlfn.CONCAT($A212,"_",$B212,"_",$C212,"_Standard"),$J:$J)-$J212)/$J212</f>
        <v>-0.43682161756403953</v>
      </c>
      <c r="AL212" s="3">
        <f>(AVERAGEIF($E:$E,_xlfn.CONCAT($A212,"_",$B212,"_",$C212,"_Standard"),$H:$H)-$H212)/$H212</f>
        <v>-0.43729579991506107</v>
      </c>
      <c r="AM212" s="3">
        <f>($J212+$M212-$L212)/$M212</f>
        <v>2.1617991304383839</v>
      </c>
    </row>
    <row r="213" spans="1:39" hidden="1" x14ac:dyDescent="0.25">
      <c r="A213" t="str" cm="1">
        <f t="array" ref="A213:D213">_xlfn.TEXTSPLIT(E213,"_")</f>
        <v>Sponza</v>
      </c>
      <c r="B213" t="str">
        <v>Plane</v>
      </c>
      <c r="C213" t="str">
        <v>Parallel</v>
      </c>
      <c r="D213" t="str">
        <v>Full</v>
      </c>
      <c r="E213" t="s">
        <v>622</v>
      </c>
      <c r="F213" s="10">
        <v>82.465187072753906</v>
      </c>
      <c r="G213" s="10">
        <v>402.05194091796801</v>
      </c>
      <c r="H213" s="21">
        <v>85.308357238769503</v>
      </c>
      <c r="I213" s="10">
        <v>54.937999725341797</v>
      </c>
      <c r="J213" s="21">
        <v>83.733177185058594</v>
      </c>
      <c r="K213" s="10">
        <v>54.143001556396399</v>
      </c>
      <c r="L213" s="45">
        <v>147.572830200195</v>
      </c>
      <c r="M213" s="45">
        <v>175.02223205566401</v>
      </c>
      <c r="N213" s="3">
        <v>0.99299997091293302</v>
      </c>
      <c r="O213" s="3">
        <v>0.12708675861358601</v>
      </c>
      <c r="P213" s="3">
        <v>0.13083671033382399</v>
      </c>
      <c r="Q213" s="3">
        <v>0.27267202734947199</v>
      </c>
      <c r="R213" s="3">
        <v>0.34740975499153098</v>
      </c>
      <c r="S213" s="3">
        <v>0.54134219884872403</v>
      </c>
      <c r="T213" s="3">
        <v>0.75705856084823597</v>
      </c>
      <c r="U213">
        <v>45</v>
      </c>
      <c r="V213">
        <v>2</v>
      </c>
      <c r="W213">
        <v>100</v>
      </c>
      <c r="X213">
        <v>0.40000000596046398</v>
      </c>
      <c r="Y213">
        <v>1.29999995231628</v>
      </c>
      <c r="Z213">
        <v>0.89999997615814198</v>
      </c>
      <c r="AA213" s="1">
        <v>7329.01611328125</v>
      </c>
      <c r="AB213" s="1">
        <v>846.232177734375</v>
      </c>
      <c r="AC213" s="1">
        <v>55.985019683837798</v>
      </c>
      <c r="AD213" s="1">
        <v>77.304748535156193</v>
      </c>
      <c r="AE213" s="1">
        <v>12.697268391384458</v>
      </c>
      <c r="AF213" s="1">
        <v>53.437671661376903</v>
      </c>
      <c r="AG213" s="1">
        <v>2.1899895668029701</v>
      </c>
      <c r="AH213" s="1">
        <v>2.4688622951507502</v>
      </c>
      <c r="AI213" s="3">
        <f>ABS((J213-F213)/F213)</f>
        <v>1.5376065432144339E-2</v>
      </c>
      <c r="AJ213" s="3">
        <f>ABS((J213-G213)/G213)</f>
        <v>0.79173542355279181</v>
      </c>
      <c r="AK213" s="3">
        <f>(AVERAGEIF($E:$E,_xlfn.CONCAT($A213,"_",$B213,"_",$C213,"_Standard"),$J:$J)-$J213)/$J213</f>
        <v>0.69209486039957979</v>
      </c>
      <c r="AL213" s="3">
        <f>(AVERAGEIF($E:$E,_xlfn.CONCAT($A213,"_",$B213,"_",$C213,"_Standard"),$H:$H)-$H213)/$H213</f>
        <v>0.67254519660399981</v>
      </c>
      <c r="AM213" s="3">
        <f>($J213+$M213-$L213)/$M213</f>
        <v>0.63524832093997707</v>
      </c>
    </row>
    <row r="214" spans="1:39" hidden="1" x14ac:dyDescent="0.25">
      <c r="A214" t="str" cm="1">
        <f t="array" ref="A214:D214">_xlfn.TEXTSPLIT(E214,"_")</f>
        <v>Cottage</v>
      </c>
      <c r="B214" t="str">
        <v>Plane</v>
      </c>
      <c r="C214" t="str">
        <v>15</v>
      </c>
      <c r="D214" t="str">
        <v>Standard</v>
      </c>
      <c r="E214" t="s">
        <v>466</v>
      </c>
      <c r="F214" s="10">
        <v>104.71965026855401</v>
      </c>
      <c r="G214" s="10">
        <v>57.801029205322202</v>
      </c>
      <c r="H214" s="21">
        <v>114.51755523681599</v>
      </c>
      <c r="I214" s="10">
        <v>75.903999328613196</v>
      </c>
      <c r="J214" s="21">
        <v>104.781524658203</v>
      </c>
      <c r="K214" s="10">
        <v>69.079002380371094</v>
      </c>
      <c r="L214" s="10">
        <v>103.564331054687</v>
      </c>
      <c r="M214" s="45">
        <v>69.049644470214801</v>
      </c>
      <c r="N214" s="3">
        <v>0.85900002717971802</v>
      </c>
      <c r="O214" s="3">
        <v>0.78959614038467396</v>
      </c>
      <c r="P214" s="3">
        <v>0.84765243530273404</v>
      </c>
      <c r="Q214" s="3">
        <v>0.83457319499944693</v>
      </c>
      <c r="R214" s="3">
        <v>0.80561017990112305</v>
      </c>
      <c r="S214" s="3">
        <v>0.82493859529495195</v>
      </c>
      <c r="T214" s="3">
        <v>0.82568019628524703</v>
      </c>
      <c r="U214">
        <v>20</v>
      </c>
      <c r="V214">
        <v>2</v>
      </c>
      <c r="W214">
        <v>100</v>
      </c>
      <c r="X214">
        <v>0.99000000953674305</v>
      </c>
      <c r="Y214">
        <v>1.29999995231628</v>
      </c>
      <c r="Z214">
        <v>0.89999997615814198</v>
      </c>
      <c r="AA214" s="1">
        <v>14.5286855697631</v>
      </c>
      <c r="AB214" s="1">
        <v>19.482793807983398</v>
      </c>
      <c r="AC214" s="1">
        <v>55.089153289794901</v>
      </c>
      <c r="AD214" s="1">
        <v>65.592300415039006</v>
      </c>
      <c r="AE214" s="1">
        <v>1.3792284946581073</v>
      </c>
      <c r="AF214" s="1">
        <v>1.84378409385681</v>
      </c>
      <c r="AG214" s="1">
        <v>1.8481920957565301</v>
      </c>
      <c r="AH214" s="1">
        <v>2.14588403701782</v>
      </c>
      <c r="AI214" s="3">
        <f>ABS((J214-F214)/F214)</f>
        <v>5.9085748940446777E-4</v>
      </c>
      <c r="AJ214" s="3">
        <f>ABS((J214-G214)/G214)</f>
        <v>0.81279686709375976</v>
      </c>
      <c r="AK214" s="3">
        <f>(AVERAGEIF($E:$E,_xlfn.CONCAT($A214,"_",$B214,"_",$C214,"_Standard"),$J:$J)-$J214)/$J214</f>
        <v>0</v>
      </c>
      <c r="AL214" s="3">
        <f>(AVERAGEIF($E:$E,_xlfn.CONCAT($A214,"_",$B214,"_",$C214,"_Standard"),$H:$H)-$H214)/$H214</f>
        <v>0</v>
      </c>
      <c r="AM214" s="3">
        <f>($J214+$M214-$L214)/$M214</f>
        <v>1.0176278040655378</v>
      </c>
    </row>
    <row r="215" spans="1:39" hidden="1" x14ac:dyDescent="0.25">
      <c r="A215" t="str" cm="1">
        <f t="array" ref="A215:D215">_xlfn.TEXTSPLIT(E215,"_")</f>
        <v>Crowd</v>
      </c>
      <c r="B215" t="str">
        <v>Plane</v>
      </c>
      <c r="C215" t="str">
        <v>Oblique</v>
      </c>
      <c r="D215" t="str">
        <v>Longest</v>
      </c>
      <c r="E215" t="s">
        <v>562</v>
      </c>
      <c r="F215" s="10">
        <v>125.815940856933</v>
      </c>
      <c r="G215" s="10">
        <v>69.3233642578125</v>
      </c>
      <c r="H215" s="21">
        <v>125.73576354980401</v>
      </c>
      <c r="I215" s="10">
        <v>71.819000244140597</v>
      </c>
      <c r="J215" s="21">
        <v>125.68576812744099</v>
      </c>
      <c r="K215" s="10">
        <v>71.793998718261705</v>
      </c>
      <c r="L215" s="10">
        <v>110.662216186523</v>
      </c>
      <c r="M215" s="45">
        <v>10</v>
      </c>
      <c r="N215" s="3">
        <v>0.99500000476837103</v>
      </c>
      <c r="O215" s="3">
        <v>0.51844447851180997</v>
      </c>
      <c r="P215" s="3">
        <v>0.62551027536392201</v>
      </c>
      <c r="Q215" s="3">
        <v>0.55672429367453413</v>
      </c>
      <c r="R215" s="3">
        <v>0.54842460155487005</v>
      </c>
      <c r="S215" s="3">
        <v>0.54258424043655396</v>
      </c>
      <c r="T215" s="3">
        <v>0.62259638309478704</v>
      </c>
      <c r="U215">
        <v>32</v>
      </c>
      <c r="V215">
        <v>2</v>
      </c>
      <c r="W215">
        <v>100</v>
      </c>
      <c r="X215">
        <v>0.99000000953674305</v>
      </c>
      <c r="Y215">
        <v>1.29999995231628</v>
      </c>
      <c r="Z215">
        <v>0.89999997615814198</v>
      </c>
      <c r="AA215" s="1">
        <v>4355.50634765625</v>
      </c>
      <c r="AB215" s="1">
        <v>359.41897583007801</v>
      </c>
      <c r="AC215" s="1">
        <v>45.768619537353501</v>
      </c>
      <c r="AD215" s="1">
        <v>89.022987365722599</v>
      </c>
      <c r="AE215" s="1">
        <v>6.9886643553916858</v>
      </c>
      <c r="AF215" s="1">
        <v>17.672723770141602</v>
      </c>
      <c r="AG215" s="1">
        <v>1.35910964012146</v>
      </c>
      <c r="AH215" s="1">
        <v>2.6513521671295099</v>
      </c>
      <c r="AI215" s="3">
        <f>ABS((J215-F215)/F215)</f>
        <v>1.0346282721044381E-3</v>
      </c>
      <c r="AJ215" s="3">
        <f>ABS((J215-G215)/G215)</f>
        <v>0.81303618878070605</v>
      </c>
      <c r="AK215" s="3">
        <f>(AVERAGEIF($E:$E,_xlfn.CONCAT($A215,"_",$B215,"_",$C215,"_Standard"),$J:$J)-$J215)/$J215</f>
        <v>-0.11562791654792019</v>
      </c>
      <c r="AL215" s="3">
        <f>(AVERAGEIF($E:$E,_xlfn.CONCAT($A215,"_",$B215,"_",$C215,"_Standard"),$H:$H)-$H215)/$H215</f>
        <v>-0.11556276598959465</v>
      </c>
      <c r="AM215" s="3">
        <f>($J215+$M215-$L215)/$M215</f>
        <v>2.502355194091801</v>
      </c>
    </row>
    <row r="216" spans="1:39" x14ac:dyDescent="0.25">
      <c r="A216" t="str" cm="1">
        <f t="array" ref="A216:D216">_xlfn.TEXTSPLIT(E216,"_")</f>
        <v>Random1000</v>
      </c>
      <c r="B216" t="str">
        <v>Point</v>
      </c>
      <c r="C216" t="str">
        <v>Oblique</v>
      </c>
      <c r="D216" t="str">
        <v>Standard</v>
      </c>
      <c r="E216" t="s">
        <v>480</v>
      </c>
      <c r="F216" s="10">
        <v>120.08013153076099</v>
      </c>
      <c r="G216" s="10">
        <v>68.594619750976506</v>
      </c>
      <c r="H216" s="21">
        <v>152.72607421875</v>
      </c>
      <c r="I216" s="10">
        <v>90.019996643066406</v>
      </c>
      <c r="J216" s="21">
        <v>124.60792541503901</v>
      </c>
      <c r="K216" s="10">
        <v>73.099998474121094</v>
      </c>
      <c r="L216" s="10">
        <v>122.338401794433</v>
      </c>
      <c r="M216" s="45">
        <v>81.473953247070298</v>
      </c>
      <c r="N216" s="3">
        <v>0.63599997758865301</v>
      </c>
      <c r="O216" s="3">
        <v>0.697842597961425</v>
      </c>
      <c r="P216" s="3">
        <v>0.76312607526779097</v>
      </c>
      <c r="Q216" s="3">
        <v>0.67606335937709883</v>
      </c>
      <c r="R216" s="3">
        <v>0.62364304065704301</v>
      </c>
      <c r="S216" s="3">
        <v>0.62413191795349099</v>
      </c>
      <c r="T216" s="3">
        <v>0.62413191795349099</v>
      </c>
      <c r="U216">
        <v>12</v>
      </c>
      <c r="V216">
        <v>2</v>
      </c>
      <c r="W216">
        <v>100</v>
      </c>
      <c r="X216">
        <v>0.99000000953674305</v>
      </c>
      <c r="Y216">
        <v>1.29999995231628</v>
      </c>
      <c r="Z216">
        <v>0.89999997615814198</v>
      </c>
      <c r="AA216" s="1">
        <v>3.10129618644714</v>
      </c>
      <c r="AB216" s="1">
        <v>6.2250890731811497</v>
      </c>
      <c r="AC216" s="1">
        <v>43.056678771972599</v>
      </c>
      <c r="AD216" s="1">
        <v>85.631629943847599</v>
      </c>
      <c r="AE216" s="1">
        <v>0.26918641212233424</v>
      </c>
      <c r="AF216" s="1">
        <v>0.27930137515067999</v>
      </c>
      <c r="AG216" s="1">
        <v>1.0921052694320601</v>
      </c>
      <c r="AH216" s="1">
        <v>2.2462463378906201</v>
      </c>
      <c r="AI216" s="3">
        <f>ABS((J216-F216)/F216)</f>
        <v>3.7706436748181978E-2</v>
      </c>
      <c r="AJ216" s="3">
        <f>ABS((J216-G216)/G216)</f>
        <v>0.81658453487184901</v>
      </c>
      <c r="AK216" s="3">
        <f>(AVERAGEIF($E:$E,_xlfn.CONCAT($A216,"_",$B216,"_",$C216,"_Standard"),$J:$J)-$J216)/$J216</f>
        <v>0</v>
      </c>
      <c r="AL216" s="3">
        <f>(AVERAGEIF($E:$E,_xlfn.CONCAT($A216,"_",$B216,"_",$C216,"_Standard"),$H:$H)-$H216)/$H216</f>
        <v>0</v>
      </c>
      <c r="AM216" s="3">
        <f>($J216+$M216-$L216)/$M216</f>
        <v>1.0278558180885575</v>
      </c>
    </row>
    <row r="217" spans="1:39" x14ac:dyDescent="0.25">
      <c r="A217" t="str" cm="1">
        <f t="array" ref="A217:D217">_xlfn.TEXTSPLIT(E217,"_")</f>
        <v>Sponza</v>
      </c>
      <c r="B217" t="str">
        <v>Point</v>
      </c>
      <c r="C217" t="str">
        <v>15</v>
      </c>
      <c r="D217" t="str">
        <v>Longest</v>
      </c>
      <c r="E217" t="s">
        <v>575</v>
      </c>
      <c r="F217" s="10">
        <v>364.434326171875</v>
      </c>
      <c r="G217" s="10">
        <v>195.533599853515</v>
      </c>
      <c r="H217" s="21">
        <v>357.31170654296801</v>
      </c>
      <c r="I217" s="10">
        <v>256.54998779296801</v>
      </c>
      <c r="J217" s="21">
        <v>356.88970947265602</v>
      </c>
      <c r="K217" s="10">
        <v>256.33898925781199</v>
      </c>
      <c r="L217" s="45">
        <v>166.50900268554599</v>
      </c>
      <c r="M217" s="45">
        <v>46.888889312744098</v>
      </c>
      <c r="N217" s="3">
        <v>0.990999996662139</v>
      </c>
      <c r="O217" s="3">
        <v>0.38682627677917403</v>
      </c>
      <c r="P217" s="3">
        <v>0.69460719823837203</v>
      </c>
      <c r="Q217" s="3">
        <v>0.67218375205993597</v>
      </c>
      <c r="R217" s="3">
        <v>0.66904973983764604</v>
      </c>
      <c r="S217" s="3">
        <v>0.705250024795532</v>
      </c>
      <c r="T217" s="3">
        <v>0.74468737840652399</v>
      </c>
      <c r="U217">
        <v>33</v>
      </c>
      <c r="V217">
        <v>2</v>
      </c>
      <c r="W217">
        <v>100</v>
      </c>
      <c r="X217">
        <v>0.99000000953674305</v>
      </c>
      <c r="Y217">
        <v>1.29999995231628</v>
      </c>
      <c r="Z217">
        <v>0.89999997615814198</v>
      </c>
      <c r="AA217" s="1">
        <v>207.45297241210901</v>
      </c>
      <c r="AB217" s="1">
        <v>793.582275390625</v>
      </c>
      <c r="AC217" s="1">
        <v>32.900016784667898</v>
      </c>
      <c r="AD217" s="1">
        <v>77.304748535156193</v>
      </c>
      <c r="AE217" s="1">
        <v>41.984620005856826</v>
      </c>
      <c r="AF217" s="1">
        <v>51.367591857910099</v>
      </c>
      <c r="AG217" s="1">
        <v>1.2190525531768699</v>
      </c>
      <c r="AH217" s="1">
        <v>2.4688622951507502</v>
      </c>
      <c r="AI217" s="3">
        <f>ABS((J217-F217)/F217)</f>
        <v>2.0702266930971741E-2</v>
      </c>
      <c r="AJ217" s="3">
        <f>ABS((J217-G217)/G217)</f>
        <v>0.82520911873980629</v>
      </c>
      <c r="AK217" s="3">
        <f>(AVERAGEIF($E:$E,_xlfn.CONCAT($A217,"_",$B217,"_",$C217,"_Standard"),$J:$J)-$J217)/$J217</f>
        <v>-0.51638146003245</v>
      </c>
      <c r="AL217" s="3">
        <f>(AVERAGEIF($E:$E,_xlfn.CONCAT($A217,"_",$B217,"_",$C217,"_Standard"),$H:$H)-$H217)/$H217</f>
        <v>-0.51526776952253872</v>
      </c>
      <c r="AM217" s="3">
        <f>($J217+$M217-$L217)/$M217</f>
        <v>5.060252003780473</v>
      </c>
    </row>
    <row r="218" spans="1:39" x14ac:dyDescent="0.25">
      <c r="A218" t="str" cm="1">
        <f t="array" ref="A218:D218">_xlfn.TEXTSPLIT(E218,"_")</f>
        <v>CottageWalls</v>
      </c>
      <c r="B218" t="str">
        <v>Point</v>
      </c>
      <c r="C218" t="str">
        <v>15</v>
      </c>
      <c r="D218" t="str">
        <v>Standard</v>
      </c>
      <c r="E218" t="s">
        <v>501</v>
      </c>
      <c r="F218" s="10">
        <v>95.509445190429602</v>
      </c>
      <c r="G218" s="10">
        <v>52.552730560302699</v>
      </c>
      <c r="H218" s="21">
        <v>102.99224090576099</v>
      </c>
      <c r="I218" s="10">
        <v>64.772003173828097</v>
      </c>
      <c r="J218" s="21">
        <v>97.340217590332003</v>
      </c>
      <c r="K218" s="10">
        <v>61.075000762939403</v>
      </c>
      <c r="L218" s="10">
        <v>88.9761962890625</v>
      </c>
      <c r="M218" s="45">
        <v>58.26802444458</v>
      </c>
      <c r="N218" s="3">
        <v>0.90299999713897705</v>
      </c>
      <c r="O218" s="3">
        <v>0.57406026124954201</v>
      </c>
      <c r="P218" s="3">
        <v>0.76676583290100098</v>
      </c>
      <c r="Q218" s="3">
        <v>0.6466341233689088</v>
      </c>
      <c r="R218" s="3">
        <v>0.65037888288497903</v>
      </c>
      <c r="S218" s="3">
        <v>0.70368140935897805</v>
      </c>
      <c r="T218" s="3">
        <v>0.71051323413848799</v>
      </c>
      <c r="U218">
        <v>27</v>
      </c>
      <c r="V218">
        <v>2</v>
      </c>
      <c r="W218">
        <v>100</v>
      </c>
      <c r="X218">
        <v>0.99000000953674305</v>
      </c>
      <c r="Y218">
        <v>1.29999995231628</v>
      </c>
      <c r="Z218">
        <v>0.89999997615814198</v>
      </c>
      <c r="AA218" s="1">
        <v>22.9813938140869</v>
      </c>
      <c r="AB218" s="1">
        <v>28.808580398559499</v>
      </c>
      <c r="AC218" s="1">
        <v>57.234283447265597</v>
      </c>
      <c r="AD218" s="1">
        <v>69.254341125488196</v>
      </c>
      <c r="AE218" s="1">
        <v>1.8196427759876408</v>
      </c>
      <c r="AF218" s="1">
        <v>2.5420944690704301</v>
      </c>
      <c r="AG218" s="1">
        <v>1.8287646770477199</v>
      </c>
      <c r="AH218" s="1">
        <v>2.1939425468444802</v>
      </c>
      <c r="AI218" s="3">
        <f>ABS((J218-F218)/F218)</f>
        <v>1.9168495809520739E-2</v>
      </c>
      <c r="AJ218" s="3">
        <f>ABS((J218-G218)/G218)</f>
        <v>0.85223900932487218</v>
      </c>
      <c r="AK218" s="3">
        <f>(AVERAGEIF($E:$E,_xlfn.CONCAT($A218,"_",$B218,"_",$C218,"_Standard"),$J:$J)-$J218)/$J218</f>
        <v>0</v>
      </c>
      <c r="AL218" s="3">
        <f>(AVERAGEIF($E:$E,_xlfn.CONCAT($A218,"_",$B218,"_",$C218,"_Standard"),$H:$H)-$H218)/$H218</f>
        <v>0</v>
      </c>
      <c r="AM218" s="3">
        <f>($J218+$M218-$L218)/$M218</f>
        <v>1.1435439313585223</v>
      </c>
    </row>
    <row r="219" spans="1:39" hidden="1" x14ac:dyDescent="0.25">
      <c r="A219" t="str" cm="1">
        <f t="array" ref="A219:D219">_xlfn.TEXTSPLIT(E219,"_")</f>
        <v>Sponza</v>
      </c>
      <c r="B219" t="str">
        <v>Plane</v>
      </c>
      <c r="C219" t="str">
        <v>Oblique</v>
      </c>
      <c r="D219" t="str">
        <v>Full</v>
      </c>
      <c r="E219" t="s">
        <v>633</v>
      </c>
      <c r="F219" s="10">
        <v>449.90954589843699</v>
      </c>
      <c r="G219" s="10">
        <v>246.51885986328099</v>
      </c>
      <c r="H219" s="21">
        <v>457.46774291992102</v>
      </c>
      <c r="I219" s="10">
        <v>247.92799377441401</v>
      </c>
      <c r="J219" s="21">
        <v>456.94696044921801</v>
      </c>
      <c r="K219" s="10">
        <v>247.66200256347599</v>
      </c>
      <c r="L219" s="45">
        <v>217.56553649902301</v>
      </c>
      <c r="M219" s="45">
        <v>47.345455169677699</v>
      </c>
      <c r="N219" s="3">
        <v>0.98900002241134599</v>
      </c>
      <c r="O219" s="3">
        <v>0.57874268293380704</v>
      </c>
      <c r="P219" s="3">
        <v>0.73095929622650102</v>
      </c>
      <c r="Q219" s="3">
        <v>0.69800770282745295</v>
      </c>
      <c r="R219" s="3">
        <v>0.69416505098342896</v>
      </c>
      <c r="S219" s="3">
        <v>0.73358893394470204</v>
      </c>
      <c r="T219" s="3">
        <v>0.76355695724487305</v>
      </c>
      <c r="U219">
        <v>44</v>
      </c>
      <c r="V219">
        <v>2</v>
      </c>
      <c r="W219">
        <v>100</v>
      </c>
      <c r="X219">
        <v>0.40000000596046398</v>
      </c>
      <c r="Y219">
        <v>1.29999995231628</v>
      </c>
      <c r="Z219">
        <v>0.89999997615814198</v>
      </c>
      <c r="AA219" s="1">
        <v>8508.8076171875</v>
      </c>
      <c r="AB219" s="1">
        <v>804.63909912109295</v>
      </c>
      <c r="AC219" s="1">
        <v>55.276645660400298</v>
      </c>
      <c r="AD219" s="1">
        <v>77.304748535156193</v>
      </c>
      <c r="AE219" s="1">
        <v>28.937719102211105</v>
      </c>
      <c r="AF219" s="1">
        <v>52.000694274902301</v>
      </c>
      <c r="AG219" s="1">
        <v>2.1049201488494802</v>
      </c>
      <c r="AH219" s="1">
        <v>2.4688622951507502</v>
      </c>
      <c r="AI219" s="3">
        <f>ABS((J219-F219)/F219)</f>
        <v>1.5641843154778616E-2</v>
      </c>
      <c r="AJ219" s="3">
        <f>ABS((J219-G219)/G219)</f>
        <v>0.85359838473470195</v>
      </c>
      <c r="AK219" s="3">
        <f>(AVERAGEIF($E:$E,_xlfn.CONCAT($A219,"_",$B219,"_",$C219,"_Standard"),$J:$J)-$J219)/$J219</f>
        <v>-0.54433099240124216</v>
      </c>
      <c r="AL219" s="3">
        <f>(AVERAGEIF($E:$E,_xlfn.CONCAT($A219,"_",$B219,"_",$C219,"_Standard"),$H:$H)-$H219)/$H219</f>
        <v>-0.54261918521593644</v>
      </c>
      <c r="AM219" s="3">
        <f>($J219+$M219-$L219)/$M219</f>
        <v>6.0560591949595697</v>
      </c>
    </row>
    <row r="220" spans="1:39" x14ac:dyDescent="0.25">
      <c r="A220" t="str" cm="1">
        <f t="array" ref="A220:D220">_xlfn.TEXTSPLIT(E220,"_")</f>
        <v>Cottage</v>
      </c>
      <c r="B220" t="str">
        <v>Point</v>
      </c>
      <c r="C220" t="str">
        <v>45</v>
      </c>
      <c r="D220" t="str">
        <v>Longest</v>
      </c>
      <c r="E220" t="s">
        <v>558</v>
      </c>
      <c r="F220" s="10">
        <v>291.69345092773398</v>
      </c>
      <c r="G220" s="10">
        <v>160.5537109375</v>
      </c>
      <c r="H220" s="21">
        <v>304.10696411132801</v>
      </c>
      <c r="I220" s="10">
        <v>232.50100708007801</v>
      </c>
      <c r="J220" s="21">
        <v>298.05416870117102</v>
      </c>
      <c r="K220" s="10">
        <v>228.68699645996</v>
      </c>
      <c r="L220" s="10">
        <v>93.545127868652301</v>
      </c>
      <c r="M220" s="45">
        <v>36.462631225585902</v>
      </c>
      <c r="N220" s="3">
        <v>0.83399999141693104</v>
      </c>
      <c r="O220" s="3">
        <v>0.914539635181427</v>
      </c>
      <c r="P220" s="3">
        <v>0.93050932884216297</v>
      </c>
      <c r="Q220" s="3">
        <v>0.84756224147516213</v>
      </c>
      <c r="R220" s="3">
        <v>0.88057887554168701</v>
      </c>
      <c r="S220" s="3">
        <v>0.88191378116607599</v>
      </c>
      <c r="T220" s="3">
        <v>0.88218939304351796</v>
      </c>
      <c r="U220">
        <v>21</v>
      </c>
      <c r="V220">
        <v>2</v>
      </c>
      <c r="W220">
        <v>100</v>
      </c>
      <c r="X220">
        <v>0.99000000953674305</v>
      </c>
      <c r="Y220">
        <v>1.29999995231628</v>
      </c>
      <c r="Z220">
        <v>0.89999997615814198</v>
      </c>
      <c r="AA220" s="1">
        <v>4.7480874061584402</v>
      </c>
      <c r="AB220" s="1">
        <v>19.775005340576101</v>
      </c>
      <c r="AC220" s="1">
        <v>34.994552612304602</v>
      </c>
      <c r="AD220" s="1">
        <v>65.592300415039006</v>
      </c>
      <c r="AE220" s="1">
        <v>0.77398544724293594</v>
      </c>
      <c r="AF220" s="1">
        <v>1.93398666381835</v>
      </c>
      <c r="AG220" s="1">
        <v>1.42864918708801</v>
      </c>
      <c r="AH220" s="1">
        <v>2.14588403701782</v>
      </c>
      <c r="AI220" s="3">
        <f>ABS((J220-F220)/F220)</f>
        <v>2.1806172724162021E-2</v>
      </c>
      <c r="AJ220" s="3">
        <f>ABS((J220-G220)/G220)</f>
        <v>0.85641407452236906</v>
      </c>
      <c r="AK220" s="3">
        <f>(AVERAGEIF($E:$E,_xlfn.CONCAT($A220,"_",$B220,"_",$C220,"_Standard"),$J:$J)-$J220)/$J220</f>
        <v>-0.68383363509186657</v>
      </c>
      <c r="AL220" s="3">
        <f>(AVERAGEIF($E:$E,_xlfn.CONCAT($A220,"_",$B220,"_",$C220,"_Standard"),$H:$H)-$H220)/$H220</f>
        <v>-0.67076085574507771</v>
      </c>
      <c r="AM220" s="3">
        <f>($J220+$M220-$L220)/$M220</f>
        <v>6.6087296489183238</v>
      </c>
    </row>
    <row r="221" spans="1:39" x14ac:dyDescent="0.25">
      <c r="A221" t="str" cm="1">
        <f t="array" ref="A221:D221">_xlfn.TEXTSPLIT(E221,"_")</f>
        <v>Sponza</v>
      </c>
      <c r="B221" t="str">
        <v>Point</v>
      </c>
      <c r="C221" t="str">
        <v>Oblique</v>
      </c>
      <c r="D221" t="str">
        <v>Standard</v>
      </c>
      <c r="E221" t="s">
        <v>505</v>
      </c>
      <c r="F221" s="10">
        <v>178.30552673339801</v>
      </c>
      <c r="G221" s="10">
        <v>98.765121459960895</v>
      </c>
      <c r="H221" s="21">
        <v>186.42800903320301</v>
      </c>
      <c r="I221" s="10">
        <v>110.619003295898</v>
      </c>
      <c r="J221" s="21">
        <v>183.52960205078099</v>
      </c>
      <c r="K221" s="10">
        <v>109.105003356933</v>
      </c>
      <c r="L221" s="45">
        <v>183.07122802734301</v>
      </c>
      <c r="M221" s="45">
        <v>67.404647827148395</v>
      </c>
      <c r="N221" s="3">
        <v>0.95999997854232699</v>
      </c>
      <c r="O221" s="3">
        <v>0.25272503495216297</v>
      </c>
      <c r="P221" s="3">
        <v>0.528187215328216</v>
      </c>
      <c r="Q221" s="3">
        <v>0.58176851272582997</v>
      </c>
      <c r="R221" s="3">
        <v>0.57431900501251198</v>
      </c>
      <c r="S221" s="3">
        <v>0.64154082536697299</v>
      </c>
      <c r="T221" s="3">
        <v>0.69352436065673795</v>
      </c>
      <c r="U221">
        <v>28</v>
      </c>
      <c r="V221">
        <v>2</v>
      </c>
      <c r="W221">
        <v>100</v>
      </c>
      <c r="X221">
        <v>0.99000000953674305</v>
      </c>
      <c r="Y221">
        <v>1.29999995231628</v>
      </c>
      <c r="Z221">
        <v>0.89999997615814198</v>
      </c>
      <c r="AA221" s="1">
        <v>336.20779418945301</v>
      </c>
      <c r="AB221" s="1">
        <v>837.76904296875</v>
      </c>
      <c r="AC221" s="1">
        <v>47.994075775146399</v>
      </c>
      <c r="AD221" s="1">
        <v>77.304748535156193</v>
      </c>
      <c r="AE221" s="1">
        <v>34.164490468060755</v>
      </c>
      <c r="AF221" s="1">
        <v>51.907249450683501</v>
      </c>
      <c r="AG221" s="1">
        <v>1.7223541736602701</v>
      </c>
      <c r="AH221" s="1">
        <v>2.4688622951507502</v>
      </c>
      <c r="AI221" s="3">
        <f>ABS((J221-F221)/F221)</f>
        <v>2.9298448640877002E-2</v>
      </c>
      <c r="AJ221" s="3">
        <f>ABS((J221-G221)/G221)</f>
        <v>0.8582430653435017</v>
      </c>
      <c r="AK221" s="3">
        <f>(AVERAGEIF($E:$E,_xlfn.CONCAT($A221,"_",$B221,"_",$C221,"_Standard"),$J:$J)-$J221)/$J221</f>
        <v>0</v>
      </c>
      <c r="AL221" s="3">
        <f>(AVERAGEIF($E:$E,_xlfn.CONCAT($A221,"_",$B221,"_",$C221,"_Standard"),$H:$H)-$H221)/$H221</f>
        <v>0</v>
      </c>
      <c r="AM221" s="3">
        <f>($J221+$M221-$L221)/$M221</f>
        <v>1.0068003325915069</v>
      </c>
    </row>
    <row r="222" spans="1:39" x14ac:dyDescent="0.25">
      <c r="A222" t="str" cm="1">
        <f t="array" ref="A222:D222">_xlfn.TEXTSPLIT(E222,"_")</f>
        <v>Random1000</v>
      </c>
      <c r="B222" t="str">
        <v>Point</v>
      </c>
      <c r="C222" t="str">
        <v>Oblique</v>
      </c>
      <c r="D222" t="str">
        <v>Longest</v>
      </c>
      <c r="E222" t="s">
        <v>552</v>
      </c>
      <c r="F222" s="10">
        <v>121.00228118896401</v>
      </c>
      <c r="G222" s="10">
        <v>68.705017089843693</v>
      </c>
      <c r="H222" s="21">
        <v>153.094802856445</v>
      </c>
      <c r="I222" s="10">
        <v>90.361999511718693</v>
      </c>
      <c r="J222" s="21">
        <v>128.57861328125</v>
      </c>
      <c r="K222" s="10">
        <v>74.930999755859304</v>
      </c>
      <c r="L222" s="10">
        <v>124.118041992187</v>
      </c>
      <c r="M222" s="45">
        <v>75.391677856445298</v>
      </c>
      <c r="N222" s="3">
        <v>0.63999998569488503</v>
      </c>
      <c r="O222" s="3">
        <v>0.69723457098007202</v>
      </c>
      <c r="P222" s="3">
        <v>0.75259923934936501</v>
      </c>
      <c r="Q222" s="3">
        <v>0.65038005538934629</v>
      </c>
      <c r="R222" s="3">
        <v>0.63016492128372104</v>
      </c>
      <c r="S222" s="3">
        <v>0.63030356168746904</v>
      </c>
      <c r="T222" s="3">
        <v>0.63030356168746904</v>
      </c>
      <c r="U222">
        <v>12</v>
      </c>
      <c r="V222">
        <v>2</v>
      </c>
      <c r="W222">
        <v>100</v>
      </c>
      <c r="X222">
        <v>0.99000000953674305</v>
      </c>
      <c r="Y222">
        <v>1.29999995231628</v>
      </c>
      <c r="Z222">
        <v>0.89999997615814198</v>
      </c>
      <c r="AA222" s="1">
        <v>2.8461992740631099</v>
      </c>
      <c r="AB222" s="1">
        <v>6.2254905700683496</v>
      </c>
      <c r="AC222" s="1">
        <v>40.321392059326101</v>
      </c>
      <c r="AD222" s="1">
        <v>85.631629943847599</v>
      </c>
      <c r="AE222" s="1">
        <v>0.40132019287223175</v>
      </c>
      <c r="AF222" s="1">
        <v>0.28290125727653498</v>
      </c>
      <c r="AG222" s="1">
        <v>1.0112589597702</v>
      </c>
      <c r="AH222" s="1">
        <v>2.2462463378906201</v>
      </c>
      <c r="AI222" s="3">
        <f>ABS((J222-F222)/F222)</f>
        <v>6.2613134379296262E-2</v>
      </c>
      <c r="AJ222" s="3">
        <f>ABS((J222-G222)/G222)</f>
        <v>0.87145886468685718</v>
      </c>
      <c r="AK222" s="3">
        <f>(AVERAGEIF($E:$E,_xlfn.CONCAT($A222,"_",$B222,"_",$C222,"_Standard"),$J:$J)-$J222)/$J222</f>
        <v>-3.0881402162314504E-2</v>
      </c>
      <c r="AL222" s="3">
        <f>(AVERAGEIF($E:$E,_xlfn.CONCAT($A222,"_",$B222,"_",$C222,"_Standard"),$H:$H)-$H222)/$H222</f>
        <v>-2.4084987263790522E-3</v>
      </c>
      <c r="AM222" s="3">
        <f>($J222+$M222-$L222)/$M222</f>
        <v>1.0591653006788955</v>
      </c>
    </row>
    <row r="223" spans="1:39" hidden="1" x14ac:dyDescent="0.25">
      <c r="A223" t="str" cm="1">
        <f t="array" ref="A223:D223">_xlfn.TEXTSPLIT(E223,"_")</f>
        <v>Crowd</v>
      </c>
      <c r="B223" t="str">
        <v>Plane</v>
      </c>
      <c r="C223" t="str">
        <v>Oblique</v>
      </c>
      <c r="D223" t="str">
        <v>Standard</v>
      </c>
      <c r="E223" t="s">
        <v>490</v>
      </c>
      <c r="F223" s="10">
        <v>111.74550628662099</v>
      </c>
      <c r="G223" s="10">
        <v>58.700416564941399</v>
      </c>
      <c r="H223" s="21">
        <v>111.205390930175</v>
      </c>
      <c r="I223" s="10">
        <v>64.262001037597599</v>
      </c>
      <c r="J223" s="21">
        <v>111.15298461914</v>
      </c>
      <c r="K223" s="10">
        <v>64.233001708984304</v>
      </c>
      <c r="L223" s="10">
        <v>102.41542816162099</v>
      </c>
      <c r="M223" s="45">
        <v>17.466667175292901</v>
      </c>
      <c r="N223" s="3">
        <v>0.99699997901916504</v>
      </c>
      <c r="O223" s="3">
        <v>0.50364905595779397</v>
      </c>
      <c r="P223" s="3">
        <v>0.60755318403243996</v>
      </c>
      <c r="Q223" s="3">
        <v>0.58650453790313029</v>
      </c>
      <c r="R223" s="3">
        <v>0.50500321388244596</v>
      </c>
      <c r="S223" s="3">
        <v>0.57486039400100697</v>
      </c>
      <c r="T223" s="3">
        <v>0.623479723930358</v>
      </c>
      <c r="U223">
        <v>25</v>
      </c>
      <c r="V223">
        <v>2</v>
      </c>
      <c r="W223">
        <v>100</v>
      </c>
      <c r="X223">
        <v>0.99000000953674305</v>
      </c>
      <c r="Y223">
        <v>1.29999995231628</v>
      </c>
      <c r="Z223">
        <v>0.89999997615814198</v>
      </c>
      <c r="AA223" s="1">
        <v>192.22172546386699</v>
      </c>
      <c r="AB223" s="1">
        <v>367.220611572265</v>
      </c>
      <c r="AC223" s="1">
        <v>48.199409484863203</v>
      </c>
      <c r="AD223" s="1">
        <v>89.022987365722599</v>
      </c>
      <c r="AE223" s="1">
        <v>6.4737770981440033</v>
      </c>
      <c r="AF223" s="1">
        <v>18.063522338867099</v>
      </c>
      <c r="AG223" s="1">
        <v>1.4650583267211901</v>
      </c>
      <c r="AH223" s="1">
        <v>2.6513521671295099</v>
      </c>
      <c r="AI223" s="3">
        <f>ABS((J223-F223)/F223)</f>
        <v>5.3024205372626757E-3</v>
      </c>
      <c r="AJ223" s="3">
        <f>ABS((J223-G223)/G223)</f>
        <v>0.89356381306373378</v>
      </c>
      <c r="AK223" s="3">
        <f>(AVERAGEIF($E:$E,_xlfn.CONCAT($A223,"_",$B223,"_",$C223,"_Standard"),$J:$J)-$J223)/$J223</f>
        <v>0</v>
      </c>
      <c r="AL223" s="3">
        <f>(AVERAGEIF($E:$E,_xlfn.CONCAT($A223,"_",$B223,"_",$C223,"_Standard"),$H:$H)-$H223)/$H223</f>
        <v>0</v>
      </c>
      <c r="AM223" s="3">
        <f>($J223+$M223-$L223)/$M223</f>
        <v>1.500241767352076</v>
      </c>
    </row>
    <row r="224" spans="1:39" hidden="1" x14ac:dyDescent="0.25">
      <c r="A224" t="str" cm="1">
        <f t="array" ref="A224:D224">_xlfn.TEXTSPLIT(E224,"_")</f>
        <v>Crowd</v>
      </c>
      <c r="B224" t="str">
        <v>Plane</v>
      </c>
      <c r="C224" t="str">
        <v>Parallel</v>
      </c>
      <c r="D224" t="str">
        <v>Longest</v>
      </c>
      <c r="E224" t="s">
        <v>555</v>
      </c>
      <c r="F224" s="10">
        <v>106.19211578369099</v>
      </c>
      <c r="G224" s="10">
        <v>56.316421508788999</v>
      </c>
      <c r="H224" s="21">
        <v>107.44676208496</v>
      </c>
      <c r="I224" s="10">
        <v>63.687000274658203</v>
      </c>
      <c r="J224" s="21">
        <v>107.44676208496</v>
      </c>
      <c r="K224" s="10">
        <v>63.687000274658203</v>
      </c>
      <c r="L224" s="10">
        <v>129.86959838867099</v>
      </c>
      <c r="M224" s="45">
        <v>107.44676208496</v>
      </c>
      <c r="N224" s="3">
        <v>1</v>
      </c>
      <c r="O224" s="3">
        <v>0.41166478395461997</v>
      </c>
      <c r="P224" s="3">
        <v>0.42651847004890397</v>
      </c>
      <c r="Q224" s="3">
        <v>0.41020823000054563</v>
      </c>
      <c r="R224" s="3">
        <v>0.391987264156341</v>
      </c>
      <c r="S224" s="3">
        <v>0.45423421263694702</v>
      </c>
      <c r="T224" s="3">
        <v>0.54491776227951005</v>
      </c>
      <c r="U224">
        <v>31</v>
      </c>
      <c r="V224">
        <v>2</v>
      </c>
      <c r="W224">
        <v>100</v>
      </c>
      <c r="X224">
        <v>0.99000000953674305</v>
      </c>
      <c r="Y224">
        <v>1.29999995231628</v>
      </c>
      <c r="Z224">
        <v>0.89999997615814198</v>
      </c>
      <c r="AA224" s="1">
        <v>3169.29760742187</v>
      </c>
      <c r="AB224" s="1">
        <v>362.44674682617102</v>
      </c>
      <c r="AC224" s="1">
        <v>48.0186958312988</v>
      </c>
      <c r="AD224" s="1">
        <v>89.022987365722599</v>
      </c>
      <c r="AE224" s="1">
        <v>19.063053293180985</v>
      </c>
      <c r="AF224" s="1">
        <v>17.877801895141602</v>
      </c>
      <c r="AG224" s="1">
        <v>1.3805516958236601</v>
      </c>
      <c r="AH224" s="1">
        <v>2.6513521671295099</v>
      </c>
      <c r="AI224" s="3">
        <f>ABS((J224-F224)/F224)</f>
        <v>1.1814872432004922E-2</v>
      </c>
      <c r="AJ224" s="3">
        <f>ABS((J224-G224)/G224)</f>
        <v>0.90791174592283652</v>
      </c>
      <c r="AK224" s="3">
        <f>(AVERAGEIF($E:$E,_xlfn.CONCAT($A224,"_",$B224,"_",$C224,"_Standard"),$J:$J)-$J224)/$J224</f>
        <v>-9.7219877042683728E-2</v>
      </c>
      <c r="AL224" s="3">
        <f>(AVERAGEIF($E:$E,_xlfn.CONCAT($A224,"_",$B224,"_",$C224,"_Standard"),$H:$H)-$H224)/$H224</f>
        <v>-9.7219877042683728E-2</v>
      </c>
      <c r="AM224" s="3">
        <f>($J224+$M224-$L224)/$M224</f>
        <v>0.791312126409348</v>
      </c>
    </row>
    <row r="225" spans="1:39" x14ac:dyDescent="0.25">
      <c r="A225" t="str" cm="1">
        <f t="array" ref="A225:D225">_xlfn.TEXTSPLIT(E225,"_")</f>
        <v>CottageWalls</v>
      </c>
      <c r="B225" t="str">
        <v>Point</v>
      </c>
      <c r="C225" t="str">
        <v>Parallel</v>
      </c>
      <c r="D225" t="str">
        <v>Standard</v>
      </c>
      <c r="E225" t="s">
        <v>477</v>
      </c>
      <c r="F225" s="10">
        <v>98.327606201171804</v>
      </c>
      <c r="G225" s="10">
        <v>51.9235229492187</v>
      </c>
      <c r="H225" s="21">
        <v>108.347450256347</v>
      </c>
      <c r="I225" s="10">
        <v>68.497001647949205</v>
      </c>
      <c r="J225" s="21">
        <v>99.866233825683594</v>
      </c>
      <c r="K225" s="10">
        <v>62.902999877929602</v>
      </c>
      <c r="L225" s="10">
        <v>90.736564636230398</v>
      </c>
      <c r="M225" s="45">
        <v>59.726749420166001</v>
      </c>
      <c r="N225" s="3">
        <v>0.85799998044967596</v>
      </c>
      <c r="O225" s="3">
        <v>0.52232891321182195</v>
      </c>
      <c r="P225" s="3">
        <v>0.79030609130859297</v>
      </c>
      <c r="Q225" s="3">
        <v>0.69695355584154473</v>
      </c>
      <c r="R225" s="3">
        <v>0.66020429134368896</v>
      </c>
      <c r="S225" s="3">
        <v>0.71294039487838701</v>
      </c>
      <c r="T225" s="3">
        <v>0.71865862607955899</v>
      </c>
      <c r="U225">
        <v>27</v>
      </c>
      <c r="V225">
        <v>2</v>
      </c>
      <c r="W225">
        <v>100</v>
      </c>
      <c r="X225">
        <v>0.99000000953674305</v>
      </c>
      <c r="Y225">
        <v>1.29999995231628</v>
      </c>
      <c r="Z225">
        <v>0.89999997615814198</v>
      </c>
      <c r="AA225" s="1">
        <v>22.745658874511701</v>
      </c>
      <c r="AB225" s="1">
        <v>29.386791229248001</v>
      </c>
      <c r="AC225" s="1">
        <v>57.163307189941399</v>
      </c>
      <c r="AD225" s="1">
        <v>69.254341125488196</v>
      </c>
      <c r="AE225" s="1">
        <v>1.6890948101381071</v>
      </c>
      <c r="AF225" s="1">
        <v>2.5298895835876398</v>
      </c>
      <c r="AG225" s="1">
        <v>1.8300350904464699</v>
      </c>
      <c r="AH225" s="1">
        <v>2.1939425468444802</v>
      </c>
      <c r="AI225" s="3">
        <f>ABS((J225-F225)/F225)</f>
        <v>1.5647971957782222E-2</v>
      </c>
      <c r="AJ225" s="3">
        <f>ABS((J225-G225)/G225)</f>
        <v>0.92333316680674671</v>
      </c>
      <c r="AK225" s="3">
        <f>(AVERAGEIF($E:$E,_xlfn.CONCAT($A225,"_",$B225,"_",$C225,"_Standard"),$J:$J)-$J225)/$J225</f>
        <v>0</v>
      </c>
      <c r="AL225" s="3">
        <f>(AVERAGEIF($E:$E,_xlfn.CONCAT($A225,"_",$B225,"_",$C225,"_Standard"),$H:$H)-$H225)/$H225</f>
        <v>0</v>
      </c>
      <c r="AM225" s="3">
        <f>($J225+$M225-$L225)/$M225</f>
        <v>1.1528572922197351</v>
      </c>
    </row>
    <row r="226" spans="1:39" x14ac:dyDescent="0.25">
      <c r="A226" t="str" cm="1">
        <f t="array" ref="A226:D226">_xlfn.TEXTSPLIT(E226,"_")</f>
        <v>CottageWalls</v>
      </c>
      <c r="B226" t="str">
        <v>Point</v>
      </c>
      <c r="C226" t="str">
        <v>Oblique</v>
      </c>
      <c r="D226" t="str">
        <v>Standard</v>
      </c>
      <c r="E226" t="s">
        <v>502</v>
      </c>
      <c r="F226" s="10">
        <v>100.382064819335</v>
      </c>
      <c r="G226" s="10">
        <v>53.719039916992102</v>
      </c>
      <c r="H226" s="21">
        <v>103.25210571289</v>
      </c>
      <c r="I226" s="10">
        <v>63.943000793457003</v>
      </c>
      <c r="J226" s="21">
        <v>103.391067504882</v>
      </c>
      <c r="K226" s="10">
        <v>63.701999664306598</v>
      </c>
      <c r="L226" s="10">
        <v>93.308525085449205</v>
      </c>
      <c r="M226" s="45">
        <v>22.235294342041001</v>
      </c>
      <c r="N226" s="3">
        <v>0.98799997568130404</v>
      </c>
      <c r="O226" s="3">
        <v>0.62957835197448697</v>
      </c>
      <c r="P226" s="3">
        <v>0.76543891429901101</v>
      </c>
      <c r="Q226" s="3">
        <v>0.73888846183553403</v>
      </c>
      <c r="R226" s="3">
        <v>0.69250851869583097</v>
      </c>
      <c r="S226" s="3">
        <v>0.728082954883575</v>
      </c>
      <c r="T226" s="3">
        <v>0.73404610157012895</v>
      </c>
      <c r="U226">
        <v>23</v>
      </c>
      <c r="V226">
        <v>2</v>
      </c>
      <c r="W226">
        <v>100</v>
      </c>
      <c r="X226">
        <v>0.99000000953674305</v>
      </c>
      <c r="Y226">
        <v>1.29999995231628</v>
      </c>
      <c r="Z226">
        <v>0.89999997615814198</v>
      </c>
      <c r="AA226" s="1">
        <v>20.669004440307599</v>
      </c>
      <c r="AB226" s="1">
        <v>28.952699661254801</v>
      </c>
      <c r="AC226" s="1">
        <v>56.515697479247997</v>
      </c>
      <c r="AD226" s="1">
        <v>69.254341125488196</v>
      </c>
      <c r="AE226" s="1">
        <v>1.7387574840287208</v>
      </c>
      <c r="AF226" s="1">
        <v>2.52928590774536</v>
      </c>
      <c r="AG226" s="1">
        <v>1.83390724658966</v>
      </c>
      <c r="AH226" s="1">
        <v>2.1939425468444802</v>
      </c>
      <c r="AI226" s="3">
        <f>ABS((J226-F226)/F226)</f>
        <v>2.9975501011684974E-2</v>
      </c>
      <c r="AJ226" s="3">
        <f>ABS((J226-G226)/G226)</f>
        <v>0.92466335334071981</v>
      </c>
      <c r="AK226" s="3">
        <f>(AVERAGEIF($E:$E,_xlfn.CONCAT($A226,"_",$B226,"_",$C226,"_Standard"),$J:$J)-$J226)/$J226</f>
        <v>0</v>
      </c>
      <c r="AL226" s="3">
        <f>(AVERAGEIF($E:$E,_xlfn.CONCAT($A226,"_",$B226,"_",$C226,"_Standard"),$H:$H)-$H226)/$H226</f>
        <v>0</v>
      </c>
      <c r="AM226" s="3">
        <f>($J226+$M226-$L226)/$M226</f>
        <v>1.4534476703719368</v>
      </c>
    </row>
    <row r="227" spans="1:39" x14ac:dyDescent="0.25">
      <c r="A227" t="str" cm="1">
        <f t="array" ref="A227:D227">_xlfn.TEXTSPLIT(E227,"_")</f>
        <v>Sponza</v>
      </c>
      <c r="B227" t="str">
        <v>Point</v>
      </c>
      <c r="C227" t="str">
        <v>Parallel</v>
      </c>
      <c r="D227" t="str">
        <v>Longest</v>
      </c>
      <c r="E227" t="s">
        <v>539</v>
      </c>
      <c r="F227" s="10">
        <v>429.16876220703102</v>
      </c>
      <c r="G227" s="10">
        <v>211.26080322265599</v>
      </c>
      <c r="H227" s="21">
        <v>411.81625366210898</v>
      </c>
      <c r="I227" s="10">
        <v>300.16101074218699</v>
      </c>
      <c r="J227" s="21">
        <v>411.64865112304602</v>
      </c>
      <c r="K227" s="10">
        <v>300.06600952148398</v>
      </c>
      <c r="L227" s="45">
        <v>180.54609680175699</v>
      </c>
      <c r="M227" s="45">
        <v>83.799987792968693</v>
      </c>
      <c r="N227" s="3">
        <v>1</v>
      </c>
      <c r="O227" s="3">
        <v>0.12686812877654999</v>
      </c>
      <c r="P227" s="3">
        <v>0.69147950410842896</v>
      </c>
      <c r="Q227" s="3">
        <v>0.70912849903106601</v>
      </c>
      <c r="R227" s="3">
        <v>0.70046609640121404</v>
      </c>
      <c r="S227" s="3">
        <v>0.717920362949371</v>
      </c>
      <c r="T227" s="3">
        <v>0.74883902072906405</v>
      </c>
      <c r="U227">
        <v>32</v>
      </c>
      <c r="V227">
        <v>2</v>
      </c>
      <c r="W227">
        <v>100</v>
      </c>
      <c r="X227">
        <v>0.99000000953674305</v>
      </c>
      <c r="Y227">
        <v>1.29999995231628</v>
      </c>
      <c r="Z227">
        <v>0.89999997615814198</v>
      </c>
      <c r="AA227" s="1">
        <v>190.79045104980401</v>
      </c>
      <c r="AB227" s="1">
        <v>835.82421875</v>
      </c>
      <c r="AC227" s="1">
        <v>33.083484649658203</v>
      </c>
      <c r="AD227" s="1">
        <v>77.304748535156193</v>
      </c>
      <c r="AE227" s="1">
        <v>41.899625149687807</v>
      </c>
      <c r="AF227" s="1">
        <v>52.251640319824197</v>
      </c>
      <c r="AG227" s="1">
        <v>1.2173098325729299</v>
      </c>
      <c r="AH227" s="1">
        <v>2.4688622951507502</v>
      </c>
      <c r="AI227" s="3">
        <f>ABS((J227-F227)/F227)</f>
        <v>4.0823360474528891E-2</v>
      </c>
      <c r="AJ227" s="3">
        <f>ABS((J227-G227)/G227)</f>
        <v>0.94853302100339676</v>
      </c>
      <c r="AK227" s="3">
        <f>(AVERAGEIF($E:$E,_xlfn.CONCAT($A227,"_",$B227,"_",$C227,"_Standard"),$J:$J)-$J227)/$J227</f>
        <v>-0.56460966469993867</v>
      </c>
      <c r="AL227" s="3">
        <f>(AVERAGEIF($E:$E,_xlfn.CONCAT($A227,"_",$B227,"_",$C227,"_Standard"),$H:$H)-$H227)/$H227</f>
        <v>-0.5647868615080559</v>
      </c>
      <c r="AM227" s="3">
        <f>($J227+$M227-$L227)/$M227</f>
        <v>3.757787446129913</v>
      </c>
    </row>
    <row r="228" spans="1:39" hidden="1" x14ac:dyDescent="0.25">
      <c r="A228" t="str" cm="1">
        <f t="array" ref="A228:D228">_xlfn.TEXTSPLIT(E228,"_")</f>
        <v>CottageWalls</v>
      </c>
      <c r="B228" t="str">
        <v>Plane</v>
      </c>
      <c r="C228" t="str">
        <v>Parallel</v>
      </c>
      <c r="D228" t="str">
        <v>Facing</v>
      </c>
      <c r="E228" t="s">
        <v>416</v>
      </c>
      <c r="F228" s="10">
        <v>92.894050598144503</v>
      </c>
      <c r="G228" s="10">
        <v>46.298683166503899</v>
      </c>
      <c r="H228" s="21">
        <v>92.410873413085895</v>
      </c>
      <c r="I228" s="10">
        <v>63.2820014953613</v>
      </c>
      <c r="J228" s="21">
        <v>92.410873413085895</v>
      </c>
      <c r="K228" s="10">
        <v>63.2820014953613</v>
      </c>
      <c r="L228" s="10">
        <v>126.641052246093</v>
      </c>
      <c r="M228" s="45">
        <v>92.410873413085895</v>
      </c>
      <c r="N228" s="3">
        <v>1</v>
      </c>
      <c r="O228" s="3">
        <v>0.66405469179153398</v>
      </c>
      <c r="P228" s="3">
        <v>0.72751611471176103</v>
      </c>
      <c r="Q228" s="3">
        <v>0.6387641655162033</v>
      </c>
      <c r="R228" s="3">
        <v>0.71471846103668202</v>
      </c>
      <c r="S228" s="3">
        <v>0.73387593030929499</v>
      </c>
      <c r="T228" s="3">
        <v>0.73510050773620605</v>
      </c>
      <c r="U228">
        <v>22</v>
      </c>
      <c r="V228">
        <v>2</v>
      </c>
      <c r="W228">
        <v>100</v>
      </c>
      <c r="X228">
        <v>0.40000000596046398</v>
      </c>
      <c r="Y228">
        <v>1.29999995231628</v>
      </c>
      <c r="Z228">
        <v>0.89999997615814198</v>
      </c>
      <c r="AA228" s="1">
        <v>14.4363546371459</v>
      </c>
      <c r="AB228" s="1">
        <v>28.3826370239257</v>
      </c>
      <c r="AC228" s="1">
        <v>76.677185058593693</v>
      </c>
      <c r="AD228" s="1">
        <v>69.254341125488196</v>
      </c>
      <c r="AE228" s="1">
        <v>0.4049312919234781</v>
      </c>
      <c r="AF228" s="1">
        <v>2.4310877323150599</v>
      </c>
      <c r="AG228" s="1">
        <v>2.63601374626159</v>
      </c>
      <c r="AH228" s="1">
        <v>2.1939425468444802</v>
      </c>
      <c r="AI228" s="3">
        <f>ABS((J228-F228)/F228)</f>
        <v>5.201379226628956E-3</v>
      </c>
      <c r="AJ228" s="3">
        <f>ABS((J228-G228)/G228)</f>
        <v>0.99597196060088322</v>
      </c>
      <c r="AK228" s="3">
        <f>(AVERAGEIF($E:$E,_xlfn.CONCAT($A228,"_",$B228,"_",$C228,"_Standard"),$J:$J)-$J228)/$J228</f>
        <v>0.1367294949885505</v>
      </c>
      <c r="AL228" s="3">
        <f>(AVERAGEIF($E:$E,_xlfn.CONCAT($A228,"_",$B228,"_",$C228,"_Standard"),$H:$H)-$H228)/$H228</f>
        <v>0.1367294949885505</v>
      </c>
      <c r="AM228" s="3">
        <f>($J228+$M228-$L228)/$M228</f>
        <v>0.62958710843479682</v>
      </c>
    </row>
    <row r="229" spans="1:39" hidden="1" x14ac:dyDescent="0.25">
      <c r="A229" t="str" cm="1">
        <f t="array" ref="A229:D229">_xlfn.TEXTSPLIT(E229,"_")</f>
        <v>Crowd</v>
      </c>
      <c r="B229" t="str">
        <v>Plane</v>
      </c>
      <c r="C229" t="str">
        <v>45</v>
      </c>
      <c r="D229" t="str">
        <v>Facing</v>
      </c>
      <c r="E229" t="s">
        <v>432</v>
      </c>
      <c r="F229" s="10">
        <v>105.974281311035</v>
      </c>
      <c r="G229" s="10">
        <v>55.326702117919901</v>
      </c>
      <c r="H229" s="21">
        <v>112.820686340332</v>
      </c>
      <c r="I229" s="10">
        <v>68.571998596191406</v>
      </c>
      <c r="J229" s="21">
        <v>112.820686340332</v>
      </c>
      <c r="K229" s="10">
        <v>68.571998596191406</v>
      </c>
      <c r="L229" s="10">
        <v>150.81198120117099</v>
      </c>
      <c r="M229" s="45">
        <v>112.820686340332</v>
      </c>
      <c r="N229" s="3">
        <v>1</v>
      </c>
      <c r="O229" s="3">
        <v>0.538457810878753</v>
      </c>
      <c r="P229" s="3">
        <v>0.56766259670257502</v>
      </c>
      <c r="Q229" s="3">
        <v>0.42285995780701963</v>
      </c>
      <c r="R229" s="3">
        <v>0.413858562707901</v>
      </c>
      <c r="S229" s="3">
        <v>0.55607324838638295</v>
      </c>
      <c r="T229" s="3">
        <v>0.59810078144073398</v>
      </c>
      <c r="U229">
        <v>26</v>
      </c>
      <c r="V229">
        <v>2</v>
      </c>
      <c r="W229">
        <v>100</v>
      </c>
      <c r="X229">
        <v>0.40000000596046398</v>
      </c>
      <c r="Y229">
        <v>1.29999995231628</v>
      </c>
      <c r="Z229">
        <v>0.89999997615814198</v>
      </c>
      <c r="AA229" s="1">
        <v>188.14576721191401</v>
      </c>
      <c r="AB229" s="1">
        <v>360.77008056640602</v>
      </c>
      <c r="AC229" s="1">
        <v>48.431625366210902</v>
      </c>
      <c r="AD229" s="1">
        <v>89.022987365722599</v>
      </c>
      <c r="AE229" s="1">
        <v>6.6448142499158553</v>
      </c>
      <c r="AF229" s="1">
        <v>17.8166484832763</v>
      </c>
      <c r="AG229" s="1">
        <v>1.5496680736541699</v>
      </c>
      <c r="AH229" s="1">
        <v>2.6513521671295099</v>
      </c>
      <c r="AI229" s="3">
        <f>ABS((J229-F229)/F229)</f>
        <v>6.4604401601958239E-2</v>
      </c>
      <c r="AJ229" s="3">
        <f>ABS((J229-G229)/G229)</f>
        <v>1.0391724433506446</v>
      </c>
      <c r="AK229" s="3">
        <f>(AVERAGEIF($E:$E,_xlfn.CONCAT($A229,"_",$B229,"_",$C229,"_Standard"),$J:$J)-$J229)/$J229</f>
        <v>4.1396483128833712E-2</v>
      </c>
      <c r="AL229" s="3">
        <f>(AVERAGEIF($E:$E,_xlfn.CONCAT($A229,"_",$B229,"_",$C229,"_Standard"),$H:$H)-$H229)/$H229</f>
        <v>4.1396483128833712E-2</v>
      </c>
      <c r="AM229" s="3">
        <f>($J229+$M229-$L229)/$M229</f>
        <v>0.66325949528231531</v>
      </c>
    </row>
    <row r="230" spans="1:39" x14ac:dyDescent="0.25">
      <c r="A230" t="str" cm="1">
        <f t="array" ref="A230:D230">_xlfn.TEXTSPLIT(E230,"_")</f>
        <v>CottageWalls</v>
      </c>
      <c r="B230" t="str">
        <v>Point</v>
      </c>
      <c r="C230" t="str">
        <v>45</v>
      </c>
      <c r="D230" t="str">
        <v>Facing</v>
      </c>
      <c r="E230" t="s">
        <v>398</v>
      </c>
      <c r="F230" s="10">
        <v>123.22679901123</v>
      </c>
      <c r="G230" s="10">
        <v>59.1223754882812</v>
      </c>
      <c r="H230" s="21">
        <v>124.47827911376901</v>
      </c>
      <c r="I230" s="10">
        <v>78.290000915527301</v>
      </c>
      <c r="J230" s="21">
        <v>124.47827911376901</v>
      </c>
      <c r="K230" s="10">
        <v>78.290000915527301</v>
      </c>
      <c r="L230" s="10">
        <v>138.68197631835901</v>
      </c>
      <c r="M230" s="45">
        <v>124.47827911376901</v>
      </c>
      <c r="N230" s="3">
        <v>1</v>
      </c>
      <c r="O230" s="3">
        <v>0.62311249971389704</v>
      </c>
      <c r="P230" s="3">
        <v>0.7879279255867</v>
      </c>
      <c r="Q230" s="3">
        <v>0.66725630685653181</v>
      </c>
      <c r="R230" s="3">
        <v>0.68074876070022505</v>
      </c>
      <c r="S230" s="3">
        <v>0.72816526889801003</v>
      </c>
      <c r="T230" s="3">
        <v>0.73334604501724199</v>
      </c>
      <c r="U230">
        <v>23</v>
      </c>
      <c r="V230">
        <v>2</v>
      </c>
      <c r="W230">
        <v>100</v>
      </c>
      <c r="X230">
        <v>0.40000000596046398</v>
      </c>
      <c r="Y230">
        <v>1.29999995231628</v>
      </c>
      <c r="Z230">
        <v>0.89999997615814198</v>
      </c>
      <c r="AA230" s="1">
        <v>24.622348785400298</v>
      </c>
      <c r="AB230" s="1">
        <v>28.535427093505799</v>
      </c>
      <c r="AC230" s="1">
        <v>65.035095214843693</v>
      </c>
      <c r="AD230" s="1">
        <v>69.254341125488196</v>
      </c>
      <c r="AE230" s="1">
        <v>0.90546723698214904</v>
      </c>
      <c r="AF230" s="1">
        <v>2.4962911605834899</v>
      </c>
      <c r="AG230" s="1">
        <v>2.1066510677337602</v>
      </c>
      <c r="AH230" s="1">
        <v>2.1939425468444802</v>
      </c>
      <c r="AI230" s="3">
        <f>ABS((J230-F230)/F230)</f>
        <v>1.0155908557074139E-2</v>
      </c>
      <c r="AJ230" s="3">
        <f>ABS((J230-G230)/G230)</f>
        <v>1.1054343315153525</v>
      </c>
      <c r="AK230" s="3">
        <f>(AVERAGEIF($E:$E,_xlfn.CONCAT($A230,"_",$B230,"_",$C230,"_Standard"),$J:$J)-$J230)/$J230</f>
        <v>3.720809332555821E-2</v>
      </c>
      <c r="AL230" s="3">
        <f>(AVERAGEIF($E:$E,_xlfn.CONCAT($A230,"_",$B230,"_",$C230,"_Standard"),$H:$H)-$H230)/$H230</f>
        <v>3.720809332555821E-2</v>
      </c>
      <c r="AM230" s="3">
        <f>($J230+$M230-$L230)/$M230</f>
        <v>0.88589417121031777</v>
      </c>
    </row>
    <row r="231" spans="1:39" hidden="1" x14ac:dyDescent="0.25">
      <c r="A231" t="str" cm="1">
        <f t="array" ref="A231:D231">_xlfn.TEXTSPLIT(E231,"_")</f>
        <v>Sponza</v>
      </c>
      <c r="B231" t="str">
        <v>Plane</v>
      </c>
      <c r="C231" t="str">
        <v>Oblique</v>
      </c>
      <c r="D231" t="str">
        <v>Facing</v>
      </c>
      <c r="E231" t="s">
        <v>442</v>
      </c>
      <c r="F231" s="10">
        <v>191.60649108886699</v>
      </c>
      <c r="G231" s="10">
        <v>91.513626098632798</v>
      </c>
      <c r="H231" s="21">
        <v>194.18247985839801</v>
      </c>
      <c r="I231" s="10">
        <v>116.04100036621</v>
      </c>
      <c r="J231" s="21">
        <v>193.16206359863199</v>
      </c>
      <c r="K231" s="10">
        <v>115.501998901367</v>
      </c>
      <c r="L231" s="45">
        <v>220.75619506835901</v>
      </c>
      <c r="M231" s="45">
        <v>51.019996643066399</v>
      </c>
      <c r="N231" s="3">
        <v>0.980000019073486</v>
      </c>
      <c r="O231" s="3">
        <v>0.57674491405487005</v>
      </c>
      <c r="P231" s="3">
        <v>0.74084407091140703</v>
      </c>
      <c r="Q231" s="3">
        <v>0.62678432464599598</v>
      </c>
      <c r="R231" s="3">
        <v>0.5976203083992</v>
      </c>
      <c r="S231" s="3">
        <v>0.63145846128463701</v>
      </c>
      <c r="T231" s="3">
        <v>0.69599282741546598</v>
      </c>
      <c r="U231">
        <v>28</v>
      </c>
      <c r="V231">
        <v>2</v>
      </c>
      <c r="W231">
        <v>100</v>
      </c>
      <c r="X231">
        <v>0.40000000596046398</v>
      </c>
      <c r="Y231">
        <v>1.29999995231628</v>
      </c>
      <c r="Z231">
        <v>0.89999997615814198</v>
      </c>
      <c r="AA231" s="1">
        <v>529.19592285156205</v>
      </c>
      <c r="AB231" s="1">
        <v>809.75549316406205</v>
      </c>
      <c r="AC231" s="1">
        <v>76.284049987792898</v>
      </c>
      <c r="AD231" s="1">
        <v>77.304748535156193</v>
      </c>
      <c r="AE231" s="1">
        <v>24.750591641699877</v>
      </c>
      <c r="AF231" s="1">
        <v>52.660263061523402</v>
      </c>
      <c r="AG231" s="1">
        <v>2.4446272850036599</v>
      </c>
      <c r="AH231" s="1">
        <v>2.4688622951507502</v>
      </c>
      <c r="AI231" s="3">
        <f>ABS((J231-F231)/F231)</f>
        <v>8.1185793911518686E-3</v>
      </c>
      <c r="AJ231" s="3">
        <f>ABS((J231-G231)/G231)</f>
        <v>1.1107464738687456</v>
      </c>
      <c r="AK231" s="3">
        <f>(AVERAGEIF($E:$E,_xlfn.CONCAT($A231,"_",$B231,"_",$C231,"_Standard"),$J:$J)-$J231)/$J231</f>
        <v>7.7937168997187278E-2</v>
      </c>
      <c r="AL231" s="3">
        <f>(AVERAGEIF($E:$E,_xlfn.CONCAT($A231,"_",$B231,"_",$C231,"_Standard"),$H:$H)-$H231)/$H231</f>
        <v>7.7527535680459128E-2</v>
      </c>
      <c r="AM231" s="3">
        <f>($J231+$M231-$L231)/$M231</f>
        <v>0.45915066081296885</v>
      </c>
    </row>
    <row r="232" spans="1:39" x14ac:dyDescent="0.25">
      <c r="A232" t="str" cm="1">
        <f t="array" ref="A232:D232">_xlfn.TEXTSPLIT(E232,"_")</f>
        <v>CottageWalls</v>
      </c>
      <c r="B232" t="str">
        <v>Point</v>
      </c>
      <c r="C232" t="str">
        <v>Oblique</v>
      </c>
      <c r="D232" t="str">
        <v>Longest</v>
      </c>
      <c r="E232" t="s">
        <v>574</v>
      </c>
      <c r="F232" s="10">
        <v>254.19448852539</v>
      </c>
      <c r="G232" s="10">
        <v>118.192008972167</v>
      </c>
      <c r="H232" s="21">
        <v>250.43925476074199</v>
      </c>
      <c r="I232" s="10">
        <v>183.44000244140599</v>
      </c>
      <c r="J232" s="21">
        <v>251.20486450195301</v>
      </c>
      <c r="K232" s="10">
        <v>183.29299926757801</v>
      </c>
      <c r="L232" s="10">
        <v>91.772872924804602</v>
      </c>
      <c r="M232" s="45">
        <v>13.2888879776</v>
      </c>
      <c r="N232" s="3">
        <v>0.98600000143051103</v>
      </c>
      <c r="O232" s="3">
        <v>0.734796643257141</v>
      </c>
      <c r="P232" s="3">
        <v>0.84550511837005604</v>
      </c>
      <c r="Q232" s="3">
        <v>0.78382594811724904</v>
      </c>
      <c r="R232" s="3">
        <v>0.81832683086395197</v>
      </c>
      <c r="S232" s="3">
        <v>0.805450499057769</v>
      </c>
      <c r="T232" s="3">
        <v>0.80556601285934404</v>
      </c>
      <c r="U232">
        <v>25</v>
      </c>
      <c r="V232">
        <v>2</v>
      </c>
      <c r="W232">
        <v>100</v>
      </c>
      <c r="X232">
        <v>0.99000000953674305</v>
      </c>
      <c r="Y232">
        <v>1.29999995231628</v>
      </c>
      <c r="Z232">
        <v>0.89999997615814198</v>
      </c>
      <c r="AA232" s="1">
        <v>6.5807695388793901</v>
      </c>
      <c r="AB232" s="1">
        <v>28.7306728363037</v>
      </c>
      <c r="AC232" s="1">
        <v>35.3820190429687</v>
      </c>
      <c r="AD232" s="1">
        <v>69.254341125488196</v>
      </c>
      <c r="AE232" s="1">
        <v>0.71533943724254512</v>
      </c>
      <c r="AF232" s="1">
        <v>2.5014877319335902</v>
      </c>
      <c r="AG232" s="1">
        <v>1.3435413837432799</v>
      </c>
      <c r="AH232" s="1">
        <v>2.1939425468444802</v>
      </c>
      <c r="AI232" s="3">
        <f>ABS((J232-F232)/F232)</f>
        <v>1.1761167760875242E-2</v>
      </c>
      <c r="AJ232" s="3">
        <f>ABS((J232-G232)/G232)</f>
        <v>1.1253963502821005</v>
      </c>
      <c r="AK232" s="3">
        <f>(AVERAGEIF($E:$E,_xlfn.CONCAT($A232,"_",$B232,"_",$C232,"_Standard"),$J:$J)-$J232)/$J232</f>
        <v>-0.58841932575681388</v>
      </c>
      <c r="AL232" s="3">
        <f>(AVERAGEIF($E:$E,_xlfn.CONCAT($A232,"_",$B232,"_",$C232,"_Standard"),$H:$H)-$H232)/$H232</f>
        <v>-0.58771596804369886</v>
      </c>
      <c r="AM232" s="3">
        <f>($J232+$M232-$L232)/$M232</f>
        <v>12.997391493245331</v>
      </c>
    </row>
    <row r="233" spans="1:39" x14ac:dyDescent="0.25">
      <c r="A233" t="str" cm="1">
        <f t="array" ref="A233:D233">_xlfn.TEXTSPLIT(E233,"_")</f>
        <v>CottageWalls</v>
      </c>
      <c r="B233" t="str">
        <v>Point</v>
      </c>
      <c r="C233" t="str">
        <v>15</v>
      </c>
      <c r="D233" t="str">
        <v>Longest</v>
      </c>
      <c r="E233" t="s">
        <v>573</v>
      </c>
      <c r="F233" s="10">
        <v>222.98585510253901</v>
      </c>
      <c r="G233" s="10">
        <v>102.858108520507</v>
      </c>
      <c r="H233" s="21">
        <v>226.85630798339801</v>
      </c>
      <c r="I233" s="10">
        <v>162.10099792480401</v>
      </c>
      <c r="J233" s="21">
        <v>221.31591796875</v>
      </c>
      <c r="K233" s="10">
        <v>158.46000671386699</v>
      </c>
      <c r="L233" s="10">
        <v>89.749412536621094</v>
      </c>
      <c r="M233" s="45">
        <v>56.5346870422363</v>
      </c>
      <c r="N233" s="3">
        <v>0.90200001001357999</v>
      </c>
      <c r="O233" s="3">
        <v>0.67744463682174605</v>
      </c>
      <c r="P233" s="3">
        <v>0.81185042858123702</v>
      </c>
      <c r="Q233" s="3">
        <v>0.77639144636431656</v>
      </c>
      <c r="R233" s="3">
        <v>0.82119470834732</v>
      </c>
      <c r="S233" s="3">
        <v>0.81665247678756703</v>
      </c>
      <c r="T233" s="3">
        <v>0.81704038381576505</v>
      </c>
      <c r="U233">
        <v>24</v>
      </c>
      <c r="V233">
        <v>2</v>
      </c>
      <c r="W233">
        <v>100</v>
      </c>
      <c r="X233">
        <v>0.99000000953674305</v>
      </c>
      <c r="Y233">
        <v>1.29999995231628</v>
      </c>
      <c r="Z233">
        <v>0.89999997615814198</v>
      </c>
      <c r="AA233" s="1">
        <v>7.9718689918518004</v>
      </c>
      <c r="AB233" s="1">
        <v>28.912479400634702</v>
      </c>
      <c r="AC233" s="1">
        <v>37.180149078369098</v>
      </c>
      <c r="AD233" s="1">
        <v>69.254341125488196</v>
      </c>
      <c r="AE233" s="1">
        <v>0.96932669460097287</v>
      </c>
      <c r="AF233" s="1">
        <v>2.5278890132903999</v>
      </c>
      <c r="AG233" s="1">
        <v>1.38307273387908</v>
      </c>
      <c r="AH233" s="1">
        <v>2.1939425468444802</v>
      </c>
      <c r="AI233" s="3">
        <f>ABS((J233-F233)/F233)</f>
        <v>7.4889823528092973E-3</v>
      </c>
      <c r="AJ233" s="3">
        <f>ABS((J233-G233)/G233)</f>
        <v>1.1516623351539257</v>
      </c>
      <c r="AK233" s="3">
        <f>(AVERAGEIF($E:$E,_xlfn.CONCAT($A233,"_",$B233,"_",$C233,"_Standard"),$J:$J)-$J233)/$J233</f>
        <v>-0.56017525316874617</v>
      </c>
      <c r="AL233" s="3">
        <f>(AVERAGEIF($E:$E,_xlfn.CONCAT($A233,"_",$B233,"_",$C233,"_Standard"),$H:$H)-$H233)/$H233</f>
        <v>-0.54600230506573233</v>
      </c>
      <c r="AM233" s="3">
        <f>($J233+$M233-$L233)/$M233</f>
        <v>3.3271819888882974</v>
      </c>
    </row>
    <row r="234" spans="1:39" hidden="1" x14ac:dyDescent="0.25">
      <c r="A234" t="str" cm="1">
        <f t="array" ref="A234:D234">_xlfn.TEXTSPLIT(E234,"_")</f>
        <v>Crowd</v>
      </c>
      <c r="B234" t="str">
        <v>Plane</v>
      </c>
      <c r="C234" t="str">
        <v>Parallel</v>
      </c>
      <c r="D234" t="str">
        <v>Standard</v>
      </c>
      <c r="E234" t="s">
        <v>483</v>
      </c>
      <c r="F234" s="10">
        <v>99.032890319824205</v>
      </c>
      <c r="G234" s="10">
        <v>44.719448089599602</v>
      </c>
      <c r="H234" s="21">
        <v>97.000801086425696</v>
      </c>
      <c r="I234" s="10">
        <v>58.208000183105398</v>
      </c>
      <c r="J234" s="21">
        <v>97.000801086425696</v>
      </c>
      <c r="K234" s="10">
        <v>58.208000183105398</v>
      </c>
      <c r="L234" s="10">
        <v>114.463981628417</v>
      </c>
      <c r="M234" s="45">
        <v>97.000801086425696</v>
      </c>
      <c r="N234" s="3">
        <v>1</v>
      </c>
      <c r="O234" s="3">
        <v>0.52114164829254095</v>
      </c>
      <c r="P234" s="3">
        <v>0.52570378780364901</v>
      </c>
      <c r="Q234" s="3">
        <v>0.40053249149411857</v>
      </c>
      <c r="R234" s="3">
        <v>0.36358460783958402</v>
      </c>
      <c r="S234" s="3">
        <v>0.48810276389121998</v>
      </c>
      <c r="T234" s="3">
        <v>0.52698373794555597</v>
      </c>
      <c r="U234">
        <v>26</v>
      </c>
      <c r="V234">
        <v>2</v>
      </c>
      <c r="W234">
        <v>100</v>
      </c>
      <c r="X234">
        <v>0.99000000953674305</v>
      </c>
      <c r="Y234">
        <v>1.29999995231628</v>
      </c>
      <c r="Z234">
        <v>0.89999997615814198</v>
      </c>
      <c r="AA234" s="1">
        <v>192.08729553222599</v>
      </c>
      <c r="AB234" s="1">
        <v>362.18264770507801</v>
      </c>
      <c r="AC234" s="1">
        <v>48.810165405273402</v>
      </c>
      <c r="AD234" s="1">
        <v>89.022987365722599</v>
      </c>
      <c r="AE234" s="1">
        <v>5.9378899580736304</v>
      </c>
      <c r="AF234" s="1">
        <v>17.718255996704102</v>
      </c>
      <c r="AG234" s="1">
        <v>1.4759947061538601</v>
      </c>
      <c r="AH234" s="1">
        <v>2.6513521671295099</v>
      </c>
      <c r="AI234" s="3">
        <f>ABS((J234-F234)/F234)</f>
        <v>2.0519336826744408E-2</v>
      </c>
      <c r="AJ234" s="3">
        <f>ABS((J234-G234)/G234)</f>
        <v>1.1690965615692641</v>
      </c>
      <c r="AK234" s="3">
        <f>(AVERAGEIF($E:$E,_xlfn.CONCAT($A234,"_",$B234,"_",$C234,"_Standard"),$J:$J)-$J234)/$J234</f>
        <v>0</v>
      </c>
      <c r="AL234" s="3">
        <f>(AVERAGEIF($E:$E,_xlfn.CONCAT($A234,"_",$B234,"_",$C234,"_Standard"),$H:$H)-$H234)/$H234</f>
        <v>0</v>
      </c>
      <c r="AM234" s="3">
        <f>($J234+$M234-$L234)/$M234</f>
        <v>0.81996869771795</v>
      </c>
    </row>
    <row r="235" spans="1:39" hidden="1" x14ac:dyDescent="0.25">
      <c r="A235" t="str" cm="1">
        <f t="array" ref="A235:D235">_xlfn.TEXTSPLIT(E235,"_")</f>
        <v>Sponza</v>
      </c>
      <c r="B235" t="str">
        <v>Plane</v>
      </c>
      <c r="C235" t="str">
        <v>Oblique</v>
      </c>
      <c r="D235" t="str">
        <v>Longest</v>
      </c>
      <c r="E235" t="s">
        <v>570</v>
      </c>
      <c r="F235" s="10">
        <v>298.03228759765602</v>
      </c>
      <c r="G235" s="10">
        <v>138.93229675292901</v>
      </c>
      <c r="H235" s="21">
        <v>302.51980590820301</v>
      </c>
      <c r="I235" s="10">
        <v>170.70300292968699</v>
      </c>
      <c r="J235" s="21">
        <v>301.9990234375</v>
      </c>
      <c r="K235" s="10">
        <v>170.43699645996</v>
      </c>
      <c r="L235" s="45">
        <v>221.19691467285099</v>
      </c>
      <c r="M235" s="45">
        <v>47.345455169677699</v>
      </c>
      <c r="N235" s="3">
        <v>0.98900002241134599</v>
      </c>
      <c r="O235" s="3">
        <v>0.60302042961120605</v>
      </c>
      <c r="P235" s="3">
        <v>0.69544333219528198</v>
      </c>
      <c r="Q235" s="3">
        <v>0.63375461101531905</v>
      </c>
      <c r="R235" s="3">
        <v>0.63575702905654896</v>
      </c>
      <c r="S235" s="3">
        <v>0.65146458148956299</v>
      </c>
      <c r="T235" s="3">
        <v>0.71360236406326205</v>
      </c>
      <c r="U235">
        <v>51</v>
      </c>
      <c r="V235">
        <v>2</v>
      </c>
      <c r="W235">
        <v>100</v>
      </c>
      <c r="X235">
        <v>0.99000000953674305</v>
      </c>
      <c r="Y235">
        <v>1.29999995231628</v>
      </c>
      <c r="Z235">
        <v>0.89999997615814198</v>
      </c>
      <c r="AA235" s="1">
        <v>5480.9423828125</v>
      </c>
      <c r="AB235" s="1">
        <v>802.92333984375</v>
      </c>
      <c r="AC235" s="1">
        <v>43.403987884521399</v>
      </c>
      <c r="AD235" s="1">
        <v>77.304748535156193</v>
      </c>
      <c r="AE235" s="1">
        <v>15.456492956574053</v>
      </c>
      <c r="AF235" s="1">
        <v>51.582138061523402</v>
      </c>
      <c r="AG235" s="1">
        <v>1.57582771778106</v>
      </c>
      <c r="AH235" s="1">
        <v>2.4688622951507502</v>
      </c>
      <c r="AI235" s="3">
        <f>ABS((J235-F235)/F235)</f>
        <v>1.3309752013174747E-2</v>
      </c>
      <c r="AJ235" s="3">
        <f>ABS((J235-G235)/G235)</f>
        <v>1.1737136036451019</v>
      </c>
      <c r="AK235" s="3">
        <f>(AVERAGEIF($E:$E,_xlfn.CONCAT($A235,"_",$B235,"_",$C235,"_Standard"),$J:$J)-$J235)/$J235</f>
        <v>-0.31053893610932382</v>
      </c>
      <c r="AL235" s="3">
        <f>(AVERAGEIF($E:$E,_xlfn.CONCAT($A235,"_",$B235,"_",$C235,"_Standard"),$H:$H)-$H235)/$H235</f>
        <v>-0.30835282547539672</v>
      </c>
      <c r="AM235" s="3">
        <f>($J235+$M235-$L235)/$M235</f>
        <v>2.7066497401929834</v>
      </c>
    </row>
    <row r="236" spans="1:39" x14ac:dyDescent="0.25">
      <c r="A236" t="str" cm="1">
        <f t="array" ref="A236:D236">_xlfn.TEXTSPLIT(E236,"_")</f>
        <v>CottageWalls</v>
      </c>
      <c r="B236" t="str">
        <v>Point</v>
      </c>
      <c r="C236" t="str">
        <v>Parallel</v>
      </c>
      <c r="D236" t="str">
        <v>Longest</v>
      </c>
      <c r="E236" t="s">
        <v>549</v>
      </c>
      <c r="F236" s="10">
        <v>233.15695190429599</v>
      </c>
      <c r="G236" s="10">
        <v>101.35627746582</v>
      </c>
      <c r="H236" s="21">
        <v>231.80780029296801</v>
      </c>
      <c r="I236" s="10">
        <v>165.91900634765599</v>
      </c>
      <c r="J236" s="21">
        <v>223.97462463378901</v>
      </c>
      <c r="K236" s="10">
        <v>160.83900451660099</v>
      </c>
      <c r="L236" s="10">
        <v>91.952316284179602</v>
      </c>
      <c r="M236" s="45">
        <v>60.722465515136697</v>
      </c>
      <c r="N236" s="3">
        <v>0.87099999189376798</v>
      </c>
      <c r="O236" s="3">
        <v>0.61423951387405396</v>
      </c>
      <c r="P236" s="3">
        <v>0.82397449016571001</v>
      </c>
      <c r="Q236" s="3">
        <v>0.80193902466066036</v>
      </c>
      <c r="R236" s="3">
        <v>0.82493054866790705</v>
      </c>
      <c r="S236" s="3">
        <v>0.82403492927551203</v>
      </c>
      <c r="T236" s="3">
        <v>0.82423758506774902</v>
      </c>
      <c r="U236">
        <v>24</v>
      </c>
      <c r="V236">
        <v>2</v>
      </c>
      <c r="W236">
        <v>100</v>
      </c>
      <c r="X236">
        <v>0.99000000953674305</v>
      </c>
      <c r="Y236">
        <v>1.29999995231628</v>
      </c>
      <c r="Z236">
        <v>0.89999997615814198</v>
      </c>
      <c r="AA236" s="1">
        <v>8.0423908233642507</v>
      </c>
      <c r="AB236" s="1">
        <v>29.780672073364201</v>
      </c>
      <c r="AC236" s="1">
        <v>37.292655944824197</v>
      </c>
      <c r="AD236" s="1">
        <v>69.254341125488196</v>
      </c>
      <c r="AE236" s="1">
        <v>0.96647498872758364</v>
      </c>
      <c r="AF236" s="1">
        <v>2.6652977466583199</v>
      </c>
      <c r="AG236" s="1">
        <v>1.3850396871566699</v>
      </c>
      <c r="AH236" s="1">
        <v>2.1939425468444802</v>
      </c>
      <c r="AI236" s="3">
        <f>ABS((J236-F236)/F236)</f>
        <v>3.9382601271421923E-2</v>
      </c>
      <c r="AJ236" s="3">
        <f>ABS((J236-G236)/G236)</f>
        <v>1.2097755583941916</v>
      </c>
      <c r="AK236" s="3">
        <f>(AVERAGEIF($E:$E,_xlfn.CONCAT($A236,"_",$B236,"_",$C236,"_Standard"),$J:$J)-$J236)/$J236</f>
        <v>-0.55411808820320407</v>
      </c>
      <c r="AL236" s="3">
        <f>(AVERAGEIF($E:$E,_xlfn.CONCAT($A236,"_",$B236,"_",$C236,"_Standard"),$H:$H)-$H236)/$H236</f>
        <v>-0.53259791034032011</v>
      </c>
      <c r="AM236" s="3">
        <f>($J236+$M236-$L236)/$M236</f>
        <v>3.1741921582004826</v>
      </c>
    </row>
    <row r="237" spans="1:39" hidden="1" x14ac:dyDescent="0.25">
      <c r="A237" t="str" cm="1">
        <f t="array" ref="A237:D237">_xlfn.TEXTSPLIT(E237,"_")</f>
        <v>CottageWalls</v>
      </c>
      <c r="B237" t="str">
        <v>Plane</v>
      </c>
      <c r="C237" t="str">
        <v>Oblique</v>
      </c>
      <c r="D237" t="str">
        <v>Full</v>
      </c>
      <c r="E237" t="s">
        <v>587</v>
      </c>
      <c r="F237" s="10">
        <v>306.05035400390602</v>
      </c>
      <c r="G237" s="10">
        <v>138.43913269042901</v>
      </c>
      <c r="H237" s="21">
        <v>309.26373291015602</v>
      </c>
      <c r="I237" s="10">
        <v>170.57600402832</v>
      </c>
      <c r="J237" s="21">
        <v>309.26373291015602</v>
      </c>
      <c r="K237" s="10">
        <v>170.57600402832</v>
      </c>
      <c r="L237" s="10">
        <v>137.97196960449199</v>
      </c>
      <c r="M237" s="45">
        <v>309.26373291015602</v>
      </c>
      <c r="N237" s="3">
        <v>1</v>
      </c>
      <c r="O237" s="3">
        <v>0.75078892707824696</v>
      </c>
      <c r="P237" s="3">
        <v>0.85950380563735895</v>
      </c>
      <c r="Q237" s="3">
        <v>0.81479583796363175</v>
      </c>
      <c r="R237" s="3">
        <v>0.85591870546340898</v>
      </c>
      <c r="S237" s="3">
        <v>0.84494984149932795</v>
      </c>
      <c r="T237" s="3">
        <v>0.82380229234695401</v>
      </c>
      <c r="U237">
        <v>50</v>
      </c>
      <c r="V237">
        <v>2</v>
      </c>
      <c r="W237">
        <v>100</v>
      </c>
      <c r="X237">
        <v>0.40000000596046398</v>
      </c>
      <c r="Y237">
        <v>1.29999995231628</v>
      </c>
      <c r="Z237">
        <v>0.89999997615814198</v>
      </c>
      <c r="AA237" s="1">
        <v>137.35987854003901</v>
      </c>
      <c r="AB237" s="1">
        <v>28.489566802978501</v>
      </c>
      <c r="AC237" s="1">
        <v>46.343231201171797</v>
      </c>
      <c r="AD237" s="1">
        <v>69.254341125488196</v>
      </c>
      <c r="AE237" s="1">
        <v>0.58113672644719561</v>
      </c>
      <c r="AF237" s="1">
        <v>2.4322869777679399</v>
      </c>
      <c r="AG237" s="1">
        <v>1.7453749179839999</v>
      </c>
      <c r="AH237" s="1">
        <v>2.1939425468444802</v>
      </c>
      <c r="AI237" s="3">
        <f>ABS((J237-F237)/F237)</f>
        <v>1.049951050280108E-2</v>
      </c>
      <c r="AJ237" s="3">
        <f>ABS((J237-G237)/G237)</f>
        <v>1.2339328981619442</v>
      </c>
      <c r="AK237" s="3">
        <f>(AVERAGEIF($E:$E,_xlfn.CONCAT($A237,"_",$B237,"_",$C237,"_Standard"),$J:$J)-$J237)/$J237</f>
        <v>-0.59376579467402435</v>
      </c>
      <c r="AL237" s="3">
        <f>(AVERAGEIF($E:$E,_xlfn.CONCAT($A237,"_",$B237,"_",$C237,"_Standard"),$H:$H)-$H237)/$H237</f>
        <v>-0.59376579467402435</v>
      </c>
      <c r="AM237" s="3">
        <f>($J237+$M237-$L237)/$M237</f>
        <v>1.5538695458850518</v>
      </c>
    </row>
    <row r="238" spans="1:39" hidden="1" x14ac:dyDescent="0.25">
      <c r="A238" t="str" cm="1">
        <f t="array" ref="A238:D238">_xlfn.TEXTSPLIT(E238,"_")</f>
        <v>Sponza</v>
      </c>
      <c r="B238" t="str">
        <v>Plane</v>
      </c>
      <c r="C238" t="str">
        <v>Oblique</v>
      </c>
      <c r="D238" t="str">
        <v>Standard</v>
      </c>
      <c r="E238" t="s">
        <v>498</v>
      </c>
      <c r="F238" s="10">
        <v>208.23532104492099</v>
      </c>
      <c r="G238" s="10">
        <v>93.079292297363196</v>
      </c>
      <c r="H238" s="21">
        <v>209.23696899414</v>
      </c>
      <c r="I238" s="10">
        <v>123.90200042724599</v>
      </c>
      <c r="J238" s="21">
        <v>208.21656799316401</v>
      </c>
      <c r="K238" s="10">
        <v>123.362998962402</v>
      </c>
      <c r="L238" s="45">
        <v>200.05584716796801</v>
      </c>
      <c r="M238" s="45">
        <v>51.019996643066399</v>
      </c>
      <c r="N238" s="3">
        <v>0.980000019073486</v>
      </c>
      <c r="O238" s="3">
        <v>0.54813951253890902</v>
      </c>
      <c r="P238" s="3">
        <v>0.72050356864929199</v>
      </c>
      <c r="Q238" s="3">
        <v>0.65412449836730902</v>
      </c>
      <c r="R238" s="3">
        <v>0.62150180339813199</v>
      </c>
      <c r="S238" s="3">
        <v>0.65490764379501298</v>
      </c>
      <c r="T238" s="3">
        <v>0.70796245336532504</v>
      </c>
      <c r="U238">
        <v>27</v>
      </c>
      <c r="V238">
        <v>2</v>
      </c>
      <c r="W238">
        <v>100</v>
      </c>
      <c r="X238">
        <v>0.99000000953674305</v>
      </c>
      <c r="Y238">
        <v>1.29999995231628</v>
      </c>
      <c r="Z238">
        <v>0.89999997615814198</v>
      </c>
      <c r="AA238" s="1">
        <v>310.41946411132801</v>
      </c>
      <c r="AB238" s="1">
        <v>804.993408203125</v>
      </c>
      <c r="AC238" s="1">
        <v>47.871456146240199</v>
      </c>
      <c r="AD238" s="1">
        <v>77.304748535156193</v>
      </c>
      <c r="AE238" s="1">
        <v>30.510296301889085</v>
      </c>
      <c r="AF238" s="1">
        <v>51.922695159912102</v>
      </c>
      <c r="AG238" s="1">
        <v>1.71837842464447</v>
      </c>
      <c r="AH238" s="1">
        <v>2.4688622951507502</v>
      </c>
      <c r="AI238" s="3">
        <f>ABS((J238-F238)/F238)</f>
        <v>9.0057016566093612E-5</v>
      </c>
      <c r="AJ238" s="3">
        <f>ABS((J238-G238)/G238)</f>
        <v>1.236980566289313</v>
      </c>
      <c r="AK238" s="3">
        <f>(AVERAGEIF($E:$E,_xlfn.CONCAT($A238,"_",$B238,"_",$C238,"_Standard"),$J:$J)-$J238)/$J238</f>
        <v>0</v>
      </c>
      <c r="AL238" s="3">
        <f>(AVERAGEIF($E:$E,_xlfn.CONCAT($A238,"_",$B238,"_",$C238,"_Standard"),$H:$H)-$H238)/$H238</f>
        <v>0</v>
      </c>
      <c r="AM238" s="3">
        <f>($J238+$M238-$L238)/$M238</f>
        <v>1.1599514183093353</v>
      </c>
    </row>
    <row r="239" spans="1:39" hidden="1" x14ac:dyDescent="0.25">
      <c r="A239" t="str" cm="1">
        <f t="array" ref="A239:D239">_xlfn.TEXTSPLIT(E239,"_")</f>
        <v>CottageWalls</v>
      </c>
      <c r="B239" t="str">
        <v>Plane</v>
      </c>
      <c r="C239" t="str">
        <v>45</v>
      </c>
      <c r="D239" t="str">
        <v>Facing</v>
      </c>
      <c r="E239" t="s">
        <v>423</v>
      </c>
      <c r="F239" s="10">
        <v>137.14790344238199</v>
      </c>
      <c r="G239" s="10">
        <v>60.944282531738203</v>
      </c>
      <c r="H239" s="21">
        <v>138.22642517089801</v>
      </c>
      <c r="I239" s="10">
        <v>86.033996582031193</v>
      </c>
      <c r="J239" s="21">
        <v>138.22642517089801</v>
      </c>
      <c r="K239" s="10">
        <v>86.033996582031193</v>
      </c>
      <c r="L239" s="10">
        <v>151.12025451660099</v>
      </c>
      <c r="M239" s="45">
        <v>138.22642517089801</v>
      </c>
      <c r="N239" s="3">
        <v>1</v>
      </c>
      <c r="O239" s="3">
        <v>0.65018022060394198</v>
      </c>
      <c r="P239" s="3">
        <v>0.74861979484558105</v>
      </c>
      <c r="Q239" s="3">
        <v>0.64569053939674292</v>
      </c>
      <c r="R239" s="3">
        <v>0.67234033346176103</v>
      </c>
      <c r="S239" s="3">
        <v>0.71178239583969105</v>
      </c>
      <c r="T239" s="3">
        <v>0.71459323167800903</v>
      </c>
      <c r="U239">
        <v>26</v>
      </c>
      <c r="V239">
        <v>2</v>
      </c>
      <c r="W239">
        <v>100</v>
      </c>
      <c r="X239">
        <v>0.40000000596046398</v>
      </c>
      <c r="Y239">
        <v>1.29999995231628</v>
      </c>
      <c r="Z239">
        <v>0.89999997615814198</v>
      </c>
      <c r="AA239" s="1">
        <v>18.671674728393501</v>
      </c>
      <c r="AB239" s="1">
        <v>29.2103672027587</v>
      </c>
      <c r="AC239" s="1">
        <v>53.330295562744098</v>
      </c>
      <c r="AD239" s="1">
        <v>69.254341125488196</v>
      </c>
      <c r="AE239" s="1">
        <v>0.74846224120552329</v>
      </c>
      <c r="AF239" s="1">
        <v>2.5329895019531201</v>
      </c>
      <c r="AG239" s="1">
        <v>1.7399047613143901</v>
      </c>
      <c r="AH239" s="1">
        <v>2.1939425468444802</v>
      </c>
      <c r="AI239" s="3">
        <f>ABS((J239-F239)/F239)</f>
        <v>7.8639315763884571E-3</v>
      </c>
      <c r="AJ239" s="3">
        <f>ABS((J239-G239)/G239)</f>
        <v>1.2680786355785429</v>
      </c>
      <c r="AK239" s="3">
        <f>(AVERAGEIF($E:$E,_xlfn.CONCAT($A239,"_",$B239,"_",$C239,"_Standard"),$J:$J)-$J239)/$J239</f>
        <v>7.5416111635893887E-2</v>
      </c>
      <c r="AL239" s="3">
        <f>(AVERAGEIF($E:$E,_xlfn.CONCAT($A239,"_",$B239,"_",$C239,"_Standard"),$H:$H)-$H239)/$H239</f>
        <v>7.5416111635893887E-2</v>
      </c>
      <c r="AM239" s="3">
        <f>($J239+$M239-$L239)/$M239</f>
        <v>0.90671950511805877</v>
      </c>
    </row>
    <row r="240" spans="1:39" hidden="1" x14ac:dyDescent="0.25">
      <c r="A240" t="str" cm="1">
        <f t="array" ref="A240:D240">_xlfn.TEXTSPLIT(E240,"_")</f>
        <v>Crowd</v>
      </c>
      <c r="B240" t="str">
        <v>Plane</v>
      </c>
      <c r="C240" t="str">
        <v>45</v>
      </c>
      <c r="D240" t="str">
        <v>Longest</v>
      </c>
      <c r="E240" t="s">
        <v>560</v>
      </c>
      <c r="F240" s="10">
        <v>121.390266418457</v>
      </c>
      <c r="G240" s="10">
        <v>53.836280822753899</v>
      </c>
      <c r="H240" s="21">
        <v>123.73821258544901</v>
      </c>
      <c r="I240" s="10">
        <v>73.071998596191406</v>
      </c>
      <c r="J240" s="21">
        <v>123.73821258544901</v>
      </c>
      <c r="K240" s="10">
        <v>73.071998596191406</v>
      </c>
      <c r="L240" s="10">
        <v>150.81198120117099</v>
      </c>
      <c r="M240" s="45">
        <v>123.73821258544901</v>
      </c>
      <c r="N240" s="3">
        <v>1</v>
      </c>
      <c r="O240" s="3">
        <v>0.65788000822067205</v>
      </c>
      <c r="P240" s="3">
        <v>0.67671465873718195</v>
      </c>
      <c r="Q240" s="3">
        <v>0.4780506833715249</v>
      </c>
      <c r="R240" s="3">
        <v>0.422998696565628</v>
      </c>
      <c r="S240" s="3">
        <v>0.469211846590042</v>
      </c>
      <c r="T240" s="3">
        <v>0.57663875818252497</v>
      </c>
      <c r="U240">
        <v>28</v>
      </c>
      <c r="V240">
        <v>2</v>
      </c>
      <c r="W240">
        <v>100</v>
      </c>
      <c r="X240">
        <v>0.99000000953674305</v>
      </c>
      <c r="Y240">
        <v>1.29999995231628</v>
      </c>
      <c r="Z240">
        <v>0.89999997615814198</v>
      </c>
      <c r="AA240" s="1">
        <v>4089.87475585937</v>
      </c>
      <c r="AB240" s="1">
        <v>359.91940307617102</v>
      </c>
      <c r="AC240" s="1">
        <v>46.823623657226499</v>
      </c>
      <c r="AD240" s="1">
        <v>89.022987365722599</v>
      </c>
      <c r="AE240" s="1">
        <v>14.006849598599139</v>
      </c>
      <c r="AF240" s="1">
        <v>17.709121704101499</v>
      </c>
      <c r="AG240" s="1">
        <v>1.37500476837158</v>
      </c>
      <c r="AH240" s="1">
        <v>2.6513521671295099</v>
      </c>
      <c r="AI240" s="3">
        <f>ABS((J240-F240)/F240)</f>
        <v>1.934212879060792E-2</v>
      </c>
      <c r="AJ240" s="3">
        <f>ABS((J240-G240)/G240)</f>
        <v>1.2984168054408221</v>
      </c>
      <c r="AK240" s="3">
        <f>(AVERAGEIF($E:$E,_xlfn.CONCAT($A240,"_",$B240,"_",$C240,"_Standard"),$J:$J)-$J240)/$J240</f>
        <v>-5.0486801739858346E-2</v>
      </c>
      <c r="AL240" s="3">
        <f>(AVERAGEIF($E:$E,_xlfn.CONCAT($A240,"_",$B240,"_",$C240,"_Standard"),$H:$H)-$H240)/$H240</f>
        <v>-5.0486801739858346E-2</v>
      </c>
      <c r="AM240" s="3">
        <f>($J240+$M240-$L240)/$M240</f>
        <v>0.7812012308079378</v>
      </c>
    </row>
    <row r="241" spans="1:39" hidden="1" x14ac:dyDescent="0.25">
      <c r="A241" t="str" cm="1">
        <f t="array" ref="A241:D241">_xlfn.TEXTSPLIT(E241,"_")</f>
        <v>Crowd</v>
      </c>
      <c r="B241" t="str">
        <v>Plane</v>
      </c>
      <c r="C241" t="str">
        <v>15</v>
      </c>
      <c r="D241" t="str">
        <v>Longest</v>
      </c>
      <c r="E241" t="s">
        <v>557</v>
      </c>
      <c r="F241" s="10">
        <v>117.142860412597</v>
      </c>
      <c r="G241" s="10">
        <v>51.3987426757812</v>
      </c>
      <c r="H241" s="21">
        <v>120.44125366210901</v>
      </c>
      <c r="I241" s="10">
        <v>72.108001708984304</v>
      </c>
      <c r="J241" s="21">
        <v>120.44125366210901</v>
      </c>
      <c r="K241" s="10">
        <v>72.108001708984304</v>
      </c>
      <c r="L241" s="10">
        <v>151.598373413085</v>
      </c>
      <c r="M241" s="45">
        <v>120.44125366210901</v>
      </c>
      <c r="N241" s="3">
        <v>1</v>
      </c>
      <c r="O241" s="3">
        <v>0.62439870834350497</v>
      </c>
      <c r="P241" s="3">
        <v>0.65102922916412298</v>
      </c>
      <c r="Q241" s="3">
        <v>0.49459744291934776</v>
      </c>
      <c r="R241" s="3">
        <v>0.42151317000389099</v>
      </c>
      <c r="S241" s="3">
        <v>0.47458559274673401</v>
      </c>
      <c r="T241" s="3">
        <v>0.57370918989181496</v>
      </c>
      <c r="U241">
        <v>28</v>
      </c>
      <c r="V241">
        <v>2</v>
      </c>
      <c r="W241">
        <v>100</v>
      </c>
      <c r="X241">
        <v>0.99000000953674305</v>
      </c>
      <c r="Y241">
        <v>1.29999995231628</v>
      </c>
      <c r="Z241">
        <v>0.89999997615814198</v>
      </c>
      <c r="AA241" s="1">
        <v>4074.13940429687</v>
      </c>
      <c r="AB241" s="1">
        <v>360.25445556640602</v>
      </c>
      <c r="AC241" s="1">
        <v>46.976726531982401</v>
      </c>
      <c r="AD241" s="1">
        <v>89.022987365722599</v>
      </c>
      <c r="AE241" s="1">
        <v>9.7696576417560017</v>
      </c>
      <c r="AF241" s="1">
        <v>17.760972976684499</v>
      </c>
      <c r="AG241" s="1">
        <v>1.37696552276611</v>
      </c>
      <c r="AH241" s="1">
        <v>2.6513521671295099</v>
      </c>
      <c r="AI241" s="3">
        <f>ABS((J241-F241)/F241)</f>
        <v>2.8157014758684422E-2</v>
      </c>
      <c r="AJ241" s="3">
        <f>ABS((J241-G241)/G241)</f>
        <v>1.343272371891312</v>
      </c>
      <c r="AK241" s="3">
        <f>(AVERAGEIF($E:$E,_xlfn.CONCAT($A241,"_",$B241,"_",$C241,"_Standard"),$J:$J)-$J241)/$J241</f>
        <v>-8.02985416124542E-2</v>
      </c>
      <c r="AL241" s="3">
        <f>(AVERAGEIF($E:$E,_xlfn.CONCAT($A241,"_",$B241,"_",$C241,"_Standard"),$H:$H)-$H241)/$H241</f>
        <v>-8.02985416124542E-2</v>
      </c>
      <c r="AM241" s="3">
        <f>($J241+$M241-$L241)/$M241</f>
        <v>0.74130857323699484</v>
      </c>
    </row>
    <row r="242" spans="1:39" hidden="1" x14ac:dyDescent="0.25">
      <c r="A242" t="str" cm="1">
        <f t="array" ref="A242:D242">_xlfn.TEXTSPLIT(E242,"_")</f>
        <v>CottageWalls</v>
      </c>
      <c r="B242" t="str">
        <v>Plane</v>
      </c>
      <c r="C242" t="str">
        <v>Oblique</v>
      </c>
      <c r="D242" t="str">
        <v>Facing</v>
      </c>
      <c r="E242" t="s">
        <v>425</v>
      </c>
      <c r="F242" s="10">
        <v>127.497787475585</v>
      </c>
      <c r="G242" s="10">
        <v>51.390708923339801</v>
      </c>
      <c r="H242" s="21">
        <v>127.775505065917</v>
      </c>
      <c r="I242" s="10">
        <v>79.749000549316406</v>
      </c>
      <c r="J242" s="21">
        <v>127.775505065917</v>
      </c>
      <c r="K242" s="10">
        <v>79.749000549316406</v>
      </c>
      <c r="L242" s="10">
        <v>137.27592468261699</v>
      </c>
      <c r="M242" s="45">
        <v>127.775505065917</v>
      </c>
      <c r="N242" s="3">
        <v>1</v>
      </c>
      <c r="O242" s="3">
        <v>0.63054102659225397</v>
      </c>
      <c r="P242" s="3">
        <v>0.76503443717956499</v>
      </c>
      <c r="Q242" s="3">
        <v>0.70660360063351346</v>
      </c>
      <c r="R242" s="3">
        <v>0.70377326011657704</v>
      </c>
      <c r="S242" s="3">
        <v>0.73352968692779497</v>
      </c>
      <c r="T242" s="3">
        <v>0.73654419183731001</v>
      </c>
      <c r="U242">
        <v>26</v>
      </c>
      <c r="V242">
        <v>2</v>
      </c>
      <c r="W242">
        <v>100</v>
      </c>
      <c r="X242">
        <v>0.40000000596046398</v>
      </c>
      <c r="Y242">
        <v>1.29999995231628</v>
      </c>
      <c r="Z242">
        <v>0.89999997615814198</v>
      </c>
      <c r="AA242" s="1">
        <v>15.520865440368601</v>
      </c>
      <c r="AB242" s="1">
        <v>28.305223464965799</v>
      </c>
      <c r="AC242" s="1">
        <v>51.975208282470703</v>
      </c>
      <c r="AD242" s="1">
        <v>69.254341125488196</v>
      </c>
      <c r="AE242" s="1">
        <v>0.66167899328445645</v>
      </c>
      <c r="AF242" s="1">
        <v>2.43318748474121</v>
      </c>
      <c r="AG242" s="1">
        <v>1.7484200000762899</v>
      </c>
      <c r="AH242" s="1">
        <v>2.1939425468444802</v>
      </c>
      <c r="AI242" s="3">
        <f>ABS((J242-F242)/F242)</f>
        <v>2.1782149779280206E-3</v>
      </c>
      <c r="AJ242" s="3">
        <f>ABS((J242-G242)/G242)</f>
        <v>1.4863542018173248</v>
      </c>
      <c r="AK242" s="3">
        <f>(AVERAGEIF($E:$E,_xlfn.CONCAT($A242,"_",$B242,"_",$C242,"_Standard"),$J:$J)-$J242)/$J242</f>
        <v>-1.6763763053880967E-2</v>
      </c>
      <c r="AL242" s="3">
        <f>(AVERAGEIF($E:$E,_xlfn.CONCAT($A242,"_",$B242,"_",$C242,"_Standard"),$H:$H)-$H242)/$H242</f>
        <v>-1.6763763053880967E-2</v>
      </c>
      <c r="AM242" s="3">
        <f>($J242+$M242-$L242)/$M242</f>
        <v>0.92564756749113297</v>
      </c>
    </row>
    <row r="243" spans="1:39" hidden="1" x14ac:dyDescent="0.25">
      <c r="A243" t="str" cm="1">
        <f t="array" ref="A243:D243">_xlfn.TEXTSPLIT(E243,"_")</f>
        <v>Crowd</v>
      </c>
      <c r="B243" t="str">
        <v>Plane</v>
      </c>
      <c r="C243" t="str">
        <v>15</v>
      </c>
      <c r="D243" t="str">
        <v>Standard</v>
      </c>
      <c r="E243" t="s">
        <v>485</v>
      </c>
      <c r="F243" s="10">
        <v>111.27603149414</v>
      </c>
      <c r="G243" s="10">
        <v>44.258083343505803</v>
      </c>
      <c r="H243" s="21">
        <v>110.76999664306599</v>
      </c>
      <c r="I243" s="10">
        <v>66.719001770019503</v>
      </c>
      <c r="J243" s="21">
        <v>110.76999664306599</v>
      </c>
      <c r="K243" s="10">
        <v>66.719001770019503</v>
      </c>
      <c r="L243" s="10">
        <v>134.687728881835</v>
      </c>
      <c r="M243" s="45">
        <v>110.76999664306599</v>
      </c>
      <c r="N243" s="3">
        <v>1</v>
      </c>
      <c r="O243" s="3">
        <v>0.567693591117858</v>
      </c>
      <c r="P243" s="3">
        <v>0.594848573207855</v>
      </c>
      <c r="Q243" s="3">
        <v>0.45116886864953443</v>
      </c>
      <c r="R243" s="3">
        <v>0.407512426376342</v>
      </c>
      <c r="S243" s="3">
        <v>0.52524298429489102</v>
      </c>
      <c r="T243" s="3">
        <v>0.56223827600479104</v>
      </c>
      <c r="U243">
        <v>25</v>
      </c>
      <c r="V243">
        <v>2</v>
      </c>
      <c r="W243">
        <v>100</v>
      </c>
      <c r="X243">
        <v>0.99000000953674305</v>
      </c>
      <c r="Y243">
        <v>1.29999995231628</v>
      </c>
      <c r="Z243">
        <v>0.89999997615814198</v>
      </c>
      <c r="AA243" s="1">
        <v>188.27418518066401</v>
      </c>
      <c r="AB243" s="1">
        <v>362.32989501953102</v>
      </c>
      <c r="AC243" s="1">
        <v>48.8028755187988</v>
      </c>
      <c r="AD243" s="1">
        <v>89.022987365722599</v>
      </c>
      <c r="AE243" s="1">
        <v>3.7956343171278482</v>
      </c>
      <c r="AF243" s="1">
        <v>17.660789489746001</v>
      </c>
      <c r="AG243" s="1">
        <v>1.4770972728729199</v>
      </c>
      <c r="AH243" s="1">
        <v>2.6513521671295099</v>
      </c>
      <c r="AI243" s="3">
        <f>ABS((J243-F243)/F243)</f>
        <v>4.5475637860131124E-3</v>
      </c>
      <c r="AJ243" s="3">
        <f>ABS((J243-G243)/G243)</f>
        <v>1.5028195591601414</v>
      </c>
      <c r="AK243" s="3">
        <f>(AVERAGEIF($E:$E,_xlfn.CONCAT($A243,"_",$B243,"_",$C243,"_Standard"),$J:$J)-$J243)/$J243</f>
        <v>0</v>
      </c>
      <c r="AL243" s="3">
        <f>(AVERAGEIF($E:$E,_xlfn.CONCAT($A243,"_",$B243,"_",$C243,"_Standard"),$H:$H)-$H243)/$H243</f>
        <v>0</v>
      </c>
      <c r="AM243" s="3">
        <f>($J243+$M243-$L243)/$M243</f>
        <v>0.78407752131798758</v>
      </c>
    </row>
    <row r="244" spans="1:39" hidden="1" x14ac:dyDescent="0.25">
      <c r="A244" t="str" cm="1">
        <f t="array" ref="A244:D244">_xlfn.TEXTSPLIT(E244,"_")</f>
        <v>CottageWalls</v>
      </c>
      <c r="B244" t="str">
        <v>Plane</v>
      </c>
      <c r="C244" t="str">
        <v>Oblique</v>
      </c>
      <c r="D244" t="str">
        <v>Longest</v>
      </c>
      <c r="E244" t="s">
        <v>553</v>
      </c>
      <c r="F244" s="10">
        <v>292.20663452148398</v>
      </c>
      <c r="G244" s="10">
        <v>117.12765502929599</v>
      </c>
      <c r="H244" s="21">
        <v>294.36068725585898</v>
      </c>
      <c r="I244" s="10">
        <v>162.83299255371</v>
      </c>
      <c r="J244" s="21">
        <v>294.36068725585898</v>
      </c>
      <c r="K244" s="10">
        <v>162.83299255371</v>
      </c>
      <c r="L244" s="10">
        <v>135.99298095703099</v>
      </c>
      <c r="M244" s="45">
        <v>294.36068725585898</v>
      </c>
      <c r="N244" s="3">
        <v>1</v>
      </c>
      <c r="O244" s="3">
        <v>0.76174348592758101</v>
      </c>
      <c r="P244" s="3">
        <v>0.82382005453109697</v>
      </c>
      <c r="Q244" s="3">
        <v>0.8051442073263313</v>
      </c>
      <c r="R244" s="3">
        <v>0.78336101770401001</v>
      </c>
      <c r="S244" s="3">
        <v>0.79185599088668801</v>
      </c>
      <c r="T244" s="3">
        <v>0.78666907548904397</v>
      </c>
      <c r="U244">
        <v>37</v>
      </c>
      <c r="V244">
        <v>2</v>
      </c>
      <c r="W244">
        <v>100</v>
      </c>
      <c r="X244">
        <v>0.99000000953674305</v>
      </c>
      <c r="Y244">
        <v>1.29999995231628</v>
      </c>
      <c r="Z244">
        <v>0.89999997615814198</v>
      </c>
      <c r="AA244" s="1">
        <v>206.431396484375</v>
      </c>
      <c r="AB244" s="1">
        <v>28.4622783660888</v>
      </c>
      <c r="AC244" s="1">
        <v>47.7149047851562</v>
      </c>
      <c r="AD244" s="1">
        <v>69.254341125488196</v>
      </c>
      <c r="AE244" s="1">
        <v>1.3613262774729491</v>
      </c>
      <c r="AF244" s="1">
        <v>2.4574906826019198</v>
      </c>
      <c r="AG244" s="1">
        <v>1.6728365421295099</v>
      </c>
      <c r="AH244" s="1">
        <v>2.1939425468444802</v>
      </c>
      <c r="AI244" s="3">
        <f>ABS((J244-F244)/F244)</f>
        <v>7.3716763409648976E-3</v>
      </c>
      <c r="AJ244" s="3">
        <f>ABS((J244-G244)/G244)</f>
        <v>1.5131612784549764</v>
      </c>
      <c r="AK244" s="3">
        <f>(AVERAGEIF($E:$E,_xlfn.CONCAT($A244,"_",$B244,"_",$C244,"_Standard"),$J:$J)-$J244)/$J244</f>
        <v>-0.57319875848196711</v>
      </c>
      <c r="AL244" s="3">
        <f>(AVERAGEIF($E:$E,_xlfn.CONCAT($A244,"_",$B244,"_",$C244,"_Standard"),$H:$H)-$H244)/$H244</f>
        <v>-0.57319875848196711</v>
      </c>
      <c r="AM244" s="3">
        <f>($J244+$M244-$L244)/$M244</f>
        <v>1.5380056276372747</v>
      </c>
    </row>
    <row r="245" spans="1:39" hidden="1" x14ac:dyDescent="0.25">
      <c r="A245" t="str" cm="1">
        <f t="array" ref="A245:D245">_xlfn.TEXTSPLIT(E245,"_")</f>
        <v>Crowd</v>
      </c>
      <c r="B245" t="str">
        <v>Plane</v>
      </c>
      <c r="C245" t="str">
        <v>45</v>
      </c>
      <c r="D245" t="str">
        <v>Standard</v>
      </c>
      <c r="E245" t="s">
        <v>488</v>
      </c>
      <c r="F245" s="10">
        <v>110.29620361328099</v>
      </c>
      <c r="G245" s="10">
        <v>46.655551910400298</v>
      </c>
      <c r="H245" s="21">
        <v>117.491065979003</v>
      </c>
      <c r="I245" s="10">
        <v>70.905998229980398</v>
      </c>
      <c r="J245" s="21">
        <v>117.491065979003</v>
      </c>
      <c r="K245" s="10">
        <v>70.905998229980398</v>
      </c>
      <c r="L245" s="10">
        <v>134.60067749023401</v>
      </c>
      <c r="M245" s="45">
        <v>117.491065979003</v>
      </c>
      <c r="N245" s="3">
        <v>1</v>
      </c>
      <c r="O245" s="3">
        <v>0.515977382659912</v>
      </c>
      <c r="P245" s="3">
        <v>0.52772247791290205</v>
      </c>
      <c r="Q245" s="3">
        <v>0.42177776174465487</v>
      </c>
      <c r="R245" s="3">
        <v>0.39815661311149497</v>
      </c>
      <c r="S245" s="3">
        <v>0.53503811359405495</v>
      </c>
      <c r="T245" s="3">
        <v>0.57350790500640803</v>
      </c>
      <c r="U245">
        <v>25</v>
      </c>
      <c r="V245">
        <v>2</v>
      </c>
      <c r="W245">
        <v>100</v>
      </c>
      <c r="X245">
        <v>0.99000000953674305</v>
      </c>
      <c r="Y245">
        <v>1.29999995231628</v>
      </c>
      <c r="Z245">
        <v>0.89999997615814198</v>
      </c>
      <c r="AA245" s="1">
        <v>190.191650390625</v>
      </c>
      <c r="AB245" s="1">
        <v>362.264404296875</v>
      </c>
      <c r="AC245" s="1">
        <v>48.752941131591797</v>
      </c>
      <c r="AD245" s="1">
        <v>89.022987365722599</v>
      </c>
      <c r="AE245" s="1">
        <v>10.253718559768469</v>
      </c>
      <c r="AF245" s="1">
        <v>17.7366638183593</v>
      </c>
      <c r="AG245" s="1">
        <v>1.47520363330841</v>
      </c>
      <c r="AH245" s="1">
        <v>2.6513521671295099</v>
      </c>
      <c r="AI245" s="3">
        <f>ABS((J245-F245)/F245)</f>
        <v>6.523218506185878E-2</v>
      </c>
      <c r="AJ245" s="3">
        <f>ABS((J245-G245)/G245)</f>
        <v>1.5182654832727909</v>
      </c>
      <c r="AK245" s="3">
        <f>(AVERAGEIF($E:$E,_xlfn.CONCAT($A245,"_",$B245,"_",$C245,"_Standard"),$J:$J)-$J245)/$J245</f>
        <v>0</v>
      </c>
      <c r="AL245" s="3">
        <f>(AVERAGEIF($E:$E,_xlfn.CONCAT($A245,"_",$B245,"_",$C245,"_Standard"),$H:$H)-$H245)/$H245</f>
        <v>0</v>
      </c>
      <c r="AM245" s="3">
        <f>($J245+$M245-$L245)/$M245</f>
        <v>0.8543752125434908</v>
      </c>
    </row>
    <row r="246" spans="1:39" hidden="1" x14ac:dyDescent="0.25">
      <c r="A246" t="str" cm="1">
        <f t="array" ref="A246:D246">_xlfn.TEXTSPLIT(E246,"_")</f>
        <v>CottageWalls</v>
      </c>
      <c r="B246" t="str">
        <v>Plane</v>
      </c>
      <c r="C246" t="str">
        <v>15</v>
      </c>
      <c r="D246" t="str">
        <v>Facing</v>
      </c>
      <c r="E246" t="s">
        <v>419</v>
      </c>
      <c r="F246" s="10">
        <v>121.536231994628</v>
      </c>
      <c r="G246" s="10">
        <v>46.523666381835902</v>
      </c>
      <c r="H246" s="21">
        <v>120.55416870117099</v>
      </c>
      <c r="I246" s="10">
        <v>79.945999145507798</v>
      </c>
      <c r="J246" s="21">
        <v>120.55416870117099</v>
      </c>
      <c r="K246" s="10">
        <v>79.945999145507798</v>
      </c>
      <c r="L246" s="10">
        <v>149.97309875488199</v>
      </c>
      <c r="M246" s="45">
        <v>120.55416870117099</v>
      </c>
      <c r="N246" s="3">
        <v>1</v>
      </c>
      <c r="O246" s="3">
        <v>0.66116702556610096</v>
      </c>
      <c r="P246" s="3">
        <v>0.74511569738387995</v>
      </c>
      <c r="Q246" s="3">
        <v>0.62596959036454924</v>
      </c>
      <c r="R246" s="3">
        <v>0.69452488422393799</v>
      </c>
      <c r="S246" s="3">
        <v>0.72716093063354403</v>
      </c>
      <c r="T246" s="3">
        <v>0.72896003723144498</v>
      </c>
      <c r="U246">
        <v>21</v>
      </c>
      <c r="V246">
        <v>2</v>
      </c>
      <c r="W246">
        <v>100</v>
      </c>
      <c r="X246">
        <v>0.40000000596046398</v>
      </c>
      <c r="Y246">
        <v>1.29999995231628</v>
      </c>
      <c r="Z246">
        <v>0.89999997615814198</v>
      </c>
      <c r="AA246" s="1">
        <v>23.215986251831001</v>
      </c>
      <c r="AB246" s="1">
        <v>28.6259250640869</v>
      </c>
      <c r="AC246" s="1">
        <v>77.521812438964801</v>
      </c>
      <c r="AD246" s="1">
        <v>69.254341125488196</v>
      </c>
      <c r="AE246" s="1">
        <v>0.66586121135194776</v>
      </c>
      <c r="AF246" s="1">
        <v>2.5281856060028001</v>
      </c>
      <c r="AG246" s="1">
        <v>2.67243480682373</v>
      </c>
      <c r="AH246" s="1">
        <v>2.1939425468444802</v>
      </c>
      <c r="AI246" s="3">
        <f>ABS((J246-F246)/F246)</f>
        <v>8.0804158343530906E-3</v>
      </c>
      <c r="AJ246" s="3">
        <f>ABS((J246-G246)/G246)</f>
        <v>1.5912439426364426</v>
      </c>
      <c r="AK246" s="3">
        <f>(AVERAGEIF($E:$E,_xlfn.CONCAT($A246,"_",$B246,"_",$C246,"_Standard"),$J:$J)-$J246)/$J246</f>
        <v>0.18565766460886071</v>
      </c>
      <c r="AL246" s="3">
        <f>(AVERAGEIF($E:$E,_xlfn.CONCAT($A246,"_",$B246,"_",$C246,"_Standard"),$H:$H)-$H246)/$H246</f>
        <v>0.18565766460886071</v>
      </c>
      <c r="AM246" s="3">
        <f>($J246+$M246-$L246)/$M246</f>
        <v>0.75596920147461288</v>
      </c>
    </row>
    <row r="247" spans="1:39" x14ac:dyDescent="0.25">
      <c r="A247" t="str" cm="1">
        <f t="array" ref="A247:D247">_xlfn.TEXTSPLIT(E247,"_")</f>
        <v>CottageWalls</v>
      </c>
      <c r="B247" t="str">
        <v>Point</v>
      </c>
      <c r="C247" t="str">
        <v>45</v>
      </c>
      <c r="D247" t="str">
        <v>Standard</v>
      </c>
      <c r="E247" t="s">
        <v>454</v>
      </c>
      <c r="F247" s="10">
        <v>127.32662963867099</v>
      </c>
      <c r="G247" s="10">
        <v>49.784004211425703</v>
      </c>
      <c r="H247" s="21">
        <v>129.10987854003901</v>
      </c>
      <c r="I247" s="10">
        <v>80.185997009277301</v>
      </c>
      <c r="J247" s="21">
        <v>129.10987854003901</v>
      </c>
      <c r="K247" s="10">
        <v>80.185997009277301</v>
      </c>
      <c r="L247" s="10">
        <v>124.959030151367</v>
      </c>
      <c r="M247" s="45">
        <v>129.10987854003901</v>
      </c>
      <c r="N247" s="3">
        <v>1</v>
      </c>
      <c r="O247" s="3">
        <v>0.67783588171005205</v>
      </c>
      <c r="P247" s="3">
        <v>0.78812694549560502</v>
      </c>
      <c r="Q247" s="3">
        <v>0.77894825614927821</v>
      </c>
      <c r="R247" s="3">
        <v>0.68426811695098799</v>
      </c>
      <c r="S247" s="3">
        <v>0.71965527534484797</v>
      </c>
      <c r="T247" s="3">
        <v>0.725436031818389</v>
      </c>
      <c r="U247">
        <v>24</v>
      </c>
      <c r="V247">
        <v>2</v>
      </c>
      <c r="W247">
        <v>100</v>
      </c>
      <c r="X247">
        <v>0.99000000953674305</v>
      </c>
      <c r="Y247">
        <v>1.29999995231628</v>
      </c>
      <c r="Z247">
        <v>0.89999997615814198</v>
      </c>
      <c r="AA247" s="1">
        <v>22.1769084930419</v>
      </c>
      <c r="AB247" s="1">
        <v>28.6408576965332</v>
      </c>
      <c r="AC247" s="1">
        <v>57.798801422119098</v>
      </c>
      <c r="AD247" s="1">
        <v>69.254341125488196</v>
      </c>
      <c r="AE247" s="1">
        <v>1.9381993649528257</v>
      </c>
      <c r="AF247" s="1">
        <v>2.4904878139495801</v>
      </c>
      <c r="AG247" s="1">
        <v>1.8381927013397199</v>
      </c>
      <c r="AH247" s="1">
        <v>2.1939425468444802</v>
      </c>
      <c r="AI247" s="3">
        <f>ABS((J247-F247)/F247)</f>
        <v>1.4005309858813797E-2</v>
      </c>
      <c r="AJ247" s="3">
        <f>ABS((J247-G247)/G247)</f>
        <v>1.593400844008598</v>
      </c>
      <c r="AK247" s="3">
        <f>(AVERAGEIF($E:$E,_xlfn.CONCAT($A247,"_",$B247,"_",$C247,"_Standard"),$J:$J)-$J247)/$J247</f>
        <v>0</v>
      </c>
      <c r="AL247" s="3">
        <f>(AVERAGEIF($E:$E,_xlfn.CONCAT($A247,"_",$B247,"_",$C247,"_Standard"),$H:$H)-$H247)/$H247</f>
        <v>0</v>
      </c>
      <c r="AM247" s="3">
        <f>($J247+$M247-$L247)/$M247</f>
        <v>1.0321497350598525</v>
      </c>
    </row>
    <row r="248" spans="1:39" hidden="1" x14ac:dyDescent="0.25">
      <c r="A248" t="str" cm="1">
        <f t="array" ref="A248:D248">_xlfn.TEXTSPLIT(E248,"_")</f>
        <v>CottageWalls</v>
      </c>
      <c r="B248" t="str">
        <v>Plane</v>
      </c>
      <c r="C248" t="str">
        <v>Parallel</v>
      </c>
      <c r="D248" t="str">
        <v>Standard</v>
      </c>
      <c r="E248" t="s">
        <v>472</v>
      </c>
      <c r="F248" s="10">
        <v>106.260200500488</v>
      </c>
      <c r="G248" s="10">
        <v>39.8382568359375</v>
      </c>
      <c r="H248" s="21">
        <v>105.046165466308</v>
      </c>
      <c r="I248" s="10">
        <v>69.596000671386705</v>
      </c>
      <c r="J248" s="21">
        <v>105.046165466308</v>
      </c>
      <c r="K248" s="10">
        <v>69.596000671386705</v>
      </c>
      <c r="L248" s="10">
        <v>118.20101928710901</v>
      </c>
      <c r="M248" s="45">
        <v>105.046165466308</v>
      </c>
      <c r="N248" s="3">
        <v>1</v>
      </c>
      <c r="O248" s="3">
        <v>0.61309391260147095</v>
      </c>
      <c r="P248" s="3">
        <v>0.65422165393829301</v>
      </c>
      <c r="Q248" s="3">
        <v>0.67583862271795536</v>
      </c>
      <c r="R248" s="3">
        <v>0.68398660421371404</v>
      </c>
      <c r="S248" s="3">
        <v>0.70795613527297896</v>
      </c>
      <c r="T248" s="3">
        <v>0.70852500200271595</v>
      </c>
      <c r="U248">
        <v>21</v>
      </c>
      <c r="V248">
        <v>2</v>
      </c>
      <c r="W248">
        <v>100</v>
      </c>
      <c r="X248">
        <v>0.99000000953674305</v>
      </c>
      <c r="Y248">
        <v>1.29999995231628</v>
      </c>
      <c r="Z248">
        <v>0.89999997615814198</v>
      </c>
      <c r="AA248" s="1">
        <v>10.9961700439453</v>
      </c>
      <c r="AB248" s="1">
        <v>28.488822937011701</v>
      </c>
      <c r="AC248" s="1">
        <v>56.550243377685497</v>
      </c>
      <c r="AD248" s="1">
        <v>69.254341125488196</v>
      </c>
      <c r="AE248" s="1">
        <v>0.67685898145449175</v>
      </c>
      <c r="AF248" s="1">
        <v>2.4337887763977002</v>
      </c>
      <c r="AG248" s="1">
        <v>1.84305608272552</v>
      </c>
      <c r="AH248" s="1">
        <v>2.1939425468444802</v>
      </c>
      <c r="AI248" s="3">
        <f>ABS((J248-F248)/F248)</f>
        <v>1.1425115221521013E-2</v>
      </c>
      <c r="AJ248" s="3">
        <f>ABS((J248-G248)/G248)</f>
        <v>1.636816311991528</v>
      </c>
      <c r="AK248" s="3">
        <f>(AVERAGEIF($E:$E,_xlfn.CONCAT($A248,"_",$B248,"_",$C248,"_Standard"),$J:$J)-$J248)/$J248</f>
        <v>0</v>
      </c>
      <c r="AL248" s="3">
        <f>(AVERAGEIF($E:$E,_xlfn.CONCAT($A248,"_",$B248,"_",$C248,"_Standard"),$H:$H)-$H248)/$H248</f>
        <v>0</v>
      </c>
      <c r="AM248" s="3">
        <f>($J248+$M248-$L248)/$M248</f>
        <v>0.87477073758565482</v>
      </c>
    </row>
    <row r="249" spans="1:39" hidden="1" x14ac:dyDescent="0.25">
      <c r="A249" t="str" cm="1">
        <f t="array" ref="A249:D249">_xlfn.TEXTSPLIT(E249,"_")</f>
        <v>CottageWalls</v>
      </c>
      <c r="B249" t="str">
        <v>Plane</v>
      </c>
      <c r="C249" t="str">
        <v>45</v>
      </c>
      <c r="D249" t="str">
        <v>Longest</v>
      </c>
      <c r="E249" t="s">
        <v>551</v>
      </c>
      <c r="F249" s="10">
        <v>317.90139770507801</v>
      </c>
      <c r="G249" s="10">
        <v>120.525741577148</v>
      </c>
      <c r="H249" s="21">
        <v>318.48782348632801</v>
      </c>
      <c r="I249" s="10">
        <v>176.149002075195</v>
      </c>
      <c r="J249" s="21">
        <v>318.48782348632801</v>
      </c>
      <c r="K249" s="10">
        <v>176.149002075195</v>
      </c>
      <c r="L249" s="10">
        <v>147.25762939453099</v>
      </c>
      <c r="M249" s="45">
        <v>318.48782348632801</v>
      </c>
      <c r="N249" s="3">
        <v>1</v>
      </c>
      <c r="O249" s="3">
        <v>0.74893659353256203</v>
      </c>
      <c r="P249" s="3">
        <v>0.79632622003555298</v>
      </c>
      <c r="Q249" s="3">
        <v>0.68621290699744031</v>
      </c>
      <c r="R249" s="3">
        <v>0.73726791143417303</v>
      </c>
      <c r="S249" s="3">
        <v>0.76819801330566395</v>
      </c>
      <c r="T249" s="3">
        <v>0.76389896869659402</v>
      </c>
      <c r="U249">
        <v>45</v>
      </c>
      <c r="V249">
        <v>2</v>
      </c>
      <c r="W249">
        <v>100</v>
      </c>
      <c r="X249">
        <v>0.99000000953674305</v>
      </c>
      <c r="Y249">
        <v>1.29999995231628</v>
      </c>
      <c r="Z249">
        <v>0.89999997615814198</v>
      </c>
      <c r="AA249" s="1">
        <v>253.80056762695301</v>
      </c>
      <c r="AB249" s="1">
        <v>28.627342224121001</v>
      </c>
      <c r="AC249" s="1">
        <v>49.513313293457003</v>
      </c>
      <c r="AD249" s="1">
        <v>69.254341125488196</v>
      </c>
      <c r="AE249" s="1">
        <v>1.9250139319016721</v>
      </c>
      <c r="AF249" s="1">
        <v>2.4773864746093701</v>
      </c>
      <c r="AG249" s="1">
        <v>1.64604675769805</v>
      </c>
      <c r="AH249" s="1">
        <v>2.1939425468444802</v>
      </c>
      <c r="AI249" s="3">
        <f>ABS((J249-F249)/F249)</f>
        <v>1.8446782099210402E-3</v>
      </c>
      <c r="AJ249" s="3">
        <f>ABS((J249-G249)/G249)</f>
        <v>1.6424879807311981</v>
      </c>
      <c r="AK249" s="3">
        <f>(AVERAGEIF($E:$E,_xlfn.CONCAT($A249,"_",$B249,"_",$C249,"_Standard"),$J:$J)-$J249)/$J249</f>
        <v>-0.53326025762803375</v>
      </c>
      <c r="AL249" s="3">
        <f>(AVERAGEIF($E:$E,_xlfn.CONCAT($A249,"_",$B249,"_",$C249,"_Standard"),$H:$H)-$H249)/$H249</f>
        <v>-0.53326025762803375</v>
      </c>
      <c r="AM249" s="3">
        <f>($J249+$M249-$L249)/$M249</f>
        <v>1.5376349783719361</v>
      </c>
    </row>
    <row r="250" spans="1:39" x14ac:dyDescent="0.25">
      <c r="A250" t="str" cm="1">
        <f t="array" ref="A250:D250">_xlfn.TEXTSPLIT(E250,"_")</f>
        <v>Sponza</v>
      </c>
      <c r="B250" t="str">
        <v>Point</v>
      </c>
      <c r="C250" t="str">
        <v>Oblique</v>
      </c>
      <c r="D250" t="str">
        <v>Longest</v>
      </c>
      <c r="E250" t="s">
        <v>577</v>
      </c>
      <c r="F250" s="10">
        <v>452.08929443359301</v>
      </c>
      <c r="G250" s="10">
        <v>166.51687622070301</v>
      </c>
      <c r="H250" s="21">
        <v>459.51858520507801</v>
      </c>
      <c r="I250" s="10">
        <v>337.07000732421801</v>
      </c>
      <c r="J250" s="21">
        <v>457.437255859375</v>
      </c>
      <c r="K250" s="10">
        <v>335.73001098632801</v>
      </c>
      <c r="L250" s="45">
        <v>185.46855163574199</v>
      </c>
      <c r="M250" s="45">
        <v>66.810523986816406</v>
      </c>
      <c r="N250" s="3">
        <v>0.96399998664855902</v>
      </c>
      <c r="O250" s="3">
        <v>0.26308271288871699</v>
      </c>
      <c r="P250" s="3">
        <v>0.59552150964736905</v>
      </c>
      <c r="Q250" s="3">
        <v>0.66780334711074796</v>
      </c>
      <c r="R250" s="3">
        <v>0.70529752969741799</v>
      </c>
      <c r="S250" s="3">
        <v>0.71660470962524403</v>
      </c>
      <c r="T250" s="3">
        <v>0.741183161735534</v>
      </c>
      <c r="U250">
        <v>29</v>
      </c>
      <c r="V250">
        <v>2</v>
      </c>
      <c r="W250">
        <v>100</v>
      </c>
      <c r="X250">
        <v>0.99000000953674305</v>
      </c>
      <c r="Y250">
        <v>1.29999995231628</v>
      </c>
      <c r="Z250">
        <v>0.89999997615814198</v>
      </c>
      <c r="AA250" s="1">
        <v>162.51210021972599</v>
      </c>
      <c r="AB250" s="1">
        <v>794.40814208984295</v>
      </c>
      <c r="AC250" s="1">
        <v>32.918300628662102</v>
      </c>
      <c r="AD250" s="1">
        <v>77.304748535156193</v>
      </c>
      <c r="AE250" s="1">
        <v>31.03713923096214</v>
      </c>
      <c r="AF250" s="1">
        <v>51.236358642578097</v>
      </c>
      <c r="AG250" s="1">
        <v>1.2491761445999101</v>
      </c>
      <c r="AH250" s="1">
        <v>2.4688622951507502</v>
      </c>
      <c r="AI250" s="3">
        <f>ABS((J250-F250)/F250)</f>
        <v>1.1829436112797726E-2</v>
      </c>
      <c r="AJ250" s="3">
        <f>ABS((J250-G250)/G250)</f>
        <v>1.7470924643883148</v>
      </c>
      <c r="AK250" s="3">
        <f>(AVERAGEIF($E:$E,_xlfn.CONCAT($A250,"_",$B250,"_",$C250,"_Standard"),$J:$J)-$J250)/$J250</f>
        <v>-0.59878737531776038</v>
      </c>
      <c r="AL250" s="3">
        <f>(AVERAGEIF($E:$E,_xlfn.CONCAT($A250,"_",$B250,"_",$C250,"_Standard"),$H:$H)-$H250)/$H250</f>
        <v>-0.59429712957093506</v>
      </c>
      <c r="AM250" s="3">
        <f>($J250+$M250-$L250)/$M250</f>
        <v>5.0707464631964285</v>
      </c>
    </row>
    <row r="251" spans="1:39" hidden="1" x14ac:dyDescent="0.25">
      <c r="A251" t="str" cm="1">
        <f t="array" ref="A251:D251">_xlfn.TEXTSPLIT(E251,"_")</f>
        <v>CottageWalls</v>
      </c>
      <c r="B251" t="str">
        <v>Plane</v>
      </c>
      <c r="C251" t="str">
        <v>Oblique</v>
      </c>
      <c r="D251" t="str">
        <v>Standard</v>
      </c>
      <c r="E251" t="s">
        <v>481</v>
      </c>
      <c r="F251" s="10">
        <v>126.15102386474599</v>
      </c>
      <c r="G251" s="10">
        <v>44.545665740966797</v>
      </c>
      <c r="H251" s="21">
        <v>125.633506774902</v>
      </c>
      <c r="I251" s="10">
        <v>78.492996215820298</v>
      </c>
      <c r="J251" s="21">
        <v>125.633506774902</v>
      </c>
      <c r="K251" s="10">
        <v>78.492996215820298</v>
      </c>
      <c r="L251" s="10">
        <v>125.60108184814401</v>
      </c>
      <c r="M251" s="45">
        <v>125.633506774902</v>
      </c>
      <c r="N251" s="3">
        <v>1</v>
      </c>
      <c r="O251" s="3">
        <v>0.68289649486541704</v>
      </c>
      <c r="P251" s="3">
        <v>0.851210057735443</v>
      </c>
      <c r="Q251" s="3">
        <v>0.76295373183016424</v>
      </c>
      <c r="R251" s="3">
        <v>0.73588639497756902</v>
      </c>
      <c r="S251" s="3">
        <v>0.75910955667495705</v>
      </c>
      <c r="T251" s="3">
        <v>0.76228505373001099</v>
      </c>
      <c r="U251">
        <v>26</v>
      </c>
      <c r="V251">
        <v>2</v>
      </c>
      <c r="W251">
        <v>100</v>
      </c>
      <c r="X251">
        <v>0.99000000953674305</v>
      </c>
      <c r="Y251">
        <v>1.29999995231628</v>
      </c>
      <c r="Z251">
        <v>0.89999997615814198</v>
      </c>
      <c r="AA251" s="1">
        <v>17.139541625976499</v>
      </c>
      <c r="AB251" s="1">
        <v>28.952491760253899</v>
      </c>
      <c r="AC251" s="1">
        <v>56.495063781738203</v>
      </c>
      <c r="AD251" s="1">
        <v>69.254341125488196</v>
      </c>
      <c r="AE251" s="1">
        <v>1.6530745326129597</v>
      </c>
      <c r="AF251" s="1">
        <v>2.49859118461608</v>
      </c>
      <c r="AG251" s="1">
        <v>1.8540813922882</v>
      </c>
      <c r="AH251" s="1">
        <v>2.1939425468444802</v>
      </c>
      <c r="AI251" s="3">
        <f>ABS((J251-F251)/F251)</f>
        <v>4.1023613918413568E-3</v>
      </c>
      <c r="AJ251" s="3">
        <f>ABS((J251-G251)/G251)</f>
        <v>1.8203306581040068</v>
      </c>
      <c r="AK251" s="3">
        <f>(AVERAGEIF($E:$E,_xlfn.CONCAT($A251,"_",$B251,"_",$C251,"_Standard"),$J:$J)-$J251)/$J251</f>
        <v>0</v>
      </c>
      <c r="AL251" s="3">
        <f>(AVERAGEIF($E:$E,_xlfn.CONCAT($A251,"_",$B251,"_",$C251,"_Standard"),$H:$H)-$H251)/$H251</f>
        <v>0</v>
      </c>
      <c r="AM251" s="3">
        <f>($J251+$M251-$L251)/$M251</f>
        <v>1.0002580913928965</v>
      </c>
    </row>
    <row r="252" spans="1:39" hidden="1" x14ac:dyDescent="0.25">
      <c r="A252" t="str" cm="1">
        <f t="array" ref="A252:D252">_xlfn.TEXTSPLIT(E252,"_")</f>
        <v>CottageWalls</v>
      </c>
      <c r="B252" t="str">
        <v>Plane</v>
      </c>
      <c r="C252" t="str">
        <v>45</v>
      </c>
      <c r="D252" t="str">
        <v>Standard</v>
      </c>
      <c r="E252" t="s">
        <v>479</v>
      </c>
      <c r="F252" s="10">
        <v>146.29139709472599</v>
      </c>
      <c r="G252" s="10">
        <v>51.036449432372997</v>
      </c>
      <c r="H252" s="21">
        <v>148.65092468261699</v>
      </c>
      <c r="I252" s="10">
        <v>91.216003417968693</v>
      </c>
      <c r="J252" s="21">
        <v>148.65092468261699</v>
      </c>
      <c r="K252" s="10">
        <v>91.216003417968693</v>
      </c>
      <c r="L252" s="10">
        <v>137.76045227050699</v>
      </c>
      <c r="M252" s="45">
        <v>148.65092468261699</v>
      </c>
      <c r="N252" s="3">
        <v>1</v>
      </c>
      <c r="O252" s="3">
        <v>0.73910826444625799</v>
      </c>
      <c r="P252" s="3">
        <v>0.870508313179016</v>
      </c>
      <c r="Q252" s="3">
        <v>0.77406497600944824</v>
      </c>
      <c r="R252" s="3">
        <v>0.72347497940063399</v>
      </c>
      <c r="S252" s="3">
        <v>0.75102531909942605</v>
      </c>
      <c r="T252" s="3">
        <v>0.75444817543029696</v>
      </c>
      <c r="U252">
        <v>27</v>
      </c>
      <c r="V252">
        <v>2</v>
      </c>
      <c r="W252">
        <v>100</v>
      </c>
      <c r="X252">
        <v>0.99000000953674305</v>
      </c>
      <c r="Y252">
        <v>1.29999995231628</v>
      </c>
      <c r="Z252">
        <v>0.89999997615814198</v>
      </c>
      <c r="AA252" s="1">
        <v>20.2038249969482</v>
      </c>
      <c r="AB252" s="1">
        <v>28.561376571655199</v>
      </c>
      <c r="AC252" s="1">
        <v>56.999176025390597</v>
      </c>
      <c r="AD252" s="1">
        <v>69.254341125488196</v>
      </c>
      <c r="AE252" s="1">
        <v>2.0104974801736613</v>
      </c>
      <c r="AF252" s="1">
        <v>2.42518877983093</v>
      </c>
      <c r="AG252" s="1">
        <v>1.8447779417037899</v>
      </c>
      <c r="AH252" s="1">
        <v>2.1939425468444802</v>
      </c>
      <c r="AI252" s="3">
        <f>ABS((J252-F252)/F252)</f>
        <v>1.6128956553495506E-2</v>
      </c>
      <c r="AJ252" s="3">
        <f>ABS((J252-G252)/G252)</f>
        <v>1.912642363172036</v>
      </c>
      <c r="AK252" s="3">
        <f>(AVERAGEIF($E:$E,_xlfn.CONCAT($A252,"_",$B252,"_",$C252,"_Standard"),$J:$J)-$J252)/$J252</f>
        <v>0</v>
      </c>
      <c r="AL252" s="3">
        <f>(AVERAGEIF($E:$E,_xlfn.CONCAT($A252,"_",$B252,"_",$C252,"_Standard"),$H:$H)-$H252)/$H252</f>
        <v>0</v>
      </c>
      <c r="AM252" s="3">
        <f>($J252+$M252-$L252)/$M252</f>
        <v>1.0732620562930377</v>
      </c>
    </row>
    <row r="253" spans="1:39" hidden="1" x14ac:dyDescent="0.25">
      <c r="A253" t="str" cm="1">
        <f t="array" ref="A253:D253">_xlfn.TEXTSPLIT(E253,"_")</f>
        <v>CottageWalls</v>
      </c>
      <c r="B253" t="str">
        <v>Plane</v>
      </c>
      <c r="C253" t="str">
        <v>15</v>
      </c>
      <c r="D253" t="str">
        <v>Longest</v>
      </c>
      <c r="E253" t="s">
        <v>547</v>
      </c>
      <c r="F253" s="10">
        <v>210.22274780273401</v>
      </c>
      <c r="G253" s="10">
        <v>72.019126892089801</v>
      </c>
      <c r="H253" s="21">
        <v>211.28358459472599</v>
      </c>
      <c r="I253" s="10">
        <v>125.123001098632</v>
      </c>
      <c r="J253" s="21">
        <v>211.28358459472599</v>
      </c>
      <c r="K253" s="10">
        <v>125.123001098632</v>
      </c>
      <c r="L253" s="10">
        <v>146.93022155761699</v>
      </c>
      <c r="M253" s="45">
        <v>211.28358459472599</v>
      </c>
      <c r="N253" s="3">
        <v>1</v>
      </c>
      <c r="O253" s="3">
        <v>0.55752885341644198</v>
      </c>
      <c r="P253" s="3">
        <v>0.58158552646636896</v>
      </c>
      <c r="Q253" s="3">
        <v>0.57591876216473226</v>
      </c>
      <c r="R253" s="3">
        <v>0.73409742116928101</v>
      </c>
      <c r="S253" s="3">
        <v>0.79233831167221003</v>
      </c>
      <c r="T253" s="3">
        <v>0.80050575733184803</v>
      </c>
      <c r="U253">
        <v>37</v>
      </c>
      <c r="V253">
        <v>2</v>
      </c>
      <c r="W253">
        <v>100</v>
      </c>
      <c r="X253">
        <v>0.99000000953674305</v>
      </c>
      <c r="Y253">
        <v>1.29999995231628</v>
      </c>
      <c r="Z253">
        <v>0.89999997615814198</v>
      </c>
      <c r="AA253" s="1">
        <v>200.29127502441401</v>
      </c>
      <c r="AB253" s="1">
        <v>28.515928268432599</v>
      </c>
      <c r="AC253" s="1">
        <v>49.433658599853501</v>
      </c>
      <c r="AD253" s="1">
        <v>69.254341125488196</v>
      </c>
      <c r="AE253" s="1">
        <v>1.0398360634616242</v>
      </c>
      <c r="AF253" s="1">
        <v>2.4573934078216499</v>
      </c>
      <c r="AG253" s="1">
        <v>1.67908859252929</v>
      </c>
      <c r="AH253" s="1">
        <v>2.1939425468444802</v>
      </c>
      <c r="AI253" s="3">
        <f>ABS((J253-F253)/F253)</f>
        <v>5.0462511934600074E-3</v>
      </c>
      <c r="AJ253" s="3">
        <f>ABS((J253-G253)/G253)</f>
        <v>1.9337148853707122</v>
      </c>
      <c r="AK253" s="3">
        <f>(AVERAGEIF($E:$E,_xlfn.CONCAT($A253,"_",$B253,"_",$C253,"_Standard"),$J:$J)-$J253)/$J253</f>
        <v>-0.32348755633209308</v>
      </c>
      <c r="AL253" s="3">
        <f>(AVERAGEIF($E:$E,_xlfn.CONCAT($A253,"_",$B253,"_",$C253,"_Standard"),$H:$H)-$H253)/$H253</f>
        <v>-0.32348755633209308</v>
      </c>
      <c r="AM253" s="3">
        <f>($J253+$M253-$L253)/$M253</f>
        <v>1.3045828816306224</v>
      </c>
    </row>
    <row r="254" spans="1:39" hidden="1" x14ac:dyDescent="0.25">
      <c r="A254" t="str" cm="1">
        <f t="array" ref="A254:D254">_xlfn.TEXTSPLIT(E254,"_")</f>
        <v>CottageWalls</v>
      </c>
      <c r="B254" t="str">
        <v>Plane</v>
      </c>
      <c r="C254" t="str">
        <v>15</v>
      </c>
      <c r="D254" t="str">
        <v>Standard</v>
      </c>
      <c r="E254" t="s">
        <v>475</v>
      </c>
      <c r="F254" s="10">
        <v>144.306381225585</v>
      </c>
      <c r="G254" s="10">
        <v>47.994434356689403</v>
      </c>
      <c r="H254" s="21">
        <v>142.93597412109301</v>
      </c>
      <c r="I254" s="10">
        <v>91.023002624511705</v>
      </c>
      <c r="J254" s="21">
        <v>142.93597412109301</v>
      </c>
      <c r="K254" s="10">
        <v>91.023002624511705</v>
      </c>
      <c r="L254" s="10">
        <v>139.20942687988199</v>
      </c>
      <c r="M254" s="45">
        <v>142.93597412109301</v>
      </c>
      <c r="N254" s="3">
        <v>1</v>
      </c>
      <c r="O254" s="3">
        <v>0.717426776885986</v>
      </c>
      <c r="P254" s="3">
        <v>0.83180826902389504</v>
      </c>
      <c r="Q254" s="3">
        <v>0.78113018530255163</v>
      </c>
      <c r="R254" s="3">
        <v>0.73202109336853005</v>
      </c>
      <c r="S254" s="3">
        <v>0.76071095466613703</v>
      </c>
      <c r="T254" s="3">
        <v>0.76351237297058105</v>
      </c>
      <c r="U254">
        <v>25</v>
      </c>
      <c r="V254">
        <v>2</v>
      </c>
      <c r="W254">
        <v>100</v>
      </c>
      <c r="X254">
        <v>0.99000000953674305</v>
      </c>
      <c r="Y254">
        <v>1.29999995231628</v>
      </c>
      <c r="Z254">
        <v>0.89999997615814198</v>
      </c>
      <c r="AA254" s="1">
        <v>17.320642471313398</v>
      </c>
      <c r="AB254" s="1">
        <v>28.60009765625</v>
      </c>
      <c r="AC254" s="1">
        <v>56.203132629394503</v>
      </c>
      <c r="AD254" s="1">
        <v>69.254341125488196</v>
      </c>
      <c r="AE254" s="1">
        <v>1.9028756478492082</v>
      </c>
      <c r="AF254" s="1">
        <v>2.4572873115539502</v>
      </c>
      <c r="AG254" s="1">
        <v>1.8490744829177801</v>
      </c>
      <c r="AH254" s="1">
        <v>2.1939425468444802</v>
      </c>
      <c r="AI254" s="3">
        <f>ABS((J254-F254)/F254)</f>
        <v>9.4965107769539175E-3</v>
      </c>
      <c r="AJ254" s="3">
        <f>ABS((J254-G254)/G254)</f>
        <v>1.9781781166292833</v>
      </c>
      <c r="AK254" s="3">
        <f>(AVERAGEIF($E:$E,_xlfn.CONCAT($A254,"_",$B254,"_",$C254,"_Standard"),$J:$J)-$J254)/$J254</f>
        <v>0</v>
      </c>
      <c r="AL254" s="3">
        <f>(AVERAGEIF($E:$E,_xlfn.CONCAT($A254,"_",$B254,"_",$C254,"_Standard"),$H:$H)-$H254)/$H254</f>
        <v>0</v>
      </c>
      <c r="AM254" s="3">
        <f>($J254+$M254-$L254)/$M254</f>
        <v>1.0260714439743066</v>
      </c>
    </row>
    <row r="255" spans="1:39" x14ac:dyDescent="0.25">
      <c r="A255" t="str" cm="1">
        <f t="array" ref="A255:D255">_xlfn.TEXTSPLIT(E255,"_")</f>
        <v>CottageWalls</v>
      </c>
      <c r="B255" t="str">
        <v>Point</v>
      </c>
      <c r="C255" t="str">
        <v>45</v>
      </c>
      <c r="D255" t="str">
        <v>Longest</v>
      </c>
      <c r="E255" t="s">
        <v>526</v>
      </c>
      <c r="F255" s="10">
        <v>346.62615966796801</v>
      </c>
      <c r="G255" s="10">
        <v>103.86451721191401</v>
      </c>
      <c r="H255" s="21">
        <v>342.48348999023398</v>
      </c>
      <c r="I255" s="10">
        <v>249.94999694824199</v>
      </c>
      <c r="J255" s="21">
        <v>342.48348999023398</v>
      </c>
      <c r="K255" s="10">
        <v>249.94999694824199</v>
      </c>
      <c r="L255" s="10">
        <v>126.303939819335</v>
      </c>
      <c r="M255" s="45">
        <v>342.48348999023398</v>
      </c>
      <c r="N255" s="3">
        <v>1</v>
      </c>
      <c r="O255" s="3">
        <v>0.753459513187408</v>
      </c>
      <c r="P255" s="3">
        <v>0.845636427402496</v>
      </c>
      <c r="Q255" s="3">
        <v>0.81922628736138003</v>
      </c>
      <c r="R255" s="3">
        <v>0.83225119113922097</v>
      </c>
      <c r="S255" s="3">
        <v>0.82401275634765603</v>
      </c>
      <c r="T255" s="3">
        <v>0.82427614927291804</v>
      </c>
      <c r="U255">
        <v>22</v>
      </c>
      <c r="V255">
        <v>2</v>
      </c>
      <c r="W255">
        <v>100</v>
      </c>
      <c r="X255">
        <v>0.99000000953674305</v>
      </c>
      <c r="Y255">
        <v>1.29999995231628</v>
      </c>
      <c r="Z255">
        <v>0.89999997615814198</v>
      </c>
      <c r="AA255" s="1">
        <v>7.8378834724426198</v>
      </c>
      <c r="AB255" s="1">
        <v>28.536413192748999</v>
      </c>
      <c r="AC255" s="1">
        <v>37.503055572509702</v>
      </c>
      <c r="AD255" s="1">
        <v>69.254341125488196</v>
      </c>
      <c r="AE255" s="1">
        <v>1.3043208792504628</v>
      </c>
      <c r="AF255" s="1">
        <v>2.4953877925872798</v>
      </c>
      <c r="AG255" s="1">
        <v>1.3930240869521999</v>
      </c>
      <c r="AH255" s="1">
        <v>2.1939425468444802</v>
      </c>
      <c r="AI255" s="3">
        <f>ABS((J255-F255)/F255)</f>
        <v>1.1951405172945639E-2</v>
      </c>
      <c r="AJ255" s="3">
        <f>ABS((J255-G255)/G255)</f>
        <v>2.2974060746026232</v>
      </c>
      <c r="AK255" s="3">
        <f>(AVERAGEIF($E:$E,_xlfn.CONCAT($A255,"_",$B255,"_",$C255,"_Standard"),$J:$J)-$J255)/$J255</f>
        <v>-0.62301867881654494</v>
      </c>
      <c r="AL255" s="3">
        <f>(AVERAGEIF($E:$E,_xlfn.CONCAT($A255,"_",$B255,"_",$C255,"_Standard"),$H:$H)-$H255)/$H255</f>
        <v>-0.62301867881654494</v>
      </c>
      <c r="AM255" s="3">
        <f>($J255+$M255-$L255)/$M255</f>
        <v>1.6312115955635216</v>
      </c>
    </row>
  </sheetData>
  <autoFilter ref="A1:AM255" xr:uid="{00000000-0009-0000-0000-000000000000}">
    <filterColumn colId="1">
      <filters>
        <filter val="Point"/>
      </filters>
    </filterColumn>
    <sortState xmlns:xlrd2="http://schemas.microsoft.com/office/spreadsheetml/2017/richdata2" ref="A2:AM255">
      <sortCondition ref="AJ1:AJ255"/>
    </sortState>
  </autoFilter>
  <conditionalFormatting sqref="E1:E1048576">
    <cfRule type="containsText" dxfId="37" priority="1" operator="containsText" text="45">
      <formula>NOT(ISERROR(SEARCH("45",E1)))</formula>
    </cfRule>
    <cfRule type="containsText" dxfId="36" priority="3" operator="containsText" text="15">
      <formula>NOT(ISERROR(SEARCH("15",E1)))</formula>
    </cfRule>
    <cfRule type="containsText" dxfId="35" priority="4" operator="containsText" text="parallel">
      <formula>NOT(ISERROR(SEARCH("parallel",E1)))</formula>
    </cfRule>
    <cfRule type="containsText" dxfId="34" priority="5" operator="containsText" text="Longest">
      <formula>NOT(ISERROR(SEARCH("Longest",E1)))</formula>
    </cfRule>
    <cfRule type="containsText" dxfId="33" priority="6" operator="containsText" text="Facing">
      <formula>NOT(ISERROR(SEARCH("Facing",E1)))</formula>
    </cfRule>
    <cfRule type="containsText" dxfId="32" priority="7" operator="containsText" text="Standard">
      <formula>NOT(ISERROR(SEARCH("Standard",E1)))</formula>
    </cfRule>
    <cfRule type="containsText" dxfId="31" priority="8" operator="containsText" text="Full">
      <formula>NOT(ISERROR(SEARCH("Full",E1)))</formula>
    </cfRule>
  </conditionalFormatting>
  <conditionalFormatting sqref="O1:O104857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6:AI1048576 AI1 AI2:AJ255">
    <cfRule type="colorScale" priority="1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K1 AJ256:AK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M1:AM1048576">
    <cfRule type="cellIs" dxfId="30" priority="9" operator="greaterThan">
      <formula>1</formula>
    </cfRule>
  </conditionalFormatting>
  <conditionalFormatting sqref="AK2:AK255 AL1:AL1048576">
    <cfRule type="iconSet" priority="4522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6699-0950-49B3-B1EF-EAE99299EC85}">
  <dimension ref="A1:AM203"/>
  <sheetViews>
    <sheetView workbookViewId="0">
      <selection activeCell="AJ1" sqref="AJ1:AJ1048576"/>
    </sheetView>
  </sheetViews>
  <sheetFormatPr defaultRowHeight="15" outlineLevelCol="1" x14ac:dyDescent="0.25"/>
  <cols>
    <col min="1" max="1" width="12.28515625" customWidth="1" outlineLevel="1"/>
    <col min="2" max="2" width="6.28515625" customWidth="1" outlineLevel="1"/>
    <col min="3" max="3" width="7.7109375" customWidth="1" outlineLevel="1"/>
    <col min="4" max="4" width="8.28515625" customWidth="1" outlineLevel="1"/>
    <col min="5" max="5" width="28.28515625" customWidth="1"/>
    <col min="6" max="7" width="8.85546875" style="1"/>
    <col min="8" max="8" width="8.85546875" style="8"/>
    <col min="9" max="9" width="8.85546875" style="1"/>
    <col min="10" max="10" width="8.85546875" style="8"/>
    <col min="11" max="11" width="8.85546875" style="1"/>
    <col min="12" max="12" width="9.140625" style="1"/>
    <col min="13" max="13" width="10.7109375" style="8" customWidth="1"/>
    <col min="14" max="14" width="8.85546875" style="3"/>
    <col min="15" max="20" width="8.85546875" style="3" customWidth="1" outlineLevel="1"/>
    <col min="21" max="21" width="5.85546875" customWidth="1"/>
    <col min="22" max="22" width="4.5703125" customWidth="1"/>
    <col min="23" max="23" width="7.28515625" bestFit="1" customWidth="1"/>
    <col min="24" max="24" width="7" customWidth="1"/>
    <col min="25" max="26" width="4.85546875" customWidth="1"/>
    <col min="27" max="34" width="8.85546875" style="2"/>
    <col min="35" max="38" width="8.85546875" style="3"/>
    <col min="39" max="39" width="5.85546875" style="3" customWidth="1"/>
  </cols>
  <sheetData>
    <row r="1" spans="1:39" s="16" customFormat="1" ht="57" customHeight="1" x14ac:dyDescent="0.2">
      <c r="A1" s="16" t="s">
        <v>143</v>
      </c>
      <c r="B1" s="16" t="s">
        <v>353</v>
      </c>
      <c r="C1" s="16" t="s">
        <v>354</v>
      </c>
      <c r="D1" s="16" t="s">
        <v>355</v>
      </c>
      <c r="E1" s="16" t="s">
        <v>0</v>
      </c>
      <c r="F1" s="17" t="s">
        <v>1</v>
      </c>
      <c r="G1" s="17" t="s">
        <v>2</v>
      </c>
      <c r="H1" s="17" t="s">
        <v>336</v>
      </c>
      <c r="I1" s="17" t="s">
        <v>337</v>
      </c>
      <c r="J1" s="17" t="s">
        <v>338</v>
      </c>
      <c r="K1" s="17" t="s">
        <v>339</v>
      </c>
      <c r="L1" s="17" t="s">
        <v>672</v>
      </c>
      <c r="M1" s="17" t="s">
        <v>340</v>
      </c>
      <c r="N1" s="18" t="s">
        <v>341</v>
      </c>
      <c r="O1" s="18" t="s">
        <v>342</v>
      </c>
      <c r="P1" s="18" t="s">
        <v>343</v>
      </c>
      <c r="Q1" s="18" t="s">
        <v>344</v>
      </c>
      <c r="R1" s="18" t="s">
        <v>347</v>
      </c>
      <c r="S1" s="18" t="s">
        <v>346</v>
      </c>
      <c r="T1" s="18" t="s">
        <v>345</v>
      </c>
      <c r="U1" s="16" t="s">
        <v>348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19" t="s">
        <v>24</v>
      </c>
      <c r="AB1" s="19" t="s">
        <v>25</v>
      </c>
      <c r="AC1" s="19" t="s">
        <v>349</v>
      </c>
      <c r="AD1" s="19" t="s">
        <v>350</v>
      </c>
      <c r="AE1" s="19" t="s">
        <v>22</v>
      </c>
      <c r="AF1" s="19" t="s">
        <v>23</v>
      </c>
      <c r="AG1" s="19" t="s">
        <v>351</v>
      </c>
      <c r="AH1" s="19" t="s">
        <v>352</v>
      </c>
      <c r="AI1" s="18" t="s">
        <v>86</v>
      </c>
      <c r="AJ1" s="18" t="s">
        <v>87</v>
      </c>
      <c r="AK1" s="18" t="s">
        <v>89</v>
      </c>
      <c r="AL1" s="18" t="s">
        <v>88</v>
      </c>
      <c r="AM1" s="18" t="s">
        <v>90</v>
      </c>
    </row>
    <row r="2" spans="1:39" x14ac:dyDescent="0.25">
      <c r="A2" t="str" cm="1">
        <f t="array" ref="A2:D2">_xlfn.TEXTSPLIT(E2,"_")</f>
        <v/>
      </c>
      <c r="B2" t="str">
        <v>Plane</v>
      </c>
      <c r="C2" t="str">
        <v>Parallel</v>
      </c>
      <c r="D2" t="str">
        <v>Standard</v>
      </c>
      <c r="E2" t="s">
        <v>380</v>
      </c>
      <c r="F2" s="1">
        <f>AVERAGEIFS('New data'!F:F,'New data'!$B:$B,'Summary new'!$B2,'New data'!$C:$C,'Summary new'!$C2,'New data'!$D:$D,'Summary new'!$D2)</f>
        <v>88.596534729003821</v>
      </c>
      <c r="G2" s="1">
        <f>AVERAGEIFS('New data'!G:G,'New data'!$B:$B,'Summary new'!$B2,'New data'!$C:$C,'Summary new'!$C2,'New data'!$D:$D,'Summary new'!$D2)</f>
        <v>53.549107074737513</v>
      </c>
      <c r="H2" s="1">
        <f>AVERAGEIFS('New data'!H:H,'New data'!$B:$B,'Summary new'!$B2,'New data'!$C:$C,'Summary new'!$C2,'New data'!$D:$D,'Summary new'!$D2)</f>
        <v>98.244414806365569</v>
      </c>
      <c r="I2" s="1">
        <f>AVERAGEIFS('New data'!I:I,'New data'!$B:$B,'Summary new'!$B2,'New data'!$C:$C,'Summary new'!$C2,'New data'!$D:$D,'Summary new'!$D2)</f>
        <v>61.199124574661226</v>
      </c>
      <c r="J2" s="1">
        <f>AVERAGEIFS('New data'!J:J,'New data'!$B:$B,'Summary new'!$B2,'New data'!$C:$C,'Summary new'!$C2,'New data'!$D:$D,'Summary new'!$D2)</f>
        <v>88.864727735519196</v>
      </c>
      <c r="K2" s="1">
        <f>AVERAGEIFS('New data'!K:K,'New data'!$B:$B,'Summary new'!$B2,'New data'!$C:$C,'Summary new'!$C2,'New data'!$D:$D,'Summary new'!$D2)</f>
        <v>55.612000703811603</v>
      </c>
      <c r="L2" s="1">
        <f>AVERAGEIFS('New data'!L:L,'New data'!$B:$B,'Summary new'!$B2,'New data'!$C:$C,'Summary new'!$C2,'New data'!$D:$D,'Summary new'!$D2)</f>
        <v>93.74698233604407</v>
      </c>
      <c r="M2" s="1">
        <f>AVERAGEIFS('New data'!M:M,'New data'!$B:$B,'Summary new'!$B2,'New data'!$C:$C,'Summary new'!$C2,'New data'!$D:$D,'Summary new'!$D2)</f>
        <v>77.802038788795343</v>
      </c>
      <c r="N2" s="3">
        <f>AVERAGEIFS('New data'!N:N,'New data'!$B:$B,'Summary new'!$B2,'New data'!$C:$C,'Summary new'!$C2,'New data'!$D:$D,'Summary new'!$D2)</f>
        <v>0.76799999736249414</v>
      </c>
      <c r="O2" s="3">
        <f>AVERAGEIFS('New data'!O:O,'New data'!$B:$B,'Summary new'!$B2,'New data'!$C:$C,'Summary new'!$C2,'New data'!$D:$D,'Summary new'!$D2)</f>
        <v>0.57655102387070611</v>
      </c>
      <c r="P2" s="3">
        <f>AVERAGEIFS('New data'!P:P,'New data'!$B:$B,'Summary new'!$B2,'New data'!$C:$C,'Summary new'!$C2,'New data'!$D:$D,'Summary new'!$D2)</f>
        <v>0.61108811572194055</v>
      </c>
      <c r="Q2" s="3">
        <f>AVERAGEIFS('New data'!Q:Q,'New data'!$B:$B,'Summary new'!$B2,'New data'!$C:$C,'Summary new'!$C2,'New data'!$D:$D,'Summary new'!$D2)</f>
        <v>0.59133331901376618</v>
      </c>
      <c r="R2" s="3">
        <f>AVERAGEIFS('New data'!R:R,'New data'!$B:$B,'Summary new'!$B2,'New data'!$C:$C,'Summary new'!$C2,'New data'!$D:$D,'Summary new'!$D2)</f>
        <v>0.58568194508552496</v>
      </c>
      <c r="S2" s="3">
        <f>AVERAGEIFS('New data'!S:S,'New data'!$B:$B,'Summary new'!$B2,'New data'!$C:$C,'Summary new'!$C2,'New data'!$D:$D,'Summary new'!$D2)</f>
        <v>0.62433155626058523</v>
      </c>
      <c r="T2" s="3">
        <f>AVERAGEIFS('New data'!T:T,'New data'!$B:$B,'Summary new'!$B2,'New data'!$C:$C,'Summary new'!$C2,'New data'!$D:$D,'Summary new'!$D2)</f>
        <v>0.63924853876233056</v>
      </c>
      <c r="U2" s="1">
        <f>AVERAGEIFS('New data'!U:U,'New data'!$B:$B,'Summary new'!$B2,'New data'!$C:$C,'Summary new'!$C2,'New data'!$D:$D,'Summary new'!$D2)</f>
        <v>19.375</v>
      </c>
      <c r="V2" s="1">
        <f>AVERAGEIFS('New data'!V:V,'New data'!$B:$B,'Summary new'!$B2,'New data'!$C:$C,'Summary new'!$C2,'New data'!$D:$D,'Summary new'!$D2)</f>
        <v>2</v>
      </c>
      <c r="W2" s="1">
        <f>AVERAGEIFS('New data'!W:W,'New data'!$B:$B,'Summary new'!$B2,'New data'!$C:$C,'Summary new'!$C2,'New data'!$D:$D,'Summary new'!$D2)</f>
        <v>100</v>
      </c>
      <c r="X2" s="1">
        <f>AVERAGEIFS('New data'!X:X,'New data'!$B:$B,'Summary new'!$B2,'New data'!$C:$C,'Summary new'!$C2,'New data'!$D:$D,'Summary new'!$D2)</f>
        <v>0.99000000953674305</v>
      </c>
      <c r="Y2" s="1">
        <f>AVERAGEIFS('New data'!Y:Y,'New data'!$B:$B,'Summary new'!$B2,'New data'!$C:$C,'Summary new'!$C2,'New data'!$D:$D,'Summary new'!$D2)</f>
        <v>1.29999995231628</v>
      </c>
      <c r="Z2" s="1">
        <f>AVERAGEIFS('New data'!Z:Z,'New data'!$B:$B,'Summary new'!$B2,'New data'!$C:$C,'Summary new'!$C2,'New data'!$D:$D,'Summary new'!$D2)</f>
        <v>0.89999997615814198</v>
      </c>
      <c r="AA2" s="1">
        <f>AVERAGEIFS('New data'!AA:AA,'New data'!$B:$B,'Summary new'!$B2,'New data'!$C:$C,'Summary new'!$C2,'New data'!$D:$D,'Summary new'!$D2)</f>
        <v>88.167673360556208</v>
      </c>
      <c r="AB2" s="1">
        <f>AVERAGEIFS('New data'!AB:AB,'New data'!$B:$B,'Summary new'!$B2,'New data'!$C:$C,'Summary new'!$C2,'New data'!$D:$D,'Summary new'!$D2)</f>
        <v>157.36169778555632</v>
      </c>
      <c r="AC2" s="1">
        <f>AVERAGEIFS('New data'!AC:AC,'New data'!$B:$B,'Summary new'!$B2,'New data'!$C:$C,'Summary new'!$C2,'New data'!$D:$D,'Summary new'!$D2)</f>
        <v>51.195997238159144</v>
      </c>
      <c r="AD2" s="1">
        <f>AVERAGEIFS('New data'!AD:AD,'New data'!$B:$B,'Summary new'!$B2,'New data'!$C:$C,'Summary new'!$C2,'New data'!$D:$D,'Summary new'!$D2)</f>
        <v>77.761679649352971</v>
      </c>
      <c r="AE2" s="1">
        <f>AVERAGEIFS('New data'!AE:AE,'New data'!$B:$B,'Summary new'!$B2,'New data'!$C:$C,'Summary new'!$C2,'New data'!$D:$D,'Summary new'!$D2)</f>
        <v>4.7811801485502574</v>
      </c>
      <c r="AF2" s="1">
        <f>AVERAGEIFS('New data'!AF:AF,'New data'!$B:$B,'Summary new'!$B2,'New data'!$C:$C,'Summary new'!$C2,'New data'!$D:$D,'Summary new'!$D2)</f>
        <v>9.6340296729467685</v>
      </c>
      <c r="AG2" s="1">
        <f>AVERAGEIFS('New data'!AG:AG,'New data'!$B:$B,'Summary new'!$B2,'New data'!$C:$C,'Summary new'!$C2,'New data'!$D:$D,'Summary new'!$D2)</f>
        <v>1.5314548611640875</v>
      </c>
      <c r="AH2" s="1">
        <f>AVERAGEIFS('New data'!AH:AH,'New data'!$B:$B,'Summary new'!$B2,'New data'!$C:$C,'Summary new'!$C2,'New data'!$D:$D,'Summary new'!$D2)</f>
        <v>2.269015520811076</v>
      </c>
      <c r="AI2" s="1">
        <f>AVERAGEIFS('New data'!AI:AI,'New data'!$B:$B,'Summary new'!$B2,'New data'!$C:$C,'Summary new'!$C2,'New data'!$D:$D,'Summary new'!$D2)</f>
        <v>2.8447692397645719E-2</v>
      </c>
      <c r="AJ2" s="1">
        <f>AVERAGEIFS('New data'!AJ:AJ,'New data'!$B:$B,'Summary new'!$B2,'New data'!$C:$C,'Summary new'!$C2,'New data'!$D:$D,'Summary new'!$D2)</f>
        <v>0.656362969399788</v>
      </c>
      <c r="AK2" s="1">
        <f>AVERAGEIFS('New data'!AK:AK,'New data'!$B:$B,'Summary new'!$B2,'New data'!$C:$C,'Summary new'!$C2,'New data'!$D:$D,'Summary new'!$D2)</f>
        <v>0</v>
      </c>
      <c r="AL2" s="1">
        <f>AVERAGEIFS('New data'!AL:AL,'New data'!$B:$B,'Summary new'!$B2,'New data'!$C:$C,'Summary new'!$C2,'New data'!$D:$D,'Summary new'!$D2)</f>
        <v>0</v>
      </c>
      <c r="AM2" s="1">
        <f>AVERAGEIFS('New data'!AM:AM,'New data'!$B:$B,'Summary new'!$B2,'New data'!$C:$C,'Summary new'!$C2,'New data'!$D:$D,'Summary new'!$D2)</f>
        <v>0.94948514192422118</v>
      </c>
    </row>
    <row r="3" spans="1:39" x14ac:dyDescent="0.25">
      <c r="A3" t="str" cm="1">
        <f t="array" ref="A3:D3">_xlfn.TEXTSPLIT(E3,"_")</f>
        <v/>
      </c>
      <c r="B3" t="str">
        <v>Plane</v>
      </c>
      <c r="C3" t="str">
        <v>15</v>
      </c>
      <c r="D3" t="str">
        <v>Standard</v>
      </c>
      <c r="E3" t="s">
        <v>381</v>
      </c>
      <c r="F3" s="1">
        <f>AVERAGEIFS('New data'!F:F,'New data'!$B:$B,'Summary new'!$B3,'New data'!$C:$C,'Summary new'!$C3,'New data'!$D:$D,'Summary new'!$D3)</f>
        <v>104.00597763061475</v>
      </c>
      <c r="G3" s="1">
        <f>AVERAGEIFS('New data'!G:G,'New data'!$B:$B,'Summary new'!$B3,'New data'!$C:$C,'Summary new'!$C3,'New data'!$D:$D,'Summary new'!$D3)</f>
        <v>58.805564403533886</v>
      </c>
      <c r="H3" s="1">
        <f>AVERAGEIFS('New data'!H:H,'New data'!$B:$B,'Summary new'!$B3,'New data'!$C:$C,'Summary new'!$C3,'New data'!$D:$D,'Summary new'!$D3)</f>
        <v>112.17811346054035</v>
      </c>
      <c r="I3" s="1">
        <f>AVERAGEIFS('New data'!I:I,'New data'!$B:$B,'Summary new'!$B3,'New data'!$C:$C,'Summary new'!$C3,'New data'!$D:$D,'Summary new'!$D3)</f>
        <v>69.230749845504661</v>
      </c>
      <c r="J3" s="1">
        <f>AVERAGEIFS('New data'!J:J,'New data'!$B:$B,'Summary new'!$B3,'New data'!$C:$C,'Summary new'!$C3,'New data'!$D:$D,'Summary new'!$D3)</f>
        <v>103.66564774513216</v>
      </c>
      <c r="K3" s="1">
        <f>AVERAGEIFS('New data'!K:K,'New data'!$B:$B,'Summary new'!$B3,'New data'!$C:$C,'Summary new'!$C3,'New data'!$D:$D,'Summary new'!$D3)</f>
        <v>64.247125744819613</v>
      </c>
      <c r="L3" s="1">
        <f>AVERAGEIFS('New data'!L:L,'New data'!$B:$B,'Summary new'!$B3,'New data'!$C:$C,'Summary new'!$C3,'New data'!$D:$D,'Summary new'!$D3)</f>
        <v>103.96716833114576</v>
      </c>
      <c r="M3" s="1">
        <f>AVERAGEIFS('New data'!M:M,'New data'!$B:$B,'Summary new'!$B3,'New data'!$C:$C,'Summary new'!$C3,'New data'!$D:$D,'Summary new'!$D3)</f>
        <v>76.693014383315813</v>
      </c>
      <c r="N3" s="3">
        <f>AVERAGEIFS('New data'!N:N,'New data'!$B:$B,'Summary new'!$B3,'New data'!$C:$C,'Summary new'!$C3,'New data'!$D:$D,'Summary new'!$D3)</f>
        <v>0.74125000461935975</v>
      </c>
      <c r="O3" s="3">
        <f>AVERAGEIFS('New data'!O:O,'New data'!$B:$B,'Summary new'!$B3,'New data'!$C:$C,'Summary new'!$C3,'New data'!$D:$D,'Summary new'!$D3)</f>
        <v>0.61509590595960584</v>
      </c>
      <c r="P3" s="3">
        <f>AVERAGEIFS('New data'!P:P,'New data'!$B:$B,'Summary new'!$B3,'New data'!$C:$C,'Summary new'!$C3,'New data'!$D:$D,'Summary new'!$D3)</f>
        <v>0.66790089383721307</v>
      </c>
      <c r="Q3" s="3">
        <f>AVERAGEIFS('New data'!Q:Q,'New data'!$B:$B,'Summary new'!$B3,'New data'!$C:$C,'Summary new'!$C3,'New data'!$D:$D,'Summary new'!$D3)</f>
        <v>0.63355267726088549</v>
      </c>
      <c r="R3" s="3">
        <f>AVERAGEIFS('New data'!R:R,'New data'!$B:$B,'Summary new'!$B3,'New data'!$C:$C,'Summary new'!$C3,'New data'!$D:$D,'Summary new'!$D3)</f>
        <v>0.60195527970790819</v>
      </c>
      <c r="S3" s="3">
        <f>AVERAGEIFS('New data'!S:S,'New data'!$B:$B,'Summary new'!$B3,'New data'!$C:$C,'Summary new'!$C3,'New data'!$D:$D,'Summary new'!$D3)</f>
        <v>0.63600518554449026</v>
      </c>
      <c r="T3" s="3">
        <f>AVERAGEIFS('New data'!T:T,'New data'!$B:$B,'Summary new'!$B3,'New data'!$C:$C,'Summary new'!$C3,'New data'!$D:$D,'Summary new'!$D3)</f>
        <v>0.65104687958955709</v>
      </c>
      <c r="U3" s="1">
        <f>AVERAGEIFS('New data'!U:U,'New data'!$B:$B,'Summary new'!$B3,'New data'!$C:$C,'Summary new'!$C3,'New data'!$D:$D,'Summary new'!$D3)</f>
        <v>20.125</v>
      </c>
      <c r="V3" s="1">
        <f>AVERAGEIFS('New data'!V:V,'New data'!$B:$B,'Summary new'!$B3,'New data'!$C:$C,'Summary new'!$C3,'New data'!$D:$D,'Summary new'!$D3)</f>
        <v>2</v>
      </c>
      <c r="W3" s="1">
        <f>AVERAGEIFS('New data'!W:W,'New data'!$B:$B,'Summary new'!$B3,'New data'!$C:$C,'Summary new'!$C3,'New data'!$D:$D,'Summary new'!$D3)</f>
        <v>100</v>
      </c>
      <c r="X3" s="1">
        <f>AVERAGEIFS('New data'!X:X,'New data'!$B:$B,'Summary new'!$B3,'New data'!$C:$C,'Summary new'!$C3,'New data'!$D:$D,'Summary new'!$D3)</f>
        <v>0.99000000953674305</v>
      </c>
      <c r="Y3" s="1">
        <f>AVERAGEIFS('New data'!Y:Y,'New data'!$B:$B,'Summary new'!$B3,'New data'!$C:$C,'Summary new'!$C3,'New data'!$D:$D,'Summary new'!$D3)</f>
        <v>1.29999995231628</v>
      </c>
      <c r="Z3" s="1">
        <f>AVERAGEIFS('New data'!Z:Z,'New data'!$B:$B,'Summary new'!$B3,'New data'!$C:$C,'Summary new'!$C3,'New data'!$D:$D,'Summary new'!$D3)</f>
        <v>0.89999997615814198</v>
      </c>
      <c r="AA3" s="1">
        <f>AVERAGEIFS('New data'!AA:AA,'New data'!$B:$B,'Summary new'!$B3,'New data'!$C:$C,'Summary new'!$C3,'New data'!$D:$D,'Summary new'!$D3)</f>
        <v>88.655920453369475</v>
      </c>
      <c r="AB3" s="1">
        <f>AVERAGEIFS('New data'!AB:AB,'New data'!$B:$B,'Summary new'!$B3,'New data'!$C:$C,'Summary new'!$C3,'New data'!$D:$D,'Summary new'!$D3)</f>
        <v>158.00448159128419</v>
      </c>
      <c r="AC3" s="1">
        <f>AVERAGEIFS('New data'!AC:AC,'New data'!$B:$B,'Summary new'!$B3,'New data'!$C:$C,'Summary new'!$C3,'New data'!$D:$D,'Summary new'!$D3)</f>
        <v>50.641782760620089</v>
      </c>
      <c r="AD3" s="1">
        <f>AVERAGEIFS('New data'!AD:AD,'New data'!$B:$B,'Summary new'!$B3,'New data'!$C:$C,'Summary new'!$C3,'New data'!$D:$D,'Summary new'!$D3)</f>
        <v>77.761679649352956</v>
      </c>
      <c r="AE3" s="1">
        <f>AVERAGEIFS('New data'!AE:AE,'New data'!$B:$B,'Summary new'!$B3,'New data'!$C:$C,'Summary new'!$C3,'New data'!$D:$D,'Summary new'!$D3)</f>
        <v>6.2612742192399784</v>
      </c>
      <c r="AF3" s="1">
        <f>AVERAGEIFS('New data'!AF:AF,'New data'!$B:$B,'Summary new'!$B3,'New data'!$C:$C,'Summary new'!$C3,'New data'!$D:$D,'Summary new'!$D3)</f>
        <v>9.6824207415338392</v>
      </c>
      <c r="AG3" s="1">
        <f>AVERAGEIFS('New data'!AG:AG,'New data'!$B:$B,'Summary new'!$B3,'New data'!$C:$C,'Summary new'!$C3,'New data'!$D:$D,'Summary new'!$D3)</f>
        <v>1.5269216895103399</v>
      </c>
      <c r="AH3" s="1">
        <f>AVERAGEIFS('New data'!AH:AH,'New data'!$B:$B,'Summary new'!$B3,'New data'!$C:$C,'Summary new'!$C3,'New data'!$D:$D,'Summary new'!$D3)</f>
        <v>2.269015520811076</v>
      </c>
      <c r="AI3" s="1">
        <f>AVERAGEIFS('New data'!AI:AI,'New data'!$B:$B,'Summary new'!$B3,'New data'!$C:$C,'Summary new'!$C3,'New data'!$D:$D,'Summary new'!$D3)</f>
        <v>1.197559954015336E-2</v>
      </c>
      <c r="AJ3" s="1">
        <f>AVERAGEIFS('New data'!AJ:AJ,'New data'!$B:$B,'Summary new'!$B3,'New data'!$C:$C,'Summary new'!$C3,'New data'!$D:$D,'Summary new'!$D3)</f>
        <v>0.78360032287678272</v>
      </c>
      <c r="AK3" s="1">
        <f>AVERAGEIFS('New data'!AK:AK,'New data'!$B:$B,'Summary new'!$B3,'New data'!$C:$C,'Summary new'!$C3,'New data'!$D:$D,'Summary new'!$D3)</f>
        <v>0</v>
      </c>
      <c r="AL3" s="1">
        <f>AVERAGEIFS('New data'!AL:AL,'New data'!$B:$B,'Summary new'!$B3,'New data'!$C:$C,'Summary new'!$C3,'New data'!$D:$D,'Summary new'!$D3)</f>
        <v>0</v>
      </c>
      <c r="AM3" s="1">
        <f>AVERAGEIFS('New data'!AM:AM,'New data'!$B:$B,'Summary new'!$B3,'New data'!$C:$C,'Summary new'!$C3,'New data'!$D:$D,'Summary new'!$D3)</f>
        <v>1.0605353906282815</v>
      </c>
    </row>
    <row r="4" spans="1:39" x14ac:dyDescent="0.25">
      <c r="A4" t="str" cm="1">
        <f t="array" ref="A4:D4">_xlfn.TEXTSPLIT(E4,"_")</f>
        <v/>
      </c>
      <c r="B4" t="str">
        <v>Plane</v>
      </c>
      <c r="C4" t="str">
        <v>45</v>
      </c>
      <c r="D4" t="str">
        <v>Standard</v>
      </c>
      <c r="E4" t="s">
        <v>382</v>
      </c>
      <c r="F4" s="1">
        <f>AVERAGEIFS('New data'!F:F,'New data'!$B:$B,'Summary new'!$B4,'New data'!$C:$C,'Summary new'!$C4,'New data'!$D:$D,'Summary new'!$D4)</f>
        <v>107.94444751739479</v>
      </c>
      <c r="G4" s="1">
        <f>AVERAGEIFS('New data'!G:G,'New data'!$B:$B,'Summary new'!$B4,'New data'!$C:$C,'Summary new'!$C4,'New data'!$D:$D,'Summary new'!$D4)</f>
        <v>61.541324615478274</v>
      </c>
      <c r="H4" s="1">
        <f>AVERAGEIFS('New data'!H:H,'New data'!$B:$B,'Summary new'!$B4,'New data'!$C:$C,'Summary new'!$C4,'New data'!$D:$D,'Summary new'!$D4)</f>
        <v>118.83355426788302</v>
      </c>
      <c r="I4" s="1">
        <f>AVERAGEIFS('New data'!I:I,'New data'!$B:$B,'Summary new'!$B4,'New data'!$C:$C,'Summary new'!$C4,'New data'!$D:$D,'Summary new'!$D4)</f>
        <v>72.575750350952092</v>
      </c>
      <c r="J4" s="1">
        <f>AVERAGEIFS('New data'!J:J,'New data'!$B:$B,'Summary new'!$B4,'New data'!$C:$C,'Summary new'!$C4,'New data'!$D:$D,'Summary new'!$D4)</f>
        <v>109.35044312477071</v>
      </c>
      <c r="K4" s="1">
        <f>AVERAGEIFS('New data'!K:K,'New data'!$B:$B,'Summary new'!$B4,'New data'!$C:$C,'Summary new'!$C4,'New data'!$D:$D,'Summary new'!$D4)</f>
        <v>67.147750020027019</v>
      </c>
      <c r="L4" s="1">
        <f>AVERAGEIFS('New data'!L:L,'New data'!$B:$B,'Summary new'!$B4,'New data'!$C:$C,'Summary new'!$C4,'New data'!$D:$D,'Summary new'!$D4)</f>
        <v>106.1260831356046</v>
      </c>
      <c r="M4" s="1">
        <f>AVERAGEIFS('New data'!M:M,'New data'!$B:$B,'Summary new'!$B4,'New data'!$C:$C,'Summary new'!$C4,'New data'!$D:$D,'Summary new'!$D4)</f>
        <v>63.00944447517378</v>
      </c>
      <c r="N4" s="3">
        <f>AVERAGEIFS('New data'!N:N,'New data'!$B:$B,'Summary new'!$B4,'New data'!$C:$C,'Summary new'!$C4,'New data'!$D:$D,'Summary new'!$D4)</f>
        <v>0.72137500066310145</v>
      </c>
      <c r="O4" s="3">
        <f>AVERAGEIFS('New data'!O:O,'New data'!$B:$B,'Summary new'!$B4,'New data'!$C:$C,'Summary new'!$C4,'New data'!$D:$D,'Summary new'!$D4)</f>
        <v>0.59907583519816354</v>
      </c>
      <c r="P4" s="3">
        <f>AVERAGEIFS('New data'!P:P,'New data'!$B:$B,'Summary new'!$B4,'New data'!$C:$C,'Summary new'!$C4,'New data'!$D:$D,'Summary new'!$D4)</f>
        <v>0.64338634535670236</v>
      </c>
      <c r="Q4" s="3">
        <f>AVERAGEIFS('New data'!Q:Q,'New data'!$B:$B,'Summary new'!$B4,'New data'!$C:$C,'Summary new'!$C4,'New data'!$D:$D,'Summary new'!$D4)</f>
        <v>0.60894596654827282</v>
      </c>
      <c r="R4" s="3">
        <f>AVERAGEIFS('New data'!R:R,'New data'!$B:$B,'Summary new'!$B4,'New data'!$C:$C,'Summary new'!$C4,'New data'!$D:$D,'Summary new'!$D4)</f>
        <v>0.58482558280229524</v>
      </c>
      <c r="S4" s="3">
        <f>AVERAGEIFS('New data'!S:S,'New data'!$B:$B,'Summary new'!$B4,'New data'!$C:$C,'Summary new'!$C4,'New data'!$D:$D,'Summary new'!$D4)</f>
        <v>0.62261818721890416</v>
      </c>
      <c r="T4" s="3">
        <f>AVERAGEIFS('New data'!T:T,'New data'!$B:$B,'Summary new'!$B4,'New data'!$C:$C,'Summary new'!$C4,'New data'!$D:$D,'Summary new'!$D4)</f>
        <v>0.63867442682385378</v>
      </c>
      <c r="U4" s="1">
        <f>AVERAGEIFS('New data'!U:U,'New data'!$B:$B,'Summary new'!$B4,'New data'!$C:$C,'Summary new'!$C4,'New data'!$D:$D,'Summary new'!$D4)</f>
        <v>20.5</v>
      </c>
      <c r="V4" s="1">
        <f>AVERAGEIFS('New data'!V:V,'New data'!$B:$B,'Summary new'!$B4,'New data'!$C:$C,'Summary new'!$C4,'New data'!$D:$D,'Summary new'!$D4)</f>
        <v>2</v>
      </c>
      <c r="W4" s="1">
        <f>AVERAGEIFS('New data'!W:W,'New data'!$B:$B,'Summary new'!$B4,'New data'!$C:$C,'Summary new'!$C4,'New data'!$D:$D,'Summary new'!$D4)</f>
        <v>100</v>
      </c>
      <c r="X4" s="1">
        <f>AVERAGEIFS('New data'!X:X,'New data'!$B:$B,'Summary new'!$B4,'New data'!$C:$C,'Summary new'!$C4,'New data'!$D:$D,'Summary new'!$D4)</f>
        <v>0.99000000953674305</v>
      </c>
      <c r="Y4" s="1">
        <f>AVERAGEIFS('New data'!Y:Y,'New data'!$B:$B,'Summary new'!$B4,'New data'!$C:$C,'Summary new'!$C4,'New data'!$D:$D,'Summary new'!$D4)</f>
        <v>1.29999995231628</v>
      </c>
      <c r="Z4" s="1">
        <f>AVERAGEIFS('New data'!Z:Z,'New data'!$B:$B,'Summary new'!$B4,'New data'!$C:$C,'Summary new'!$C4,'New data'!$D:$D,'Summary new'!$D4)</f>
        <v>0.89999997615814198</v>
      </c>
      <c r="AA4" s="1">
        <f>AVERAGEIFS('New data'!AA:AA,'New data'!$B:$B,'Summary new'!$B4,'New data'!$C:$C,'Summary new'!$C4,'New data'!$D:$D,'Summary new'!$D4)</f>
        <v>91.326731696724778</v>
      </c>
      <c r="AB4" s="1">
        <f>AVERAGEIFS('New data'!AB:AB,'New data'!$B:$B,'Summary new'!$B4,'New data'!$C:$C,'Summary new'!$C4,'New data'!$D:$D,'Summary new'!$D4)</f>
        <v>157.23648570477951</v>
      </c>
      <c r="AC4" s="1">
        <f>AVERAGEIFS('New data'!AC:AC,'New data'!$B:$B,'Summary new'!$B4,'New data'!$C:$C,'Summary new'!$C4,'New data'!$D:$D,'Summary new'!$D4)</f>
        <v>50.909007072448702</v>
      </c>
      <c r="AD4" s="1">
        <f>AVERAGEIFS('New data'!AD:AD,'New data'!$B:$B,'Summary new'!$B4,'New data'!$C:$C,'Summary new'!$C4,'New data'!$D:$D,'Summary new'!$D4)</f>
        <v>77.761679649352956</v>
      </c>
      <c r="AE4" s="1">
        <f>AVERAGEIFS('New data'!AE:AE,'New data'!$B:$B,'Summary new'!$B4,'New data'!$C:$C,'Summary new'!$C4,'New data'!$D:$D,'Summary new'!$D4)</f>
        <v>4.3647808331953639</v>
      </c>
      <c r="AF4" s="1">
        <f>AVERAGEIFS('New data'!AF:AF,'New data'!$B:$B,'Summary new'!$B4,'New data'!$C:$C,'Summary new'!$C4,'New data'!$D:$D,'Summary new'!$D4)</f>
        <v>9.600126474164405</v>
      </c>
      <c r="AG4" s="1">
        <f>AVERAGEIFS('New data'!AG:AG,'New data'!$B:$B,'Summary new'!$B4,'New data'!$C:$C,'Summary new'!$C4,'New data'!$D:$D,'Summary new'!$D4)</f>
        <v>1.5290007740259126</v>
      </c>
      <c r="AH4" s="1">
        <f>AVERAGEIFS('New data'!AH:AH,'New data'!$B:$B,'Summary new'!$B4,'New data'!$C:$C,'Summary new'!$C4,'New data'!$D:$D,'Summary new'!$D4)</f>
        <v>2.269015520811076</v>
      </c>
      <c r="AI4" s="1">
        <f>AVERAGEIFS('New data'!AI:AI,'New data'!$B:$B,'Summary new'!$B4,'New data'!$C:$C,'Summary new'!$C4,'New data'!$D:$D,'Summary new'!$D4)</f>
        <v>2.7833413812650434E-2</v>
      </c>
      <c r="AJ4" s="1">
        <f>AVERAGEIFS('New data'!AJ:AJ,'New data'!$B:$B,'Summary new'!$B4,'New data'!$C:$C,'Summary new'!$C4,'New data'!$D:$D,'Summary new'!$D4)</f>
        <v>0.79511796860227091</v>
      </c>
      <c r="AK4" s="1">
        <f>AVERAGEIFS('New data'!AK:AK,'New data'!$B:$B,'Summary new'!$B4,'New data'!$C:$C,'Summary new'!$C4,'New data'!$D:$D,'Summary new'!$D4)</f>
        <v>0</v>
      </c>
      <c r="AL4" s="1">
        <f>AVERAGEIFS('New data'!AL:AL,'New data'!$B:$B,'Summary new'!$B4,'New data'!$C:$C,'Summary new'!$C4,'New data'!$D:$D,'Summary new'!$D4)</f>
        <v>0</v>
      </c>
      <c r="AM4" s="1">
        <f>AVERAGEIFS('New data'!AM:AM,'New data'!$B:$B,'Summary new'!$B4,'New data'!$C:$C,'Summary new'!$C4,'New data'!$D:$D,'Summary new'!$D4)</f>
        <v>1.0739406443297193</v>
      </c>
    </row>
    <row r="5" spans="1:39" x14ac:dyDescent="0.25">
      <c r="A5" t="str" cm="1">
        <f t="array" ref="A5:D5">_xlfn.TEXTSPLIT(E5,"_")</f>
        <v/>
      </c>
      <c r="B5" t="str">
        <v>Plane</v>
      </c>
      <c r="C5" t="str">
        <v>Oblique</v>
      </c>
      <c r="D5" t="str">
        <v>Standard</v>
      </c>
      <c r="E5" t="s">
        <v>383</v>
      </c>
      <c r="F5" s="1">
        <f>AVERAGEIFS('New data'!F:F,'New data'!$B:$B,'Summary new'!$B5,'New data'!$C:$C,'Summary new'!$C5,'New data'!$D:$D,'Summary new'!$D5)</f>
        <v>104.53102374076821</v>
      </c>
      <c r="G5" s="1">
        <f>AVERAGEIFS('New data'!G:G,'New data'!$B:$B,'Summary new'!$B5,'New data'!$C:$C,'Summary new'!$C5,'New data'!$D:$D,'Summary new'!$D5)</f>
        <v>61.205134868621755</v>
      </c>
      <c r="H5" s="1">
        <f>AVERAGEIFS('New data'!H:H,'New data'!$B:$B,'Summary new'!$B5,'New data'!$C:$C,'Summary new'!$C5,'New data'!$D:$D,'Summary new'!$D5)</f>
        <v>113.52165150642357</v>
      </c>
      <c r="I5" s="1">
        <f>AVERAGEIFS('New data'!I:I,'New data'!$B:$B,'Summary new'!$B5,'New data'!$C:$C,'Summary new'!$C5,'New data'!$D:$D,'Summary new'!$D5)</f>
        <v>68.545749902725163</v>
      </c>
      <c r="J5" s="1">
        <f>AVERAGEIFS('New data'!J:J,'New data'!$B:$B,'Summary new'!$B5,'New data'!$C:$C,'Summary new'!$C5,'New data'!$D:$D,'Summary new'!$D5)</f>
        <v>105.02586984634371</v>
      </c>
      <c r="K5" s="1">
        <f>AVERAGEIFS('New data'!K:K,'New data'!$B:$B,'Summary new'!$B5,'New data'!$C:$C,'Summary new'!$C5,'New data'!$D:$D,'Summary new'!$D5)</f>
        <v>63.731874942779463</v>
      </c>
      <c r="L5" s="1">
        <f>AVERAGEIFS('New data'!L:L,'New data'!$B:$B,'Summary new'!$B5,'New data'!$C:$C,'Summary new'!$C5,'New data'!$D:$D,'Summary new'!$D5)</f>
        <v>97.628069400787027</v>
      </c>
      <c r="M5" s="1">
        <f>AVERAGEIFS('New data'!M:M,'New data'!$B:$B,'Summary new'!$B5,'New data'!$C:$C,'Summary new'!$C5,'New data'!$D:$D,'Summary new'!$D5)</f>
        <v>44.367250561714101</v>
      </c>
      <c r="N5" s="3">
        <f>AVERAGEIFS('New data'!N:N,'New data'!$B:$B,'Summary new'!$B5,'New data'!$C:$C,'Summary new'!$C5,'New data'!$D:$D,'Summary new'!$D5)</f>
        <v>0.68224999867379643</v>
      </c>
      <c r="O5" s="3">
        <f>AVERAGEIFS('New data'!O:O,'New data'!$B:$B,'Summary new'!$B5,'New data'!$C:$C,'Summary new'!$C5,'New data'!$D:$D,'Summary new'!$D5)</f>
        <v>0.60909233242273264</v>
      </c>
      <c r="P5" s="3">
        <f>AVERAGEIFS('New data'!P:P,'New data'!$B:$B,'Summary new'!$B5,'New data'!$C:$C,'Summary new'!$C5,'New data'!$D:$D,'Summary new'!$D5)</f>
        <v>0.68810111656784989</v>
      </c>
      <c r="Q5" s="3">
        <f>AVERAGEIFS('New data'!Q:Q,'New data'!$B:$B,'Summary new'!$B5,'New data'!$C:$C,'Summary new'!$C5,'New data'!$D:$D,'Summary new'!$D5)</f>
        <v>0.65475636688215311</v>
      </c>
      <c r="R5" s="3">
        <f>AVERAGEIFS('New data'!R:R,'New data'!$B:$B,'Summary new'!$B5,'New data'!$C:$C,'Summary new'!$C5,'New data'!$D:$D,'Summary new'!$D5)</f>
        <v>0.6311518177390093</v>
      </c>
      <c r="S5" s="3">
        <f>AVERAGEIFS('New data'!S:S,'New data'!$B:$B,'Summary new'!$B5,'New data'!$C:$C,'Summary new'!$C5,'New data'!$D:$D,'Summary new'!$D5)</f>
        <v>0.65477465838193849</v>
      </c>
      <c r="T5" s="3">
        <f>AVERAGEIFS('New data'!T:T,'New data'!$B:$B,'Summary new'!$B5,'New data'!$C:$C,'Summary new'!$C5,'New data'!$D:$D,'Summary new'!$D5)</f>
        <v>0.66886866837739889</v>
      </c>
      <c r="U5" s="1">
        <f>AVERAGEIFS('New data'!U:U,'New data'!$B:$B,'Summary new'!$B5,'New data'!$C:$C,'Summary new'!$C5,'New data'!$D:$D,'Summary new'!$D5)</f>
        <v>20.125</v>
      </c>
      <c r="V5" s="1">
        <f>AVERAGEIFS('New data'!V:V,'New data'!$B:$B,'Summary new'!$B5,'New data'!$C:$C,'Summary new'!$C5,'New data'!$D:$D,'Summary new'!$D5)</f>
        <v>2</v>
      </c>
      <c r="W5" s="1">
        <f>AVERAGEIFS('New data'!W:W,'New data'!$B:$B,'Summary new'!$B5,'New data'!$C:$C,'Summary new'!$C5,'New data'!$D:$D,'Summary new'!$D5)</f>
        <v>100</v>
      </c>
      <c r="X5" s="1">
        <f>AVERAGEIFS('New data'!X:X,'New data'!$B:$B,'Summary new'!$B5,'New data'!$C:$C,'Summary new'!$C5,'New data'!$D:$D,'Summary new'!$D5)</f>
        <v>0.99000000953674305</v>
      </c>
      <c r="Y5" s="1">
        <f>AVERAGEIFS('New data'!Y:Y,'New data'!$B:$B,'Summary new'!$B5,'New data'!$C:$C,'Summary new'!$C5,'New data'!$D:$D,'Summary new'!$D5)</f>
        <v>1.29999995231628</v>
      </c>
      <c r="Z5" s="1">
        <f>AVERAGEIFS('New data'!Z:Z,'New data'!$B:$B,'Summary new'!$B5,'New data'!$C:$C,'Summary new'!$C5,'New data'!$D:$D,'Summary new'!$D5)</f>
        <v>0.89999997615814198</v>
      </c>
      <c r="AA5" s="1">
        <f>AVERAGEIFS('New data'!AA:AA,'New data'!$B:$B,'Summary new'!$B5,'New data'!$C:$C,'Summary new'!$C5,'New data'!$D:$D,'Summary new'!$D5)</f>
        <v>70.760696034878421</v>
      </c>
      <c r="AB5" s="1">
        <f>AVERAGEIFS('New data'!AB:AB,'New data'!$B:$B,'Summary new'!$B5,'New data'!$C:$C,'Summary new'!$C5,'New data'!$D:$D,'Summary new'!$D5)</f>
        <v>158.4985035583376</v>
      </c>
      <c r="AC5" s="1">
        <f>AVERAGEIFS('New data'!AC:AC,'New data'!$B:$B,'Summary new'!$B5,'New data'!$C:$C,'Summary new'!$C5,'New data'!$D:$D,'Summary new'!$D5)</f>
        <v>50.747599601745563</v>
      </c>
      <c r="AD5" s="1">
        <f>AVERAGEIFS('New data'!AD:AD,'New data'!$B:$B,'Summary new'!$B5,'New data'!$C:$C,'Summary new'!$C5,'New data'!$D:$D,'Summary new'!$D5)</f>
        <v>77.761679649352956</v>
      </c>
      <c r="AE5" s="1">
        <f>AVERAGEIFS('New data'!AE:AE,'New data'!$B:$B,'Summary new'!$B5,'New data'!$C:$C,'Summary new'!$C5,'New data'!$D:$D,'Summary new'!$D5)</f>
        <v>5.264721706522133</v>
      </c>
      <c r="AF5" s="1">
        <f>AVERAGEIFS('New data'!AF:AF,'New data'!$B:$B,'Summary new'!$B5,'New data'!$C:$C,'Summary new'!$C5,'New data'!$D:$D,'Summary new'!$D5)</f>
        <v>9.7263026908039887</v>
      </c>
      <c r="AG5" s="1">
        <f>AVERAGEIFS('New data'!AG:AG,'New data'!$B:$B,'Summary new'!$B5,'New data'!$C:$C,'Summary new'!$C5,'New data'!$D:$D,'Summary new'!$D5)</f>
        <v>1.5307316333055447</v>
      </c>
      <c r="AH5" s="1">
        <f>AVERAGEIFS('New data'!AH:AH,'New data'!$B:$B,'Summary new'!$B5,'New data'!$C:$C,'Summary new'!$C5,'New data'!$D:$D,'Summary new'!$D5)</f>
        <v>2.269015520811076</v>
      </c>
      <c r="AI5" s="1">
        <f>AVERAGEIFS('New data'!AI:AI,'New data'!$B:$B,'Summary new'!$B5,'New data'!$C:$C,'Summary new'!$C5,'New data'!$D:$D,'Summary new'!$D5)</f>
        <v>1.4284581010679524E-2</v>
      </c>
      <c r="AJ5" s="1">
        <f>AVERAGEIFS('New data'!AJ:AJ,'New data'!$B:$B,'Summary new'!$B5,'New data'!$C:$C,'Summary new'!$C5,'New data'!$D:$D,'Summary new'!$D5)</f>
        <v>0.75724214211704843</v>
      </c>
      <c r="AK5" s="1">
        <f>AVERAGEIFS('New data'!AK:AK,'New data'!$B:$B,'Summary new'!$B5,'New data'!$C:$C,'Summary new'!$C5,'New data'!$D:$D,'Summary new'!$D5)</f>
        <v>0</v>
      </c>
      <c r="AL5" s="1">
        <f>AVERAGEIFS('New data'!AL:AL,'New data'!$B:$B,'Summary new'!$B5,'New data'!$C:$C,'Summary new'!$C5,'New data'!$D:$D,'Summary new'!$D5)</f>
        <v>0</v>
      </c>
      <c r="AM5" s="1">
        <f>AVERAGEIFS('New data'!AM:AM,'New data'!$B:$B,'Summary new'!$B5,'New data'!$C:$C,'Summary new'!$C5,'New data'!$D:$D,'Summary new'!$D5)</f>
        <v>1.2687281171085041</v>
      </c>
    </row>
    <row r="6" spans="1:39" x14ac:dyDescent="0.25">
      <c r="A6" t="str" cm="1">
        <f t="array" ref="A6:D6">_xlfn.TEXTSPLIT(E6,"_")</f>
        <v/>
      </c>
      <c r="B6" t="str">
        <v>Point</v>
      </c>
      <c r="C6" t="str">
        <v>Parallel</v>
      </c>
      <c r="D6" t="str">
        <v>Standard</v>
      </c>
      <c r="E6" t="s">
        <v>384</v>
      </c>
      <c r="F6" s="1">
        <f>AVERAGEIFS('New data'!F:F,'New data'!$B:$B,'Summary new'!$B6,'New data'!$C:$C,'Summary new'!$C6,'New data'!$D:$D,'Summary new'!$D6)</f>
        <v>81.563906431197978</v>
      </c>
      <c r="G6" s="1">
        <f>AVERAGEIFS('New data'!G:G,'New data'!$B:$B,'Summary new'!$B6,'New data'!$C:$C,'Summary new'!$C6,'New data'!$D:$D,'Summary new'!$D6)</f>
        <v>63.745290756225472</v>
      </c>
      <c r="H6" s="1">
        <f>AVERAGEIFS('New data'!H:H,'New data'!$B:$B,'Summary new'!$B6,'New data'!$C:$C,'Summary new'!$C6,'New data'!$D:$D,'Summary new'!$D6)</f>
        <v>94.107295989990035</v>
      </c>
      <c r="I6" s="1">
        <f>AVERAGEIFS('New data'!I:I,'New data'!$B:$B,'Summary new'!$B6,'New data'!$C:$C,'Summary new'!$C6,'New data'!$D:$D,'Summary new'!$D6)</f>
        <v>57.117874145507741</v>
      </c>
      <c r="J6" s="1">
        <f>AVERAGEIFS('New data'!J:J,'New data'!$B:$B,'Summary new'!$B6,'New data'!$C:$C,'Summary new'!$C6,'New data'!$D:$D,'Summary new'!$D6)</f>
        <v>83.357901573181039</v>
      </c>
      <c r="K6" s="1">
        <f>AVERAGEIFS('New data'!K:K,'New data'!$B:$B,'Summary new'!$B6,'New data'!$C:$C,'Summary new'!$C6,'New data'!$D:$D,'Summary new'!$D6)</f>
        <v>50.872374415397545</v>
      </c>
      <c r="L6" s="1">
        <f>AVERAGEIFS('New data'!L:L,'New data'!$B:$B,'Summary new'!$B6,'New data'!$C:$C,'Summary new'!$C6,'New data'!$D:$D,'Summary new'!$D6)</f>
        <v>78.551544666290198</v>
      </c>
      <c r="M6" s="1">
        <f>AVERAGEIFS('New data'!M:M,'New data'!$B:$B,'Summary new'!$B6,'New data'!$C:$C,'Summary new'!$C6,'New data'!$D:$D,'Summary new'!$D6)</f>
        <v>50.918968081474233</v>
      </c>
      <c r="N6" s="3">
        <f>AVERAGEIFS('New data'!N:N,'New data'!$B:$B,'Summary new'!$B6,'New data'!$C:$C,'Summary new'!$C6,'New data'!$D:$D,'Summary new'!$D6)</f>
        <v>0.61325000505894378</v>
      </c>
      <c r="O6" s="3">
        <f>AVERAGEIFS('New data'!O:O,'New data'!$B:$B,'Summary new'!$B6,'New data'!$C:$C,'Summary new'!$C6,'New data'!$D:$D,'Summary new'!$D6)</f>
        <v>0.50425525195896592</v>
      </c>
      <c r="P6" s="3">
        <f>AVERAGEIFS('New data'!P:P,'New data'!$B:$B,'Summary new'!$B6,'New data'!$C:$C,'Summary new'!$C6,'New data'!$D:$D,'Summary new'!$D6)</f>
        <v>0.6703741960227485</v>
      </c>
      <c r="Q6" s="3">
        <f>AVERAGEIFS('New data'!Q:Q,'New data'!$B:$B,'Summary new'!$B6,'New data'!$C:$C,'Summary new'!$C6,'New data'!$D:$D,'Summary new'!$D6)</f>
        <v>0.63411167664641133</v>
      </c>
      <c r="R6" s="3">
        <f>AVERAGEIFS('New data'!R:R,'New data'!$B:$B,'Summary new'!$B6,'New data'!$C:$C,'Summary new'!$C6,'New data'!$D:$D,'Summary new'!$D6)</f>
        <v>0.60600267723202683</v>
      </c>
      <c r="S6" s="3">
        <f>AVERAGEIFS('New data'!S:S,'New data'!$B:$B,'Summary new'!$B6,'New data'!$C:$C,'Summary new'!$C6,'New data'!$D:$D,'Summary new'!$D6)</f>
        <v>0.64191916584968522</v>
      </c>
      <c r="T6" s="3">
        <f>AVERAGEIFS('New data'!T:T,'New data'!$B:$B,'Summary new'!$B6,'New data'!$C:$C,'Summary new'!$C6,'New data'!$D:$D,'Summary new'!$D6)</f>
        <v>0.65904337912797872</v>
      </c>
      <c r="U6" s="1">
        <f>AVERAGEIFS('New data'!U:U,'New data'!$B:$B,'Summary new'!$B6,'New data'!$C:$C,'Summary new'!$C6,'New data'!$D:$D,'Summary new'!$D6)</f>
        <v>20.5</v>
      </c>
      <c r="V6" s="1">
        <f>AVERAGEIFS('New data'!V:V,'New data'!$B:$B,'Summary new'!$B6,'New data'!$C:$C,'Summary new'!$C6,'New data'!$D:$D,'Summary new'!$D6)</f>
        <v>2</v>
      </c>
      <c r="W6" s="1">
        <f>AVERAGEIFS('New data'!W:W,'New data'!$B:$B,'Summary new'!$B6,'New data'!$C:$C,'Summary new'!$C6,'New data'!$D:$D,'Summary new'!$D6)</f>
        <v>100</v>
      </c>
      <c r="X6" s="1">
        <f>AVERAGEIFS('New data'!X:X,'New data'!$B:$B,'Summary new'!$B6,'New data'!$C:$C,'Summary new'!$C6,'New data'!$D:$D,'Summary new'!$D6)</f>
        <v>0.99000000953674305</v>
      </c>
      <c r="Y6" s="1">
        <f>AVERAGEIFS('New data'!Y:Y,'New data'!$B:$B,'Summary new'!$B6,'New data'!$C:$C,'Summary new'!$C6,'New data'!$D:$D,'Summary new'!$D6)</f>
        <v>1.29999995231628</v>
      </c>
      <c r="Z6" s="1">
        <f>AVERAGEIFS('New data'!Z:Z,'New data'!$B:$B,'Summary new'!$B6,'New data'!$C:$C,'Summary new'!$C6,'New data'!$D:$D,'Summary new'!$D6)</f>
        <v>0.89999997615814198</v>
      </c>
      <c r="AA6" s="1">
        <f>AVERAGEIFS('New data'!AA:AA,'New data'!$B:$B,'Summary new'!$B6,'New data'!$C:$C,'Summary new'!$C6,'New data'!$D:$D,'Summary new'!$D6)</f>
        <v>83.234141480177598</v>
      </c>
      <c r="AB6" s="1">
        <f>AVERAGEIFS('New data'!AB:AB,'New data'!$B:$B,'Summary new'!$B6,'New data'!$C:$C,'Summary new'!$C6,'New data'!$D:$D,'Summary new'!$D6)</f>
        <v>162.7013098970055</v>
      </c>
      <c r="AC6" s="1">
        <f>AVERAGEIFS('New data'!AC:AC,'New data'!$B:$B,'Summary new'!$B6,'New data'!$C:$C,'Summary new'!$C6,'New data'!$D:$D,'Summary new'!$D6)</f>
        <v>50.996603965759263</v>
      </c>
      <c r="AD6" s="1">
        <f>AVERAGEIFS('New data'!AD:AD,'New data'!$B:$B,'Summary new'!$B6,'New data'!$C:$C,'Summary new'!$C6,'New data'!$D:$D,'Summary new'!$D6)</f>
        <v>77.761679649352956</v>
      </c>
      <c r="AE6" s="1">
        <f>AVERAGEIFS('New data'!AE:AE,'New data'!$B:$B,'Summary new'!$B6,'New data'!$C:$C,'Summary new'!$C6,'New data'!$D:$D,'Summary new'!$D6)</f>
        <v>5.578049554769537</v>
      </c>
      <c r="AF6" s="1">
        <f>AVERAGEIFS('New data'!AF:AF,'New data'!$B:$B,'Summary new'!$B6,'New data'!$C:$C,'Summary new'!$C6,'New data'!$D:$D,'Summary new'!$D6)</f>
        <v>9.8124063333962006</v>
      </c>
      <c r="AG6" s="1">
        <f>AVERAGEIFS('New data'!AG:AG,'New data'!$B:$B,'Summary new'!$B6,'New data'!$C:$C,'Summary new'!$C6,'New data'!$D:$D,'Summary new'!$D6)</f>
        <v>1.52152463793754</v>
      </c>
      <c r="AH6" s="1">
        <f>AVERAGEIFS('New data'!AH:AH,'New data'!$B:$B,'Summary new'!$B6,'New data'!$C:$C,'Summary new'!$C6,'New data'!$D:$D,'Summary new'!$D6)</f>
        <v>2.269015520811076</v>
      </c>
      <c r="AI6" s="1">
        <f>AVERAGEIFS('New data'!AI:AI,'New data'!$B:$B,'Summary new'!$B6,'New data'!$C:$C,'Summary new'!$C6,'New data'!$D:$D,'Summary new'!$D6)</f>
        <v>7.8334511769561313E-2</v>
      </c>
      <c r="AJ6" s="1">
        <f>AVERAGEIFS('New data'!AJ:AJ,'New data'!$B:$B,'Summary new'!$B6,'New data'!$C:$C,'Summary new'!$C6,'New data'!$D:$D,'Summary new'!$D6)</f>
        <v>0.2941437614088685</v>
      </c>
      <c r="AK6" s="1">
        <f>AVERAGEIFS('New data'!AK:AK,'New data'!$B:$B,'Summary new'!$B6,'New data'!$C:$C,'Summary new'!$C6,'New data'!$D:$D,'Summary new'!$D6)</f>
        <v>0</v>
      </c>
      <c r="AL6" s="1">
        <f>AVERAGEIFS('New data'!AL:AL,'New data'!$B:$B,'Summary new'!$B6,'New data'!$C:$C,'Summary new'!$C6,'New data'!$D:$D,'Summary new'!$D6)</f>
        <v>0</v>
      </c>
      <c r="AM6" s="1">
        <f>AVERAGEIFS('New data'!AM:AM,'New data'!$B:$B,'Summary new'!$B6,'New data'!$C:$C,'Summary new'!$C6,'New data'!$D:$D,'Summary new'!$D6)</f>
        <v>1.2112574409382051</v>
      </c>
    </row>
    <row r="7" spans="1:39" x14ac:dyDescent="0.25">
      <c r="A7" t="str" cm="1">
        <f t="array" ref="A7:D7">_xlfn.TEXTSPLIT(E7,"_")</f>
        <v/>
      </c>
      <c r="B7" t="str">
        <v>Point</v>
      </c>
      <c r="C7" t="str">
        <v>15</v>
      </c>
      <c r="D7" t="str">
        <v>Standard</v>
      </c>
      <c r="E7" t="s">
        <v>385</v>
      </c>
      <c r="F7" s="1">
        <f>AVERAGEIFS('New data'!F:F,'New data'!$B:$B,'Summary new'!$B7,'New data'!$C:$C,'Summary new'!$C7,'New data'!$D:$D,'Summary new'!$D7)</f>
        <v>78.070718765258661</v>
      </c>
      <c r="G7" s="1">
        <f>AVERAGEIFS('New data'!G:G,'New data'!$B:$B,'Summary new'!$B7,'New data'!$C:$C,'Summary new'!$C7,'New data'!$D:$D,'Summary new'!$D7)</f>
        <v>63.896145820617612</v>
      </c>
      <c r="H7" s="1">
        <f>AVERAGEIFS('New data'!H:H,'New data'!$B:$B,'Summary new'!$B7,'New data'!$C:$C,'Summary new'!$C7,'New data'!$D:$D,'Summary new'!$D7)</f>
        <v>92.815066814422281</v>
      </c>
      <c r="I7" s="1">
        <f>AVERAGEIFS('New data'!I:I,'New data'!$B:$B,'Summary new'!$B7,'New data'!$C:$C,'Summary new'!$C7,'New data'!$D:$D,'Summary new'!$D7)</f>
        <v>56.233750820159841</v>
      </c>
      <c r="J7" s="1">
        <f>AVERAGEIFS('New data'!J:J,'New data'!$B:$B,'Summary new'!$B7,'New data'!$C:$C,'Summary new'!$C7,'New data'!$D:$D,'Summary new'!$D7)</f>
        <v>82.041531562805034</v>
      </c>
      <c r="K7" s="1">
        <f>AVERAGEIFS('New data'!K:K,'New data'!$B:$B,'Summary new'!$B7,'New data'!$C:$C,'Summary new'!$C7,'New data'!$D:$D,'Summary new'!$D7)</f>
        <v>50.018000125884861</v>
      </c>
      <c r="L7" s="1">
        <f>AVERAGEIFS('New data'!L:L,'New data'!$B:$B,'Summary new'!$B7,'New data'!$C:$C,'Summary new'!$C7,'New data'!$D:$D,'Summary new'!$D7)</f>
        <v>76.026677846908441</v>
      </c>
      <c r="M7" s="1">
        <f>AVERAGEIFS('New data'!M:M,'New data'!$B:$B,'Summary new'!$B7,'New data'!$C:$C,'Summary new'!$C7,'New data'!$D:$D,'Summary new'!$D7)</f>
        <v>33.162490844726527</v>
      </c>
      <c r="N7" s="3">
        <f>AVERAGEIFS('New data'!N:N,'New data'!$B:$B,'Summary new'!$B7,'New data'!$C:$C,'Summary new'!$C7,'New data'!$D:$D,'Summary new'!$D7)</f>
        <v>0.58812499884515967</v>
      </c>
      <c r="O7" s="3">
        <f>AVERAGEIFS('New data'!O:O,'New data'!$B:$B,'Summary new'!$B7,'New data'!$C:$C,'Summary new'!$C7,'New data'!$D:$D,'Summary new'!$D7)</f>
        <v>0.58646354451775518</v>
      </c>
      <c r="P7" s="3">
        <f>AVERAGEIFS('New data'!P:P,'New data'!$B:$B,'Summary new'!$B7,'New data'!$C:$C,'Summary new'!$C7,'New data'!$D:$D,'Summary new'!$D7)</f>
        <v>0.69110451638698533</v>
      </c>
      <c r="Q7" s="3">
        <f>AVERAGEIFS('New data'!Q:Q,'New data'!$B:$B,'Summary new'!$B7,'New data'!$C:$C,'Summary new'!$C7,'New data'!$D:$D,'Summary new'!$D7)</f>
        <v>0.6504506794255106</v>
      </c>
      <c r="R7" s="3">
        <f>AVERAGEIFS('New data'!R:R,'New data'!$B:$B,'Summary new'!$B7,'New data'!$C:$C,'Summary new'!$C7,'New data'!$D:$D,'Summary new'!$D7)</f>
        <v>0.62358005717396692</v>
      </c>
      <c r="S7" s="3">
        <f>AVERAGEIFS('New data'!S:S,'New data'!$B:$B,'Summary new'!$B7,'New data'!$C:$C,'Summary new'!$C7,'New data'!$D:$D,'Summary new'!$D7)</f>
        <v>0.65881162509322133</v>
      </c>
      <c r="T7" s="3">
        <f>AVERAGEIFS('New data'!T:T,'New data'!$B:$B,'Summary new'!$B7,'New data'!$C:$C,'Summary new'!$C7,'New data'!$D:$D,'Summary new'!$D7)</f>
        <v>0.67906568571925108</v>
      </c>
      <c r="U7" s="1">
        <f>AVERAGEIFS('New data'!U:U,'New data'!$B:$B,'Summary new'!$B7,'New data'!$C:$C,'Summary new'!$C7,'New data'!$D:$D,'Summary new'!$D7)</f>
        <v>21.25</v>
      </c>
      <c r="V7" s="1">
        <f>AVERAGEIFS('New data'!V:V,'New data'!$B:$B,'Summary new'!$B7,'New data'!$C:$C,'Summary new'!$C7,'New data'!$D:$D,'Summary new'!$D7)</f>
        <v>2</v>
      </c>
      <c r="W7" s="1">
        <f>AVERAGEIFS('New data'!W:W,'New data'!$B:$B,'Summary new'!$B7,'New data'!$C:$C,'Summary new'!$C7,'New data'!$D:$D,'Summary new'!$D7)</f>
        <v>100</v>
      </c>
      <c r="X7" s="1">
        <f>AVERAGEIFS('New data'!X:X,'New data'!$B:$B,'Summary new'!$B7,'New data'!$C:$C,'Summary new'!$C7,'New data'!$D:$D,'Summary new'!$D7)</f>
        <v>0.99000000953674305</v>
      </c>
      <c r="Y7" s="1">
        <f>AVERAGEIFS('New data'!Y:Y,'New data'!$B:$B,'Summary new'!$B7,'New data'!$C:$C,'Summary new'!$C7,'New data'!$D:$D,'Summary new'!$D7)</f>
        <v>1.29999995231628</v>
      </c>
      <c r="Z7" s="1">
        <f>AVERAGEIFS('New data'!Z:Z,'New data'!$B:$B,'Summary new'!$B7,'New data'!$C:$C,'Summary new'!$C7,'New data'!$D:$D,'Summary new'!$D7)</f>
        <v>0.89999997615814198</v>
      </c>
      <c r="AA7" s="1">
        <f>AVERAGEIFS('New data'!AA:AA,'New data'!$B:$B,'Summary new'!$B7,'New data'!$C:$C,'Summary new'!$C7,'New data'!$D:$D,'Summary new'!$D7)</f>
        <v>88.338104281574417</v>
      </c>
      <c r="AB7" s="1">
        <f>AVERAGEIFS('New data'!AB:AB,'New data'!$B:$B,'Summary new'!$B7,'New data'!$C:$C,'Summary new'!$C7,'New data'!$D:$D,'Summary new'!$D7)</f>
        <v>162.93435823172325</v>
      </c>
      <c r="AC7" s="1">
        <f>AVERAGEIFS('New data'!AC:AC,'New data'!$B:$B,'Summary new'!$B7,'New data'!$C:$C,'Summary new'!$C7,'New data'!$D:$D,'Summary new'!$D7)</f>
        <v>51.039638519287053</v>
      </c>
      <c r="AD7" s="1">
        <f>AVERAGEIFS('New data'!AD:AD,'New data'!$B:$B,'Summary new'!$B7,'New data'!$C:$C,'Summary new'!$C7,'New data'!$D:$D,'Summary new'!$D7)</f>
        <v>77.761679649352956</v>
      </c>
      <c r="AE7" s="1">
        <f>AVERAGEIFS('New data'!AE:AE,'New data'!$B:$B,'Summary new'!$B7,'New data'!$C:$C,'Summary new'!$C7,'New data'!$D:$D,'Summary new'!$D7)</f>
        <v>7.4147299394755599</v>
      </c>
      <c r="AF7" s="1">
        <f>AVERAGEIFS('New data'!AF:AF,'New data'!$B:$B,'Summary new'!$B7,'New data'!$C:$C,'Summary new'!$C7,'New data'!$D:$D,'Summary new'!$D7)</f>
        <v>9.8145852491725041</v>
      </c>
      <c r="AG7" s="1">
        <f>AVERAGEIFS('New data'!AG:AG,'New data'!$B:$B,'Summary new'!$B7,'New data'!$C:$C,'Summary new'!$C7,'New data'!$D:$D,'Summary new'!$D7)</f>
        <v>1.5232336074113788</v>
      </c>
      <c r="AH7" s="1">
        <f>AVERAGEIFS('New data'!AH:AH,'New data'!$B:$B,'Summary new'!$B7,'New data'!$C:$C,'Summary new'!$C7,'New data'!$D:$D,'Summary new'!$D7)</f>
        <v>2.269015520811076</v>
      </c>
      <c r="AI7" s="1">
        <f>AVERAGEIFS('New data'!AI:AI,'New data'!$B:$B,'Summary new'!$B7,'New data'!$C:$C,'Summary new'!$C7,'New data'!$D:$D,'Summary new'!$D7)</f>
        <v>0.11666089451861436</v>
      </c>
      <c r="AJ7" s="1">
        <f>AVERAGEIFS('New data'!AJ:AJ,'New data'!$B:$B,'Summary new'!$B7,'New data'!$C:$C,'Summary new'!$C7,'New data'!$D:$D,'Summary new'!$D7)</f>
        <v>0.26255691626989164</v>
      </c>
      <c r="AK7" s="1">
        <f>AVERAGEIFS('New data'!AK:AK,'New data'!$B:$B,'Summary new'!$B7,'New data'!$C:$C,'Summary new'!$C7,'New data'!$D:$D,'Summary new'!$D7)</f>
        <v>0</v>
      </c>
      <c r="AL7" s="1">
        <f>AVERAGEIFS('New data'!AL:AL,'New data'!$B:$B,'Summary new'!$B7,'New data'!$C:$C,'Summary new'!$C7,'New data'!$D:$D,'Summary new'!$D7)</f>
        <v>0</v>
      </c>
      <c r="AM7" s="1">
        <f>AVERAGEIFS('New data'!AM:AM,'New data'!$B:$B,'Summary new'!$B7,'New data'!$C:$C,'Summary new'!$C7,'New data'!$D:$D,'Summary new'!$D7)</f>
        <v>1.3352138247160545</v>
      </c>
    </row>
    <row r="8" spans="1:39" x14ac:dyDescent="0.25">
      <c r="A8" t="str" cm="1">
        <f t="array" ref="A8:D8">_xlfn.TEXTSPLIT(E8,"_")</f>
        <v/>
      </c>
      <c r="B8" t="str">
        <v>Point</v>
      </c>
      <c r="C8" t="str">
        <v>45</v>
      </c>
      <c r="D8" t="str">
        <v>Standard</v>
      </c>
      <c r="E8" t="s">
        <v>386</v>
      </c>
      <c r="F8" s="1">
        <f>AVERAGEIFS('New data'!F:F,'New data'!$B:$B,'Summary new'!$B8,'New data'!$C:$C,'Summary new'!$C8,'New data'!$D:$D,'Summary new'!$D8)</f>
        <v>78.05356431007371</v>
      </c>
      <c r="G8" s="1">
        <f>AVERAGEIFS('New data'!G:G,'New data'!$B:$B,'Summary new'!$B8,'New data'!$C:$C,'Summary new'!$C8,'New data'!$D:$D,'Summary new'!$D8)</f>
        <v>66.161452770233012</v>
      </c>
      <c r="H8" s="1">
        <f>AVERAGEIFS('New data'!H:H,'New data'!$B:$B,'Summary new'!$B8,'New data'!$C:$C,'Summary new'!$C8,'New data'!$D:$D,'Summary new'!$D8)</f>
        <v>93.563004970550338</v>
      </c>
      <c r="I8" s="1">
        <f>AVERAGEIFS('New data'!I:I,'New data'!$B:$B,'Summary new'!$B8,'New data'!$C:$C,'Summary new'!$C8,'New data'!$D:$D,'Summary new'!$D8)</f>
        <v>56.276123762130638</v>
      </c>
      <c r="J8" s="1">
        <f>AVERAGEIFS('New data'!J:J,'New data'!$B:$B,'Summary new'!$B8,'New data'!$C:$C,'Summary new'!$C8,'New data'!$D:$D,'Summary new'!$D8)</f>
        <v>84.901041030883732</v>
      </c>
      <c r="K8" s="1">
        <f>AVERAGEIFS('New data'!K:K,'New data'!$B:$B,'Summary new'!$B8,'New data'!$C:$C,'Summary new'!$C8,'New data'!$D:$D,'Summary new'!$D8)</f>
        <v>51.413000345229975</v>
      </c>
      <c r="L8" s="1">
        <f>AVERAGEIFS('New data'!L:L,'New data'!$B:$B,'Summary new'!$B8,'New data'!$C:$C,'Summary new'!$C8,'New data'!$D:$D,'Summary new'!$D8)</f>
        <v>81.04880928993208</v>
      </c>
      <c r="M8" s="1">
        <f>AVERAGEIFS('New data'!M:M,'New data'!$B:$B,'Summary new'!$B8,'New data'!$C:$C,'Summary new'!$C8,'New data'!$D:$D,'Summary new'!$D8)</f>
        <v>36.419312745332675</v>
      </c>
      <c r="N8" s="3">
        <f>AVERAGEIFS('New data'!N:N,'New data'!$B:$B,'Summary new'!$B8,'New data'!$C:$C,'Summary new'!$C8,'New data'!$D:$D,'Summary new'!$D8)</f>
        <v>0.55362500250339486</v>
      </c>
      <c r="O8" s="3">
        <f>AVERAGEIFS('New data'!O:O,'New data'!$B:$B,'Summary new'!$B8,'New data'!$C:$C,'Summary new'!$C8,'New data'!$D:$D,'Summary new'!$D8)</f>
        <v>0.6425867788493631</v>
      </c>
      <c r="P8" s="3">
        <f>AVERAGEIFS('New data'!P:P,'New data'!$B:$B,'Summary new'!$B8,'New data'!$C:$C,'Summary new'!$C8,'New data'!$D:$D,'Summary new'!$D8)</f>
        <v>0.70132464915513926</v>
      </c>
      <c r="Q8" s="3">
        <f>AVERAGEIFS('New data'!Q:Q,'New data'!$B:$B,'Summary new'!$B8,'New data'!$C:$C,'Summary new'!$C8,'New data'!$D:$D,'Summary new'!$D8)</f>
        <v>0.67305339622595739</v>
      </c>
      <c r="R8" s="3">
        <f>AVERAGEIFS('New data'!R:R,'New data'!$B:$B,'Summary new'!$B8,'New data'!$C:$C,'Summary new'!$C8,'New data'!$D:$D,'Summary new'!$D8)</f>
        <v>0.62959196791052785</v>
      </c>
      <c r="S8" s="3">
        <f>AVERAGEIFS('New data'!S:S,'New data'!$B:$B,'Summary new'!$B8,'New data'!$C:$C,'Summary new'!$C8,'New data'!$D:$D,'Summary new'!$D8)</f>
        <v>0.66701475158333734</v>
      </c>
      <c r="T8" s="3">
        <f>AVERAGEIFS('New data'!T:T,'New data'!$B:$B,'Summary new'!$B8,'New data'!$C:$C,'Summary new'!$C8,'New data'!$D:$D,'Summary new'!$D8)</f>
        <v>0.69065416231751375</v>
      </c>
      <c r="U8" s="1">
        <f>AVERAGEIFS('New data'!U:U,'New data'!$B:$B,'Summary new'!$B8,'New data'!$C:$C,'Summary new'!$C8,'New data'!$D:$D,'Summary new'!$D8)</f>
        <v>20.75</v>
      </c>
      <c r="V8" s="1">
        <f>AVERAGEIFS('New data'!V:V,'New data'!$B:$B,'Summary new'!$B8,'New data'!$C:$C,'Summary new'!$C8,'New data'!$D:$D,'Summary new'!$D8)</f>
        <v>2</v>
      </c>
      <c r="W8" s="1">
        <f>AVERAGEIFS('New data'!W:W,'New data'!$B:$B,'Summary new'!$B8,'New data'!$C:$C,'Summary new'!$C8,'New data'!$D:$D,'Summary new'!$D8)</f>
        <v>100</v>
      </c>
      <c r="X8" s="1">
        <f>AVERAGEIFS('New data'!X:X,'New data'!$B:$B,'Summary new'!$B8,'New data'!$C:$C,'Summary new'!$C8,'New data'!$D:$D,'Summary new'!$D8)</f>
        <v>0.99000000953674305</v>
      </c>
      <c r="Y8" s="1">
        <f>AVERAGEIFS('New data'!Y:Y,'New data'!$B:$B,'Summary new'!$B8,'New data'!$C:$C,'Summary new'!$C8,'New data'!$D:$D,'Summary new'!$D8)</f>
        <v>1.29999995231628</v>
      </c>
      <c r="Z8" s="1">
        <f>AVERAGEIFS('New data'!Z:Z,'New data'!$B:$B,'Summary new'!$B8,'New data'!$C:$C,'Summary new'!$C8,'New data'!$D:$D,'Summary new'!$D8)</f>
        <v>0.89999997615814198</v>
      </c>
      <c r="AA8" s="1">
        <f>AVERAGEIFS('New data'!AA:AA,'New data'!$B:$B,'Summary new'!$B8,'New data'!$C:$C,'Summary new'!$C8,'New data'!$D:$D,'Summary new'!$D8)</f>
        <v>96.39047285541875</v>
      </c>
      <c r="AB8" s="1">
        <f>AVERAGEIFS('New data'!AB:AB,'New data'!$B:$B,'Summary new'!$B8,'New data'!$C:$C,'Summary new'!$C8,'New data'!$D:$D,'Summary new'!$D8)</f>
        <v>163.5602630525826</v>
      </c>
      <c r="AC8" s="1">
        <f>AVERAGEIFS('New data'!AC:AC,'New data'!$B:$B,'Summary new'!$B8,'New data'!$C:$C,'Summary new'!$C8,'New data'!$D:$D,'Summary new'!$D8)</f>
        <v>51.183430671691845</v>
      </c>
      <c r="AD8" s="1">
        <f>AVERAGEIFS('New data'!AD:AD,'New data'!$B:$B,'Summary new'!$B8,'New data'!$C:$C,'Summary new'!$C8,'New data'!$D:$D,'Summary new'!$D8)</f>
        <v>77.761679649352956</v>
      </c>
      <c r="AE8" s="1">
        <f>AVERAGEIFS('New data'!AE:AE,'New data'!$B:$B,'Summary new'!$B8,'New data'!$C:$C,'Summary new'!$C8,'New data'!$D:$D,'Summary new'!$D8)</f>
        <v>4.8863395050743943</v>
      </c>
      <c r="AF8" s="1">
        <f>AVERAGEIFS('New data'!AF:AF,'New data'!$B:$B,'Summary new'!$B8,'New data'!$C:$C,'Summary new'!$C8,'New data'!$D:$D,'Summary new'!$D8)</f>
        <v>9.8913319327402718</v>
      </c>
      <c r="AG8" s="1">
        <f>AVERAGEIFS('New data'!AG:AG,'New data'!$B:$B,'Summary new'!$B8,'New data'!$C:$C,'Summary new'!$C8,'New data'!$D:$D,'Summary new'!$D8)</f>
        <v>1.5242859572172112</v>
      </c>
      <c r="AH8" s="1">
        <f>AVERAGEIFS('New data'!AH:AH,'New data'!$B:$B,'Summary new'!$B8,'New data'!$C:$C,'Summary new'!$C8,'New data'!$D:$D,'Summary new'!$D8)</f>
        <v>2.269015520811076</v>
      </c>
      <c r="AI8" s="1">
        <f>AVERAGEIFS('New data'!AI:AI,'New data'!$B:$B,'Summary new'!$B8,'New data'!$C:$C,'Summary new'!$C8,'New data'!$D:$D,'Summary new'!$D8)</f>
        <v>0.1615535714983998</v>
      </c>
      <c r="AJ8" s="1">
        <f>AVERAGEIFS('New data'!AJ:AJ,'New data'!$B:$B,'Summary new'!$B8,'New data'!$C:$C,'Summary new'!$C8,'New data'!$D:$D,'Summary new'!$D8)</f>
        <v>0.49904335233249753</v>
      </c>
      <c r="AK8" s="1">
        <f>AVERAGEIFS('New data'!AK:AK,'New data'!$B:$B,'Summary new'!$B8,'New data'!$C:$C,'Summary new'!$C8,'New data'!$D:$D,'Summary new'!$D8)</f>
        <v>0</v>
      </c>
      <c r="AL8" s="1">
        <f>AVERAGEIFS('New data'!AL:AL,'New data'!$B:$B,'Summary new'!$B8,'New data'!$C:$C,'Summary new'!$C8,'New data'!$D:$D,'Summary new'!$D8)</f>
        <v>0</v>
      </c>
      <c r="AM8" s="1">
        <f>AVERAGEIFS('New data'!AM:AM,'New data'!$B:$B,'Summary new'!$B8,'New data'!$C:$C,'Summary new'!$C8,'New data'!$D:$D,'Summary new'!$D8)</f>
        <v>1.4583006211976235</v>
      </c>
    </row>
    <row r="9" spans="1:39" x14ac:dyDescent="0.25">
      <c r="A9" t="str" cm="1">
        <f t="array" ref="A9:D9">_xlfn.TEXTSPLIT(E9,"_")</f>
        <v/>
      </c>
      <c r="B9" t="str">
        <v>Point</v>
      </c>
      <c r="C9" t="str">
        <v>Oblique</v>
      </c>
      <c r="D9" t="str">
        <v>Standard</v>
      </c>
      <c r="E9" t="s">
        <v>387</v>
      </c>
      <c r="F9" s="1">
        <f>AVERAGEIFS('New data'!F:F,'New data'!$B:$B,'Summary new'!$B9,'New data'!$C:$C,'Summary new'!$C9,'New data'!$D:$D,'Summary new'!$D9)</f>
        <v>81.176564455032064</v>
      </c>
      <c r="G9" s="1">
        <f>AVERAGEIFS('New data'!G:G,'New data'!$B:$B,'Summary new'!$B9,'New data'!$C:$C,'Summary new'!$C9,'New data'!$D:$D,'Summary new'!$D9)</f>
        <v>62.090167522430377</v>
      </c>
      <c r="H9" s="1">
        <f>AVERAGEIFS('New data'!H:H,'New data'!$B:$B,'Summary new'!$B9,'New data'!$C:$C,'Summary new'!$C9,'New data'!$D:$D,'Summary new'!$D9)</f>
        <v>96.413124561309644</v>
      </c>
      <c r="I9" s="1">
        <f>AVERAGEIFS('New data'!I:I,'New data'!$B:$B,'Summary new'!$B9,'New data'!$C:$C,'Summary new'!$C9,'New data'!$D:$D,'Summary new'!$D9)</f>
        <v>58.303375005721961</v>
      </c>
      <c r="J9" s="1">
        <f>AVERAGEIFS('New data'!J:J,'New data'!$B:$B,'Summary new'!$B9,'New data'!$C:$C,'Summary new'!$C9,'New data'!$D:$D,'Summary new'!$D9)</f>
        <v>87.106375455856153</v>
      </c>
      <c r="K9" s="1">
        <f>AVERAGEIFS('New data'!K:K,'New data'!$B:$B,'Summary new'!$B9,'New data'!$C:$C,'Summary new'!$C9,'New data'!$D:$D,'Summary new'!$D9)</f>
        <v>52.850625514984024</v>
      </c>
      <c r="L9" s="1">
        <f>AVERAGEIFS('New data'!L:L,'New data'!$B:$B,'Summary new'!$B9,'New data'!$C:$C,'Summary new'!$C9,'New data'!$D:$D,'Summary new'!$D9)</f>
        <v>81.200898885726744</v>
      </c>
      <c r="M9" s="1">
        <f>AVERAGEIFS('New data'!M:M,'New data'!$B:$B,'Summary new'!$B9,'New data'!$C:$C,'Summary new'!$C9,'New data'!$D:$D,'Summary new'!$D9)</f>
        <v>30.924900352954829</v>
      </c>
      <c r="N9" s="3">
        <f>AVERAGEIFS('New data'!N:N,'New data'!$B:$B,'Summary new'!$B9,'New data'!$C:$C,'Summary new'!$C9,'New data'!$D:$D,'Summary new'!$D9)</f>
        <v>0.60049999319016867</v>
      </c>
      <c r="O9" s="3">
        <f>AVERAGEIFS('New data'!O:O,'New data'!$B:$B,'Summary new'!$B9,'New data'!$C:$C,'Summary new'!$C9,'New data'!$D:$D,'Summary new'!$D9)</f>
        <v>0.60303916409611658</v>
      </c>
      <c r="P9" s="3">
        <f>AVERAGEIFS('New data'!P:P,'New data'!$B:$B,'Summary new'!$B9,'New data'!$C:$C,'Summary new'!$C9,'New data'!$D:$D,'Summary new'!$D9)</f>
        <v>0.67051979154348318</v>
      </c>
      <c r="Q9" s="3">
        <f>AVERAGEIFS('New data'!Q:Q,'New data'!$B:$B,'Summary new'!$B9,'New data'!$C:$C,'Summary new'!$C9,'New data'!$D:$D,'Summary new'!$D9)</f>
        <v>0.6596842992218368</v>
      </c>
      <c r="R9" s="3">
        <f>AVERAGEIFS('New data'!R:R,'New data'!$B:$B,'Summary new'!$B9,'New data'!$C:$C,'Summary new'!$C9,'New data'!$D:$D,'Summary new'!$D9)</f>
        <v>0.62873570248484567</v>
      </c>
      <c r="S9" s="3">
        <f>AVERAGEIFS('New data'!S:S,'New data'!$B:$B,'Summary new'!$B9,'New data'!$C:$C,'Summary new'!$C9,'New data'!$D:$D,'Summary new'!$D9)</f>
        <v>0.67046241462230638</v>
      </c>
      <c r="T9" s="3">
        <f>AVERAGEIFS('New data'!T:T,'New data'!$B:$B,'Summary new'!$B9,'New data'!$C:$C,'Summary new'!$C9,'New data'!$D:$D,'Summary new'!$D9)</f>
        <v>0.68736708909273125</v>
      </c>
      <c r="U9" s="1">
        <f>AVERAGEIFS('New data'!U:U,'New data'!$B:$B,'Summary new'!$B9,'New data'!$C:$C,'Summary new'!$C9,'New data'!$D:$D,'Summary new'!$D9)</f>
        <v>20</v>
      </c>
      <c r="V9" s="1">
        <f>AVERAGEIFS('New data'!V:V,'New data'!$B:$B,'Summary new'!$B9,'New data'!$C:$C,'Summary new'!$C9,'New data'!$D:$D,'Summary new'!$D9)</f>
        <v>2</v>
      </c>
      <c r="W9" s="1">
        <f>AVERAGEIFS('New data'!W:W,'New data'!$B:$B,'Summary new'!$B9,'New data'!$C:$C,'Summary new'!$C9,'New data'!$D:$D,'Summary new'!$D9)</f>
        <v>100</v>
      </c>
      <c r="X9" s="1">
        <f>AVERAGEIFS('New data'!X:X,'New data'!$B:$B,'Summary new'!$B9,'New data'!$C:$C,'Summary new'!$C9,'New data'!$D:$D,'Summary new'!$D9)</f>
        <v>0.99000000953674305</v>
      </c>
      <c r="Y9" s="1">
        <f>AVERAGEIFS('New data'!Y:Y,'New data'!$B:$B,'Summary new'!$B9,'New data'!$C:$C,'Summary new'!$C9,'New data'!$D:$D,'Summary new'!$D9)</f>
        <v>1.29999995231628</v>
      </c>
      <c r="Z9" s="1">
        <f>AVERAGEIFS('New data'!Z:Z,'New data'!$B:$B,'Summary new'!$B9,'New data'!$C:$C,'Summary new'!$C9,'New data'!$D:$D,'Summary new'!$D9)</f>
        <v>0.89999997615814198</v>
      </c>
      <c r="AA9" s="1">
        <f>AVERAGEIFS('New data'!AA:AA,'New data'!$B:$B,'Summary new'!$B9,'New data'!$C:$C,'Summary new'!$C9,'New data'!$D:$D,'Summary new'!$D9)</f>
        <v>75.784083157777644</v>
      </c>
      <c r="AB9" s="1">
        <f>AVERAGEIFS('New data'!AB:AB,'New data'!$B:$B,'Summary new'!$B9,'New data'!$C:$C,'Summary new'!$C9,'New data'!$D:$D,'Summary new'!$D9)</f>
        <v>162.5531387105583</v>
      </c>
      <c r="AC9" s="1">
        <f>AVERAGEIFS('New data'!AC:AC,'New data'!$B:$B,'Summary new'!$B9,'New data'!$C:$C,'Summary new'!$C9,'New data'!$D:$D,'Summary new'!$D9)</f>
        <v>50.909943580627406</v>
      </c>
      <c r="AD9" s="1">
        <f>AVERAGEIFS('New data'!AD:AD,'New data'!$B:$B,'Summary new'!$B9,'New data'!$C:$C,'Summary new'!$C9,'New data'!$D:$D,'Summary new'!$D9)</f>
        <v>77.761679649352971</v>
      </c>
      <c r="AE9" s="1">
        <f>AVERAGEIFS('New data'!AE:AE,'New data'!$B:$B,'Summary new'!$B9,'New data'!$C:$C,'Summary new'!$C9,'New data'!$D:$D,'Summary new'!$D9)</f>
        <v>7.1344911622998257</v>
      </c>
      <c r="AF9" s="1">
        <f>AVERAGEIFS('New data'!AF:AF,'New data'!$B:$B,'Summary new'!$B9,'New data'!$C:$C,'Summary new'!$C9,'New data'!$D:$D,'Summary new'!$D9)</f>
        <v>9.7803621101192935</v>
      </c>
      <c r="AG9" s="1">
        <f>AVERAGEIFS('New data'!AG:AG,'New data'!$B:$B,'Summary new'!$B9,'New data'!$C:$C,'Summary new'!$C9,'New data'!$D:$D,'Summary new'!$D9)</f>
        <v>1.5292437821626601</v>
      </c>
      <c r="AH9" s="1">
        <f>AVERAGEIFS('New data'!AH:AH,'New data'!$B:$B,'Summary new'!$B9,'New data'!$C:$C,'Summary new'!$C9,'New data'!$D:$D,'Summary new'!$D9)</f>
        <v>2.269015520811076</v>
      </c>
      <c r="AI9" s="1">
        <f>AVERAGEIFS('New data'!AI:AI,'New data'!$B:$B,'Summary new'!$B9,'New data'!$C:$C,'Summary new'!$C9,'New data'!$D:$D,'Summary new'!$D9)</f>
        <v>0.14135229960691234</v>
      </c>
      <c r="AJ9" s="1">
        <f>AVERAGEIFS('New data'!AJ:AJ,'New data'!$B:$B,'Summary new'!$B9,'New data'!$C:$C,'Summary new'!$C9,'New data'!$D:$D,'Summary new'!$D9)</f>
        <v>0.464107347735214</v>
      </c>
      <c r="AK9" s="1">
        <f>AVERAGEIFS('New data'!AK:AK,'New data'!$B:$B,'Summary new'!$B9,'New data'!$C:$C,'Summary new'!$C9,'New data'!$D:$D,'Summary new'!$D9)</f>
        <v>0</v>
      </c>
      <c r="AL9" s="1">
        <f>AVERAGEIFS('New data'!AL:AL,'New data'!$B:$B,'Summary new'!$B9,'New data'!$C:$C,'Summary new'!$C9,'New data'!$D:$D,'Summary new'!$D9)</f>
        <v>0</v>
      </c>
      <c r="AM9" s="1">
        <f>AVERAGEIFS('New data'!AM:AM,'New data'!$B:$B,'Summary new'!$B9,'New data'!$C:$C,'Summary new'!$C9,'New data'!$D:$D,'Summary new'!$D9)</f>
        <v>1.605536271474717</v>
      </c>
    </row>
    <row r="10" spans="1:39" x14ac:dyDescent="0.25">
      <c r="A10" t="str" cm="1">
        <f t="array" ref="A10:D10">_xlfn.TEXTSPLIT(E10,"_")</f>
        <v/>
      </c>
      <c r="B10" t="str">
        <v>Plane</v>
      </c>
      <c r="C10" t="str">
        <v>Parallel</v>
      </c>
      <c r="D10" t="str">
        <v>Longest</v>
      </c>
      <c r="E10" t="s">
        <v>364</v>
      </c>
      <c r="F10" s="1">
        <f>AVERAGEIFS('New data'!F:F,'New data'!$B:$B,'Summary new'!$B10,'New data'!$C:$C,'Summary new'!$C10,'New data'!$D:$D,'Summary new'!$D10)</f>
        <v>111.52651309966993</v>
      </c>
      <c r="G10" s="1">
        <f>AVERAGEIFS('New data'!G:G,'New data'!$B:$B,'Summary new'!$B10,'New data'!$C:$C,'Summary new'!$C10,'New data'!$D:$D,'Summary new'!$D10)</f>
        <v>78.354403018951274</v>
      </c>
      <c r="H10" s="1">
        <f>AVERAGEIFS('New data'!H:H,'New data'!$B:$B,'Summary new'!$B10,'New data'!$C:$C,'Summary new'!$C10,'New data'!$D:$D,'Summary new'!$D10)</f>
        <v>122.58207845687828</v>
      </c>
      <c r="I10" s="1">
        <f>AVERAGEIFS('New data'!I:I,'New data'!$B:$B,'Summary new'!$B10,'New data'!$C:$C,'Summary new'!$C10,'New data'!$D:$D,'Summary new'!$D10)</f>
        <v>73.743500709533592</v>
      </c>
      <c r="J10" s="1">
        <f>AVERAGEIFS('New data'!J:J,'New data'!$B:$B,'Summary new'!$B10,'New data'!$C:$C,'Summary new'!$C10,'New data'!$D:$D,'Summary new'!$D10)</f>
        <v>112.32055664062466</v>
      </c>
      <c r="K10" s="1">
        <f>AVERAGEIFS('New data'!K:K,'New data'!$B:$B,'Summary new'!$B10,'New data'!$C:$C,'Summary new'!$C10,'New data'!$D:$D,'Summary new'!$D10)</f>
        <v>67.560375452041512</v>
      </c>
      <c r="L10" s="1">
        <f>AVERAGEIFS('New data'!L:L,'New data'!$B:$B,'Summary new'!$B10,'New data'!$C:$C,'Summary new'!$C10,'New data'!$D:$D,'Summary new'!$D10)</f>
        <v>101.67356824874852</v>
      </c>
      <c r="M10" s="1">
        <f>AVERAGEIFS('New data'!M:M,'New data'!$B:$B,'Summary new'!$B10,'New data'!$C:$C,'Summary new'!$C10,'New data'!$D:$D,'Summary new'!$D10)</f>
        <v>74.922781586646863</v>
      </c>
      <c r="N10" s="3">
        <f>AVERAGEIFS('New data'!N:N,'New data'!$B:$B,'Summary new'!$B10,'New data'!$C:$C,'Summary new'!$C10,'New data'!$D:$D,'Summary new'!$D10)</f>
        <v>0.76624999567866281</v>
      </c>
      <c r="O10" s="3">
        <f>AVERAGEIFS('New data'!O:O,'New data'!$B:$B,'Summary new'!$B10,'New data'!$C:$C,'Summary new'!$C10,'New data'!$D:$D,'Summary new'!$D10)</f>
        <v>0.6073374859988685</v>
      </c>
      <c r="P10" s="3">
        <f>AVERAGEIFS('New data'!P:P,'New data'!$B:$B,'Summary new'!$B10,'New data'!$C:$C,'Summary new'!$C10,'New data'!$D:$D,'Summary new'!$D10)</f>
        <v>0.63723804429173425</v>
      </c>
      <c r="Q10" s="3">
        <f>AVERAGEIFS('New data'!Q:Q,'New data'!$B:$B,'Summary new'!$B10,'New data'!$C:$C,'Summary new'!$C10,'New data'!$D:$D,'Summary new'!$D10)</f>
        <v>0.61148518020628695</v>
      </c>
      <c r="R10" s="3">
        <f>AVERAGEIFS('New data'!R:R,'New data'!$B:$B,'Summary new'!$B10,'New data'!$C:$C,'Summary new'!$C10,'New data'!$D:$D,'Summary new'!$D10)</f>
        <v>0.63074965402483885</v>
      </c>
      <c r="S10" s="3">
        <f>AVERAGEIFS('New data'!S:S,'New data'!$B:$B,'Summary new'!$B10,'New data'!$C:$C,'Summary new'!$C10,'New data'!$D:$D,'Summary new'!$D10)</f>
        <v>0.64086539670824971</v>
      </c>
      <c r="T10" s="3">
        <f>AVERAGEIFS('New data'!T:T,'New data'!$B:$B,'Summary new'!$B10,'New data'!$C:$C,'Summary new'!$C10,'New data'!$D:$D,'Summary new'!$D10)</f>
        <v>0.6586799249052997</v>
      </c>
      <c r="U10" s="1">
        <f>AVERAGEIFS('New data'!U:U,'New data'!$B:$B,'Summary new'!$B10,'New data'!$C:$C,'Summary new'!$C10,'New data'!$D:$D,'Summary new'!$D10)</f>
        <v>30.25</v>
      </c>
      <c r="V10" s="1">
        <f>AVERAGEIFS('New data'!V:V,'New data'!$B:$B,'Summary new'!$B10,'New data'!$C:$C,'Summary new'!$C10,'New data'!$D:$D,'Summary new'!$D10)</f>
        <v>2</v>
      </c>
      <c r="W10" s="1">
        <f>AVERAGEIFS('New data'!W:W,'New data'!$B:$B,'Summary new'!$B10,'New data'!$C:$C,'Summary new'!$C10,'New data'!$D:$D,'Summary new'!$D10)</f>
        <v>100</v>
      </c>
      <c r="X10" s="1">
        <f>AVERAGEIFS('New data'!X:X,'New data'!$B:$B,'Summary new'!$B10,'New data'!$C:$C,'Summary new'!$C10,'New data'!$D:$D,'Summary new'!$D10)</f>
        <v>0.99000000953674305</v>
      </c>
      <c r="Y10" s="1">
        <f>AVERAGEIFS('New data'!Y:Y,'New data'!$B:$B,'Summary new'!$B10,'New data'!$C:$C,'Summary new'!$C10,'New data'!$D:$D,'Summary new'!$D10)</f>
        <v>1.29999995231628</v>
      </c>
      <c r="Z10" s="1">
        <f>AVERAGEIFS('New data'!Z:Z,'New data'!$B:$B,'Summary new'!$B10,'New data'!$C:$C,'Summary new'!$C10,'New data'!$D:$D,'Summary new'!$D10)</f>
        <v>0.89999997615814198</v>
      </c>
      <c r="AA10" s="1">
        <f>AVERAGEIFS('New data'!AA:AA,'New data'!$B:$B,'Summary new'!$B10,'New data'!$C:$C,'Summary new'!$C10,'New data'!$D:$D,'Summary new'!$D10)</f>
        <v>1322.6250233650201</v>
      </c>
      <c r="AB10" s="1">
        <f>AVERAGEIFS('New data'!AB:AB,'New data'!$B:$B,'Summary new'!$B10,'New data'!$C:$C,'Summary new'!$C10,'New data'!$D:$D,'Summary new'!$D10)</f>
        <v>166.23678591102339</v>
      </c>
      <c r="AC10" s="1">
        <f>AVERAGEIFS('New data'!AC:AC,'New data'!$B:$B,'Summary new'!$B10,'New data'!$C:$C,'Summary new'!$C10,'New data'!$D:$D,'Summary new'!$D10)</f>
        <v>49.216370582580524</v>
      </c>
      <c r="AD10" s="1">
        <f>AVERAGEIFS('New data'!AD:AD,'New data'!$B:$B,'Summary new'!$B10,'New data'!$C:$C,'Summary new'!$C10,'New data'!$D:$D,'Summary new'!$D10)</f>
        <v>77.761679649352971</v>
      </c>
      <c r="AE10" s="1">
        <f>AVERAGEIFS('New data'!AE:AE,'New data'!$B:$B,'Summary new'!$B10,'New data'!$C:$C,'Summary new'!$C10,'New data'!$D:$D,'Summary new'!$D10)</f>
        <v>6.2945537073950844</v>
      </c>
      <c r="AF10" s="1">
        <f>AVERAGEIFS('New data'!AF:AF,'New data'!$B:$B,'Summary new'!$B10,'New data'!$C:$C,'Summary new'!$C10,'New data'!$D:$D,'Summary new'!$D10)</f>
        <v>10.221488549839698</v>
      </c>
      <c r="AG10" s="1">
        <f>AVERAGEIFS('New data'!AG:AG,'New data'!$B:$B,'Summary new'!$B10,'New data'!$C:$C,'Summary new'!$C10,'New data'!$D:$D,'Summary new'!$D10)</f>
        <v>1.4445786774158413</v>
      </c>
      <c r="AH10" s="1">
        <f>AVERAGEIFS('New data'!AH:AH,'New data'!$B:$B,'Summary new'!$B10,'New data'!$C:$C,'Summary new'!$C10,'New data'!$D:$D,'Summary new'!$D10)</f>
        <v>2.2690155208110765</v>
      </c>
      <c r="AI10" s="1">
        <f>AVERAGEIFS('New data'!AI:AI,'New data'!$B:$B,'Summary new'!$B10,'New data'!$C:$C,'Summary new'!$C10,'New data'!$D:$D,'Summary new'!$D10)</f>
        <v>1.1544149185726053E-2</v>
      </c>
      <c r="AJ10" s="1">
        <f>AVERAGEIFS('New data'!AJ:AJ,'New data'!$B:$B,'Summary new'!$B10,'New data'!$C:$C,'Summary new'!$C10,'New data'!$D:$D,'Summary new'!$D10)</f>
        <v>0.40418904196547345</v>
      </c>
      <c r="AK10" s="1">
        <f>AVERAGEIFS('New data'!AK:AK,'New data'!$B:$B,'Summary new'!$B10,'New data'!$C:$C,'Summary new'!$C10,'New data'!$D:$D,'Summary new'!$D10)</f>
        <v>-0.16238916323992963</v>
      </c>
      <c r="AL10" s="1">
        <f>AVERAGEIFS('New data'!AL:AL,'New data'!$B:$B,'Summary new'!$B10,'New data'!$C:$C,'Summary new'!$C10,'New data'!$D:$D,'Summary new'!$D10)</f>
        <v>-0.15545947702509846</v>
      </c>
      <c r="AM10" s="1">
        <f>AVERAGEIFS('New data'!AM:AM,'New data'!$B:$B,'Summary new'!$B10,'New data'!$C:$C,'Summary new'!$C10,'New data'!$D:$D,'Summary new'!$D10)</f>
        <v>1.2170273866321228</v>
      </c>
    </row>
    <row r="11" spans="1:39" x14ac:dyDescent="0.25">
      <c r="A11" t="str" cm="1">
        <f t="array" ref="A11:D11">_xlfn.TEXTSPLIT(E11,"_")</f>
        <v/>
      </c>
      <c r="B11" t="str">
        <v>Plane</v>
      </c>
      <c r="C11" t="str">
        <v>15</v>
      </c>
      <c r="D11" t="str">
        <v>Longest</v>
      </c>
      <c r="E11" t="s">
        <v>365</v>
      </c>
      <c r="F11" s="1">
        <f>AVERAGEIFS('New data'!F:F,'New data'!$B:$B,'Summary new'!$B11,'New data'!$C:$C,'Summary new'!$C11,'New data'!$D:$D,'Summary new'!$D11)</f>
        <v>130.53937554359385</v>
      </c>
      <c r="G11" s="1">
        <f>AVERAGEIFS('New data'!G:G,'New data'!$B:$B,'Summary new'!$B11,'New data'!$C:$C,'Summary new'!$C11,'New data'!$D:$D,'Summary new'!$D11)</f>
        <v>76.728374958038174</v>
      </c>
      <c r="H11" s="1">
        <f>AVERAGEIFS('New data'!H:H,'New data'!$B:$B,'Summary new'!$B11,'New data'!$C:$C,'Summary new'!$C11,'New data'!$D:$D,'Summary new'!$D11)</f>
        <v>139.02074718475316</v>
      </c>
      <c r="I11" s="1">
        <f>AVERAGEIFS('New data'!I:I,'New data'!$B:$B,'Summary new'!$B11,'New data'!$C:$C,'Summary new'!$C11,'New data'!$D:$D,'Summary new'!$D11)</f>
        <v>82.563626289367477</v>
      </c>
      <c r="J11" s="1">
        <f>AVERAGEIFS('New data'!J:J,'New data'!$B:$B,'Summary new'!$B11,'New data'!$C:$C,'Summary new'!$C11,'New data'!$D:$D,'Summary new'!$D11)</f>
        <v>130.69062924385025</v>
      </c>
      <c r="K11" s="1">
        <f>AVERAGEIFS('New data'!K:K,'New data'!$B:$B,'Summary new'!$B11,'New data'!$C:$C,'Summary new'!$C11,'New data'!$D:$D,'Summary new'!$D11)</f>
        <v>77.737250685691606</v>
      </c>
      <c r="L11" s="1">
        <f>AVERAGEIFS('New data'!L:L,'New data'!$B:$B,'Summary new'!$B11,'New data'!$C:$C,'Summary new'!$C11,'New data'!$D:$D,'Summary new'!$D11)</f>
        <v>112.34608268737767</v>
      </c>
      <c r="M11" s="1">
        <f>AVERAGEIFS('New data'!M:M,'New data'!$B:$B,'Summary new'!$B11,'New data'!$C:$C,'Summary new'!$C11,'New data'!$D:$D,'Summary new'!$D11)</f>
        <v>83.211518526077128</v>
      </c>
      <c r="N11" s="3">
        <f>AVERAGEIFS('New data'!N:N,'New data'!$B:$B,'Summary new'!$B11,'New data'!$C:$C,'Summary new'!$C11,'New data'!$D:$D,'Summary new'!$D11)</f>
        <v>0.74412500485777811</v>
      </c>
      <c r="O11" s="3">
        <f>AVERAGEIFS('New data'!O:O,'New data'!$B:$B,'Summary new'!$B11,'New data'!$C:$C,'Summary new'!$C11,'New data'!$D:$D,'Summary new'!$D11)</f>
        <v>0.62254646047949747</v>
      </c>
      <c r="P11" s="3">
        <f>AVERAGEIFS('New data'!P:P,'New data'!$B:$B,'Summary new'!$B11,'New data'!$C:$C,'Summary new'!$C11,'New data'!$D:$D,'Summary new'!$D11)</f>
        <v>0.66088527813553744</v>
      </c>
      <c r="Q11" s="3">
        <f>AVERAGEIFS('New data'!Q:Q,'New data'!$B:$B,'Summary new'!$B11,'New data'!$C:$C,'Summary new'!$C11,'New data'!$D:$D,'Summary new'!$D11)</f>
        <v>0.59079677372731698</v>
      </c>
      <c r="R11" s="3">
        <f>AVERAGEIFS('New data'!R:R,'New data'!$B:$B,'Summary new'!$B11,'New data'!$C:$C,'Summary new'!$C11,'New data'!$D:$D,'Summary new'!$D11)</f>
        <v>0.60950792580842938</v>
      </c>
      <c r="S11" s="3">
        <f>AVERAGEIFS('New data'!S:S,'New data'!$B:$B,'Summary new'!$B11,'New data'!$C:$C,'Summary new'!$C11,'New data'!$D:$D,'Summary new'!$D11)</f>
        <v>0.63491069898009245</v>
      </c>
      <c r="T11" s="3">
        <f>AVERAGEIFS('New data'!T:T,'New data'!$B:$B,'Summary new'!$B11,'New data'!$C:$C,'Summary new'!$C11,'New data'!$D:$D,'Summary new'!$D11)</f>
        <v>0.65989821776747659</v>
      </c>
      <c r="U11" s="1">
        <f>AVERAGEIFS('New data'!U:U,'New data'!$B:$B,'Summary new'!$B11,'New data'!$C:$C,'Summary new'!$C11,'New data'!$D:$D,'Summary new'!$D11)</f>
        <v>26</v>
      </c>
      <c r="V11" s="1">
        <f>AVERAGEIFS('New data'!V:V,'New data'!$B:$B,'Summary new'!$B11,'New data'!$C:$C,'Summary new'!$C11,'New data'!$D:$D,'Summary new'!$D11)</f>
        <v>2</v>
      </c>
      <c r="W11" s="1">
        <f>AVERAGEIFS('New data'!W:W,'New data'!$B:$B,'Summary new'!$B11,'New data'!$C:$C,'Summary new'!$C11,'New data'!$D:$D,'Summary new'!$D11)</f>
        <v>100</v>
      </c>
      <c r="X11" s="1">
        <f>AVERAGEIFS('New data'!X:X,'New data'!$B:$B,'Summary new'!$B11,'New data'!$C:$C,'Summary new'!$C11,'New data'!$D:$D,'Summary new'!$D11)</f>
        <v>0.99000000953674305</v>
      </c>
      <c r="Y11" s="1">
        <f>AVERAGEIFS('New data'!Y:Y,'New data'!$B:$B,'Summary new'!$B11,'New data'!$C:$C,'Summary new'!$C11,'New data'!$D:$D,'Summary new'!$D11)</f>
        <v>1.29999995231628</v>
      </c>
      <c r="Z11" s="1">
        <f>AVERAGEIFS('New data'!Z:Z,'New data'!$B:$B,'Summary new'!$B11,'New data'!$C:$C,'Summary new'!$C11,'New data'!$D:$D,'Summary new'!$D11)</f>
        <v>0.89999997615814198</v>
      </c>
      <c r="AA11" s="1">
        <f>AVERAGEIFS('New data'!AA:AA,'New data'!$B:$B,'Summary new'!$B11,'New data'!$C:$C,'Summary new'!$C11,'New data'!$D:$D,'Summary new'!$D11)</f>
        <v>1613.1230310201638</v>
      </c>
      <c r="AB11" s="1">
        <f>AVERAGEIFS('New data'!AB:AB,'New data'!$B:$B,'Summary new'!$B11,'New data'!$C:$C,'Summary new'!$C11,'New data'!$D:$D,'Summary new'!$D11)</f>
        <v>157.86842539161429</v>
      </c>
      <c r="AC11" s="1">
        <f>AVERAGEIFS('New data'!AC:AC,'New data'!$B:$B,'Summary new'!$B11,'New data'!$C:$C,'Summary new'!$C11,'New data'!$D:$D,'Summary new'!$D11)</f>
        <v>47.870150089263895</v>
      </c>
      <c r="AD11" s="1">
        <f>AVERAGEIFS('New data'!AD:AD,'New data'!$B:$B,'Summary new'!$B11,'New data'!$C:$C,'Summary new'!$C11,'New data'!$D:$D,'Summary new'!$D11)</f>
        <v>77.761679649352956</v>
      </c>
      <c r="AE11" s="1">
        <f>AVERAGEIFS('New data'!AE:AE,'New data'!$B:$B,'Summary new'!$B11,'New data'!$C:$C,'Summary new'!$C11,'New data'!$D:$D,'Summary new'!$D11)</f>
        <v>4.1501265726657621</v>
      </c>
      <c r="AF11" s="1">
        <f>AVERAGEIFS('New data'!AF:AF,'New data'!$B:$B,'Summary new'!$B11,'New data'!$C:$C,'Summary new'!$C11,'New data'!$D:$D,'Summary new'!$D11)</f>
        <v>9.7405963896307952</v>
      </c>
      <c r="AG11" s="1">
        <f>AVERAGEIFS('New data'!AG:AG,'New data'!$B:$B,'Summary new'!$B11,'New data'!$C:$C,'Summary new'!$C11,'New data'!$D:$D,'Summary new'!$D11)</f>
        <v>1.4343050569295823</v>
      </c>
      <c r="AH11" s="1">
        <f>AVERAGEIFS('New data'!AH:AH,'New data'!$B:$B,'Summary new'!$B11,'New data'!$C:$C,'Summary new'!$C11,'New data'!$D:$D,'Summary new'!$D11)</f>
        <v>2.269015520811076</v>
      </c>
      <c r="AI11" s="1">
        <f>AVERAGEIFS('New data'!AI:AI,'New data'!$B:$B,'Summary new'!$B11,'New data'!$C:$C,'Summary new'!$C11,'New data'!$D:$D,'Summary new'!$D11)</f>
        <v>1.0261861169836387E-2</v>
      </c>
      <c r="AJ11" s="1">
        <f>AVERAGEIFS('New data'!AJ:AJ,'New data'!$B:$B,'Summary new'!$B11,'New data'!$C:$C,'Summary new'!$C11,'New data'!$D:$D,'Summary new'!$D11)</f>
        <v>0.69292285202501191</v>
      </c>
      <c r="AK11" s="1">
        <f>AVERAGEIFS('New data'!AK:AK,'New data'!$B:$B,'Summary new'!$B11,'New data'!$C:$C,'Summary new'!$C11,'New data'!$D:$D,'Summary new'!$D11)</f>
        <v>-0.15878664790363692</v>
      </c>
      <c r="AL11" s="1">
        <f>AVERAGEIFS('New data'!AL:AL,'New data'!$B:$B,'Summary new'!$B11,'New data'!$C:$C,'Summary new'!$C11,'New data'!$D:$D,'Summary new'!$D11)</f>
        <v>-0.15136989544231028</v>
      </c>
      <c r="AM11" s="1">
        <f>AVERAGEIFS('New data'!AM:AM,'New data'!$B:$B,'Summary new'!$B11,'New data'!$C:$C,'Summary new'!$C11,'New data'!$D:$D,'Summary new'!$D11)</f>
        <v>1.2654280781146348</v>
      </c>
    </row>
    <row r="12" spans="1:39" x14ac:dyDescent="0.25">
      <c r="A12" t="str" cm="1">
        <f t="array" ref="A12:D12">_xlfn.TEXTSPLIT(E12,"_")</f>
        <v/>
      </c>
      <c r="B12" t="str">
        <v>Plane</v>
      </c>
      <c r="C12" t="str">
        <v>45</v>
      </c>
      <c r="D12" t="str">
        <v>Longest</v>
      </c>
      <c r="E12" t="s">
        <v>366</v>
      </c>
      <c r="F12" s="1">
        <f>AVERAGEIFS('New data'!F:F,'New data'!$B:$B,'Summary new'!$B12,'New data'!$C:$C,'Summary new'!$C12,'New data'!$D:$D,'Summary new'!$D12)</f>
        <v>154.7197411060331</v>
      </c>
      <c r="G12" s="1">
        <f>AVERAGEIFS('New data'!G:G,'New data'!$B:$B,'Summary new'!$B12,'New data'!$C:$C,'Summary new'!$C12,'New data'!$D:$D,'Summary new'!$D12)</f>
        <v>88.42463850975021</v>
      </c>
      <c r="H12" s="1">
        <f>AVERAGEIFS('New data'!H:H,'New data'!$B:$B,'Summary new'!$B12,'New data'!$C:$C,'Summary new'!$C12,'New data'!$D:$D,'Summary new'!$D12)</f>
        <v>163.30481910705544</v>
      </c>
      <c r="I12" s="1">
        <f>AVERAGEIFS('New data'!I:I,'New data'!$B:$B,'Summary new'!$B12,'New data'!$C:$C,'Summary new'!$C12,'New data'!$D:$D,'Summary new'!$D12)</f>
        <v>94.538375854492003</v>
      </c>
      <c r="J12" s="1">
        <f>AVERAGEIFS('New data'!J:J,'New data'!$B:$B,'Summary new'!$B12,'New data'!$C:$C,'Summary new'!$C12,'New data'!$D:$D,'Summary new'!$D12)</f>
        <v>154.15457653999295</v>
      </c>
      <c r="K12" s="1">
        <f>AVERAGEIFS('New data'!K:K,'New data'!$B:$B,'Summary new'!$B12,'New data'!$C:$C,'Summary new'!$C12,'New data'!$D:$D,'Summary new'!$D12)</f>
        <v>89.315124034881336</v>
      </c>
      <c r="L12" s="1">
        <f>AVERAGEIFS('New data'!L:L,'New data'!$B:$B,'Summary new'!$B12,'New data'!$C:$C,'Summary new'!$C12,'New data'!$D:$D,'Summary new'!$D12)</f>
        <v>116.16039037704434</v>
      </c>
      <c r="M12" s="1">
        <f>AVERAGEIFS('New data'!M:M,'New data'!$B:$B,'Summary new'!$B12,'New data'!$C:$C,'Summary new'!$C12,'New data'!$D:$D,'Summary new'!$D12)</f>
        <v>82.879756450653005</v>
      </c>
      <c r="N12" s="3">
        <f>AVERAGEIFS('New data'!N:N,'New data'!$B:$B,'Summary new'!$B12,'New data'!$C:$C,'Summary new'!$C12,'New data'!$D:$D,'Summary new'!$D12)</f>
        <v>0.72687499597668603</v>
      </c>
      <c r="O12" s="3">
        <f>AVERAGEIFS('New data'!O:O,'New data'!$B:$B,'Summary new'!$B12,'New data'!$C:$C,'Summary new'!$C12,'New data'!$D:$D,'Summary new'!$D12)</f>
        <v>0.64372043311595861</v>
      </c>
      <c r="P12" s="3">
        <f>AVERAGEIFS('New data'!P:P,'New data'!$B:$B,'Summary new'!$B12,'New data'!$C:$C,'Summary new'!$C12,'New data'!$D:$D,'Summary new'!$D12)</f>
        <v>0.67600052803754762</v>
      </c>
      <c r="Q12" s="3">
        <f>AVERAGEIFS('New data'!Q:Q,'New data'!$B:$B,'Summary new'!$B12,'New data'!$C:$C,'Summary new'!$C12,'New data'!$D:$D,'Summary new'!$D12)</f>
        <v>0.60607343109669787</v>
      </c>
      <c r="R12" s="3">
        <f>AVERAGEIFS('New data'!R:R,'New data'!$B:$B,'Summary new'!$B12,'New data'!$C:$C,'Summary new'!$C12,'New data'!$D:$D,'Summary new'!$D12)</f>
        <v>0.6129890233278269</v>
      </c>
      <c r="S12" s="3">
        <f>AVERAGEIFS('New data'!S:S,'New data'!$B:$B,'Summary new'!$B12,'New data'!$C:$C,'Summary new'!$C12,'New data'!$D:$D,'Summary new'!$D12)</f>
        <v>0.62621180713176694</v>
      </c>
      <c r="T12" s="3">
        <f>AVERAGEIFS('New data'!T:T,'New data'!$B:$B,'Summary new'!$B12,'New data'!$C:$C,'Summary new'!$C12,'New data'!$D:$D,'Summary new'!$D12)</f>
        <v>0.65029088035225824</v>
      </c>
      <c r="U12" s="1">
        <f>AVERAGEIFS('New data'!U:U,'New data'!$B:$B,'Summary new'!$B12,'New data'!$C:$C,'Summary new'!$C12,'New data'!$D:$D,'Summary new'!$D12)</f>
        <v>28.75</v>
      </c>
      <c r="V12" s="1">
        <f>AVERAGEIFS('New data'!V:V,'New data'!$B:$B,'Summary new'!$B12,'New data'!$C:$C,'Summary new'!$C12,'New data'!$D:$D,'Summary new'!$D12)</f>
        <v>2</v>
      </c>
      <c r="W12" s="1">
        <f>AVERAGEIFS('New data'!W:W,'New data'!$B:$B,'Summary new'!$B12,'New data'!$C:$C,'Summary new'!$C12,'New data'!$D:$D,'Summary new'!$D12)</f>
        <v>100</v>
      </c>
      <c r="X12" s="1">
        <f>AVERAGEIFS('New data'!X:X,'New data'!$B:$B,'Summary new'!$B12,'New data'!$C:$C,'Summary new'!$C12,'New data'!$D:$D,'Summary new'!$D12)</f>
        <v>0.99000000953674305</v>
      </c>
      <c r="Y12" s="1">
        <f>AVERAGEIFS('New data'!Y:Y,'New data'!$B:$B,'Summary new'!$B12,'New data'!$C:$C,'Summary new'!$C12,'New data'!$D:$D,'Summary new'!$D12)</f>
        <v>1.29999995231628</v>
      </c>
      <c r="Z12" s="1">
        <f>AVERAGEIFS('New data'!Z:Z,'New data'!$B:$B,'Summary new'!$B12,'New data'!$C:$C,'Summary new'!$C12,'New data'!$D:$D,'Summary new'!$D12)</f>
        <v>0.89999997615814198</v>
      </c>
      <c r="AA12" s="1">
        <f>AVERAGEIFS('New data'!AA:AA,'New data'!$B:$B,'Summary new'!$B12,'New data'!$C:$C,'Summary new'!$C12,'New data'!$D:$D,'Summary new'!$D12)</f>
        <v>1648.5861544609063</v>
      </c>
      <c r="AB12" s="1">
        <f>AVERAGEIFS('New data'!AB:AB,'New data'!$B:$B,'Summary new'!$B12,'New data'!$C:$C,'Summary new'!$C12,'New data'!$D:$D,'Summary new'!$D12)</f>
        <v>157.4700267165897</v>
      </c>
      <c r="AC12" s="1">
        <f>AVERAGEIFS('New data'!AC:AC,'New data'!$B:$B,'Summary new'!$B12,'New data'!$C:$C,'Summary new'!$C12,'New data'!$D:$D,'Summary new'!$D12)</f>
        <v>47.31235074996944</v>
      </c>
      <c r="AD12" s="1">
        <f>AVERAGEIFS('New data'!AD:AD,'New data'!$B:$B,'Summary new'!$B12,'New data'!$C:$C,'Summary new'!$C12,'New data'!$D:$D,'Summary new'!$D12)</f>
        <v>77.761679649352971</v>
      </c>
      <c r="AE12" s="1">
        <f>AVERAGEIFS('New data'!AE:AE,'New data'!$B:$B,'Summary new'!$B12,'New data'!$C:$C,'Summary new'!$C12,'New data'!$D:$D,'Summary new'!$D12)</f>
        <v>6.8605091699160159</v>
      </c>
      <c r="AF12" s="1">
        <f>AVERAGEIFS('New data'!AF:AF,'New data'!$B:$B,'Summary new'!$B12,'New data'!$C:$C,'Summary new'!$C12,'New data'!$D:$D,'Summary new'!$D12)</f>
        <v>9.6818045403342552</v>
      </c>
      <c r="AG12" s="1">
        <f>AVERAGEIFS('New data'!AG:AG,'New data'!$B:$B,'Summary new'!$B12,'New data'!$C:$C,'Summary new'!$C12,'New data'!$D:$D,'Summary new'!$D12)</f>
        <v>1.4269766956567713</v>
      </c>
      <c r="AH12" s="1">
        <f>AVERAGEIFS('New data'!AH:AH,'New data'!$B:$B,'Summary new'!$B12,'New data'!$C:$C,'Summary new'!$C12,'New data'!$D:$D,'Summary new'!$D12)</f>
        <v>2.269015520811076</v>
      </c>
      <c r="AI12" s="1">
        <f>AVERAGEIFS('New data'!AI:AI,'New data'!$B:$B,'Summary new'!$B12,'New data'!$C:$C,'Summary new'!$C12,'New data'!$D:$D,'Summary new'!$D12)</f>
        <v>1.0851400817447031E-2</v>
      </c>
      <c r="AJ12" s="1">
        <f>AVERAGEIFS('New data'!AJ:AJ,'New data'!$B:$B,'Summary new'!$B12,'New data'!$C:$C,'Summary new'!$C12,'New data'!$D:$D,'Summary new'!$D12)</f>
        <v>0.68963190908733107</v>
      </c>
      <c r="AK12" s="1">
        <f>AVERAGEIFS('New data'!AK:AK,'New data'!$B:$B,'Summary new'!$B12,'New data'!$C:$C,'Summary new'!$C12,'New data'!$D:$D,'Summary new'!$D12)</f>
        <v>-0.19994107949801654</v>
      </c>
      <c r="AL12" s="1">
        <f>AVERAGEIFS('New data'!AL:AL,'New data'!$B:$B,'Summary new'!$B12,'New data'!$C:$C,'Summary new'!$C12,'New data'!$D:$D,'Summary new'!$D12)</f>
        <v>-0.19329304190113089</v>
      </c>
      <c r="AM12" s="1">
        <f>AVERAGEIFS('New data'!AM:AM,'New data'!$B:$B,'Summary new'!$B12,'New data'!$C:$C,'Summary new'!$C12,'New data'!$D:$D,'Summary new'!$D12)</f>
        <v>1.5264732300790271</v>
      </c>
    </row>
    <row r="13" spans="1:39" x14ac:dyDescent="0.25">
      <c r="A13" t="str" cm="1">
        <f t="array" ref="A13:D13">_xlfn.TEXTSPLIT(E13,"_")</f>
        <v/>
      </c>
      <c r="B13" t="str">
        <v>Plane</v>
      </c>
      <c r="C13" t="str">
        <v>Oblique</v>
      </c>
      <c r="D13" t="str">
        <v>Longest</v>
      </c>
      <c r="E13" t="s">
        <v>367</v>
      </c>
      <c r="F13" s="1">
        <f>AVERAGEIFS('New data'!F:F,'New data'!$B:$B,'Summary new'!$B13,'New data'!$C:$C,'Summary new'!$C13,'New data'!$D:$D,'Summary new'!$D13)</f>
        <v>160.61415195465048</v>
      </c>
      <c r="G13" s="1">
        <f>AVERAGEIFS('New data'!G:G,'New data'!$B:$B,'Summary new'!$B13,'New data'!$C:$C,'Summary new'!$C13,'New data'!$D:$D,'Summary new'!$D13)</f>
        <v>90.183903455733883</v>
      </c>
      <c r="H13" s="1">
        <f>AVERAGEIFS('New data'!H:H,'New data'!$B:$B,'Summary new'!$B13,'New data'!$C:$C,'Summary new'!$C13,'New data'!$D:$D,'Summary new'!$D13)</f>
        <v>170.76492357253989</v>
      </c>
      <c r="I13" s="1">
        <f>AVERAGEIFS('New data'!I:I,'New data'!$B:$B,'Summary new'!$B13,'New data'!$C:$C,'Summary new'!$C13,'New data'!$D:$D,'Summary new'!$D13)</f>
        <v>98.027499914169056</v>
      </c>
      <c r="J13" s="1">
        <f>AVERAGEIFS('New data'!J:J,'New data'!$B:$B,'Summary new'!$B13,'New data'!$C:$C,'Summary new'!$C13,'New data'!$D:$D,'Summary new'!$D13)</f>
        <v>161.95096659660305</v>
      </c>
      <c r="K13" s="1">
        <f>AVERAGEIFS('New data'!K:K,'New data'!$B:$B,'Summary new'!$B13,'New data'!$C:$C,'Summary new'!$C13,'New data'!$D:$D,'Summary new'!$D13)</f>
        <v>93.006372570991076</v>
      </c>
      <c r="L13" s="1">
        <f>AVERAGEIFS('New data'!L:L,'New data'!$B:$B,'Summary new'!$B13,'New data'!$C:$C,'Summary new'!$C13,'New data'!$D:$D,'Summary new'!$D13)</f>
        <v>110.21960020065285</v>
      </c>
      <c r="M13" s="1">
        <f>AVERAGEIFS('New data'!M:M,'New data'!$B:$B,'Summary new'!$B13,'New data'!$C:$C,'Summary new'!$C13,'New data'!$D:$D,'Summary new'!$D13)</f>
        <v>67.008988618850623</v>
      </c>
      <c r="N13" s="3">
        <f>AVERAGEIFS('New data'!N:N,'New data'!$B:$B,'Summary new'!$B13,'New data'!$C:$C,'Summary new'!$C13,'New data'!$D:$D,'Summary new'!$D13)</f>
        <v>0.7422499973326917</v>
      </c>
      <c r="O13" s="3">
        <f>AVERAGEIFS('New data'!O:O,'New data'!$B:$B,'Summary new'!$B13,'New data'!$C:$C,'Summary new'!$C13,'New data'!$D:$D,'Summary new'!$D13)</f>
        <v>0.67195524275302854</v>
      </c>
      <c r="P13" s="3">
        <f>AVERAGEIFS('New data'!P:P,'New data'!$B:$B,'Summary new'!$B13,'New data'!$C:$C,'Summary new'!$C13,'New data'!$D:$D,'Summary new'!$D13)</f>
        <v>0.7400834336876867</v>
      </c>
      <c r="Q13" s="3">
        <f>AVERAGEIFS('New data'!Q:Q,'New data'!$B:$B,'Summary new'!$B13,'New data'!$C:$C,'Summary new'!$C13,'New data'!$D:$D,'Summary new'!$D13)</f>
        <v>0.66385040933606854</v>
      </c>
      <c r="R13" s="3">
        <f>AVERAGEIFS('New data'!R:R,'New data'!$B:$B,'Summary new'!$B13,'New data'!$C:$C,'Summary new'!$C13,'New data'!$D:$D,'Summary new'!$D13)</f>
        <v>0.66815149411559061</v>
      </c>
      <c r="S13" s="3">
        <f>AVERAGEIFS('New data'!S:S,'New data'!$B:$B,'Summary new'!$B13,'New data'!$C:$C,'Summary new'!$C13,'New data'!$D:$D,'Summary new'!$D13)</f>
        <v>0.66944649443030335</v>
      </c>
      <c r="T13" s="3">
        <f>AVERAGEIFS('New data'!T:T,'New data'!$B:$B,'Summary new'!$B13,'New data'!$C:$C,'Summary new'!$C13,'New data'!$D:$D,'Summary new'!$D13)</f>
        <v>0.68694909289479211</v>
      </c>
      <c r="U13" s="1">
        <f>AVERAGEIFS('New data'!U:U,'New data'!$B:$B,'Summary new'!$B13,'New data'!$C:$C,'Summary new'!$C13,'New data'!$D:$D,'Summary new'!$D13)</f>
        <v>30.375</v>
      </c>
      <c r="V13" s="1">
        <f>AVERAGEIFS('New data'!V:V,'New data'!$B:$B,'Summary new'!$B13,'New data'!$C:$C,'Summary new'!$C13,'New data'!$D:$D,'Summary new'!$D13)</f>
        <v>2</v>
      </c>
      <c r="W13" s="1">
        <f>AVERAGEIFS('New data'!W:W,'New data'!$B:$B,'Summary new'!$B13,'New data'!$C:$C,'Summary new'!$C13,'New data'!$D:$D,'Summary new'!$D13)</f>
        <v>100</v>
      </c>
      <c r="X13" s="1">
        <f>AVERAGEIFS('New data'!X:X,'New data'!$B:$B,'Summary new'!$B13,'New data'!$C:$C,'Summary new'!$C13,'New data'!$D:$D,'Summary new'!$D13)</f>
        <v>0.99000000953674305</v>
      </c>
      <c r="Y13" s="1">
        <f>AVERAGEIFS('New data'!Y:Y,'New data'!$B:$B,'Summary new'!$B13,'New data'!$C:$C,'Summary new'!$C13,'New data'!$D:$D,'Summary new'!$D13)</f>
        <v>1.29999995231628</v>
      </c>
      <c r="Z13" s="1">
        <f>AVERAGEIFS('New data'!Z:Z,'New data'!$B:$B,'Summary new'!$B13,'New data'!$C:$C,'Summary new'!$C13,'New data'!$D:$D,'Summary new'!$D13)</f>
        <v>0.89999997615814198</v>
      </c>
      <c r="AA13" s="1">
        <f>AVERAGEIFS('New data'!AA:AA,'New data'!$B:$B,'Summary new'!$B13,'New data'!$C:$C,'Summary new'!$C13,'New data'!$D:$D,'Summary new'!$D13)</f>
        <v>1342.6729253530502</v>
      </c>
      <c r="AB13" s="1">
        <f>AVERAGEIFS('New data'!AB:AB,'New data'!$B:$B,'Summary new'!$B13,'New data'!$C:$C,'Summary new'!$C13,'New data'!$D:$D,'Summary new'!$D13)</f>
        <v>157.17677791416642</v>
      </c>
      <c r="AC13" s="1">
        <f>AVERAGEIFS('New data'!AC:AC,'New data'!$B:$B,'Summary new'!$B13,'New data'!$C:$C,'Summary new'!$C13,'New data'!$D:$D,'Summary new'!$D13)</f>
        <v>46.658077716827329</v>
      </c>
      <c r="AD13" s="1">
        <f>AVERAGEIFS('New data'!AD:AD,'New data'!$B:$B,'Summary new'!$B13,'New data'!$C:$C,'Summary new'!$C13,'New data'!$D:$D,'Summary new'!$D13)</f>
        <v>77.761679649352956</v>
      </c>
      <c r="AE13" s="1">
        <f>AVERAGEIFS('New data'!AE:AE,'New data'!$B:$B,'Summary new'!$B13,'New data'!$C:$C,'Summary new'!$C13,'New data'!$D:$D,'Summary new'!$D13)</f>
        <v>3.309034338958404</v>
      </c>
      <c r="AF13" s="1">
        <f>AVERAGEIFS('New data'!AF:AF,'New data'!$B:$B,'Summary new'!$B13,'New data'!$C:$C,'Summary new'!$C13,'New data'!$D:$D,'Summary new'!$D13)</f>
        <v>9.6274210906121791</v>
      </c>
      <c r="AG13" s="1">
        <f>AVERAGEIFS('New data'!AG:AG,'New data'!$B:$B,'Summary new'!$B13,'New data'!$C:$C,'Summary new'!$C13,'New data'!$D:$D,'Summary new'!$D13)</f>
        <v>1.4219306409358938</v>
      </c>
      <c r="AH13" s="1">
        <f>AVERAGEIFS('New data'!AH:AH,'New data'!$B:$B,'Summary new'!$B13,'New data'!$C:$C,'Summary new'!$C13,'New data'!$D:$D,'Summary new'!$D13)</f>
        <v>2.269015520811076</v>
      </c>
      <c r="AI13" s="1">
        <f>AVERAGEIFS('New data'!AI:AI,'New data'!$B:$B,'Summary new'!$B13,'New data'!$C:$C,'Summary new'!$C13,'New data'!$D:$D,'Summary new'!$D13)</f>
        <v>9.1522605123124361E-3</v>
      </c>
      <c r="AJ13" s="1">
        <f>AVERAGEIFS('New data'!AJ:AJ,'New data'!$B:$B,'Summary new'!$B13,'New data'!$C:$C,'Summary new'!$C13,'New data'!$D:$D,'Summary new'!$D13)</f>
        <v>0.69837745427155962</v>
      </c>
      <c r="AK13" s="1">
        <f>AVERAGEIFS('New data'!AK:AK,'New data'!$B:$B,'Summary new'!$B13,'New data'!$C:$C,'Summary new'!$C13,'New data'!$D:$D,'Summary new'!$D13)</f>
        <v>-0.30287678902399429</v>
      </c>
      <c r="AL13" s="1">
        <f>AVERAGEIFS('New data'!AL:AL,'New data'!$B:$B,'Summary new'!$B13,'New data'!$C:$C,'Summary new'!$C13,'New data'!$D:$D,'Summary new'!$D13)</f>
        <v>-0.29076859313113945</v>
      </c>
      <c r="AM13" s="1">
        <f>AVERAGEIFS('New data'!AM:AM,'New data'!$B:$B,'Summary new'!$B13,'New data'!$C:$C,'Summary new'!$C13,'New data'!$D:$D,'Summary new'!$D13)</f>
        <v>1.9809847312922733</v>
      </c>
    </row>
    <row r="14" spans="1:39" x14ac:dyDescent="0.25">
      <c r="A14" t="str" cm="1">
        <f t="array" ref="A14:D14">_xlfn.TEXTSPLIT(E14,"_")</f>
        <v/>
      </c>
      <c r="B14" t="str">
        <v>Point</v>
      </c>
      <c r="C14" t="str">
        <v>Parallel</v>
      </c>
      <c r="D14" t="str">
        <v>Longest</v>
      </c>
      <c r="E14" t="s">
        <v>368</v>
      </c>
      <c r="F14" s="1">
        <f>AVERAGEIFS('New data'!F:F,'New data'!$B:$B,'Summary new'!$B14,'New data'!$C:$C,'Summary new'!$C14,'New data'!$D:$D,'Summary new'!$D14)</f>
        <v>151.70138788223241</v>
      </c>
      <c r="G14" s="1">
        <f>AVERAGEIFS('New data'!G:G,'New data'!$B:$B,'Summary new'!$B14,'New data'!$C:$C,'Summary new'!$C14,'New data'!$D:$D,'Summary new'!$D14)</f>
        <v>104.00136184692353</v>
      </c>
      <c r="H14" s="1">
        <f>AVERAGEIFS('New data'!H:H,'New data'!$B:$B,'Summary new'!$B14,'New data'!$C:$C,'Summary new'!$C14,'New data'!$D:$D,'Summary new'!$D14)</f>
        <v>162.22840118408163</v>
      </c>
      <c r="I14" s="1">
        <f>AVERAGEIFS('New data'!I:I,'New data'!$B:$B,'Summary new'!$B14,'New data'!$C:$C,'Summary new'!$C14,'New data'!$D:$D,'Summary new'!$D14)</f>
        <v>113.68250131607029</v>
      </c>
      <c r="J14" s="1">
        <f>AVERAGEIFS('New data'!J:J,'New data'!$B:$B,'Summary new'!$B14,'New data'!$C:$C,'Summary new'!$C14,'New data'!$D:$D,'Summary new'!$D14)</f>
        <v>151.46302294731117</v>
      </c>
      <c r="K14" s="1">
        <f>AVERAGEIFS('New data'!K:K,'New data'!$B:$B,'Summary new'!$B14,'New data'!$C:$C,'Summary new'!$C14,'New data'!$D:$D,'Summary new'!$D14)</f>
        <v>107.44750261306733</v>
      </c>
      <c r="L14" s="1">
        <f>AVERAGEIFS('New data'!L:L,'New data'!$B:$B,'Summary new'!$B14,'New data'!$C:$C,'Summary new'!$C14,'New data'!$D:$D,'Summary new'!$D14)</f>
        <v>77.88254547119125</v>
      </c>
      <c r="M14" s="1">
        <f>AVERAGEIFS('New data'!M:M,'New data'!$B:$B,'Summary new'!$B14,'New data'!$C:$C,'Summary new'!$C14,'New data'!$D:$D,'Summary new'!$D14)</f>
        <v>39.126270174980114</v>
      </c>
      <c r="N14" s="3">
        <f>AVERAGEIFS('New data'!N:N,'New data'!$B:$B,'Summary new'!$B14,'New data'!$C:$C,'Summary new'!$C14,'New data'!$D:$D,'Summary new'!$D14)</f>
        <v>0.61399999447166898</v>
      </c>
      <c r="O14" s="3">
        <f>AVERAGEIFS('New data'!O:O,'New data'!$B:$B,'Summary new'!$B14,'New data'!$C:$C,'Summary new'!$C14,'New data'!$D:$D,'Summary new'!$D14)</f>
        <v>0.52454598993062929</v>
      </c>
      <c r="P14" s="3">
        <f>AVERAGEIFS('New data'!P:P,'New data'!$B:$B,'Summary new'!$B14,'New data'!$C:$C,'Summary new'!$C14,'New data'!$D:$D,'Summary new'!$D14)</f>
        <v>0.68998939171433404</v>
      </c>
      <c r="Q14" s="3">
        <f>AVERAGEIFS('New data'!Q:Q,'New data'!$B:$B,'Summary new'!$B14,'New data'!$C:$C,'Summary new'!$C14,'New data'!$D:$D,'Summary new'!$D14)</f>
        <v>0.63977943029108464</v>
      </c>
      <c r="R14" s="3">
        <f>AVERAGEIFS('New data'!R:R,'New data'!$B:$B,'Summary new'!$B14,'New data'!$C:$C,'Summary new'!$C14,'New data'!$D:$D,'Summary new'!$D14)</f>
        <v>0.65305435284972135</v>
      </c>
      <c r="S14" s="3">
        <f>AVERAGEIFS('New data'!S:S,'New data'!$B:$B,'Summary new'!$B14,'New data'!$C:$C,'Summary new'!$C14,'New data'!$D:$D,'Summary new'!$D14)</f>
        <v>0.67457268014550165</v>
      </c>
      <c r="T14" s="3">
        <f>AVERAGEIFS('New data'!T:T,'New data'!$B:$B,'Summary new'!$B14,'New data'!$C:$C,'Summary new'!$C14,'New data'!$D:$D,'Summary new'!$D14)</f>
        <v>0.68633985146880105</v>
      </c>
      <c r="U14" s="1">
        <f>AVERAGEIFS('New data'!U:U,'New data'!$B:$B,'Summary new'!$B14,'New data'!$C:$C,'Summary new'!$C14,'New data'!$D:$D,'Summary new'!$D14)</f>
        <v>20.875</v>
      </c>
      <c r="V14" s="1">
        <f>AVERAGEIFS('New data'!V:V,'New data'!$B:$B,'Summary new'!$B14,'New data'!$C:$C,'Summary new'!$C14,'New data'!$D:$D,'Summary new'!$D14)</f>
        <v>2</v>
      </c>
      <c r="W14" s="1">
        <f>AVERAGEIFS('New data'!W:W,'New data'!$B:$B,'Summary new'!$B14,'New data'!$C:$C,'Summary new'!$C14,'New data'!$D:$D,'Summary new'!$D14)</f>
        <v>100</v>
      </c>
      <c r="X14" s="1">
        <f>AVERAGEIFS('New data'!X:X,'New data'!$B:$B,'Summary new'!$B14,'New data'!$C:$C,'Summary new'!$C14,'New data'!$D:$D,'Summary new'!$D14)</f>
        <v>0.99000000953674305</v>
      </c>
      <c r="Y14" s="1">
        <f>AVERAGEIFS('New data'!Y:Y,'New data'!$B:$B,'Summary new'!$B14,'New data'!$C:$C,'Summary new'!$C14,'New data'!$D:$D,'Summary new'!$D14)</f>
        <v>1.29999995231628</v>
      </c>
      <c r="Z14" s="1">
        <f>AVERAGEIFS('New data'!Z:Z,'New data'!$B:$B,'Summary new'!$B14,'New data'!$C:$C,'Summary new'!$C14,'New data'!$D:$D,'Summary new'!$D14)</f>
        <v>0.89999997615814198</v>
      </c>
      <c r="AA14" s="1">
        <f>AVERAGEIFS('New data'!AA:AA,'New data'!$B:$B,'Summary new'!$B14,'New data'!$C:$C,'Summary new'!$C14,'New data'!$D:$D,'Summary new'!$D14)</f>
        <v>46.128502782434126</v>
      </c>
      <c r="AB14" s="1">
        <f>AVERAGEIFS('New data'!AB:AB,'New data'!$B:$B,'Summary new'!$B14,'New data'!$C:$C,'Summary new'!$C14,'New data'!$D:$D,'Summary new'!$D14)</f>
        <v>162.88213586807248</v>
      </c>
      <c r="AC14" s="1">
        <f>AVERAGEIFS('New data'!AC:AC,'New data'!$B:$B,'Summary new'!$B14,'New data'!$C:$C,'Summary new'!$C14,'New data'!$D:$D,'Summary new'!$D14)</f>
        <v>37.99508237838743</v>
      </c>
      <c r="AD14" s="1">
        <f>AVERAGEIFS('New data'!AD:AD,'New data'!$B:$B,'Summary new'!$B14,'New data'!$C:$C,'Summary new'!$C14,'New data'!$D:$D,'Summary new'!$D14)</f>
        <v>77.761679649352956</v>
      </c>
      <c r="AE14" s="1">
        <f>AVERAGEIFS('New data'!AE:AE,'New data'!$B:$B,'Summary new'!$B14,'New data'!$C:$C,'Summary new'!$C14,'New data'!$D:$D,'Summary new'!$D14)</f>
        <v>6.1075019916246953</v>
      </c>
      <c r="AF14" s="1">
        <f>AVERAGEIFS('New data'!AF:AF,'New data'!$B:$B,'Summary new'!$B14,'New data'!$C:$C,'Summary new'!$C14,'New data'!$D:$D,'Summary new'!$D14)</f>
        <v>9.8767201420850892</v>
      </c>
      <c r="AG14" s="1">
        <f>AVERAGEIFS('New data'!AG:AG,'New data'!$B:$B,'Summary new'!$B14,'New data'!$C:$C,'Summary new'!$C14,'New data'!$D:$D,'Summary new'!$D14)</f>
        <v>1.1839325577020587</v>
      </c>
      <c r="AH14" s="1">
        <f>AVERAGEIFS('New data'!AH:AH,'New data'!$B:$B,'Summary new'!$B14,'New data'!$C:$C,'Summary new'!$C14,'New data'!$D:$D,'Summary new'!$D14)</f>
        <v>2.269015520811076</v>
      </c>
      <c r="AI14" s="1">
        <f>AVERAGEIFS('New data'!AI:AI,'New data'!$B:$B,'Summary new'!$B14,'New data'!$C:$C,'Summary new'!$C14,'New data'!$D:$D,'Summary new'!$D14)</f>
        <v>6.6530557855807873E-2</v>
      </c>
      <c r="AJ14" s="1">
        <f>AVERAGEIFS('New data'!AJ:AJ,'New data'!$B:$B,'Summary new'!$B14,'New data'!$C:$C,'Summary new'!$C14,'New data'!$D:$D,'Summary new'!$D14)</f>
        <v>0.37201697288394797</v>
      </c>
      <c r="AK14" s="1">
        <f>AVERAGEIFS('New data'!AK:AK,'New data'!$B:$B,'Summary new'!$B14,'New data'!$C:$C,'Summary new'!$C14,'New data'!$D:$D,'Summary new'!$D14)</f>
        <v>-0.26117998090005778</v>
      </c>
      <c r="AL14" s="1">
        <f>AVERAGEIFS('New data'!AL:AL,'New data'!$B:$B,'Summary new'!$B14,'New data'!$C:$C,'Summary new'!$C14,'New data'!$D:$D,'Summary new'!$D14)</f>
        <v>-0.25405179653870524</v>
      </c>
      <c r="AM14" s="1">
        <f>AVERAGEIFS('New data'!AM:AM,'New data'!$B:$B,'Summary new'!$B14,'New data'!$C:$C,'Summary new'!$C14,'New data'!$D:$D,'Summary new'!$D14)</f>
        <v>2.6080742645663229</v>
      </c>
    </row>
    <row r="15" spans="1:39" x14ac:dyDescent="0.25">
      <c r="A15" t="str" cm="1">
        <f t="array" ref="A15:D15">_xlfn.TEXTSPLIT(E15,"_")</f>
        <v/>
      </c>
      <c r="B15" t="str">
        <v>Point</v>
      </c>
      <c r="C15" t="str">
        <v>15</v>
      </c>
      <c r="D15" t="str">
        <v>Longest</v>
      </c>
      <c r="E15" t="s">
        <v>369</v>
      </c>
      <c r="F15" s="1">
        <f>AVERAGEIFS('New data'!F:F,'New data'!$B:$B,'Summary new'!$B15,'New data'!$C:$C,'Summary new'!$C15,'New data'!$D:$D,'Summary new'!$D15)</f>
        <v>173.29582333564738</v>
      </c>
      <c r="G15" s="1">
        <f>AVERAGEIFS('New data'!G:G,'New data'!$B:$B,'Summary new'!$B15,'New data'!$C:$C,'Summary new'!$C15,'New data'!$D:$D,'Summary new'!$D15)</f>
        <v>132.26313781738241</v>
      </c>
      <c r="H15" s="1">
        <f>AVERAGEIFS('New data'!H:H,'New data'!$B:$B,'Summary new'!$B15,'New data'!$C:$C,'Summary new'!$C15,'New data'!$D:$D,'Summary new'!$D15)</f>
        <v>189.43791198730432</v>
      </c>
      <c r="I15" s="1">
        <f>AVERAGEIFS('New data'!I:I,'New data'!$B:$B,'Summary new'!$B15,'New data'!$C:$C,'Summary new'!$C15,'New data'!$D:$D,'Summary new'!$D15)</f>
        <v>136.92824673652615</v>
      </c>
      <c r="J15" s="1">
        <f>AVERAGEIFS('New data'!J:J,'New data'!$B:$B,'Summary new'!$B15,'New data'!$C:$C,'Summary new'!$C15,'New data'!$D:$D,'Summary new'!$D15)</f>
        <v>178.74582958221413</v>
      </c>
      <c r="K15" s="1">
        <f>AVERAGEIFS('New data'!K:K,'New data'!$B:$B,'Summary new'!$B15,'New data'!$C:$C,'Summary new'!$C15,'New data'!$D:$D,'Summary new'!$D15)</f>
        <v>130.72549951076485</v>
      </c>
      <c r="L15" s="1">
        <f>AVERAGEIFS('New data'!L:L,'New data'!$B:$B,'Summary new'!$B15,'New data'!$C:$C,'Summary new'!$C15,'New data'!$D:$D,'Summary new'!$D15)</f>
        <v>75.379190921783305</v>
      </c>
      <c r="M15" s="1">
        <f>AVERAGEIFS('New data'!M:M,'New data'!$B:$B,'Summary new'!$B15,'New data'!$C:$C,'Summary new'!$C15,'New data'!$D:$D,'Summary new'!$D15)</f>
        <v>32.849959731101961</v>
      </c>
      <c r="N15" s="3">
        <f>AVERAGEIFS('New data'!N:N,'New data'!$B:$B,'Summary new'!$B15,'New data'!$C:$C,'Summary new'!$C15,'New data'!$D:$D,'Summary new'!$D15)</f>
        <v>0.5892499983310695</v>
      </c>
      <c r="O15" s="3">
        <f>AVERAGEIFS('New data'!O:O,'New data'!$B:$B,'Summary new'!$B15,'New data'!$C:$C,'Summary new'!$C15,'New data'!$D:$D,'Summary new'!$D15)</f>
        <v>0.60905055329203561</v>
      </c>
      <c r="P15" s="3">
        <f>AVERAGEIFS('New data'!P:P,'New data'!$B:$B,'Summary new'!$B15,'New data'!$C:$C,'Summary new'!$C15,'New data'!$D:$D,'Summary new'!$D15)</f>
        <v>0.70632524043321543</v>
      </c>
      <c r="Q15" s="3">
        <f>AVERAGEIFS('New data'!Q:Q,'New data'!$B:$B,'Summary new'!$B15,'New data'!$C:$C,'Summary new'!$C15,'New data'!$D:$D,'Summary new'!$D15)</f>
        <v>0.65126360270362116</v>
      </c>
      <c r="R15" s="3">
        <f>AVERAGEIFS('New data'!R:R,'New data'!$B:$B,'Summary new'!$B15,'New data'!$C:$C,'Summary new'!$C15,'New data'!$D:$D,'Summary new'!$D15)</f>
        <v>0.66887640580534902</v>
      </c>
      <c r="S15" s="3">
        <f>AVERAGEIFS('New data'!S:S,'New data'!$B:$B,'Summary new'!$B15,'New data'!$C:$C,'Summary new'!$C15,'New data'!$D:$D,'Summary new'!$D15)</f>
        <v>0.69012448564171747</v>
      </c>
      <c r="T15" s="3">
        <f>AVERAGEIFS('New data'!T:T,'New data'!$B:$B,'Summary new'!$B15,'New data'!$C:$C,'Summary new'!$C15,'New data'!$D:$D,'Summary new'!$D15)</f>
        <v>0.70362656190991368</v>
      </c>
      <c r="U15" s="1">
        <f>AVERAGEIFS('New data'!U:U,'New data'!$B:$B,'Summary new'!$B15,'New data'!$C:$C,'Summary new'!$C15,'New data'!$D:$D,'Summary new'!$D15)</f>
        <v>20.5</v>
      </c>
      <c r="V15" s="1">
        <f>AVERAGEIFS('New data'!V:V,'New data'!$B:$B,'Summary new'!$B15,'New data'!$C:$C,'Summary new'!$C15,'New data'!$D:$D,'Summary new'!$D15)</f>
        <v>2</v>
      </c>
      <c r="W15" s="1">
        <f>AVERAGEIFS('New data'!W:W,'New data'!$B:$B,'Summary new'!$B15,'New data'!$C:$C,'Summary new'!$C15,'New data'!$D:$D,'Summary new'!$D15)</f>
        <v>100</v>
      </c>
      <c r="X15" s="1">
        <f>AVERAGEIFS('New data'!X:X,'New data'!$B:$B,'Summary new'!$B15,'New data'!$C:$C,'Summary new'!$C15,'New data'!$D:$D,'Summary new'!$D15)</f>
        <v>0.99000000953674305</v>
      </c>
      <c r="Y15" s="1">
        <f>AVERAGEIFS('New data'!Y:Y,'New data'!$B:$B,'Summary new'!$B15,'New data'!$C:$C,'Summary new'!$C15,'New data'!$D:$D,'Summary new'!$D15)</f>
        <v>1.29999995231628</v>
      </c>
      <c r="Z15" s="1">
        <f>AVERAGEIFS('New data'!Z:Z,'New data'!$B:$B,'Summary new'!$B15,'New data'!$C:$C,'Summary new'!$C15,'New data'!$D:$D,'Summary new'!$D15)</f>
        <v>0.89999997615814198</v>
      </c>
      <c r="AA15" s="1">
        <f>AVERAGEIFS('New data'!AA:AA,'New data'!$B:$B,'Summary new'!$B15,'New data'!$C:$C,'Summary new'!$C15,'New data'!$D:$D,'Summary new'!$D15)</f>
        <v>47.33846578747027</v>
      </c>
      <c r="AB15" s="1">
        <f>AVERAGEIFS('New data'!AB:AB,'New data'!$B:$B,'Summary new'!$B15,'New data'!$C:$C,'Summary new'!$C15,'New data'!$D:$D,'Summary new'!$D15)</f>
        <v>157.09966224431983</v>
      </c>
      <c r="AC15" s="1">
        <f>AVERAGEIFS('New data'!AC:AC,'New data'!$B:$B,'Summary new'!$B15,'New data'!$C:$C,'Summary new'!$C15,'New data'!$D:$D,'Summary new'!$D15)</f>
        <v>37.422721385955761</v>
      </c>
      <c r="AD15" s="1">
        <f>AVERAGEIFS('New data'!AD:AD,'New data'!$B:$B,'Summary new'!$B15,'New data'!$C:$C,'Summary new'!$C15,'New data'!$D:$D,'Summary new'!$D15)</f>
        <v>77.761679649352956</v>
      </c>
      <c r="AE15" s="1">
        <f>AVERAGEIFS('New data'!AE:AE,'New data'!$B:$B,'Summary new'!$B15,'New data'!$C:$C,'Summary new'!$C15,'New data'!$D:$D,'Summary new'!$D15)</f>
        <v>6.6302108664980857</v>
      </c>
      <c r="AF15" s="1">
        <f>AVERAGEIFS('New data'!AF:AF,'New data'!$B:$B,'Summary new'!$B15,'New data'!$C:$C,'Summary new'!$C15,'New data'!$D:$D,'Summary new'!$D15)</f>
        <v>9.7430674815550251</v>
      </c>
      <c r="AG15" s="1">
        <f>AVERAGEIFS('New data'!AG:AG,'New data'!$B:$B,'Summary new'!$B15,'New data'!$C:$C,'Summary new'!$C15,'New data'!$D:$D,'Summary new'!$D15)</f>
        <v>1.1770951598882624</v>
      </c>
      <c r="AH15" s="1">
        <f>AVERAGEIFS('New data'!AH:AH,'New data'!$B:$B,'Summary new'!$B15,'New data'!$C:$C,'Summary new'!$C15,'New data'!$D:$D,'Summary new'!$D15)</f>
        <v>2.269015520811076</v>
      </c>
      <c r="AI15" s="1">
        <f>AVERAGEIFS('New data'!AI:AI,'New data'!$B:$B,'Summary new'!$B15,'New data'!$C:$C,'Summary new'!$C15,'New data'!$D:$D,'Summary new'!$D15)</f>
        <v>8.890173692651622E-2</v>
      </c>
      <c r="AJ15" s="1">
        <f>AVERAGEIFS('New data'!AJ:AJ,'New data'!$B:$B,'Summary new'!$B15,'New data'!$C:$C,'Summary new'!$C15,'New data'!$D:$D,'Summary new'!$D15)</f>
        <v>0.33762633046916957</v>
      </c>
      <c r="AK15" s="1">
        <f>AVERAGEIFS('New data'!AK:AK,'New data'!$B:$B,'Summary new'!$B15,'New data'!$C:$C,'Summary new'!$C15,'New data'!$D:$D,'Summary new'!$D15)</f>
        <v>-0.28746678309337842</v>
      </c>
      <c r="AL15" s="1">
        <f>AVERAGEIFS('New data'!AL:AL,'New data'!$B:$B,'Summary new'!$B15,'New data'!$C:$C,'Summary new'!$C15,'New data'!$D:$D,'Summary new'!$D15)</f>
        <v>-0.28476409177577372</v>
      </c>
      <c r="AM15" s="1">
        <f>AVERAGEIFS('New data'!AM:AM,'New data'!$B:$B,'Summary new'!$B15,'New data'!$C:$C,'Summary new'!$C15,'New data'!$D:$D,'Summary new'!$D15)</f>
        <v>4.2021462224895343</v>
      </c>
    </row>
    <row r="16" spans="1:39" x14ac:dyDescent="0.25">
      <c r="A16" t="str" cm="1">
        <f t="array" ref="A16:D16">_xlfn.TEXTSPLIT(E16,"_")</f>
        <v/>
      </c>
      <c r="B16" t="str">
        <v>Point</v>
      </c>
      <c r="C16" t="str">
        <v>45</v>
      </c>
      <c r="D16" t="str">
        <v>Longest</v>
      </c>
      <c r="E16" t="s">
        <v>370</v>
      </c>
      <c r="F16" s="1">
        <f>AVERAGEIFS('New data'!F:F,'New data'!$B:$B,'Summary new'!$B16,'New data'!$C:$C,'Summary new'!$C16,'New data'!$D:$D,'Summary new'!$D16)</f>
        <v>162.69627976417513</v>
      </c>
      <c r="G16" s="1">
        <f>AVERAGEIFS('New data'!G:G,'New data'!$B:$B,'Summary new'!$B16,'New data'!$C:$C,'Summary new'!$C16,'New data'!$D:$D,'Summary new'!$D16)</f>
        <v>123.69950056076041</v>
      </c>
      <c r="H16" s="1">
        <f>AVERAGEIFS('New data'!H:H,'New data'!$B:$B,'Summary new'!$B16,'New data'!$C:$C,'Summary new'!$C16,'New data'!$D:$D,'Summary new'!$D16)</f>
        <v>181.66930913925137</v>
      </c>
      <c r="I16" s="1">
        <f>AVERAGEIFS('New data'!I:I,'New data'!$B:$B,'Summary new'!$B16,'New data'!$C:$C,'Summary new'!$C16,'New data'!$D:$D,'Summary new'!$D16)</f>
        <v>129.17587590217562</v>
      </c>
      <c r="J16" s="1">
        <f>AVERAGEIFS('New data'!J:J,'New data'!$B:$B,'Summary new'!$B16,'New data'!$C:$C,'Summary new'!$C16,'New data'!$D:$D,'Summary new'!$D16)</f>
        <v>172.89021110534637</v>
      </c>
      <c r="K16" s="1">
        <f>AVERAGEIFS('New data'!K:K,'New data'!$B:$B,'Summary new'!$B16,'New data'!$C:$C,'Summary new'!$C16,'New data'!$D:$D,'Summary new'!$D16)</f>
        <v>124.22087514400457</v>
      </c>
      <c r="L16" s="1">
        <f>AVERAGEIFS('New data'!L:L,'New data'!$B:$B,'Summary new'!$B16,'New data'!$C:$C,'Summary new'!$C16,'New data'!$D:$D,'Summary new'!$D16)</f>
        <v>81.473140478133928</v>
      </c>
      <c r="M16" s="1">
        <f>AVERAGEIFS('New data'!M:M,'New data'!$B:$B,'Summary new'!$B16,'New data'!$C:$C,'Summary new'!$C16,'New data'!$D:$D,'Summary new'!$D16)</f>
        <v>63.419920980930264</v>
      </c>
      <c r="N16" s="3">
        <f>AVERAGEIFS('New data'!N:N,'New data'!$B:$B,'Summary new'!$B16,'New data'!$C:$C,'Summary new'!$C16,'New data'!$D:$D,'Summary new'!$D16)</f>
        <v>0.55424999818205811</v>
      </c>
      <c r="O16" s="3">
        <f>AVERAGEIFS('New data'!O:O,'New data'!$B:$B,'Summary new'!$B16,'New data'!$C:$C,'Summary new'!$C16,'New data'!$D:$D,'Summary new'!$D16)</f>
        <v>0.67066087573766642</v>
      </c>
      <c r="P16" s="3">
        <f>AVERAGEIFS('New data'!P:P,'New data'!$B:$B,'Summary new'!$B16,'New data'!$C:$C,'Summary new'!$C16,'New data'!$D:$D,'Summary new'!$D16)</f>
        <v>0.71964380145072893</v>
      </c>
      <c r="Q16" s="3">
        <f>AVERAGEIFS('New data'!Q:Q,'New data'!$B:$B,'Summary new'!$B16,'New data'!$C:$C,'Summary new'!$C16,'New data'!$D:$D,'Summary new'!$D16)</f>
        <v>0.65875420808929852</v>
      </c>
      <c r="R16" s="3">
        <f>AVERAGEIFS('New data'!R:R,'New data'!$B:$B,'Summary new'!$B16,'New data'!$C:$C,'Summary new'!$C16,'New data'!$D:$D,'Summary new'!$D16)</f>
        <v>0.67153887823224023</v>
      </c>
      <c r="S16" s="3">
        <f>AVERAGEIFS('New data'!S:S,'New data'!$B:$B,'Summary new'!$B16,'New data'!$C:$C,'Summary new'!$C16,'New data'!$D:$D,'Summary new'!$D16)</f>
        <v>0.69707545265555337</v>
      </c>
      <c r="T16" s="3">
        <f>AVERAGEIFS('New data'!T:T,'New data'!$B:$B,'Summary new'!$B16,'New data'!$C:$C,'Summary new'!$C16,'New data'!$D:$D,'Summary new'!$D16)</f>
        <v>0.71404929086565938</v>
      </c>
      <c r="U16" s="1">
        <f>AVERAGEIFS('New data'!U:U,'New data'!$B:$B,'Summary new'!$B16,'New data'!$C:$C,'Summary new'!$C16,'New data'!$D:$D,'Summary new'!$D16)</f>
        <v>20</v>
      </c>
      <c r="V16" s="1">
        <f>AVERAGEIFS('New data'!V:V,'New data'!$B:$B,'Summary new'!$B16,'New data'!$C:$C,'Summary new'!$C16,'New data'!$D:$D,'Summary new'!$D16)</f>
        <v>2</v>
      </c>
      <c r="W16" s="1">
        <f>AVERAGEIFS('New data'!W:W,'New data'!$B:$B,'Summary new'!$B16,'New data'!$C:$C,'Summary new'!$C16,'New data'!$D:$D,'Summary new'!$D16)</f>
        <v>100</v>
      </c>
      <c r="X16" s="1">
        <f>AVERAGEIFS('New data'!X:X,'New data'!$B:$B,'Summary new'!$B16,'New data'!$C:$C,'Summary new'!$C16,'New data'!$D:$D,'Summary new'!$D16)</f>
        <v>0.99000000953674305</v>
      </c>
      <c r="Y16" s="1">
        <f>AVERAGEIFS('New data'!Y:Y,'New data'!$B:$B,'Summary new'!$B16,'New data'!$C:$C,'Summary new'!$C16,'New data'!$D:$D,'Summary new'!$D16)</f>
        <v>1.29999995231628</v>
      </c>
      <c r="Z16" s="1">
        <f>AVERAGEIFS('New data'!Z:Z,'New data'!$B:$B,'Summary new'!$B16,'New data'!$C:$C,'Summary new'!$C16,'New data'!$D:$D,'Summary new'!$D16)</f>
        <v>0.89999997615814198</v>
      </c>
      <c r="AA16" s="1">
        <f>AVERAGEIFS('New data'!AA:AA,'New data'!$B:$B,'Summary new'!$B16,'New data'!$C:$C,'Summary new'!$C16,'New data'!$D:$D,'Summary new'!$D16)</f>
        <v>50.431958254426576</v>
      </c>
      <c r="AB16" s="1">
        <f>AVERAGEIFS('New data'!AB:AB,'New data'!$B:$B,'Summary new'!$B16,'New data'!$C:$C,'Summary new'!$C16,'New data'!$D:$D,'Summary new'!$D16)</f>
        <v>157.66373517364252</v>
      </c>
      <c r="AC16" s="1">
        <f>AVERAGEIFS('New data'!AC:AC,'New data'!$B:$B,'Summary new'!$B16,'New data'!$C:$C,'Summary new'!$C16,'New data'!$D:$D,'Summary new'!$D16)</f>
        <v>37.625665426254209</v>
      </c>
      <c r="AD16" s="1">
        <f>AVERAGEIFS('New data'!AD:AD,'New data'!$B:$B,'Summary new'!$B16,'New data'!$C:$C,'Summary new'!$C16,'New data'!$D:$D,'Summary new'!$D16)</f>
        <v>77.761679649352956</v>
      </c>
      <c r="AE16" s="1">
        <f>AVERAGEIFS('New data'!AE:AE,'New data'!$B:$B,'Summary new'!$B16,'New data'!$C:$C,'Summary new'!$C16,'New data'!$D:$D,'Summary new'!$D16)</f>
        <v>8.4360372750243826</v>
      </c>
      <c r="AF16" s="1">
        <f>AVERAGEIFS('New data'!AF:AF,'New data'!$B:$B,'Summary new'!$B16,'New data'!$C:$C,'Summary new'!$C16,'New data'!$D:$D,'Summary new'!$D16)</f>
        <v>9.8043083841912289</v>
      </c>
      <c r="AG16" s="1">
        <f>AVERAGEIFS('New data'!AG:AG,'New data'!$B:$B,'Summary new'!$B16,'New data'!$C:$C,'Summary new'!$C16,'New data'!$D:$D,'Summary new'!$D16)</f>
        <v>1.185000821948045</v>
      </c>
      <c r="AH16" s="1">
        <f>AVERAGEIFS('New data'!AH:AH,'New data'!$B:$B,'Summary new'!$B16,'New data'!$C:$C,'Summary new'!$C16,'New data'!$D:$D,'Summary new'!$D16)</f>
        <v>2.269015520811076</v>
      </c>
      <c r="AI16" s="1">
        <f>AVERAGEIFS('New data'!AI:AI,'New data'!$B:$B,'Summary new'!$B16,'New data'!$C:$C,'Summary new'!$C16,'New data'!$D:$D,'Summary new'!$D16)</f>
        <v>0.14022137166135845</v>
      </c>
      <c r="AJ16" s="1">
        <f>AVERAGEIFS('New data'!AJ:AJ,'New data'!$B:$B,'Summary new'!$B16,'New data'!$C:$C,'Summary new'!$C16,'New data'!$D:$D,'Summary new'!$D16)</f>
        <v>0.6689902821726591</v>
      </c>
      <c r="AK16" s="1">
        <f>AVERAGEIFS('New data'!AK:AK,'New data'!$B:$B,'Summary new'!$B16,'New data'!$C:$C,'Summary new'!$C16,'New data'!$D:$D,'Summary new'!$D16)</f>
        <v>-0.30832696283013172</v>
      </c>
      <c r="AL16" s="1">
        <f>AVERAGEIFS('New data'!AL:AL,'New data'!$B:$B,'Summary new'!$B16,'New data'!$C:$C,'Summary new'!$C16,'New data'!$D:$D,'Summary new'!$D16)</f>
        <v>-0.30487560939295377</v>
      </c>
      <c r="AM16" s="1">
        <f>AVERAGEIFS('New data'!AM:AM,'New data'!$B:$B,'Summary new'!$B16,'New data'!$C:$C,'Summary new'!$C16,'New data'!$D:$D,'Summary new'!$D16)</f>
        <v>5.1605469240682273</v>
      </c>
    </row>
    <row r="17" spans="1:39" x14ac:dyDescent="0.25">
      <c r="A17" t="str" cm="1">
        <f t="array" ref="A17:D17">_xlfn.TEXTSPLIT(E17,"_")</f>
        <v/>
      </c>
      <c r="B17" t="str">
        <v>Point</v>
      </c>
      <c r="C17" t="str">
        <v>Oblique</v>
      </c>
      <c r="D17" t="str">
        <v>Longest</v>
      </c>
      <c r="E17" t="s">
        <v>371</v>
      </c>
      <c r="F17" s="1">
        <f>AVERAGEIFS('New data'!F:F,'New data'!$B:$B,'Summary new'!$B17,'New data'!$C:$C,'Summary new'!$C17,'New data'!$D:$D,'Summary new'!$D17)</f>
        <v>190.63891339302032</v>
      </c>
      <c r="G17" s="1">
        <f>AVERAGEIFS('New data'!G:G,'New data'!$B:$B,'Summary new'!$B17,'New data'!$C:$C,'Summary new'!$C17,'New data'!$D:$D,'Summary new'!$D17)</f>
        <v>131.14299774169905</v>
      </c>
      <c r="H17" s="1">
        <f>AVERAGEIFS('New data'!H:H,'New data'!$B:$B,'Summary new'!$B17,'New data'!$C:$C,'Summary new'!$C17,'New data'!$D:$D,'Summary new'!$D17)</f>
        <v>204.72850465774519</v>
      </c>
      <c r="I17" s="1">
        <f>AVERAGEIFS('New data'!I:I,'New data'!$B:$B,'Summary new'!$B17,'New data'!$C:$C,'Summary new'!$C17,'New data'!$D:$D,'Summary new'!$D17)</f>
        <v>148.93737578392009</v>
      </c>
      <c r="J17" s="1">
        <f>AVERAGEIFS('New data'!J:J,'New data'!$B:$B,'Summary new'!$B17,'New data'!$C:$C,'Summary new'!$C17,'New data'!$D:$D,'Summary new'!$D17)</f>
        <v>196.05632424354539</v>
      </c>
      <c r="K17" s="1">
        <f>AVERAGEIFS('New data'!K:K,'New data'!$B:$B,'Summary new'!$B17,'New data'!$C:$C,'Summary new'!$C17,'New data'!$D:$D,'Summary new'!$D17)</f>
        <v>143.63487446308119</v>
      </c>
      <c r="L17" s="1">
        <f>AVERAGEIFS('New data'!L:L,'New data'!$B:$B,'Summary new'!$B17,'New data'!$C:$C,'Summary new'!$C17,'New data'!$D:$D,'Summary new'!$D17)</f>
        <v>81.452013015746942</v>
      </c>
      <c r="M17" s="1">
        <f>AVERAGEIFS('New data'!M:M,'New data'!$B:$B,'Summary new'!$B17,'New data'!$C:$C,'Summary new'!$C17,'New data'!$D:$D,'Summary new'!$D17)</f>
        <v>29.26399567723271</v>
      </c>
      <c r="N17" s="3">
        <f>AVERAGEIFS('New data'!N:N,'New data'!$B:$B,'Summary new'!$B17,'New data'!$C:$C,'Summary new'!$C17,'New data'!$D:$D,'Summary new'!$D17)</f>
        <v>0.59987499937415079</v>
      </c>
      <c r="O17" s="3">
        <f>AVERAGEIFS('New data'!O:O,'New data'!$B:$B,'Summary new'!$B17,'New data'!$C:$C,'Summary new'!$C17,'New data'!$D:$D,'Summary new'!$D17)</f>
        <v>0.63865369185805276</v>
      </c>
      <c r="P17" s="3">
        <f>AVERAGEIFS('New data'!P:P,'New data'!$B:$B,'Summary new'!$B17,'New data'!$C:$C,'Summary new'!$C17,'New data'!$D:$D,'Summary new'!$D17)</f>
        <v>0.71052025258541063</v>
      </c>
      <c r="Q17" s="3">
        <f>AVERAGEIFS('New data'!Q:Q,'New data'!$B:$B,'Summary new'!$B17,'New data'!$C:$C,'Summary new'!$C17,'New data'!$D:$D,'Summary new'!$D17)</f>
        <v>0.66319913325179536</v>
      </c>
      <c r="R17" s="3">
        <f>AVERAGEIFS('New data'!R:R,'New data'!$B:$B,'Summary new'!$B17,'New data'!$C:$C,'Summary new'!$C17,'New data'!$D:$D,'Summary new'!$D17)</f>
        <v>0.68808146566152528</v>
      </c>
      <c r="S17" s="3">
        <f>AVERAGEIFS('New data'!S:S,'New data'!$B:$B,'Summary new'!$B17,'New data'!$C:$C,'Summary new'!$C17,'New data'!$D:$D,'Summary new'!$D17)</f>
        <v>0.70903909951448407</v>
      </c>
      <c r="T17" s="3">
        <f>AVERAGEIFS('New data'!T:T,'New data'!$B:$B,'Summary new'!$B17,'New data'!$C:$C,'Summary new'!$C17,'New data'!$D:$D,'Summary new'!$D17)</f>
        <v>0.72056327760219518</v>
      </c>
      <c r="U17" s="1">
        <f>AVERAGEIFS('New data'!U:U,'New data'!$B:$B,'Summary new'!$B17,'New data'!$C:$C,'Summary new'!$C17,'New data'!$D:$D,'Summary new'!$D17)</f>
        <v>20</v>
      </c>
      <c r="V17" s="1">
        <f>AVERAGEIFS('New data'!V:V,'New data'!$B:$B,'Summary new'!$B17,'New data'!$C:$C,'Summary new'!$C17,'New data'!$D:$D,'Summary new'!$D17)</f>
        <v>2</v>
      </c>
      <c r="W17" s="1">
        <f>AVERAGEIFS('New data'!W:W,'New data'!$B:$B,'Summary new'!$B17,'New data'!$C:$C,'Summary new'!$C17,'New data'!$D:$D,'Summary new'!$D17)</f>
        <v>100</v>
      </c>
      <c r="X17" s="1">
        <f>AVERAGEIFS('New data'!X:X,'New data'!$B:$B,'Summary new'!$B17,'New data'!$C:$C,'Summary new'!$C17,'New data'!$D:$D,'Summary new'!$D17)</f>
        <v>0.99000000953674305</v>
      </c>
      <c r="Y17" s="1">
        <f>AVERAGEIFS('New data'!Y:Y,'New data'!$B:$B,'Summary new'!$B17,'New data'!$C:$C,'Summary new'!$C17,'New data'!$D:$D,'Summary new'!$D17)</f>
        <v>1.29999995231628</v>
      </c>
      <c r="Z17" s="1">
        <f>AVERAGEIFS('New data'!Z:Z,'New data'!$B:$B,'Summary new'!$B17,'New data'!$C:$C,'Summary new'!$C17,'New data'!$D:$D,'Summary new'!$D17)</f>
        <v>0.89999997615814198</v>
      </c>
      <c r="AA17" s="1">
        <f>AVERAGEIFS('New data'!AA:AA,'New data'!$B:$B,'Summary new'!$B17,'New data'!$C:$C,'Summary new'!$C17,'New data'!$D:$D,'Summary new'!$D17)</f>
        <v>40.9123052321373</v>
      </c>
      <c r="AB17" s="1">
        <f>AVERAGEIFS('New data'!AB:AB,'New data'!$B:$B,'Summary new'!$B17,'New data'!$C:$C,'Summary new'!$C17,'New data'!$D:$D,'Summary new'!$D17)</f>
        <v>157.17507405579073</v>
      </c>
      <c r="AC17" s="1">
        <f>AVERAGEIFS('New data'!AC:AC,'New data'!$B:$B,'Summary new'!$B17,'New data'!$C:$C,'Summary new'!$C17,'New data'!$D:$D,'Summary new'!$D17)</f>
        <v>36.735321521758991</v>
      </c>
      <c r="AD17" s="1">
        <f>AVERAGEIFS('New data'!AD:AD,'New data'!$B:$B,'Summary new'!$B17,'New data'!$C:$C,'Summary new'!$C17,'New data'!$D:$D,'Summary new'!$D17)</f>
        <v>77.761679649352971</v>
      </c>
      <c r="AE17" s="1">
        <f>AVERAGEIFS('New data'!AE:AE,'New data'!$B:$B,'Summary new'!$B17,'New data'!$C:$C,'Summary new'!$C17,'New data'!$D:$D,'Summary new'!$D17)</f>
        <v>5.5941735597445543</v>
      </c>
      <c r="AF17" s="1">
        <f>AVERAGEIFS('New data'!AF:AF,'New data'!$B:$B,'Summary new'!$B17,'New data'!$C:$C,'Summary new'!$C17,'New data'!$D:$D,'Summary new'!$D17)</f>
        <v>9.732497702352692</v>
      </c>
      <c r="AG17" s="1">
        <f>AVERAGEIFS('New data'!AG:AG,'New data'!$B:$B,'Summary new'!$B17,'New data'!$C:$C,'Summary new'!$C17,'New data'!$D:$D,'Summary new'!$D17)</f>
        <v>1.1639027595519975</v>
      </c>
      <c r="AH17" s="1">
        <f>AVERAGEIFS('New data'!AH:AH,'New data'!$B:$B,'Summary new'!$B17,'New data'!$C:$C,'Summary new'!$C17,'New data'!$D:$D,'Summary new'!$D17)</f>
        <v>2.2690155208110765</v>
      </c>
      <c r="AI17" s="1">
        <f>AVERAGEIFS('New data'!AI:AI,'New data'!$B:$B,'Summary new'!$B17,'New data'!$C:$C,'Summary new'!$C17,'New data'!$D:$D,'Summary new'!$D17)</f>
        <v>0.13116278267048312</v>
      </c>
      <c r="AJ17" s="1">
        <f>AVERAGEIFS('New data'!AJ:AJ,'New data'!$B:$B,'Summary new'!$B17,'New data'!$C:$C,'Summary new'!$C17,'New data'!$D:$D,'Summary new'!$D17)</f>
        <v>0.60950817331197227</v>
      </c>
      <c r="AK17" s="1">
        <f>AVERAGEIFS('New data'!AK:AK,'New data'!$B:$B,'Summary new'!$B17,'New data'!$C:$C,'Summary new'!$C17,'New data'!$D:$D,'Summary new'!$D17)</f>
        <v>-0.33511248803613736</v>
      </c>
      <c r="AL17" s="1">
        <f>AVERAGEIFS('New data'!AL:AL,'New data'!$B:$B,'Summary new'!$B17,'New data'!$C:$C,'Summary new'!$C17,'New data'!$D:$D,'Summary new'!$D17)</f>
        <v>-0.32660751209001182</v>
      </c>
      <c r="AM17" s="1">
        <f>AVERAGEIFS('New data'!AM:AM,'New data'!$B:$B,'Summary new'!$B17,'New data'!$C:$C,'Summary new'!$C17,'New data'!$D:$D,'Summary new'!$D17)</f>
        <v>6.2555056410634649</v>
      </c>
    </row>
    <row r="18" spans="1:39" x14ac:dyDescent="0.25">
      <c r="A18" t="str" cm="1">
        <f t="array" ref="A18:D18">_xlfn.TEXTSPLIT(E18,"_")</f>
        <v/>
      </c>
      <c r="B18" t="str">
        <v>Plane</v>
      </c>
      <c r="C18" t="str">
        <v>Parallel</v>
      </c>
      <c r="D18" t="str">
        <v>Full</v>
      </c>
      <c r="E18" t="s">
        <v>356</v>
      </c>
      <c r="F18" s="1">
        <f>AVERAGEIFS('New data'!F:F,'New data'!$B:$B,'Summary new'!$B18,'New data'!$C:$C,'Summary new'!$C18,'New data'!$D:$D,'Summary new'!$D18)</f>
        <v>66.90227258205411</v>
      </c>
      <c r="G18" s="1">
        <f>AVERAGEIFS('New data'!G:G,'New data'!$B:$B,'Summary new'!$B18,'New data'!$C:$C,'Summary new'!$C18,'New data'!$D:$D,'Summary new'!$D18)</f>
        <v>131.92798042297346</v>
      </c>
      <c r="H18" s="1">
        <f>AVERAGEIFS('New data'!H:H,'New data'!$B:$B,'Summary new'!$B18,'New data'!$C:$C,'Summary new'!$C18,'New data'!$D:$D,'Summary new'!$D18)</f>
        <v>76.139475345611459</v>
      </c>
      <c r="I18" s="1">
        <f>AVERAGEIFS('New data'!I:I,'New data'!$B:$B,'Summary new'!$B18,'New data'!$C:$C,'Summary new'!$C18,'New data'!$D:$D,'Summary new'!$D18)</f>
        <v>49.788874387741046</v>
      </c>
      <c r="J18" s="1">
        <f>AVERAGEIFS('New data'!J:J,'New data'!$B:$B,'Summary new'!$B18,'New data'!$C:$C,'Summary new'!$C18,'New data'!$D:$D,'Summary new'!$D18)</f>
        <v>67.535906791686898</v>
      </c>
      <c r="K18" s="1">
        <f>AVERAGEIFS('New data'!K:K,'New data'!$B:$B,'Summary new'!$B18,'New data'!$C:$C,'Summary new'!$C18,'New data'!$D:$D,'Summary new'!$D18)</f>
        <v>44.718250334262777</v>
      </c>
      <c r="L18" s="1">
        <f>AVERAGEIFS('New data'!L:L,'New data'!$B:$B,'Summary new'!$B18,'New data'!$C:$C,'Summary new'!$C18,'New data'!$D:$D,'Summary new'!$D18)</f>
        <v>100.73212933540317</v>
      </c>
      <c r="M18" s="1">
        <f>AVERAGEIFS('New data'!M:M,'New data'!$B:$B,'Summary new'!$B18,'New data'!$C:$C,'Summary new'!$C18,'New data'!$D:$D,'Summary new'!$D18)</f>
        <v>64.55495369434351</v>
      </c>
      <c r="N18" s="3">
        <f>AVERAGEIFS('New data'!N:N,'New data'!$B:$B,'Summary new'!$B18,'New data'!$C:$C,'Summary new'!$C18,'New data'!$D:$D,'Summary new'!$D18)</f>
        <v>0.76212499663233713</v>
      </c>
      <c r="O18" s="3">
        <f>AVERAGEIFS('New data'!O:O,'New data'!$B:$B,'Summary new'!$B18,'New data'!$C:$C,'Summary new'!$C18,'New data'!$D:$D,'Summary new'!$D18)</f>
        <v>0.35632896982133339</v>
      </c>
      <c r="P18" s="3">
        <f>AVERAGEIFS('New data'!P:P,'New data'!$B:$B,'Summary new'!$B18,'New data'!$C:$C,'Summary new'!$C18,'New data'!$D:$D,'Summary new'!$D18)</f>
        <v>0.39658164884895047</v>
      </c>
      <c r="Q18" s="3">
        <f>AVERAGEIFS('New data'!Q:Q,'New data'!$B:$B,'Summary new'!$B18,'New data'!$C:$C,'Summary new'!$C18,'New data'!$D:$D,'Summary new'!$D18)</f>
        <v>0.47567225860896395</v>
      </c>
      <c r="R18" s="3">
        <f>AVERAGEIFS('New data'!R:R,'New data'!$B:$B,'Summary new'!$B18,'New data'!$C:$C,'Summary new'!$C18,'New data'!$D:$D,'Summary new'!$D18)</f>
        <v>0.54557084478437867</v>
      </c>
      <c r="S18" s="3">
        <f>AVERAGEIFS('New data'!S:S,'New data'!$B:$B,'Summary new'!$B18,'New data'!$C:$C,'Summary new'!$C18,'New data'!$D:$D,'Summary new'!$D18)</f>
        <v>0.62175115011632398</v>
      </c>
      <c r="T18" s="3">
        <f>AVERAGEIFS('New data'!T:T,'New data'!$B:$B,'Summary new'!$B18,'New data'!$C:$C,'Summary new'!$C18,'New data'!$D:$D,'Summary new'!$D18)</f>
        <v>0.6555302198976275</v>
      </c>
      <c r="U18" s="1">
        <f>AVERAGEIFS('New data'!U:U,'New data'!$B:$B,'Summary new'!$B18,'New data'!$C:$C,'Summary new'!$C18,'New data'!$D:$D,'Summary new'!$D18)</f>
        <v>23.75</v>
      </c>
      <c r="V18" s="1">
        <f>AVERAGEIFS('New data'!V:V,'New data'!$B:$B,'Summary new'!$B18,'New data'!$C:$C,'Summary new'!$C18,'New data'!$D:$D,'Summary new'!$D18)</f>
        <v>2</v>
      </c>
      <c r="W18" s="1">
        <f>AVERAGEIFS('New data'!W:W,'New data'!$B:$B,'Summary new'!$B18,'New data'!$C:$C,'Summary new'!$C18,'New data'!$D:$D,'Summary new'!$D18)</f>
        <v>100</v>
      </c>
      <c r="X18" s="1">
        <f>AVERAGEIFS('New data'!X:X,'New data'!$B:$B,'Summary new'!$B18,'New data'!$C:$C,'Summary new'!$C18,'New data'!$D:$D,'Summary new'!$D18)</f>
        <v>0.40000000596046398</v>
      </c>
      <c r="Y18" s="1">
        <f>AVERAGEIFS('New data'!Y:Y,'New data'!$B:$B,'Summary new'!$B18,'New data'!$C:$C,'Summary new'!$C18,'New data'!$D:$D,'Summary new'!$D18)</f>
        <v>1.29999995231628</v>
      </c>
      <c r="Z18" s="1">
        <f>AVERAGEIFS('New data'!Z:Z,'New data'!$B:$B,'Summary new'!$B18,'New data'!$C:$C,'Summary new'!$C18,'New data'!$D:$D,'Summary new'!$D18)</f>
        <v>0.89999997615814198</v>
      </c>
      <c r="AA18" s="1">
        <f>AVERAGEIFS('New data'!AA:AA,'New data'!$B:$B,'Summary new'!$B18,'New data'!$C:$C,'Summary new'!$C18,'New data'!$D:$D,'Summary new'!$D18)</f>
        <v>1571.3974195718763</v>
      </c>
      <c r="AB18" s="1">
        <f>AVERAGEIFS('New data'!AB:AB,'New data'!$B:$B,'Summary new'!$B18,'New data'!$C:$C,'Summary new'!$C18,'New data'!$D:$D,'Summary new'!$D18)</f>
        <v>163.20640831440681</v>
      </c>
      <c r="AC18" s="1">
        <f>AVERAGEIFS('New data'!AC:AC,'New data'!$B:$B,'Summary new'!$B18,'New data'!$C:$C,'Summary new'!$C18,'New data'!$D:$D,'Summary new'!$D18)</f>
        <v>61.819784164428647</v>
      </c>
      <c r="AD18" s="1">
        <f>AVERAGEIFS('New data'!AD:AD,'New data'!$B:$B,'Summary new'!$B18,'New data'!$C:$C,'Summary new'!$C18,'New data'!$D:$D,'Summary new'!$D18)</f>
        <v>77.761679649352971</v>
      </c>
      <c r="AE18" s="1">
        <f>AVERAGEIFS('New data'!AE:AE,'New data'!$B:$B,'Summary new'!$B18,'New data'!$C:$C,'Summary new'!$C18,'New data'!$D:$D,'Summary new'!$D18)</f>
        <v>3.0921476499704803</v>
      </c>
      <c r="AF18" s="1">
        <f>AVERAGEIFS('New data'!AF:AF,'New data'!$B:$B,'Summary new'!$B18,'New data'!$C:$C,'Summary new'!$C18,'New data'!$D:$D,'Summary new'!$D18)</f>
        <v>9.8792279390618063</v>
      </c>
      <c r="AG18" s="1">
        <f>AVERAGEIFS('New data'!AG:AG,'New data'!$B:$B,'Summary new'!$B18,'New data'!$C:$C,'Summary new'!$C18,'New data'!$D:$D,'Summary new'!$D18)</f>
        <v>2.1453588455915389</v>
      </c>
      <c r="AH18" s="1">
        <f>AVERAGEIFS('New data'!AH:AH,'New data'!$B:$B,'Summary new'!$B18,'New data'!$C:$C,'Summary new'!$C18,'New data'!$D:$D,'Summary new'!$D18)</f>
        <v>2.2690155208110765</v>
      </c>
      <c r="AI18" s="1">
        <f>AVERAGEIFS('New data'!AI:AI,'New data'!$B:$B,'Summary new'!$B18,'New data'!$C:$C,'Summary new'!$C18,'New data'!$D:$D,'Summary new'!$D18)</f>
        <v>1.2514970865425079E-2</v>
      </c>
      <c r="AJ18" s="1">
        <f>AVERAGEIFS('New data'!AJ:AJ,'New data'!$B:$B,'Summary new'!$B18,'New data'!$C:$C,'Summary new'!$C18,'New data'!$D:$D,'Summary new'!$D18)</f>
        <v>0.39973225917668076</v>
      </c>
      <c r="AK18" s="1">
        <f>AVERAGEIFS('New data'!AK:AK,'New data'!$B:$B,'Summary new'!$B18,'New data'!$C:$C,'Summary new'!$C18,'New data'!$D:$D,'Summary new'!$D18)</f>
        <v>0.37689868129096382</v>
      </c>
      <c r="AL18" s="1">
        <f>AVERAGEIFS('New data'!AL:AL,'New data'!$B:$B,'Summary new'!$B18,'New data'!$C:$C,'Summary new'!$C18,'New data'!$D:$D,'Summary new'!$D18)</f>
        <v>0.31190823399039502</v>
      </c>
      <c r="AM18" s="1">
        <f>AVERAGEIFS('New data'!AM:AM,'New data'!$B:$B,'Summary new'!$B18,'New data'!$C:$C,'Summary new'!$C18,'New data'!$D:$D,'Summary new'!$D18)</f>
        <v>0.43719455126258916</v>
      </c>
    </row>
    <row r="19" spans="1:39" x14ac:dyDescent="0.25">
      <c r="A19" t="str" cm="1">
        <f t="array" ref="A19:D19">_xlfn.TEXTSPLIT(E19,"_")</f>
        <v/>
      </c>
      <c r="B19" t="str">
        <v>Plane</v>
      </c>
      <c r="C19" t="str">
        <v>15</v>
      </c>
      <c r="D19" t="str">
        <v>Full</v>
      </c>
      <c r="E19" t="s">
        <v>357</v>
      </c>
      <c r="F19" s="1">
        <f>AVERAGEIFS('New data'!F:F,'New data'!$B:$B,'Summary new'!$B19,'New data'!$C:$C,'Summary new'!$C19,'New data'!$D:$D,'Summary new'!$D19)</f>
        <v>117.51623344421353</v>
      </c>
      <c r="G19" s="1">
        <f>AVERAGEIFS('New data'!G:G,'New data'!$B:$B,'Summary new'!$B19,'New data'!$C:$C,'Summary new'!$C19,'New data'!$D:$D,'Summary new'!$D19)</f>
        <v>170.03770589828471</v>
      </c>
      <c r="H19" s="1">
        <f>AVERAGEIFS('New data'!H:H,'New data'!$B:$B,'Summary new'!$B19,'New data'!$C:$C,'Summary new'!$C19,'New data'!$D:$D,'Summary new'!$D19)</f>
        <v>127.51094770431486</v>
      </c>
      <c r="I19" s="1">
        <f>AVERAGEIFS('New data'!I:I,'New data'!$B:$B,'Summary new'!$B19,'New data'!$C:$C,'Summary new'!$C19,'New data'!$D:$D,'Summary new'!$D19)</f>
        <v>76.720125436782737</v>
      </c>
      <c r="J19" s="1">
        <f>AVERAGEIFS('New data'!J:J,'New data'!$B:$B,'Summary new'!$B19,'New data'!$C:$C,'Summary new'!$C19,'New data'!$D:$D,'Summary new'!$D19)</f>
        <v>117.95501518249496</v>
      </c>
      <c r="K19" s="1">
        <f>AVERAGEIFS('New data'!K:K,'New data'!$B:$B,'Summary new'!$B19,'New data'!$C:$C,'Summary new'!$C19,'New data'!$D:$D,'Summary new'!$D19)</f>
        <v>71.056126236915489</v>
      </c>
      <c r="L19" s="1">
        <f>AVERAGEIFS('New data'!L:L,'New data'!$B:$B,'Summary new'!$B19,'New data'!$C:$C,'Summary new'!$C19,'New data'!$D:$D,'Summary new'!$D19)</f>
        <v>113.53108286857577</v>
      </c>
      <c r="M19" s="1">
        <f>AVERAGEIFS('New data'!M:M,'New data'!$B:$B,'Summary new'!$B19,'New data'!$C:$C,'Summary new'!$C19,'New data'!$D:$D,'Summary new'!$D19)</f>
        <v>86.255635499954124</v>
      </c>
      <c r="N19" s="3">
        <f>AVERAGEIFS('New data'!N:N,'New data'!$B:$B,'Summary new'!$B19,'New data'!$C:$C,'Summary new'!$C19,'New data'!$D:$D,'Summary new'!$D19)</f>
        <v>0.75537500157952264</v>
      </c>
      <c r="O19" s="3">
        <f>AVERAGEIFS('New data'!O:O,'New data'!$B:$B,'Summary new'!$B19,'New data'!$C:$C,'Summary new'!$C19,'New data'!$D:$D,'Summary new'!$D19)</f>
        <v>0.46433196403086141</v>
      </c>
      <c r="P19" s="3">
        <f>AVERAGEIFS('New data'!P:P,'New data'!$B:$B,'Summary new'!$B19,'New data'!$C:$C,'Summary new'!$C19,'New data'!$D:$D,'Summary new'!$D19)</f>
        <v>0.50954622775316194</v>
      </c>
      <c r="Q19" s="3">
        <f>AVERAGEIFS('New data'!Q:Q,'New data'!$B:$B,'Summary new'!$B19,'New data'!$C:$C,'Summary new'!$C19,'New data'!$D:$D,'Summary new'!$D19)</f>
        <v>0.56267887969817587</v>
      </c>
      <c r="R19" s="3">
        <f>AVERAGEIFS('New data'!R:R,'New data'!$B:$B,'Summary new'!$B19,'New data'!$C:$C,'Summary new'!$C19,'New data'!$D:$D,'Summary new'!$D19)</f>
        <v>0.61953156813979116</v>
      </c>
      <c r="S19" s="3">
        <f>AVERAGEIFS('New data'!S:S,'New data'!$B:$B,'Summary new'!$B19,'New data'!$C:$C,'Summary new'!$C19,'New data'!$D:$D,'Summary new'!$D19)</f>
        <v>0.64689882472157434</v>
      </c>
      <c r="T19" s="3">
        <f>AVERAGEIFS('New data'!T:T,'New data'!$B:$B,'Summary new'!$B19,'New data'!$C:$C,'Summary new'!$C19,'New data'!$D:$D,'Summary new'!$D19)</f>
        <v>0.66166563704609827</v>
      </c>
      <c r="U19" s="1">
        <f>AVERAGEIFS('New data'!U:U,'New data'!$B:$B,'Summary new'!$B19,'New data'!$C:$C,'Summary new'!$C19,'New data'!$D:$D,'Summary new'!$D19)</f>
        <v>25.875</v>
      </c>
      <c r="V19" s="1">
        <f>AVERAGEIFS('New data'!V:V,'New data'!$B:$B,'Summary new'!$B19,'New data'!$C:$C,'Summary new'!$C19,'New data'!$D:$D,'Summary new'!$D19)</f>
        <v>2</v>
      </c>
      <c r="W19" s="1">
        <f>AVERAGEIFS('New data'!W:W,'New data'!$B:$B,'Summary new'!$B19,'New data'!$C:$C,'Summary new'!$C19,'New data'!$D:$D,'Summary new'!$D19)</f>
        <v>100</v>
      </c>
      <c r="X19" s="1">
        <f>AVERAGEIFS('New data'!X:X,'New data'!$B:$B,'Summary new'!$B19,'New data'!$C:$C,'Summary new'!$C19,'New data'!$D:$D,'Summary new'!$D19)</f>
        <v>0.40000000596046398</v>
      </c>
      <c r="Y19" s="1">
        <f>AVERAGEIFS('New data'!Y:Y,'New data'!$B:$B,'Summary new'!$B19,'New data'!$C:$C,'Summary new'!$C19,'New data'!$D:$D,'Summary new'!$D19)</f>
        <v>1.29999995231628</v>
      </c>
      <c r="Z19" s="1">
        <f>AVERAGEIFS('New data'!Z:Z,'New data'!$B:$B,'Summary new'!$B19,'New data'!$C:$C,'Summary new'!$C19,'New data'!$D:$D,'Summary new'!$D19)</f>
        <v>0.89999997615814198</v>
      </c>
      <c r="AA19" s="1">
        <f>AVERAGEIFS('New data'!AA:AA,'New data'!$B:$B,'Summary new'!$B19,'New data'!$C:$C,'Summary new'!$C19,'New data'!$D:$D,'Summary new'!$D19)</f>
        <v>2278.7122551202774</v>
      </c>
      <c r="AB19" s="1">
        <f>AVERAGEIFS('New data'!AB:AB,'New data'!$B:$B,'Summary new'!$B19,'New data'!$C:$C,'Summary new'!$C19,'New data'!$D:$D,'Summary new'!$D19)</f>
        <v>161.34955402463669</v>
      </c>
      <c r="AC19" s="1">
        <f>AVERAGEIFS('New data'!AC:AC,'New data'!$B:$B,'Summary new'!$B19,'New data'!$C:$C,'Summary new'!$C19,'New data'!$D:$D,'Summary new'!$D19)</f>
        <v>57.496195793151827</v>
      </c>
      <c r="AD19" s="1">
        <f>AVERAGEIFS('New data'!AD:AD,'New data'!$B:$B,'Summary new'!$B19,'New data'!$C:$C,'Summary new'!$C19,'New data'!$D:$D,'Summary new'!$D19)</f>
        <v>77.761679649352971</v>
      </c>
      <c r="AE19" s="1">
        <f>AVERAGEIFS('New data'!AE:AE,'New data'!$B:$B,'Summary new'!$B19,'New data'!$C:$C,'Summary new'!$C19,'New data'!$D:$D,'Summary new'!$D19)</f>
        <v>4.6731797144537861</v>
      </c>
      <c r="AF19" s="1">
        <f>AVERAGEIFS('New data'!AF:AF,'New data'!$B:$B,'Summary new'!$B19,'New data'!$C:$C,'Summary new'!$C19,'New data'!$D:$D,'Summary new'!$D19)</f>
        <v>9.9293844432104237</v>
      </c>
      <c r="AG19" s="1">
        <f>AVERAGEIFS('New data'!AG:AG,'New data'!$B:$B,'Summary new'!$B19,'New data'!$C:$C,'Summary new'!$C19,'New data'!$D:$D,'Summary new'!$D19)</f>
        <v>2.0559561401605553</v>
      </c>
      <c r="AH19" s="1">
        <f>AVERAGEIFS('New data'!AH:AH,'New data'!$B:$B,'Summary new'!$B19,'New data'!$C:$C,'Summary new'!$C19,'New data'!$D:$D,'Summary new'!$D19)</f>
        <v>2.269015520811076</v>
      </c>
      <c r="AI19" s="1">
        <f>AVERAGEIFS('New data'!AI:AI,'New data'!$B:$B,'Summary new'!$B19,'New data'!$C:$C,'Summary new'!$C19,'New data'!$D:$D,'Summary new'!$D19)</f>
        <v>7.7829212757358377E-3</v>
      </c>
      <c r="AJ19" s="1">
        <f>AVERAGEIFS('New data'!AJ:AJ,'New data'!$B:$B,'Summary new'!$B19,'New data'!$C:$C,'Summary new'!$C19,'New data'!$D:$D,'Summary new'!$D19)</f>
        <v>0.32201800864199309</v>
      </c>
      <c r="AK19" s="1">
        <f>AVERAGEIFS('New data'!AK:AK,'New data'!$B:$B,'Summary new'!$B19,'New data'!$C:$C,'Summary new'!$C19,'New data'!$D:$D,'Summary new'!$D19)</f>
        <v>3.238563560175052E-2</v>
      </c>
      <c r="AL19" s="1">
        <f>AVERAGEIFS('New data'!AL:AL,'New data'!$B:$B,'Summary new'!$B19,'New data'!$C:$C,'Summary new'!$C19,'New data'!$D:$D,'Summary new'!$D19)</f>
        <v>-1.7103071467609629E-2</v>
      </c>
      <c r="AM19" s="1">
        <f>AVERAGEIFS('New data'!AM:AM,'New data'!$B:$B,'Summary new'!$B19,'New data'!$C:$C,'Summary new'!$C19,'New data'!$D:$D,'Summary new'!$D19)</f>
        <v>0.93659344390413046</v>
      </c>
    </row>
    <row r="20" spans="1:39" x14ac:dyDescent="0.25">
      <c r="A20" t="str" cm="1">
        <f t="array" ref="A20:D20">_xlfn.TEXTSPLIT(E20,"_")</f>
        <v/>
      </c>
      <c r="B20" t="str">
        <v>Plane</v>
      </c>
      <c r="C20" t="str">
        <v>45</v>
      </c>
      <c r="D20" t="str">
        <v>Full</v>
      </c>
      <c r="E20" t="s">
        <v>358</v>
      </c>
      <c r="F20" s="1">
        <f>AVERAGEIFS('New data'!F:F,'New data'!$B:$B,'Summary new'!$B20,'New data'!$C:$C,'Summary new'!$C20,'New data'!$D:$D,'Summary new'!$D20)</f>
        <v>212.8167721884588</v>
      </c>
      <c r="G20" s="1">
        <f>AVERAGEIFS('New data'!G:G,'New data'!$B:$B,'Summary new'!$B20,'New data'!$C:$C,'Summary new'!$C20,'New data'!$D:$D,'Summary new'!$D20)</f>
        <v>205.45313752812459</v>
      </c>
      <c r="H20" s="1">
        <f>AVERAGEIFS('New data'!H:H,'New data'!$B:$B,'Summary new'!$B20,'New data'!$C:$C,'Summary new'!$C20,'New data'!$D:$D,'Summary new'!$D20)</f>
        <v>223.77698407854328</v>
      </c>
      <c r="I20" s="1">
        <f>AVERAGEIFS('New data'!I:I,'New data'!$B:$B,'Summary new'!$B20,'New data'!$C:$C,'Summary new'!$C20,'New data'!$D:$D,'Summary new'!$D20)</f>
        <v>124.09456988743328</v>
      </c>
      <c r="J20" s="1">
        <f>AVERAGEIFS('New data'!J:J,'New data'!$B:$B,'Summary new'!$B20,'New data'!$C:$C,'Summary new'!$C20,'New data'!$D:$D,'Summary new'!$D20)</f>
        <v>212.91020774841269</v>
      </c>
      <c r="K20" s="1">
        <f>AVERAGEIFS('New data'!K:K,'New data'!$B:$B,'Summary new'!$B20,'New data'!$C:$C,'Summary new'!$C20,'New data'!$D:$D,'Summary new'!$D20)</f>
        <v>117.85014111655063</v>
      </c>
      <c r="L20" s="1">
        <f>AVERAGEIFS('New data'!L:L,'New data'!$B:$B,'Summary new'!$B20,'New data'!$C:$C,'Summary new'!$C20,'New data'!$D:$D,'Summary new'!$D20)</f>
        <v>111.16780989510649</v>
      </c>
      <c r="M20" s="1">
        <f>AVERAGEIFS('New data'!M:M,'New data'!$B:$B,'Summary new'!$B20,'New data'!$C:$C,'Summary new'!$C20,'New data'!$D:$D,'Summary new'!$D20)</f>
        <v>66.480450221470306</v>
      </c>
      <c r="N20" s="3">
        <f>AVERAGEIFS('New data'!N:N,'New data'!$B:$B,'Summary new'!$B20,'New data'!$C:$C,'Summary new'!$C20,'New data'!$D:$D,'Summary new'!$D20)</f>
        <v>0.68028571350233846</v>
      </c>
      <c r="O20" s="3">
        <f>AVERAGEIFS('New data'!O:O,'New data'!$B:$B,'Summary new'!$B20,'New data'!$C:$C,'Summary new'!$C20,'New data'!$D:$D,'Summary new'!$D20)</f>
        <v>0.58348798751830999</v>
      </c>
      <c r="P20" s="3">
        <f>AVERAGEIFS('New data'!P:P,'New data'!$B:$B,'Summary new'!$B20,'New data'!$C:$C,'Summary new'!$C20,'New data'!$D:$D,'Summary new'!$D20)</f>
        <v>0.62269734059061255</v>
      </c>
      <c r="Q20" s="3">
        <f>AVERAGEIFS('New data'!Q:Q,'New data'!$B:$B,'Summary new'!$B20,'New data'!$C:$C,'Summary new'!$C20,'New data'!$D:$D,'Summary new'!$D20)</f>
        <v>0.67412724207869357</v>
      </c>
      <c r="R20" s="3">
        <f>AVERAGEIFS('New data'!R:R,'New data'!$B:$B,'Summary new'!$B20,'New data'!$C:$C,'Summary new'!$C20,'New data'!$D:$D,'Summary new'!$D20)</f>
        <v>0.72448565704481893</v>
      </c>
      <c r="S20" s="3">
        <f>AVERAGEIFS('New data'!S:S,'New data'!$B:$B,'Summary new'!$B20,'New data'!$C:$C,'Summary new'!$C20,'New data'!$D:$D,'Summary new'!$D20)</f>
        <v>0.73609972425869485</v>
      </c>
      <c r="T20" s="3">
        <f>AVERAGEIFS('New data'!T:T,'New data'!$B:$B,'Summary new'!$B20,'New data'!$C:$C,'Summary new'!$C20,'New data'!$D:$D,'Summary new'!$D20)</f>
        <v>0.74154995594705808</v>
      </c>
      <c r="U20" s="1">
        <f>AVERAGEIFS('New data'!U:U,'New data'!$B:$B,'Summary new'!$B20,'New data'!$C:$C,'Summary new'!$C20,'New data'!$D:$D,'Summary new'!$D20)</f>
        <v>31.714285714285715</v>
      </c>
      <c r="V20" s="1">
        <f>AVERAGEIFS('New data'!V:V,'New data'!$B:$B,'Summary new'!$B20,'New data'!$C:$C,'Summary new'!$C20,'New data'!$D:$D,'Summary new'!$D20)</f>
        <v>2</v>
      </c>
      <c r="W20" s="1">
        <f>AVERAGEIFS('New data'!W:W,'New data'!$B:$B,'Summary new'!$B20,'New data'!$C:$C,'Summary new'!$C20,'New data'!$D:$D,'Summary new'!$D20)</f>
        <v>100</v>
      </c>
      <c r="X20" s="1">
        <f>AVERAGEIFS('New data'!X:X,'New data'!$B:$B,'Summary new'!$B20,'New data'!$C:$C,'Summary new'!$C20,'New data'!$D:$D,'Summary new'!$D20)</f>
        <v>0.40000000596046398</v>
      </c>
      <c r="Y20" s="1">
        <f>AVERAGEIFS('New data'!Y:Y,'New data'!$B:$B,'Summary new'!$B20,'New data'!$C:$C,'Summary new'!$C20,'New data'!$D:$D,'Summary new'!$D20)</f>
        <v>1.29999995231628</v>
      </c>
      <c r="Z20" s="1">
        <f>AVERAGEIFS('New data'!Z:Z,'New data'!$B:$B,'Summary new'!$B20,'New data'!$C:$C,'Summary new'!$C20,'New data'!$D:$D,'Summary new'!$D20)</f>
        <v>0.89999997615814198</v>
      </c>
      <c r="AA20" s="1">
        <f>AVERAGEIFS('New data'!AA:AA,'New data'!$B:$B,'Summary new'!$B20,'New data'!$C:$C,'Summary new'!$C20,'New data'!$D:$D,'Summary new'!$D20)</f>
        <v>301.90392630440721</v>
      </c>
      <c r="AB20" s="1">
        <f>AVERAGEIFS('New data'!AB:AB,'New data'!$B:$B,'Summary new'!$B20,'New data'!$C:$C,'Summary new'!$C20,'New data'!$D:$D,'Summary new'!$D20)</f>
        <v>128.09561185325887</v>
      </c>
      <c r="AC20" s="1">
        <f>AVERAGEIFS('New data'!AC:AC,'New data'!$B:$B,'Summary new'!$B20,'New data'!$C:$C,'Summary new'!$C20,'New data'!$D:$D,'Summary new'!$D20)</f>
        <v>41.431735719953231</v>
      </c>
      <c r="AD20" s="1">
        <f>AVERAGEIFS('New data'!AD:AD,'New data'!$B:$B,'Summary new'!$B20,'New data'!$C:$C,'Summary new'!$C20,'New data'!$D:$D,'Summary new'!$D20)</f>
        <v>76.152921404157311</v>
      </c>
      <c r="AE20" s="1">
        <f>AVERAGEIFS('New data'!AE:AE,'New data'!$B:$B,'Summary new'!$B20,'New data'!$C:$C,'Summary new'!$C20,'New data'!$D:$D,'Summary new'!$D20)</f>
        <v>8.0356767660586268</v>
      </c>
      <c r="AF20" s="1">
        <f>AVERAGEIFS('New data'!AF:AF,'New data'!$B:$B,'Summary new'!$B20,'New data'!$C:$C,'Summary new'!$C20,'New data'!$D:$D,'Summary new'!$D20)</f>
        <v>8.4691399761608626</v>
      </c>
      <c r="AG20" s="1">
        <f>AVERAGEIFS('New data'!AG:AG,'New data'!$B:$B,'Summary new'!$B20,'New data'!$C:$C,'Summary new'!$C20,'New data'!$D:$D,'Summary new'!$D20)</f>
        <v>1.6536526169095673</v>
      </c>
      <c r="AH20" s="1">
        <f>AVERAGEIFS('New data'!AH:AH,'New data'!$B:$B,'Summary new'!$B20,'New data'!$C:$C,'Summary new'!$C20,'New data'!$D:$D,'Summary new'!$D20)</f>
        <v>2.2143959999084428</v>
      </c>
      <c r="AI20" s="1">
        <f>AVERAGEIFS('New data'!AI:AI,'New data'!$B:$B,'Summary new'!$B20,'New data'!$C:$C,'Summary new'!$C20,'New data'!$D:$D,'Summary new'!$D20)</f>
        <v>6.7276775601255419E-3</v>
      </c>
      <c r="AJ20" s="1">
        <f>AVERAGEIFS('New data'!AJ:AJ,'New data'!$B:$B,'Summary new'!$B20,'New data'!$C:$C,'Summary new'!$C20,'New data'!$D:$D,'Summary new'!$D20)</f>
        <v>0.23367186471179346</v>
      </c>
      <c r="AK20" s="1">
        <f>AVERAGEIFS('New data'!AK:AK,'New data'!$B:$B,'Summary new'!$B20,'New data'!$C:$C,'Summary new'!$C20,'New data'!$D:$D,'Summary new'!$D20)</f>
        <v>-0.23232520362628822</v>
      </c>
      <c r="AL20" s="1">
        <f>AVERAGEIFS('New data'!AL:AL,'New data'!$B:$B,'Summary new'!$B20,'New data'!$C:$C,'Summary new'!$C20,'New data'!$D:$D,'Summary new'!$D20)</f>
        <v>-0.23580989369680674</v>
      </c>
      <c r="AM20" s="1">
        <f>AVERAGEIFS('New data'!AM:AM,'New data'!$B:$B,'Summary new'!$B20,'New data'!$C:$C,'Summary new'!$C20,'New data'!$D:$D,'Summary new'!$D20)</f>
        <v>4.2891842383908294</v>
      </c>
    </row>
    <row r="21" spans="1:39" x14ac:dyDescent="0.25">
      <c r="A21" t="str" cm="1">
        <f t="array" ref="A21:D21">_xlfn.TEXTSPLIT(E21,"_")</f>
        <v/>
      </c>
      <c r="B21" t="str">
        <v>Plane</v>
      </c>
      <c r="C21" t="str">
        <v>Oblique</v>
      </c>
      <c r="D21" t="str">
        <v>Full</v>
      </c>
      <c r="E21" t="s">
        <v>359</v>
      </c>
      <c r="F21" s="1">
        <f>AVERAGEIFS('New data'!F:F,'New data'!$B:$B,'Summary new'!$B21,'New data'!$C:$C,'Summary new'!$C21,'New data'!$D:$D,'Summary new'!$D21)</f>
        <v>197.55355954170201</v>
      </c>
      <c r="G21" s="1">
        <f>AVERAGEIFS('New data'!G:G,'New data'!$B:$B,'Summary new'!$B21,'New data'!$C:$C,'Summary new'!$C21,'New data'!$D:$D,'Summary new'!$D21)</f>
        <v>129.38031601905786</v>
      </c>
      <c r="H21" s="1">
        <f>AVERAGEIFS('New data'!H:H,'New data'!$B:$B,'Summary new'!$B21,'New data'!$C:$C,'Summary new'!$C21,'New data'!$D:$D,'Summary new'!$D21)</f>
        <v>206.35415601730315</v>
      </c>
      <c r="I21" s="1">
        <f>AVERAGEIFS('New data'!I:I,'New data'!$B:$B,'Summary new'!$B21,'New data'!$C:$C,'Summary new'!$C21,'New data'!$D:$D,'Summary new'!$D21)</f>
        <v>115.34912562370282</v>
      </c>
      <c r="J21" s="1">
        <f>AVERAGEIFS('New data'!J:J,'New data'!$B:$B,'Summary new'!$B21,'New data'!$C:$C,'Summary new'!$C21,'New data'!$D:$D,'Summary new'!$D21)</f>
        <v>197.87780642509421</v>
      </c>
      <c r="K21" s="1">
        <f>AVERAGEIFS('New data'!K:K,'New data'!$B:$B,'Summary new'!$B21,'New data'!$C:$C,'Summary new'!$C21,'New data'!$D:$D,'Summary new'!$D21)</f>
        <v>110.55062508583033</v>
      </c>
      <c r="L21" s="1">
        <f>AVERAGEIFS('New data'!L:L,'New data'!$B:$B,'Summary new'!$B21,'New data'!$C:$C,'Summary new'!$C21,'New data'!$D:$D,'Summary new'!$D21)</f>
        <v>105.27425479888876</v>
      </c>
      <c r="M21" s="1">
        <f>AVERAGEIFS('New data'!M:M,'New data'!$B:$B,'Summary new'!$B21,'New data'!$C:$C,'Summary new'!$C21,'New data'!$D:$D,'Summary new'!$D21)</f>
        <v>66.567700207233372</v>
      </c>
      <c r="N21" s="3">
        <f>AVERAGEIFS('New data'!N:N,'New data'!$B:$B,'Summary new'!$B21,'New data'!$C:$C,'Summary new'!$C21,'New data'!$D:$D,'Summary new'!$D21)</f>
        <v>0.68349999561905828</v>
      </c>
      <c r="O21" s="3">
        <f>AVERAGEIFS('New data'!O:O,'New data'!$B:$B,'Summary new'!$B21,'New data'!$C:$C,'Summary new'!$C21,'New data'!$D:$D,'Summary new'!$D21)</f>
        <v>0.63193883001804318</v>
      </c>
      <c r="P21" s="3">
        <f>AVERAGEIFS('New data'!P:P,'New data'!$B:$B,'Summary new'!$B21,'New data'!$C:$C,'Summary new'!$C21,'New data'!$D:$D,'Summary new'!$D21)</f>
        <v>0.70126806199550595</v>
      </c>
      <c r="Q21" s="3">
        <f>AVERAGEIFS('New data'!Q:Q,'New data'!$B:$B,'Summary new'!$B21,'New data'!$C:$C,'Summary new'!$C21,'New data'!$D:$D,'Summary new'!$D21)</f>
        <v>0.67873744256910273</v>
      </c>
      <c r="R21" s="3">
        <f>AVERAGEIFS('New data'!R:R,'New data'!$B:$B,'Summary new'!$B21,'New data'!$C:$C,'Summary new'!$C21,'New data'!$D:$D,'Summary new'!$D21)</f>
        <v>0.71248123049735979</v>
      </c>
      <c r="S21" s="3">
        <f>AVERAGEIFS('New data'!S:S,'New data'!$B:$B,'Summary new'!$B21,'New data'!$C:$C,'Summary new'!$C21,'New data'!$D:$D,'Summary new'!$D21)</f>
        <v>0.71029184013605073</v>
      </c>
      <c r="T21" s="3">
        <f>AVERAGEIFS('New data'!T:T,'New data'!$B:$B,'Summary new'!$B21,'New data'!$C:$C,'Summary new'!$C21,'New data'!$D:$D,'Summary new'!$D21)</f>
        <v>0.71731859445571844</v>
      </c>
      <c r="U21" s="1">
        <f>AVERAGEIFS('New data'!U:U,'New data'!$B:$B,'Summary new'!$B21,'New data'!$C:$C,'Summary new'!$C21,'New data'!$D:$D,'Summary new'!$D21)</f>
        <v>31</v>
      </c>
      <c r="V21" s="1">
        <f>AVERAGEIFS('New data'!V:V,'New data'!$B:$B,'Summary new'!$B21,'New data'!$C:$C,'Summary new'!$C21,'New data'!$D:$D,'Summary new'!$D21)</f>
        <v>2</v>
      </c>
      <c r="W21" s="1">
        <f>AVERAGEIFS('New data'!W:W,'New data'!$B:$B,'Summary new'!$B21,'New data'!$C:$C,'Summary new'!$C21,'New data'!$D:$D,'Summary new'!$D21)</f>
        <v>100</v>
      </c>
      <c r="X21" s="1">
        <f>AVERAGEIFS('New data'!X:X,'New data'!$B:$B,'Summary new'!$B21,'New data'!$C:$C,'Summary new'!$C21,'New data'!$D:$D,'Summary new'!$D21)</f>
        <v>0.40000000596046398</v>
      </c>
      <c r="Y21" s="1">
        <f>AVERAGEIFS('New data'!Y:Y,'New data'!$B:$B,'Summary new'!$B21,'New data'!$C:$C,'Summary new'!$C21,'New data'!$D:$D,'Summary new'!$D21)</f>
        <v>1.29999995231628</v>
      </c>
      <c r="Z21" s="1">
        <f>AVERAGEIFS('New data'!Z:Z,'New data'!$B:$B,'Summary new'!$B21,'New data'!$C:$C,'Summary new'!$C21,'New data'!$D:$D,'Summary new'!$D21)</f>
        <v>0.89999997615814198</v>
      </c>
      <c r="AA21" s="1">
        <f>AVERAGEIFS('New data'!AA:AA,'New data'!$B:$B,'Summary new'!$B21,'New data'!$C:$C,'Summary new'!$C21,'New data'!$D:$D,'Summary new'!$D21)</f>
        <v>1887.2563472986219</v>
      </c>
      <c r="AB21" s="1">
        <f>AVERAGEIFS('New data'!AB:AB,'New data'!$B:$B,'Summary new'!$B21,'New data'!$C:$C,'Summary new'!$C21,'New data'!$D:$D,'Summary new'!$D21)</f>
        <v>158.02689478546367</v>
      </c>
      <c r="AC21" s="1">
        <f>AVERAGEIFS('New data'!AC:AC,'New data'!$B:$B,'Summary new'!$B21,'New data'!$C:$C,'Summary new'!$C21,'New data'!$D:$D,'Summary new'!$D21)</f>
        <v>50.261660099029484</v>
      </c>
      <c r="AD21" s="1">
        <f>AVERAGEIFS('New data'!AD:AD,'New data'!$B:$B,'Summary new'!$B21,'New data'!$C:$C,'Summary new'!$C21,'New data'!$D:$D,'Summary new'!$D21)</f>
        <v>77.761679649352956</v>
      </c>
      <c r="AE21" s="1">
        <f>AVERAGEIFS('New data'!AE:AE,'New data'!$B:$B,'Summary new'!$B21,'New data'!$C:$C,'Summary new'!$C21,'New data'!$D:$D,'Summary new'!$D21)</f>
        <v>5.2968229726232208</v>
      </c>
      <c r="AF21" s="1">
        <f>AVERAGEIFS('New data'!AF:AF,'New data'!$B:$B,'Summary new'!$B21,'New data'!$C:$C,'Summary new'!$C21,'New data'!$D:$D,'Summary new'!$D21)</f>
        <v>9.7147826079744739</v>
      </c>
      <c r="AG21" s="1">
        <f>AVERAGEIFS('New data'!AG:AG,'New data'!$B:$B,'Summary new'!$B21,'New data'!$C:$C,'Summary new'!$C21,'New data'!$D:$D,'Summary new'!$D21)</f>
        <v>1.8002801686525287</v>
      </c>
      <c r="AH21" s="1">
        <f>AVERAGEIFS('New data'!AH:AH,'New data'!$B:$B,'Summary new'!$B21,'New data'!$C:$C,'Summary new'!$C21,'New data'!$D:$D,'Summary new'!$D21)</f>
        <v>2.269015520811076</v>
      </c>
      <c r="AI21" s="1">
        <f>AVERAGEIFS('New data'!AI:AI,'New data'!$B:$B,'Summary new'!$B21,'New data'!$C:$C,'Summary new'!$C21,'New data'!$D:$D,'Summary new'!$D21)</f>
        <v>1.2883122809861784E-2</v>
      </c>
      <c r="AJ21" s="1">
        <f>AVERAGEIFS('New data'!AJ:AJ,'New data'!$B:$B,'Summary new'!$B21,'New data'!$C:$C,'Summary new'!$C21,'New data'!$D:$D,'Summary new'!$D21)</f>
        <v>0.50290882396819026</v>
      </c>
      <c r="AK21" s="1">
        <f>AVERAGEIFS('New data'!AK:AK,'New data'!$B:$B,'Summary new'!$B21,'New data'!$C:$C,'Summary new'!$C21,'New data'!$D:$D,'Summary new'!$D21)</f>
        <v>-0.33403538685186113</v>
      </c>
      <c r="AL21" s="1">
        <f>AVERAGEIFS('New data'!AL:AL,'New data'!$B:$B,'Summary new'!$B21,'New data'!$C:$C,'Summary new'!$C21,'New data'!$D:$D,'Summary new'!$D21)</f>
        <v>-0.32157957096319506</v>
      </c>
      <c r="AM21" s="1">
        <f>AVERAGEIFS('New data'!AM:AM,'New data'!$B:$B,'Summary new'!$B21,'New data'!$C:$C,'Summary new'!$C21,'New data'!$D:$D,'Summary new'!$D21)</f>
        <v>3.8472753850767529</v>
      </c>
    </row>
    <row r="22" spans="1:39" x14ac:dyDescent="0.25">
      <c r="A22" t="str" cm="1">
        <f t="array" ref="A22:D22">_xlfn.TEXTSPLIT(E22,"_")</f>
        <v/>
      </c>
      <c r="B22" t="str">
        <v>Point</v>
      </c>
      <c r="C22" t="str">
        <v>Parallel</v>
      </c>
      <c r="D22" t="str">
        <v>Full</v>
      </c>
      <c r="E22" t="s">
        <v>360</v>
      </c>
      <c r="F22" s="1">
        <f>AVERAGEIFS('New data'!F:F,'New data'!$B:$B,'Summary new'!$B22,'New data'!$C:$C,'Summary new'!$C22,'New data'!$D:$D,'Summary new'!$D22)</f>
        <v>98.320871114730721</v>
      </c>
      <c r="G22" s="1">
        <f>AVERAGEIFS('New data'!G:G,'New data'!$B:$B,'Summary new'!$B22,'New data'!$C:$C,'Summary new'!$C22,'New data'!$D:$D,'Summary new'!$D22)</f>
        <v>111.24398350715619</v>
      </c>
      <c r="H22" s="1">
        <f>AVERAGEIFS('New data'!H:H,'New data'!$B:$B,'Summary new'!$B22,'New data'!$C:$C,'Summary new'!$C22,'New data'!$D:$D,'Summary new'!$D22)</f>
        <v>111.07513999938936</v>
      </c>
      <c r="I22" s="1">
        <f>AVERAGEIFS('New data'!I:I,'New data'!$B:$B,'Summary new'!$B22,'New data'!$C:$C,'Summary new'!$C22,'New data'!$D:$D,'Summary new'!$D22)</f>
        <v>65.430124998092566</v>
      </c>
      <c r="J22" s="1">
        <f>AVERAGEIFS('New data'!J:J,'New data'!$B:$B,'Summary new'!$B22,'New data'!$C:$C,'Summary new'!$C22,'New data'!$D:$D,'Summary new'!$D22)</f>
        <v>100.30975580215444</v>
      </c>
      <c r="K22" s="1">
        <f>AVERAGEIFS('New data'!K:K,'New data'!$B:$B,'Summary new'!$B22,'New data'!$C:$C,'Summary new'!$C22,'New data'!$D:$D,'Summary new'!$D22)</f>
        <v>59.195124268531721</v>
      </c>
      <c r="L22" s="1">
        <f>AVERAGEIFS('New data'!L:L,'New data'!$B:$B,'Summary new'!$B22,'New data'!$C:$C,'Summary new'!$C22,'New data'!$D:$D,'Summary new'!$D22)</f>
        <v>84.708224296569682</v>
      </c>
      <c r="M22" s="1">
        <f>AVERAGEIFS('New data'!M:M,'New data'!$B:$B,'Summary new'!$B22,'New data'!$C:$C,'Summary new'!$C22,'New data'!$D:$D,'Summary new'!$D22)</f>
        <v>39.126270174980114</v>
      </c>
      <c r="N22" s="3">
        <f>AVERAGEIFS('New data'!N:N,'New data'!$B:$B,'Summary new'!$B22,'New data'!$C:$C,'Summary new'!$C22,'New data'!$D:$D,'Summary new'!$D22)</f>
        <v>0.61399999447166886</v>
      </c>
      <c r="O22" s="3">
        <f>AVERAGEIFS('New data'!O:O,'New data'!$B:$B,'Summary new'!$B22,'New data'!$C:$C,'Summary new'!$C22,'New data'!$D:$D,'Summary new'!$D22)</f>
        <v>0.43896355107426588</v>
      </c>
      <c r="P22" s="3">
        <f>AVERAGEIFS('New data'!P:P,'New data'!$B:$B,'Summary new'!$B22,'New data'!$C:$C,'Summary new'!$C22,'New data'!$D:$D,'Summary new'!$D22)</f>
        <v>0.56549839675426428</v>
      </c>
      <c r="Q22" s="3">
        <f>AVERAGEIFS('New data'!Q:Q,'New data'!$B:$B,'Summary new'!$B22,'New data'!$C:$C,'Summary new'!$C22,'New data'!$D:$D,'Summary new'!$D22)</f>
        <v>0.57755376573999906</v>
      </c>
      <c r="R22" s="3">
        <f>AVERAGEIFS('New data'!R:R,'New data'!$B:$B,'Summary new'!$B22,'New data'!$C:$C,'Summary new'!$C22,'New data'!$D:$D,'Summary new'!$D22)</f>
        <v>0.61852938681840841</v>
      </c>
      <c r="S22" s="3">
        <f>AVERAGEIFS('New data'!S:S,'New data'!$B:$B,'Summary new'!$B22,'New data'!$C:$C,'Summary new'!$C22,'New data'!$D:$D,'Summary new'!$D22)</f>
        <v>0.65266318991780237</v>
      </c>
      <c r="T22" s="3">
        <f>AVERAGEIFS('New data'!T:T,'New data'!$B:$B,'Summary new'!$B22,'New data'!$C:$C,'Summary new'!$C22,'New data'!$D:$D,'Summary new'!$D22)</f>
        <v>0.66833497956395127</v>
      </c>
      <c r="U22" s="1">
        <f>AVERAGEIFS('New data'!U:U,'New data'!$B:$B,'Summary new'!$B22,'New data'!$C:$C,'Summary new'!$C22,'New data'!$D:$D,'Summary new'!$D22)</f>
        <v>27</v>
      </c>
      <c r="V22" s="1">
        <f>AVERAGEIFS('New data'!V:V,'New data'!$B:$B,'Summary new'!$B22,'New data'!$C:$C,'Summary new'!$C22,'New data'!$D:$D,'Summary new'!$D22)</f>
        <v>2</v>
      </c>
      <c r="W22" s="1">
        <f>AVERAGEIFS('New data'!W:W,'New data'!$B:$B,'Summary new'!$B22,'New data'!$C:$C,'Summary new'!$C22,'New data'!$D:$D,'Summary new'!$D22)</f>
        <v>100</v>
      </c>
      <c r="X22" s="1">
        <f>AVERAGEIFS('New data'!X:X,'New data'!$B:$B,'Summary new'!$B22,'New data'!$C:$C,'Summary new'!$C22,'New data'!$D:$D,'Summary new'!$D22)</f>
        <v>0.40000000596046398</v>
      </c>
      <c r="Y22" s="1">
        <f>AVERAGEIFS('New data'!Y:Y,'New data'!$B:$B,'Summary new'!$B22,'New data'!$C:$C,'Summary new'!$C22,'New data'!$D:$D,'Summary new'!$D22)</f>
        <v>1.29999995231628</v>
      </c>
      <c r="Z22" s="1">
        <f>AVERAGEIFS('New data'!Z:Z,'New data'!$B:$B,'Summary new'!$B22,'New data'!$C:$C,'Summary new'!$C22,'New data'!$D:$D,'Summary new'!$D22)</f>
        <v>0.89999997615814198</v>
      </c>
      <c r="AA22" s="1">
        <f>AVERAGEIFS('New data'!AA:AA,'New data'!$B:$B,'Summary new'!$B22,'New data'!$C:$C,'Summary new'!$C22,'New data'!$D:$D,'Summary new'!$D22)</f>
        <v>1984.2555003166199</v>
      </c>
      <c r="AB22" s="1">
        <f>AVERAGEIFS('New data'!AB:AB,'New data'!$B:$B,'Summary new'!$B22,'New data'!$C:$C,'Summary new'!$C22,'New data'!$D:$D,'Summary new'!$D22)</f>
        <v>168.77581485360849</v>
      </c>
      <c r="AC22" s="1">
        <f>AVERAGEIFS('New data'!AC:AC,'New data'!$B:$B,'Summary new'!$B22,'New data'!$C:$C,'Summary new'!$C22,'New data'!$D:$D,'Summary new'!$D22)</f>
        <v>58.3211059570312</v>
      </c>
      <c r="AD22" s="1">
        <f>AVERAGEIFS('New data'!AD:AD,'New data'!$B:$B,'Summary new'!$B22,'New data'!$C:$C,'Summary new'!$C22,'New data'!$D:$D,'Summary new'!$D22)</f>
        <v>77.761679649352971</v>
      </c>
      <c r="AE22" s="1">
        <f>AVERAGEIFS('New data'!AE:AE,'New data'!$B:$B,'Summary new'!$B22,'New data'!$C:$C,'Summary new'!$C22,'New data'!$D:$D,'Summary new'!$D22)</f>
        <v>7.4608223715165423</v>
      </c>
      <c r="AF22" s="1">
        <f>AVERAGEIFS('New data'!AF:AF,'New data'!$B:$B,'Summary new'!$B22,'New data'!$C:$C,'Summary new'!$C22,'New data'!$D:$D,'Summary new'!$D22)</f>
        <v>10.029454656876617</v>
      </c>
      <c r="AG22" s="1">
        <f>AVERAGEIFS('New data'!AG:AG,'New data'!$B:$B,'Summary new'!$B22,'New data'!$C:$C,'Summary new'!$C22,'New data'!$D:$D,'Summary new'!$D22)</f>
        <v>2.0266857892274799</v>
      </c>
      <c r="AH22" s="1">
        <f>AVERAGEIFS('New data'!AH:AH,'New data'!$B:$B,'Summary new'!$B22,'New data'!$C:$C,'Summary new'!$C22,'New data'!$D:$D,'Summary new'!$D22)</f>
        <v>2.2690155208110765</v>
      </c>
      <c r="AI22" s="1">
        <f>AVERAGEIFS('New data'!AI:AI,'New data'!$B:$B,'Summary new'!$B22,'New data'!$C:$C,'Summary new'!$C22,'New data'!$D:$D,'Summary new'!$D22)</f>
        <v>7.0226157955059779E-2</v>
      </c>
      <c r="AJ22" s="1">
        <f>AVERAGEIFS('New data'!AJ:AJ,'New data'!$B:$B,'Summary new'!$B22,'New data'!$C:$C,'Summary new'!$C22,'New data'!$D:$D,'Summary new'!$D22)</f>
        <v>0.22529223575952717</v>
      </c>
      <c r="AK22" s="1">
        <f>AVERAGEIFS('New data'!AK:AK,'New data'!$B:$B,'Summary new'!$B22,'New data'!$C:$C,'Summary new'!$C22,'New data'!$D:$D,'Summary new'!$D22)</f>
        <v>-1.6193556061739049E-2</v>
      </c>
      <c r="AL22" s="1">
        <f>AVERAGEIFS('New data'!AL:AL,'New data'!$B:$B,'Summary new'!$B22,'New data'!$C:$C,'Summary new'!$C22,'New data'!$D:$D,'Summary new'!$D22)</f>
        <v>-2.9392105365449707E-2</v>
      </c>
      <c r="AM22" s="1">
        <f>AVERAGEIFS('New data'!AM:AM,'New data'!$B:$B,'Summary new'!$B22,'New data'!$C:$C,'Summary new'!$C22,'New data'!$D:$D,'Summary new'!$D22)</f>
        <v>1.1355917585814392</v>
      </c>
    </row>
    <row r="23" spans="1:39" x14ac:dyDescent="0.25">
      <c r="A23" t="str" cm="1">
        <f t="array" ref="A23:D23">_xlfn.TEXTSPLIT(E23,"_")</f>
        <v/>
      </c>
      <c r="B23" t="str">
        <v>Point</v>
      </c>
      <c r="C23" t="str">
        <v>15</v>
      </c>
      <c r="D23" t="str">
        <v>Full</v>
      </c>
      <c r="E23" t="s">
        <v>361</v>
      </c>
      <c r="F23" s="1">
        <f>AVERAGEIFS('New data'!F:F,'New data'!$B:$B,'Summary new'!$B23,'New data'!$C:$C,'Summary new'!$C23,'New data'!$D:$D,'Summary new'!$D23)</f>
        <v>93.883877038955532</v>
      </c>
      <c r="G23" s="1">
        <f>AVERAGEIFS('New data'!G:G,'New data'!$B:$B,'Summary new'!$B23,'New data'!$C:$C,'Summary new'!$C23,'New data'!$D:$D,'Summary new'!$D23)</f>
        <v>139.38794994354225</v>
      </c>
      <c r="H23" s="1">
        <f>AVERAGEIFS('New data'!H:H,'New data'!$B:$B,'Summary new'!$B23,'New data'!$C:$C,'Summary new'!$C23,'New data'!$D:$D,'Summary new'!$D23)</f>
        <v>111.47044467926005</v>
      </c>
      <c r="I23" s="1">
        <f>AVERAGEIFS('New data'!I:I,'New data'!$B:$B,'Summary new'!$B23,'New data'!$C:$C,'Summary new'!$C23,'New data'!$D:$D,'Summary new'!$D23)</f>
        <v>65.245875835418559</v>
      </c>
      <c r="J23" s="1">
        <f>AVERAGEIFS('New data'!J:J,'New data'!$B:$B,'Summary new'!$B23,'New data'!$C:$C,'Summary new'!$C23,'New data'!$D:$D,'Summary new'!$D23)</f>
        <v>100.80052208900432</v>
      </c>
      <c r="K23" s="1">
        <f>AVERAGEIFS('New data'!K:K,'New data'!$B:$B,'Summary new'!$B23,'New data'!$C:$C,'Summary new'!$C23,'New data'!$D:$D,'Summary new'!$D23)</f>
        <v>59.043124556541379</v>
      </c>
      <c r="L23" s="1">
        <f>AVERAGEIFS('New data'!L:L,'New data'!$B:$B,'Summary new'!$B23,'New data'!$C:$C,'Summary new'!$C23,'New data'!$D:$D,'Summary new'!$D23)</f>
        <v>82.758307218551479</v>
      </c>
      <c r="M23" s="1">
        <f>AVERAGEIFS('New data'!M:M,'New data'!$B:$B,'Summary new'!$B23,'New data'!$C:$C,'Summary new'!$C23,'New data'!$D:$D,'Summary new'!$D23)</f>
        <v>32.849959731101961</v>
      </c>
      <c r="N23" s="3">
        <f>AVERAGEIFS('New data'!N:N,'New data'!$B:$B,'Summary new'!$B23,'New data'!$C:$C,'Summary new'!$C23,'New data'!$D:$D,'Summary new'!$D23)</f>
        <v>0.5892499983310695</v>
      </c>
      <c r="O23" s="3">
        <f>AVERAGEIFS('New data'!O:O,'New data'!$B:$B,'Summary new'!$B23,'New data'!$C:$C,'Summary new'!$C23,'New data'!$D:$D,'Summary new'!$D23)</f>
        <v>0.3946996328886595</v>
      </c>
      <c r="P23" s="3">
        <f>AVERAGEIFS('New data'!P:P,'New data'!$B:$B,'Summary new'!$B23,'New data'!$C:$C,'Summary new'!$C23,'New data'!$D:$D,'Summary new'!$D23)</f>
        <v>0.50891557894647088</v>
      </c>
      <c r="Q23" s="3">
        <f>AVERAGEIFS('New data'!Q:Q,'New data'!$B:$B,'Summary new'!$B23,'New data'!$C:$C,'Summary new'!$C23,'New data'!$D:$D,'Summary new'!$D23)</f>
        <v>0.57133694452997097</v>
      </c>
      <c r="R23" s="3">
        <f>AVERAGEIFS('New data'!R:R,'New data'!$B:$B,'Summary new'!$B23,'New data'!$C:$C,'Summary new'!$C23,'New data'!$D:$D,'Summary new'!$D23)</f>
        <v>0.61037127673625913</v>
      </c>
      <c r="S23" s="3">
        <f>AVERAGEIFS('New data'!S:S,'New data'!$B:$B,'Summary new'!$B23,'New data'!$C:$C,'Summary new'!$C23,'New data'!$D:$D,'Summary new'!$D23)</f>
        <v>0.65731556713581041</v>
      </c>
      <c r="T23" s="3">
        <f>AVERAGEIFS('New data'!T:T,'New data'!$B:$B,'Summary new'!$B23,'New data'!$C:$C,'Summary new'!$C23,'New data'!$D:$D,'Summary new'!$D23)</f>
        <v>0.68519821017980542</v>
      </c>
      <c r="U23" s="1">
        <f>AVERAGEIFS('New data'!U:U,'New data'!$B:$B,'Summary new'!$B23,'New data'!$C:$C,'Summary new'!$C23,'New data'!$D:$D,'Summary new'!$D23)</f>
        <v>32.125</v>
      </c>
      <c r="V23" s="1">
        <f>AVERAGEIFS('New data'!V:V,'New data'!$B:$B,'Summary new'!$B23,'New data'!$C:$C,'Summary new'!$C23,'New data'!$D:$D,'Summary new'!$D23)</f>
        <v>2</v>
      </c>
      <c r="W23" s="1">
        <f>AVERAGEIFS('New data'!W:W,'New data'!$B:$B,'Summary new'!$B23,'New data'!$C:$C,'Summary new'!$C23,'New data'!$D:$D,'Summary new'!$D23)</f>
        <v>100</v>
      </c>
      <c r="X23" s="1">
        <f>AVERAGEIFS('New data'!X:X,'New data'!$B:$B,'Summary new'!$B23,'New data'!$C:$C,'Summary new'!$C23,'New data'!$D:$D,'Summary new'!$D23)</f>
        <v>0.40000000596046398</v>
      </c>
      <c r="Y23" s="1">
        <f>AVERAGEIFS('New data'!Y:Y,'New data'!$B:$B,'Summary new'!$B23,'New data'!$C:$C,'Summary new'!$C23,'New data'!$D:$D,'Summary new'!$D23)</f>
        <v>1.29999995231628</v>
      </c>
      <c r="Z23" s="1">
        <f>AVERAGEIFS('New data'!Z:Z,'New data'!$B:$B,'Summary new'!$B23,'New data'!$C:$C,'Summary new'!$C23,'New data'!$D:$D,'Summary new'!$D23)</f>
        <v>0.89999997615814198</v>
      </c>
      <c r="AA23" s="1">
        <f>AVERAGEIFS('New data'!AA:AA,'New data'!$B:$B,'Summary new'!$B23,'New data'!$C:$C,'Summary new'!$C23,'New data'!$D:$D,'Summary new'!$D23)</f>
        <v>2000.0973467826843</v>
      </c>
      <c r="AB23" s="1">
        <f>AVERAGEIFS('New data'!AB:AB,'New data'!$B:$B,'Summary new'!$B23,'New data'!$C:$C,'Summary new'!$C23,'New data'!$D:$D,'Summary new'!$D23)</f>
        <v>162.49953793734304</v>
      </c>
      <c r="AC23" s="1">
        <f>AVERAGEIFS('New data'!AC:AC,'New data'!$B:$B,'Summary new'!$B23,'New data'!$C:$C,'Summary new'!$C23,'New data'!$D:$D,'Summary new'!$D23)</f>
        <v>56.142305374145458</v>
      </c>
      <c r="AD23" s="1">
        <f>AVERAGEIFS('New data'!AD:AD,'New data'!$B:$B,'Summary new'!$B23,'New data'!$C:$C,'Summary new'!$C23,'New data'!$D:$D,'Summary new'!$D23)</f>
        <v>77.761679649352971</v>
      </c>
      <c r="AE23" s="1">
        <f>AVERAGEIFS('New data'!AE:AE,'New data'!$B:$B,'Summary new'!$B23,'New data'!$C:$C,'Summary new'!$C23,'New data'!$D:$D,'Summary new'!$D23)</f>
        <v>5.2287594726239837</v>
      </c>
      <c r="AF23" s="1">
        <f>AVERAGEIFS('New data'!AF:AF,'New data'!$B:$B,'Summary new'!$B23,'New data'!$C:$C,'Summary new'!$C23,'New data'!$D:$D,'Summary new'!$D23)</f>
        <v>9.7817058286163814</v>
      </c>
      <c r="AG23" s="1">
        <f>AVERAGEIFS('New data'!AG:AG,'New data'!$B:$B,'Summary new'!$B23,'New data'!$C:$C,'Summary new'!$C23,'New data'!$D:$D,'Summary new'!$D23)</f>
        <v>1.9841258972883162</v>
      </c>
      <c r="AH23" s="1">
        <f>AVERAGEIFS('New data'!AH:AH,'New data'!$B:$B,'Summary new'!$B23,'New data'!$C:$C,'Summary new'!$C23,'New data'!$D:$D,'Summary new'!$D23)</f>
        <v>2.2690155208110765</v>
      </c>
      <c r="AI23" s="1">
        <f>AVERAGEIFS('New data'!AI:AI,'New data'!$B:$B,'Summary new'!$B23,'New data'!$C:$C,'Summary new'!$C23,'New data'!$D:$D,'Summary new'!$D23)</f>
        <v>0.1067069071195885</v>
      </c>
      <c r="AJ23" s="1">
        <f>AVERAGEIFS('New data'!AJ:AJ,'New data'!$B:$B,'Summary new'!$B23,'New data'!$C:$C,'Summary new'!$C23,'New data'!$D:$D,'Summary new'!$D23)</f>
        <v>0.19239512156302896</v>
      </c>
      <c r="AK23" s="1">
        <f>AVERAGEIFS('New data'!AK:AK,'New data'!$B:$B,'Summary new'!$B23,'New data'!$C:$C,'Summary new'!$C23,'New data'!$D:$D,'Summary new'!$D23)</f>
        <v>-7.3412300169445541E-2</v>
      </c>
      <c r="AL23" s="1">
        <f>AVERAGEIFS('New data'!AL:AL,'New data'!$B:$B,'Summary new'!$B23,'New data'!$C:$C,'Summary new'!$C23,'New data'!$D:$D,'Summary new'!$D23)</f>
        <v>-7.7157141405739066E-2</v>
      </c>
      <c r="AM23" s="1">
        <f>AVERAGEIFS('New data'!AM:AM,'New data'!$B:$B,'Summary new'!$B23,'New data'!$C:$C,'Summary new'!$C23,'New data'!$D:$D,'Summary new'!$D23)</f>
        <v>1.6074036670404501</v>
      </c>
    </row>
    <row r="24" spans="1:39" x14ac:dyDescent="0.25">
      <c r="A24" t="str" cm="1">
        <f t="array" ref="A24:D24">_xlfn.TEXTSPLIT(E24,"_")</f>
        <v/>
      </c>
      <c r="B24" t="str">
        <v>Point</v>
      </c>
      <c r="C24" t="str">
        <v>45</v>
      </c>
      <c r="D24" t="str">
        <v>Full</v>
      </c>
      <c r="E24" t="s">
        <v>362</v>
      </c>
      <c r="F24" s="1">
        <f>AVERAGEIFS('New data'!F:F,'New data'!$B:$B,'Summary new'!$B24,'New data'!$C:$C,'Summary new'!$C24,'New data'!$D:$D,'Summary new'!$D24)</f>
        <v>198.19256155831448</v>
      </c>
      <c r="G24" s="1">
        <f>AVERAGEIFS('New data'!G:G,'New data'!$B:$B,'Summary new'!$B24,'New data'!$C:$C,'Summary new'!$C24,'New data'!$D:$D,'Summary new'!$D24)</f>
        <v>204.73215387082249</v>
      </c>
      <c r="H24" s="1">
        <f>AVERAGEIFS('New data'!H:H,'New data'!$B:$B,'Summary new'!$B24,'New data'!$C:$C,'Summary new'!$C24,'New data'!$D:$D,'Summary new'!$D24)</f>
        <v>225.46523720877494</v>
      </c>
      <c r="I24" s="1">
        <f>AVERAGEIFS('New data'!I:I,'New data'!$B:$B,'Summary new'!$B24,'New data'!$C:$C,'Summary new'!$C24,'New data'!$D:$D,'Summary new'!$D24)</f>
        <v>123.36642619541693</v>
      </c>
      <c r="J24" s="1">
        <f>AVERAGEIFS('New data'!J:J,'New data'!$B:$B,'Summary new'!$B24,'New data'!$C:$C,'Summary new'!$C24,'New data'!$D:$D,'Summary new'!$D24)</f>
        <v>215.77393095833887</v>
      </c>
      <c r="K24" s="1">
        <f>AVERAGEIFS('New data'!K:K,'New data'!$B:$B,'Summary new'!$B24,'New data'!$C:$C,'Summary new'!$C24,'New data'!$D:$D,'Summary new'!$D24)</f>
        <v>117.88228225707978</v>
      </c>
      <c r="L24" s="1">
        <f>AVERAGEIFS('New data'!L:L,'New data'!$B:$B,'Summary new'!$B24,'New data'!$C:$C,'Summary new'!$C24,'New data'!$D:$D,'Summary new'!$D24)</f>
        <v>94.891926901680861</v>
      </c>
      <c r="M24" s="1">
        <f>AVERAGEIFS('New data'!M:M,'New data'!$B:$B,'Summary new'!$B24,'New data'!$C:$C,'Summary new'!$C24,'New data'!$D:$D,'Summary new'!$D24)</f>
        <v>65.712876592363585</v>
      </c>
      <c r="N24" s="3">
        <f>AVERAGEIFS('New data'!N:N,'New data'!$B:$B,'Summary new'!$B24,'New data'!$C:$C,'Summary new'!$C24,'New data'!$D:$D,'Summary new'!$D24)</f>
        <v>0.59314285431589386</v>
      </c>
      <c r="O24" s="3">
        <f>AVERAGEIFS('New data'!O:O,'New data'!$B:$B,'Summary new'!$B24,'New data'!$C:$C,'Summary new'!$C24,'New data'!$D:$D,'Summary new'!$D24)</f>
        <v>0.66471215656825422</v>
      </c>
      <c r="P24" s="3">
        <f>AVERAGEIFS('New data'!P:P,'New data'!$B:$B,'Summary new'!$B24,'New data'!$C:$C,'Summary new'!$C24,'New data'!$D:$D,'Summary new'!$D24)</f>
        <v>0.74278731005532361</v>
      </c>
      <c r="Q24" s="3">
        <f>AVERAGEIFS('New data'!Q:Q,'New data'!$B:$B,'Summary new'!$B24,'New data'!$C:$C,'Summary new'!$C24,'New data'!$D:$D,'Summary new'!$D24)</f>
        <v>0.73787962444870447</v>
      </c>
      <c r="R24" s="3">
        <f>AVERAGEIFS('New data'!R:R,'New data'!$B:$B,'Summary new'!$B24,'New data'!$C:$C,'Summary new'!$C24,'New data'!$D:$D,'Summary new'!$D24)</f>
        <v>0.77422005789620485</v>
      </c>
      <c r="S24" s="3">
        <f>AVERAGEIFS('New data'!S:S,'New data'!$B:$B,'Summary new'!$B24,'New data'!$C:$C,'Summary new'!$C24,'New data'!$D:$D,'Summary new'!$D24)</f>
        <v>0.77180460521152994</v>
      </c>
      <c r="T24" s="3">
        <f>AVERAGEIFS('New data'!T:T,'New data'!$B:$B,'Summary new'!$B24,'New data'!$C:$C,'Summary new'!$C24,'New data'!$D:$D,'Summary new'!$D24)</f>
        <v>0.76907237938472151</v>
      </c>
      <c r="U24" s="1">
        <f>AVERAGEIFS('New data'!U:U,'New data'!$B:$B,'Summary new'!$B24,'New data'!$C:$C,'Summary new'!$C24,'New data'!$D:$D,'Summary new'!$D24)</f>
        <v>32.428571428571431</v>
      </c>
      <c r="V24" s="1">
        <f>AVERAGEIFS('New data'!V:V,'New data'!$B:$B,'Summary new'!$B24,'New data'!$C:$C,'Summary new'!$C24,'New data'!$D:$D,'Summary new'!$D24)</f>
        <v>2</v>
      </c>
      <c r="W24" s="1">
        <f>AVERAGEIFS('New data'!W:W,'New data'!$B:$B,'Summary new'!$B24,'New data'!$C:$C,'Summary new'!$C24,'New data'!$D:$D,'Summary new'!$D24)</f>
        <v>100</v>
      </c>
      <c r="X24" s="1">
        <f>AVERAGEIFS('New data'!X:X,'New data'!$B:$B,'Summary new'!$B24,'New data'!$C:$C,'Summary new'!$C24,'New data'!$D:$D,'Summary new'!$D24)</f>
        <v>0.40000000596046398</v>
      </c>
      <c r="Y24" s="1">
        <f>AVERAGEIFS('New data'!Y:Y,'New data'!$B:$B,'Summary new'!$B24,'New data'!$C:$C,'Summary new'!$C24,'New data'!$D:$D,'Summary new'!$D24)</f>
        <v>1.29999995231628</v>
      </c>
      <c r="Z24" s="1">
        <f>AVERAGEIFS('New data'!Z:Z,'New data'!$B:$B,'Summary new'!$B24,'New data'!$C:$C,'Summary new'!$C24,'New data'!$D:$D,'Summary new'!$D24)</f>
        <v>0.89999997615814198</v>
      </c>
      <c r="AA24" s="1">
        <f>AVERAGEIFS('New data'!AA:AA,'New data'!$B:$B,'Summary new'!$B24,'New data'!$C:$C,'Summary new'!$C24,'New data'!$D:$D,'Summary new'!$D24)</f>
        <v>1318.6473960195269</v>
      </c>
      <c r="AB24" s="1">
        <f>AVERAGEIFS('New data'!AB:AB,'New data'!$B:$B,'Summary new'!$B24,'New data'!$C:$C,'Summary new'!$C24,'New data'!$D:$D,'Summary new'!$D24)</f>
        <v>133.58426476376388</v>
      </c>
      <c r="AC24" s="1">
        <f>AVERAGEIFS('New data'!AC:AC,'New data'!$B:$B,'Summary new'!$B24,'New data'!$C:$C,'Summary new'!$C24,'New data'!$D:$D,'Summary new'!$D24)</f>
        <v>43.616699763706706</v>
      </c>
      <c r="AD24" s="1">
        <f>AVERAGEIFS('New data'!AD:AD,'New data'!$B:$B,'Summary new'!$B24,'New data'!$C:$C,'Summary new'!$C24,'New data'!$D:$D,'Summary new'!$D24)</f>
        <v>76.152921404157297</v>
      </c>
      <c r="AE24" s="1">
        <f>AVERAGEIFS('New data'!AE:AE,'New data'!$B:$B,'Summary new'!$B24,'New data'!$C:$C,'Summary new'!$C24,'New data'!$D:$D,'Summary new'!$D24)</f>
        <v>5.2300026092896426</v>
      </c>
      <c r="AF24" s="1">
        <f>AVERAGEIFS('New data'!AF:AF,'New data'!$B:$B,'Summary new'!$B24,'New data'!$C:$C,'Summary new'!$C24,'New data'!$D:$D,'Summary new'!$D24)</f>
        <v>8.5751043685844923</v>
      </c>
      <c r="AG24" s="1">
        <f>AVERAGEIFS('New data'!AG:AG,'New data'!$B:$B,'Summary new'!$B24,'New data'!$C:$C,'Summary new'!$C24,'New data'!$D:$D,'Summary new'!$D24)</f>
        <v>1.7124069929122887</v>
      </c>
      <c r="AH24" s="1">
        <f>AVERAGEIFS('New data'!AH:AH,'New data'!$B:$B,'Summary new'!$B24,'New data'!$C:$C,'Summary new'!$C24,'New data'!$D:$D,'Summary new'!$D24)</f>
        <v>2.2143959999084428</v>
      </c>
      <c r="AI24" s="1">
        <f>AVERAGEIFS('New data'!AI:AI,'New data'!$B:$B,'Summary new'!$B24,'New data'!$C:$C,'Summary new'!$C24,'New data'!$D:$D,'Summary new'!$D24)</f>
        <v>9.2031798599272255E-2</v>
      </c>
      <c r="AJ24" s="1">
        <f>AVERAGEIFS('New data'!AJ:AJ,'New data'!$B:$B,'Summary new'!$B24,'New data'!$C:$C,'Summary new'!$C24,'New data'!$D:$D,'Summary new'!$D24)</f>
        <v>0.26474912054446248</v>
      </c>
      <c r="AK24" s="1">
        <f>AVERAGEIFS('New data'!AK:AK,'New data'!$B:$B,'Summary new'!$B24,'New data'!$C:$C,'Summary new'!$C24,'New data'!$D:$D,'Summary new'!$D24)</f>
        <v>-0.42481277610242801</v>
      </c>
      <c r="AL24" s="1">
        <f>AVERAGEIFS('New data'!AL:AL,'New data'!$B:$B,'Summary new'!$B24,'New data'!$C:$C,'Summary new'!$C24,'New data'!$D:$D,'Summary new'!$D24)</f>
        <v>-0.39406959478255715</v>
      </c>
      <c r="AM24" s="1">
        <f>AVERAGEIFS('New data'!AM:AM,'New data'!$B:$B,'Summary new'!$B24,'New data'!$C:$C,'Summary new'!$C24,'New data'!$D:$D,'Summary new'!$D24)</f>
        <v>4.7670742247677937</v>
      </c>
    </row>
    <row r="25" spans="1:39" x14ac:dyDescent="0.25">
      <c r="A25" t="str" cm="1">
        <f t="array" ref="A25:D25">_xlfn.TEXTSPLIT(E25,"_")</f>
        <v/>
      </c>
      <c r="B25" t="str">
        <v>Point</v>
      </c>
      <c r="C25" t="str">
        <v>Oblique</v>
      </c>
      <c r="D25" t="str">
        <v>Full</v>
      </c>
      <c r="E25" t="s">
        <v>363</v>
      </c>
      <c r="F25" s="1">
        <f>AVERAGEIFS('New data'!F:F,'New data'!$B:$B,'Summary new'!$B25,'New data'!$C:$C,'Summary new'!$C25,'New data'!$D:$D,'Summary new'!$D25)</f>
        <v>154.22509050369229</v>
      </c>
      <c r="G25" s="1">
        <f>AVERAGEIFS('New data'!G:G,'New data'!$B:$B,'Summary new'!$B25,'New data'!$C:$C,'Summary new'!$C25,'New data'!$D:$D,'Summary new'!$D25)</f>
        <v>217.967076539993</v>
      </c>
      <c r="H25" s="1">
        <f>AVERAGEIFS('New data'!H:H,'New data'!$B:$B,'Summary new'!$B25,'New data'!$C:$C,'Summary new'!$C25,'New data'!$D:$D,'Summary new'!$D25)</f>
        <v>191.03977632522546</v>
      </c>
      <c r="I25" s="1">
        <f>AVERAGEIFS('New data'!I:I,'New data'!$B:$B,'Summary new'!$B25,'New data'!$C:$C,'Summary new'!$C25,'New data'!$D:$D,'Summary new'!$D25)</f>
        <v>105.29162812232948</v>
      </c>
      <c r="J25" s="1">
        <f>AVERAGEIFS('New data'!J:J,'New data'!$B:$B,'Summary new'!$B25,'New data'!$C:$C,'Summary new'!$C25,'New data'!$D:$D,'Summary new'!$D25)</f>
        <v>182.41135454177825</v>
      </c>
      <c r="K25" s="1">
        <f>AVERAGEIFS('New data'!K:K,'New data'!$B:$B,'Summary new'!$B25,'New data'!$C:$C,'Summary new'!$C25,'New data'!$D:$D,'Summary new'!$D25)</f>
        <v>99.989122867583916</v>
      </c>
      <c r="L25" s="1">
        <f>AVERAGEIFS('New data'!L:L,'New data'!$B:$B,'Summary new'!$B25,'New data'!$C:$C,'Summary new'!$C25,'New data'!$D:$D,'Summary new'!$D25)</f>
        <v>88.595721960067578</v>
      </c>
      <c r="M25" s="1">
        <f>AVERAGEIFS('New data'!M:M,'New data'!$B:$B,'Summary new'!$B25,'New data'!$C:$C,'Summary new'!$C25,'New data'!$D:$D,'Summary new'!$D25)</f>
        <v>29.26399567723271</v>
      </c>
      <c r="N25" s="3">
        <f>AVERAGEIFS('New data'!N:N,'New data'!$B:$B,'Summary new'!$B25,'New data'!$C:$C,'Summary new'!$C25,'New data'!$D:$D,'Summary new'!$D25)</f>
        <v>0.59987499937415067</v>
      </c>
      <c r="O25" s="3">
        <f>AVERAGEIFS('New data'!O:O,'New data'!$B:$B,'Summary new'!$B25,'New data'!$C:$C,'Summary new'!$C25,'New data'!$D:$D,'Summary new'!$D25)</f>
        <v>0.57259663939475958</v>
      </c>
      <c r="P25" s="3">
        <f>AVERAGEIFS('New data'!P:P,'New data'!$B:$B,'Summary new'!$B25,'New data'!$C:$C,'Summary new'!$C25,'New data'!$D:$D,'Summary new'!$D25)</f>
        <v>0.66650817543268148</v>
      </c>
      <c r="Q25" s="3">
        <f>AVERAGEIFS('New data'!Q:Q,'New data'!$B:$B,'Summary new'!$B25,'New data'!$C:$C,'Summary new'!$C25,'New data'!$D:$D,'Summary new'!$D25)</f>
        <v>0.65730558213387935</v>
      </c>
      <c r="R25" s="3">
        <f>AVERAGEIFS('New data'!R:R,'New data'!$B:$B,'Summary new'!$B25,'New data'!$C:$C,'Summary new'!$C25,'New data'!$D:$D,'Summary new'!$D25)</f>
        <v>0.69572015851736047</v>
      </c>
      <c r="S25" s="3">
        <f>AVERAGEIFS('New data'!S:S,'New data'!$B:$B,'Summary new'!$B25,'New data'!$C:$C,'Summary new'!$C25,'New data'!$D:$D,'Summary new'!$D25)</f>
        <v>0.72332358360290483</v>
      </c>
      <c r="T25" s="3">
        <f>AVERAGEIFS('New data'!T:T,'New data'!$B:$B,'Summary new'!$B25,'New data'!$C:$C,'Summary new'!$C25,'New data'!$D:$D,'Summary new'!$D25)</f>
        <v>0.74219632148742642</v>
      </c>
      <c r="U25" s="1">
        <f>AVERAGEIFS('New data'!U:U,'New data'!$B:$B,'Summary new'!$B25,'New data'!$C:$C,'Summary new'!$C25,'New data'!$D:$D,'Summary new'!$D25)</f>
        <v>33.875</v>
      </c>
      <c r="V25" s="1">
        <f>AVERAGEIFS('New data'!V:V,'New data'!$B:$B,'Summary new'!$B25,'New data'!$C:$C,'Summary new'!$C25,'New data'!$D:$D,'Summary new'!$D25)</f>
        <v>2</v>
      </c>
      <c r="W25" s="1">
        <f>AVERAGEIFS('New data'!W:W,'New data'!$B:$B,'Summary new'!$B25,'New data'!$C:$C,'Summary new'!$C25,'New data'!$D:$D,'Summary new'!$D25)</f>
        <v>100</v>
      </c>
      <c r="X25" s="1">
        <f>AVERAGEIFS('New data'!X:X,'New data'!$B:$B,'Summary new'!$B25,'New data'!$C:$C,'Summary new'!$C25,'New data'!$D:$D,'Summary new'!$D25)</f>
        <v>0.40000000596046398</v>
      </c>
      <c r="Y25" s="1">
        <f>AVERAGEIFS('New data'!Y:Y,'New data'!$B:$B,'Summary new'!$B25,'New data'!$C:$C,'Summary new'!$C25,'New data'!$D:$D,'Summary new'!$D25)</f>
        <v>1.29999995231628</v>
      </c>
      <c r="Z25" s="1">
        <f>AVERAGEIFS('New data'!Z:Z,'New data'!$B:$B,'Summary new'!$B25,'New data'!$C:$C,'Summary new'!$C25,'New data'!$D:$D,'Summary new'!$D25)</f>
        <v>0.89999997615814198</v>
      </c>
      <c r="AA25" s="1">
        <f>AVERAGEIFS('New data'!AA:AA,'New data'!$B:$B,'Summary new'!$B25,'New data'!$C:$C,'Summary new'!$C25,'New data'!$D:$D,'Summary new'!$D25)</f>
        <v>1612.4411280751224</v>
      </c>
      <c r="AB25" s="1">
        <f>AVERAGEIFS('New data'!AB:AB,'New data'!$B:$B,'Summary new'!$B25,'New data'!$C:$C,'Summary new'!$C25,'New data'!$D:$D,'Summary new'!$D25)</f>
        <v>162.42031681537617</v>
      </c>
      <c r="AC25" s="1">
        <f>AVERAGEIFS('New data'!AC:AC,'New data'!$B:$B,'Summary new'!$B25,'New data'!$C:$C,'Summary new'!$C25,'New data'!$D:$D,'Summary new'!$D25)</f>
        <v>53.210030555725048</v>
      </c>
      <c r="AD25" s="1">
        <f>AVERAGEIFS('New data'!AD:AD,'New data'!$B:$B,'Summary new'!$B25,'New data'!$C:$C,'Summary new'!$C25,'New data'!$D:$D,'Summary new'!$D25)</f>
        <v>77.761679649352971</v>
      </c>
      <c r="AE25" s="1">
        <f>AVERAGEIFS('New data'!AE:AE,'New data'!$B:$B,'Summary new'!$B25,'New data'!$C:$C,'Summary new'!$C25,'New data'!$D:$D,'Summary new'!$D25)</f>
        <v>5.2623310423943801</v>
      </c>
      <c r="AF25" s="1">
        <f>AVERAGEIFS('New data'!AF:AF,'New data'!$B:$B,'Summary new'!$B25,'New data'!$C:$C,'Summary new'!$C25,'New data'!$D:$D,'Summary new'!$D25)</f>
        <v>9.7853904434013881</v>
      </c>
      <c r="AG25" s="1">
        <f>AVERAGEIFS('New data'!AG:AG,'New data'!$B:$B,'Summary new'!$B25,'New data'!$C:$C,'Summary new'!$C25,'New data'!$D:$D,'Summary new'!$D25)</f>
        <v>1.8967473953962277</v>
      </c>
      <c r="AH25" s="1">
        <f>AVERAGEIFS('New data'!AH:AH,'New data'!$B:$B,'Summary new'!$B25,'New data'!$C:$C,'Summary new'!$C25,'New data'!$D:$D,'Summary new'!$D25)</f>
        <v>2.2690155208110765</v>
      </c>
      <c r="AI25" s="1">
        <f>AVERAGEIFS('New data'!AI:AI,'New data'!$B:$B,'Summary new'!$B25,'New data'!$C:$C,'Summary new'!$C25,'New data'!$D:$D,'Summary new'!$D25)</f>
        <v>0.1764385704600179</v>
      </c>
      <c r="AJ25" s="1">
        <f>AVERAGEIFS('New data'!AJ:AJ,'New data'!$B:$B,'Summary new'!$B25,'New data'!$C:$C,'Summary new'!$C25,'New data'!$D:$D,'Summary new'!$D25)</f>
        <v>0.3027785076546784</v>
      </c>
      <c r="AK25" s="1">
        <f>AVERAGEIFS('New data'!AK:AK,'New data'!$B:$B,'Summary new'!$B25,'New data'!$C:$C,'Summary new'!$C25,'New data'!$D:$D,'Summary new'!$D25)</f>
        <v>-0.32805532309072821</v>
      </c>
      <c r="AL25" s="1">
        <f>AVERAGEIFS('New data'!AL:AL,'New data'!$B:$B,'Summary new'!$B25,'New data'!$C:$C,'Summary new'!$C25,'New data'!$D:$D,'Summary new'!$D25)</f>
        <v>-0.31715544627688019</v>
      </c>
      <c r="AM25" s="1">
        <f>AVERAGEIFS('New data'!AM:AM,'New data'!$B:$B,'Summary new'!$B25,'New data'!$C:$C,'Summary new'!$C25,'New data'!$D:$D,'Summary new'!$D25)</f>
        <v>23.084382577058626</v>
      </c>
    </row>
    <row r="26" spans="1:39" x14ac:dyDescent="0.25">
      <c r="A26" t="str" cm="1">
        <f t="array" ref="A26:D26">_xlfn.TEXTSPLIT(E26,"_")</f>
        <v/>
      </c>
      <c r="B26" t="str">
        <v>Plane</v>
      </c>
      <c r="C26" t="str">
        <v>Parallel</v>
      </c>
      <c r="D26" t="str">
        <v>Facing</v>
      </c>
      <c r="E26" t="s">
        <v>372</v>
      </c>
      <c r="F26" s="1">
        <f>AVERAGEIFS('New data'!F:F,'New data'!$B:$B,'Summary new'!$B26,'New data'!$C:$C,'Summary new'!$C26,'New data'!$D:$D,'Summary new'!$D26)</f>
        <v>76.117985486984125</v>
      </c>
      <c r="G26" s="1">
        <f>AVERAGEIFS('New data'!G:G,'New data'!$B:$B,'Summary new'!$B26,'New data'!$C:$C,'Summary new'!$C26,'New data'!$D:$D,'Summary new'!$D26)</f>
        <v>56.795582771301248</v>
      </c>
      <c r="H26" s="1">
        <f>AVERAGEIFS('New data'!H:H,'New data'!$B:$B,'Summary new'!$B26,'New data'!$C:$C,'Summary new'!$C26,'New data'!$D:$D,'Summary new'!$D26)</f>
        <v>85.448366880416671</v>
      </c>
      <c r="I26" s="1">
        <f>AVERAGEIFS('New data'!I:I,'New data'!$B:$B,'Summary new'!$B26,'New data'!$C:$C,'Summary new'!$C26,'New data'!$D:$D,'Summary new'!$D26)</f>
        <v>54.53037476539609</v>
      </c>
      <c r="J26" s="1">
        <f>AVERAGEIFS('New data'!J:J,'New data'!$B:$B,'Summary new'!$B26,'New data'!$C:$C,'Summary new'!$C26,'New data'!$D:$D,'Summary new'!$D26)</f>
        <v>76.068691372871299</v>
      </c>
      <c r="K26" s="1">
        <f>AVERAGEIFS('New data'!K:K,'New data'!$B:$B,'Summary new'!$B26,'New data'!$C:$C,'Summary new'!$C26,'New data'!$D:$D,'Summary new'!$D26)</f>
        <v>48.943250298500047</v>
      </c>
      <c r="L26" s="1">
        <f>AVERAGEIFS('New data'!L:L,'New data'!$B:$B,'Summary new'!$B26,'New data'!$C:$C,'Summary new'!$C26,'New data'!$D:$D,'Summary new'!$D26)</f>
        <v>102.17178583145103</v>
      </c>
      <c r="M26" s="1">
        <f>AVERAGEIFS('New data'!M:M,'New data'!$B:$B,'Summary new'!$B26,'New data'!$C:$C,'Summary new'!$C26,'New data'!$D:$D,'Summary new'!$D26)</f>
        <v>74.220077157020512</v>
      </c>
      <c r="N26" s="3">
        <f>AVERAGEIFS('New data'!N:N,'New data'!$B:$B,'Summary new'!$B26,'New data'!$C:$C,'Summary new'!$C26,'New data'!$D:$D,'Summary new'!$D26)</f>
        <v>0.76799999736249414</v>
      </c>
      <c r="O26" s="3">
        <f>AVERAGEIFS('New data'!O:O,'New data'!$B:$B,'Summary new'!$B26,'New data'!$C:$C,'Summary new'!$C26,'New data'!$D:$D,'Summary new'!$D26)</f>
        <v>0.53271665610372965</v>
      </c>
      <c r="P26" s="3">
        <f>AVERAGEIFS('New data'!P:P,'New data'!$B:$B,'Summary new'!$B26,'New data'!$C:$C,'Summary new'!$C26,'New data'!$D:$D,'Summary new'!$D26)</f>
        <v>0.57093516923487153</v>
      </c>
      <c r="Q26" s="3">
        <f>AVERAGEIFS('New data'!Q:Q,'New data'!$B:$B,'Summary new'!$B26,'New data'!$C:$C,'Summary new'!$C26,'New data'!$D:$D,'Summary new'!$D26)</f>
        <v>0.52003414665319947</v>
      </c>
      <c r="R26" s="3">
        <f>AVERAGEIFS('New data'!R:R,'New data'!$B:$B,'Summary new'!$B26,'New data'!$C:$C,'Summary new'!$C26,'New data'!$D:$D,'Summary new'!$D26)</f>
        <v>0.55743549019098237</v>
      </c>
      <c r="S26" s="3">
        <f>AVERAGEIFS('New data'!S:S,'New data'!$B:$B,'Summary new'!$B26,'New data'!$C:$C,'Summary new'!$C26,'New data'!$D:$D,'Summary new'!$D26)</f>
        <v>0.60370179638266508</v>
      </c>
      <c r="T26" s="3">
        <f>AVERAGEIFS('New data'!T:T,'New data'!$B:$B,'Summary new'!$B26,'New data'!$C:$C,'Summary new'!$C26,'New data'!$D:$D,'Summary new'!$D26)</f>
        <v>0.62088244780898061</v>
      </c>
      <c r="U26" s="1">
        <f>AVERAGEIFS('New data'!U:U,'New data'!$B:$B,'Summary new'!$B26,'New data'!$C:$C,'Summary new'!$C26,'New data'!$D:$D,'Summary new'!$D26)</f>
        <v>19.25</v>
      </c>
      <c r="V26" s="1">
        <f>AVERAGEIFS('New data'!V:V,'New data'!$B:$B,'Summary new'!$B26,'New data'!$C:$C,'Summary new'!$C26,'New data'!$D:$D,'Summary new'!$D26)</f>
        <v>2</v>
      </c>
      <c r="W26" s="1">
        <f>AVERAGEIFS('New data'!W:W,'New data'!$B:$B,'Summary new'!$B26,'New data'!$C:$C,'Summary new'!$C26,'New data'!$D:$D,'Summary new'!$D26)</f>
        <v>100</v>
      </c>
      <c r="X26" s="1">
        <f>AVERAGEIFS('New data'!X:X,'New data'!$B:$B,'Summary new'!$B26,'New data'!$C:$C,'Summary new'!$C26,'New data'!$D:$D,'Summary new'!$D26)</f>
        <v>0.40000000596046398</v>
      </c>
      <c r="Y26" s="1">
        <f>AVERAGEIFS('New data'!Y:Y,'New data'!$B:$B,'Summary new'!$B26,'New data'!$C:$C,'Summary new'!$C26,'New data'!$D:$D,'Summary new'!$D26)</f>
        <v>1.29999995231628</v>
      </c>
      <c r="Z26" s="1">
        <f>AVERAGEIFS('New data'!Z:Z,'New data'!$B:$B,'Summary new'!$B26,'New data'!$C:$C,'Summary new'!$C26,'New data'!$D:$D,'Summary new'!$D26)</f>
        <v>0.89999997615814198</v>
      </c>
      <c r="AA26" s="1">
        <f>AVERAGEIFS('New data'!AA:AA,'New data'!$B:$B,'Summary new'!$B26,'New data'!$C:$C,'Summary new'!$C26,'New data'!$D:$D,'Summary new'!$D26)</f>
        <v>139.19702079147089</v>
      </c>
      <c r="AB26" s="1">
        <f>AVERAGEIFS('New data'!AB:AB,'New data'!$B:$B,'Summary new'!$B26,'New data'!$C:$C,'Summary new'!$C26,'New data'!$D:$D,'Summary new'!$D26)</f>
        <v>157.88378464430559</v>
      </c>
      <c r="AC26" s="1">
        <f>AVERAGEIFS('New data'!AC:AC,'New data'!$B:$B,'Summary new'!$B26,'New data'!$C:$C,'Summary new'!$C26,'New data'!$D:$D,'Summary new'!$D26)</f>
        <v>70.846040725707951</v>
      </c>
      <c r="AD26" s="1">
        <f>AVERAGEIFS('New data'!AD:AD,'New data'!$B:$B,'Summary new'!$B26,'New data'!$C:$C,'Summary new'!$C26,'New data'!$D:$D,'Summary new'!$D26)</f>
        <v>77.761679649352971</v>
      </c>
      <c r="AE26" s="1">
        <f>AVERAGEIFS('New data'!AE:AE,'New data'!$B:$B,'Summary new'!$B26,'New data'!$C:$C,'Summary new'!$C26,'New data'!$D:$D,'Summary new'!$D26)</f>
        <v>2.3550850326024269</v>
      </c>
      <c r="AF26" s="1">
        <f>AVERAGEIFS('New data'!AF:AF,'New data'!$B:$B,'Summary new'!$B26,'New data'!$C:$C,'Summary new'!$C26,'New data'!$D:$D,'Summary new'!$D26)</f>
        <v>9.6858312743715853</v>
      </c>
      <c r="AG26" s="1">
        <f>AVERAGEIFS('New data'!AG:AG,'New data'!$B:$B,'Summary new'!$B26,'New data'!$C:$C,'Summary new'!$C26,'New data'!$D:$D,'Summary new'!$D26)</f>
        <v>2.272397398948665</v>
      </c>
      <c r="AH26" s="1">
        <f>AVERAGEIFS('New data'!AH:AH,'New data'!$B:$B,'Summary new'!$B26,'New data'!$C:$C,'Summary new'!$C26,'New data'!$D:$D,'Summary new'!$D26)</f>
        <v>2.269015520811076</v>
      </c>
      <c r="AI26" s="1">
        <f>AVERAGEIFS('New data'!AI:AI,'New data'!$B:$B,'Summary new'!$B26,'New data'!$C:$C,'Summary new'!$C26,'New data'!$D:$D,'Summary new'!$D26)</f>
        <v>2.6532781085258084E-2</v>
      </c>
      <c r="AJ26" s="1">
        <f>AVERAGEIFS('New data'!AJ:AJ,'New data'!$B:$B,'Summary new'!$B26,'New data'!$C:$C,'Summary new'!$C26,'New data'!$D:$D,'Summary new'!$D26)</f>
        <v>0.40429039280514512</v>
      </c>
      <c r="AK26" s="1">
        <f>AVERAGEIFS('New data'!AK:AK,'New data'!$B:$B,'Summary new'!$B26,'New data'!$C:$C,'Summary new'!$C26,'New data'!$D:$D,'Summary new'!$D26)</f>
        <v>0.19497123614226314</v>
      </c>
      <c r="AL26" s="1">
        <f>AVERAGEIFS('New data'!AL:AL,'New data'!$B:$B,'Summary new'!$B26,'New data'!$C:$C,'Summary new'!$C26,'New data'!$D:$D,'Summary new'!$D26)</f>
        <v>0.15193074813306018</v>
      </c>
      <c r="AM26" s="1">
        <f>AVERAGEIFS('New data'!AM:AM,'New data'!$B:$B,'Summary new'!$B26,'New data'!$C:$C,'Summary new'!$C26,'New data'!$D:$D,'Summary new'!$D26)</f>
        <v>0.6479056830739518</v>
      </c>
    </row>
    <row r="27" spans="1:39" x14ac:dyDescent="0.25">
      <c r="A27" t="str" cm="1">
        <f t="array" ref="A27:D27">_xlfn.TEXTSPLIT(E27,"_")</f>
        <v/>
      </c>
      <c r="B27" t="str">
        <v>Plane</v>
      </c>
      <c r="C27" t="str">
        <v>15</v>
      </c>
      <c r="D27" t="str">
        <v>Facing</v>
      </c>
      <c r="E27" t="s">
        <v>373</v>
      </c>
      <c r="F27" s="1">
        <f>AVERAGEIFS('New data'!F:F,'New data'!$B:$B,'Summary new'!$B27,'New data'!$C:$C,'Summary new'!$C27,'New data'!$D:$D,'Summary new'!$D27)</f>
        <v>91.239052772521632</v>
      </c>
      <c r="G27" s="1">
        <f>AVERAGEIFS('New data'!G:G,'New data'!$B:$B,'Summary new'!$B27,'New data'!$C:$C,'Summary new'!$C27,'New data'!$D:$D,'Summary new'!$D27)</f>
        <v>60.313774108886676</v>
      </c>
      <c r="H27" s="1">
        <f>AVERAGEIFS('New data'!H:H,'New data'!$B:$B,'Summary new'!$B27,'New data'!$C:$C,'Summary new'!$C27,'New data'!$D:$D,'Summary new'!$D27)</f>
        <v>99.485997200011894</v>
      </c>
      <c r="I27" s="1">
        <f>AVERAGEIFS('New data'!I:I,'New data'!$B:$B,'Summary new'!$B27,'New data'!$C:$C,'Summary new'!$C27,'New data'!$D:$D,'Summary new'!$D27)</f>
        <v>62.623124837875338</v>
      </c>
      <c r="J27" s="1">
        <f>AVERAGEIFS('New data'!J:J,'New data'!$B:$B,'Summary new'!$B27,'New data'!$C:$C,'Summary new'!$C27,'New data'!$D:$D,'Summary new'!$D27)</f>
        <v>90.973545074462592</v>
      </c>
      <c r="K27" s="1">
        <f>AVERAGEIFS('New data'!K:K,'New data'!$B:$B,'Summary new'!$B27,'New data'!$C:$C,'Summary new'!$C27,'New data'!$D:$D,'Summary new'!$D27)</f>
        <v>57.639500737190218</v>
      </c>
      <c r="L27" s="1">
        <f>AVERAGEIFS('New data'!L:L,'New data'!$B:$B,'Summary new'!$B27,'New data'!$C:$C,'Summary new'!$C27,'New data'!$D:$D,'Summary new'!$D27)</f>
        <v>113.22485899925184</v>
      </c>
      <c r="M27" s="1">
        <f>AVERAGEIFS('New data'!M:M,'New data'!$B:$B,'Summary new'!$B27,'New data'!$C:$C,'Summary new'!$C27,'New data'!$D:$D,'Summary new'!$D27)</f>
        <v>72.81873917579631</v>
      </c>
      <c r="N27" s="3">
        <f>AVERAGEIFS('New data'!N:N,'New data'!$B:$B,'Summary new'!$B27,'New data'!$C:$C,'Summary new'!$C27,'New data'!$D:$D,'Summary new'!$D27)</f>
        <v>0.74125000461935975</v>
      </c>
      <c r="O27" s="3">
        <f>AVERAGEIFS('New data'!O:O,'New data'!$B:$B,'Summary new'!$B27,'New data'!$C:$C,'Summary new'!$C27,'New data'!$D:$D,'Summary new'!$D27)</f>
        <v>0.56446054577827409</v>
      </c>
      <c r="P27" s="3">
        <f>AVERAGEIFS('New data'!P:P,'New data'!$B:$B,'Summary new'!$B27,'New data'!$C:$C,'Summary new'!$C27,'New data'!$D:$D,'Summary new'!$D27)</f>
        <v>0.63245077803730909</v>
      </c>
      <c r="Q27" s="3">
        <f>AVERAGEIFS('New data'!Q:Q,'New data'!$B:$B,'Summary new'!$B27,'New data'!$C:$C,'Summary new'!$C27,'New data'!$D:$D,'Summary new'!$D27)</f>
        <v>0.55923796069099607</v>
      </c>
      <c r="R27" s="3">
        <f>AVERAGEIFS('New data'!R:R,'New data'!$B:$B,'Summary new'!$B27,'New data'!$C:$C,'Summary new'!$C27,'New data'!$D:$D,'Summary new'!$D27)</f>
        <v>0.59226999059319441</v>
      </c>
      <c r="S27" s="3">
        <f>AVERAGEIFS('New data'!S:S,'New data'!$B:$B,'Summary new'!$B27,'New data'!$C:$C,'Summary new'!$C27,'New data'!$D:$D,'Summary new'!$D27)</f>
        <v>0.62956961244344667</v>
      </c>
      <c r="T27" s="3">
        <f>AVERAGEIFS('New data'!T:T,'New data'!$B:$B,'Summary new'!$B27,'New data'!$C:$C,'Summary new'!$C27,'New data'!$D:$D,'Summary new'!$D27)</f>
        <v>0.64720119535922982</v>
      </c>
      <c r="U27" s="1">
        <f>AVERAGEIFS('New data'!U:U,'New data'!$B:$B,'Summary new'!$B27,'New data'!$C:$C,'Summary new'!$C27,'New data'!$D:$D,'Summary new'!$D27)</f>
        <v>19.5</v>
      </c>
      <c r="V27" s="1">
        <f>AVERAGEIFS('New data'!V:V,'New data'!$B:$B,'Summary new'!$B27,'New data'!$C:$C,'Summary new'!$C27,'New data'!$D:$D,'Summary new'!$D27)</f>
        <v>2</v>
      </c>
      <c r="W27" s="1">
        <f>AVERAGEIFS('New data'!W:W,'New data'!$B:$B,'Summary new'!$B27,'New data'!$C:$C,'Summary new'!$C27,'New data'!$D:$D,'Summary new'!$D27)</f>
        <v>100</v>
      </c>
      <c r="X27" s="1">
        <f>AVERAGEIFS('New data'!X:X,'New data'!$B:$B,'Summary new'!$B27,'New data'!$C:$C,'Summary new'!$C27,'New data'!$D:$D,'Summary new'!$D27)</f>
        <v>0.40000000596046398</v>
      </c>
      <c r="Y27" s="1">
        <f>AVERAGEIFS('New data'!Y:Y,'New data'!$B:$B,'Summary new'!$B27,'New data'!$C:$C,'Summary new'!$C27,'New data'!$D:$D,'Summary new'!$D27)</f>
        <v>1.29999995231628</v>
      </c>
      <c r="Z27" s="1">
        <f>AVERAGEIFS('New data'!Z:Z,'New data'!$B:$B,'Summary new'!$B27,'New data'!$C:$C,'Summary new'!$C27,'New data'!$D:$D,'Summary new'!$D27)</f>
        <v>0.89999997615814198</v>
      </c>
      <c r="AA27" s="1">
        <f>AVERAGEIFS('New data'!AA:AA,'New data'!$B:$B,'Summary new'!$B27,'New data'!$C:$C,'Summary new'!$C27,'New data'!$D:$D,'Summary new'!$D27)</f>
        <v>139.75207977369416</v>
      </c>
      <c r="AB27" s="1">
        <f>AVERAGEIFS('New data'!AB:AB,'New data'!$B:$B,'Summary new'!$B27,'New data'!$C:$C,'Summary new'!$C27,'New data'!$D:$D,'Summary new'!$D27)</f>
        <v>157.92478524148459</v>
      </c>
      <c r="AC27" s="1">
        <f>AVERAGEIFS('New data'!AC:AC,'New data'!$B:$B,'Summary new'!$B27,'New data'!$C:$C,'Summary new'!$C27,'New data'!$D:$D,'Summary new'!$D27)</f>
        <v>70.81973075866695</v>
      </c>
      <c r="AD27" s="1">
        <f>AVERAGEIFS('New data'!AD:AD,'New data'!$B:$B,'Summary new'!$B27,'New data'!$C:$C,'Summary new'!$C27,'New data'!$D:$D,'Summary new'!$D27)</f>
        <v>77.761679649352956</v>
      </c>
      <c r="AE27" s="1">
        <f>AVERAGEIFS('New data'!AE:AE,'New data'!$B:$B,'Summary new'!$B27,'New data'!$C:$C,'Summary new'!$C27,'New data'!$D:$D,'Summary new'!$D27)</f>
        <v>5.5536445920549964</v>
      </c>
      <c r="AF27" s="1">
        <f>AVERAGEIFS('New data'!AF:AF,'New data'!$B:$B,'Summary new'!$B27,'New data'!$C:$C,'Summary new'!$C27,'New data'!$D:$D,'Summary new'!$D27)</f>
        <v>9.7742852335795636</v>
      </c>
      <c r="AG27" s="1">
        <f>AVERAGEIFS('New data'!AG:AG,'New data'!$B:$B,'Summary new'!$B27,'New data'!$C:$C,'Summary new'!$C27,'New data'!$D:$D,'Summary new'!$D27)</f>
        <v>2.2779249548911999</v>
      </c>
      <c r="AH27" s="1">
        <f>AVERAGEIFS('New data'!AH:AH,'New data'!$B:$B,'Summary new'!$B27,'New data'!$C:$C,'Summary new'!$C27,'New data'!$D:$D,'Summary new'!$D27)</f>
        <v>2.269015520811076</v>
      </c>
      <c r="AI27" s="1">
        <f>AVERAGEIFS('New data'!AI:AI,'New data'!$B:$B,'Summary new'!$B27,'New data'!$C:$C,'Summary new'!$C27,'New data'!$D:$D,'Summary new'!$D27)</f>
        <v>1.1137799151729525E-2</v>
      </c>
      <c r="AJ27" s="1">
        <f>AVERAGEIFS('New data'!AJ:AJ,'New data'!$B:$B,'Summary new'!$B27,'New data'!$C:$C,'Summary new'!$C27,'New data'!$D:$D,'Summary new'!$D27)</f>
        <v>0.53559343679860894</v>
      </c>
      <c r="AK27" s="1">
        <f>AVERAGEIFS('New data'!AK:AK,'New data'!$B:$B,'Summary new'!$B27,'New data'!$C:$C,'Summary new'!$C27,'New data'!$D:$D,'Summary new'!$D27)</f>
        <v>0.14570351504338022</v>
      </c>
      <c r="AL27" s="1">
        <f>AVERAGEIFS('New data'!AL:AL,'New data'!$B:$B,'Summary new'!$B27,'New data'!$C:$C,'Summary new'!$C27,'New data'!$D:$D,'Summary new'!$D27)</f>
        <v>0.12246974159113677</v>
      </c>
      <c r="AM27" s="1">
        <f>AVERAGEIFS('New data'!AM:AM,'New data'!$B:$B,'Summary new'!$B27,'New data'!$C:$C,'Summary new'!$C27,'New data'!$D:$D,'Summary new'!$D27)</f>
        <v>0.69854834539650379</v>
      </c>
    </row>
    <row r="28" spans="1:39" x14ac:dyDescent="0.25">
      <c r="A28" t="str" cm="1">
        <f t="array" ref="A28:D28">_xlfn.TEXTSPLIT(E28,"_")</f>
        <v/>
      </c>
      <c r="B28" t="str">
        <v>Plane</v>
      </c>
      <c r="C28" t="str">
        <v>45</v>
      </c>
      <c r="D28" t="str">
        <v>Facing</v>
      </c>
      <c r="E28" t="s">
        <v>374</v>
      </c>
      <c r="F28" s="1">
        <f>AVERAGEIFS('New data'!F:F,'New data'!$B:$B,'Summary new'!$B28,'New data'!$C:$C,'Summary new'!$C28,'New data'!$D:$D,'Summary new'!$D28)</f>
        <v>102.39012980461086</v>
      </c>
      <c r="G28" s="1">
        <f>AVERAGEIFS('New data'!G:G,'New data'!$B:$B,'Summary new'!$B28,'New data'!$C:$C,'Summary new'!$C28,'New data'!$D:$D,'Summary new'!$D28)</f>
        <v>68.018460273742548</v>
      </c>
      <c r="H28" s="1">
        <f>AVERAGEIFS('New data'!H:H,'New data'!$B:$B,'Summary new'!$B28,'New data'!$C:$C,'Summary new'!$C28,'New data'!$D:$D,'Summary new'!$D28)</f>
        <v>113.13959932327239</v>
      </c>
      <c r="I28" s="1">
        <f>AVERAGEIFS('New data'!I:I,'New data'!$B:$B,'Summary new'!$B28,'New data'!$C:$C,'Summary new'!$C28,'New data'!$D:$D,'Summary new'!$D28)</f>
        <v>69.564249038696261</v>
      </c>
      <c r="J28" s="1">
        <f>AVERAGEIFS('New data'!J:J,'New data'!$B:$B,'Summary new'!$B28,'New data'!$C:$C,'Summary new'!$C28,'New data'!$D:$D,'Summary new'!$D28)</f>
        <v>103.65650820732091</v>
      </c>
      <c r="K28" s="1">
        <f>AVERAGEIFS('New data'!K:K,'New data'!$B:$B,'Summary new'!$B28,'New data'!$C:$C,'Summary new'!$C28,'New data'!$D:$D,'Summary new'!$D28)</f>
        <v>64.13624989986414</v>
      </c>
      <c r="L28" s="1">
        <f>AVERAGEIFS('New data'!L:L,'New data'!$B:$B,'Summary new'!$B28,'New data'!$C:$C,'Summary new'!$C28,'New data'!$D:$D,'Summary new'!$D28)</f>
        <v>115.10467338561963</v>
      </c>
      <c r="M28" s="1">
        <f>AVERAGEIFS('New data'!M:M,'New data'!$B:$B,'Summary new'!$B28,'New data'!$C:$C,'Summary new'!$C28,'New data'!$D:$D,'Summary new'!$D28)</f>
        <v>61.122584581375037</v>
      </c>
      <c r="N28" s="3">
        <f>AVERAGEIFS('New data'!N:N,'New data'!$B:$B,'Summary new'!$B28,'New data'!$C:$C,'Summary new'!$C28,'New data'!$D:$D,'Summary new'!$D28)</f>
        <v>0.72137500066310145</v>
      </c>
      <c r="O28" s="3">
        <f>AVERAGEIFS('New data'!O:O,'New data'!$B:$B,'Summary new'!$B28,'New data'!$C:$C,'Summary new'!$C28,'New data'!$D:$D,'Summary new'!$D28)</f>
        <v>0.59483544901013319</v>
      </c>
      <c r="P28" s="3">
        <f>AVERAGEIFS('New data'!P:P,'New data'!$B:$B,'Summary new'!$B28,'New data'!$C:$C,'Summary new'!$C28,'New data'!$D:$D,'Summary new'!$D28)</f>
        <v>0.64210200682282415</v>
      </c>
      <c r="Q28" s="3">
        <f>AVERAGEIFS('New data'!Q:Q,'New data'!$B:$B,'Summary new'!$B28,'New data'!$C:$C,'Summary new'!$C28,'New data'!$D:$D,'Summary new'!$D28)</f>
        <v>0.56504041239224612</v>
      </c>
      <c r="R28" s="3">
        <f>AVERAGEIFS('New data'!R:R,'New data'!$B:$B,'Summary new'!$B28,'New data'!$C:$C,'Summary new'!$C28,'New data'!$D:$D,'Summary new'!$D28)</f>
        <v>0.58340751379728273</v>
      </c>
      <c r="S28" s="3">
        <f>AVERAGEIFS('New data'!S:S,'New data'!$B:$B,'Summary new'!$B28,'New data'!$C:$C,'Summary new'!$C28,'New data'!$D:$D,'Summary new'!$D28)</f>
        <v>0.6256816983222957</v>
      </c>
      <c r="T28" s="3">
        <f>AVERAGEIFS('New data'!T:T,'New data'!$B:$B,'Summary new'!$B28,'New data'!$C:$C,'Summary new'!$C28,'New data'!$D:$D,'Summary new'!$D28)</f>
        <v>0.64280892908573106</v>
      </c>
      <c r="U28" s="1">
        <f>AVERAGEIFS('New data'!U:U,'New data'!$B:$B,'Summary new'!$B28,'New data'!$C:$C,'Summary new'!$C28,'New data'!$D:$D,'Summary new'!$D28)</f>
        <v>21.125</v>
      </c>
      <c r="V28" s="1">
        <f>AVERAGEIFS('New data'!V:V,'New data'!$B:$B,'Summary new'!$B28,'New data'!$C:$C,'Summary new'!$C28,'New data'!$D:$D,'Summary new'!$D28)</f>
        <v>2</v>
      </c>
      <c r="W28" s="1">
        <f>AVERAGEIFS('New data'!W:W,'New data'!$B:$B,'Summary new'!$B28,'New data'!$C:$C,'Summary new'!$C28,'New data'!$D:$D,'Summary new'!$D28)</f>
        <v>100</v>
      </c>
      <c r="X28" s="1">
        <f>AVERAGEIFS('New data'!X:X,'New data'!$B:$B,'Summary new'!$B28,'New data'!$C:$C,'Summary new'!$C28,'New data'!$D:$D,'Summary new'!$D28)</f>
        <v>0.40000000596046398</v>
      </c>
      <c r="Y28" s="1">
        <f>AVERAGEIFS('New data'!Y:Y,'New data'!$B:$B,'Summary new'!$B28,'New data'!$C:$C,'Summary new'!$C28,'New data'!$D:$D,'Summary new'!$D28)</f>
        <v>1.29999995231628</v>
      </c>
      <c r="Z28" s="1">
        <f>AVERAGEIFS('New data'!Z:Z,'New data'!$B:$B,'Summary new'!$B28,'New data'!$C:$C,'Summary new'!$C28,'New data'!$D:$D,'Summary new'!$D28)</f>
        <v>0.89999997615814198</v>
      </c>
      <c r="AA28" s="1">
        <f>AVERAGEIFS('New data'!AA:AA,'New data'!$B:$B,'Summary new'!$B28,'New data'!$C:$C,'Summary new'!$C28,'New data'!$D:$D,'Summary new'!$D28)</f>
        <v>94.794985301792508</v>
      </c>
      <c r="AB28" s="1">
        <f>AVERAGEIFS('New data'!AB:AB,'New data'!$B:$B,'Summary new'!$B28,'New data'!$C:$C,'Summary new'!$C28,'New data'!$D:$D,'Summary new'!$D28)</f>
        <v>158.29496911913148</v>
      </c>
      <c r="AC28" s="1">
        <f>AVERAGEIFS('New data'!AC:AC,'New data'!$B:$B,'Summary new'!$B28,'New data'!$C:$C,'Summary new'!$C28,'New data'!$D:$D,'Summary new'!$D28)</f>
        <v>46.633871078491154</v>
      </c>
      <c r="AD28" s="1">
        <f>AVERAGEIFS('New data'!AD:AD,'New data'!$B:$B,'Summary new'!$B28,'New data'!$C:$C,'Summary new'!$C28,'New data'!$D:$D,'Summary new'!$D28)</f>
        <v>77.761679649352956</v>
      </c>
      <c r="AE28" s="1">
        <f>AVERAGEIFS('New data'!AE:AE,'New data'!$B:$B,'Summary new'!$B28,'New data'!$C:$C,'Summary new'!$C28,'New data'!$D:$D,'Summary new'!$D28)</f>
        <v>5.6239622885738383</v>
      </c>
      <c r="AF28" s="1">
        <f>AVERAGEIFS('New data'!AF:AF,'New data'!$B:$B,'Summary new'!$B28,'New data'!$C:$C,'Summary new'!$C28,'New data'!$D:$D,'Summary new'!$D28)</f>
        <v>9.7595081119797946</v>
      </c>
      <c r="AG28" s="1">
        <f>AVERAGEIFS('New data'!AG:AG,'New data'!$B:$B,'Summary new'!$B28,'New data'!$C:$C,'Summary new'!$C28,'New data'!$D:$D,'Summary new'!$D28)</f>
        <v>1.52437043190002</v>
      </c>
      <c r="AH28" s="1">
        <f>AVERAGEIFS('New data'!AH:AH,'New data'!$B:$B,'Summary new'!$B28,'New data'!$C:$C,'Summary new'!$C28,'New data'!$D:$D,'Summary new'!$D28)</f>
        <v>2.269015520811076</v>
      </c>
      <c r="AI28" s="1">
        <f>AVERAGEIFS('New data'!AI:AI,'New data'!$B:$B,'Summary new'!$B28,'New data'!$C:$C,'Summary new'!$C28,'New data'!$D:$D,'Summary new'!$D28)</f>
        <v>2.5737598551857383E-2</v>
      </c>
      <c r="AJ28" s="1">
        <f>AVERAGEIFS('New data'!AJ:AJ,'New data'!$B:$B,'Summary new'!$B28,'New data'!$C:$C,'Summary new'!$C28,'New data'!$D:$D,'Summary new'!$D28)</f>
        <v>0.5163591713781569</v>
      </c>
      <c r="AK28" s="1">
        <f>AVERAGEIFS('New data'!AK:AK,'New data'!$B:$B,'Summary new'!$B28,'New data'!$C:$C,'Summary new'!$C28,'New data'!$D:$D,'Summary new'!$D28)</f>
        <v>5.359326559676502E-2</v>
      </c>
      <c r="AL28" s="1">
        <f>AVERAGEIFS('New data'!AL:AL,'New data'!$B:$B,'Summary new'!$B28,'New data'!$C:$C,'Summary new'!$C28,'New data'!$D:$D,'Summary new'!$D28)</f>
        <v>4.44377062584215E-2</v>
      </c>
      <c r="AM28" s="1">
        <f>AVERAGEIFS('New data'!AM:AM,'New data'!$B:$B,'Summary new'!$B28,'New data'!$C:$C,'Summary new'!$C28,'New data'!$D:$D,'Summary new'!$D28)</f>
        <v>0.8089360653742883</v>
      </c>
    </row>
    <row r="29" spans="1:39" x14ac:dyDescent="0.25">
      <c r="A29" t="str" cm="1">
        <f t="array" ref="A29:D29">_xlfn.TEXTSPLIT(E29,"_")</f>
        <v/>
      </c>
      <c r="B29" t="str">
        <v>Plane</v>
      </c>
      <c r="C29" t="str">
        <v>Oblique</v>
      </c>
      <c r="D29" t="str">
        <v>Facing</v>
      </c>
      <c r="E29" t="s">
        <v>375</v>
      </c>
      <c r="F29" s="1">
        <f>AVERAGEIFS('New data'!F:F,'New data'!$B:$B,'Summary new'!$B29,'New data'!$C:$C,'Summary new'!$C29,'New data'!$D:$D,'Summary new'!$D29)</f>
        <v>98.271183490752719</v>
      </c>
      <c r="G29" s="1">
        <f>AVERAGEIFS('New data'!G:G,'New data'!$B:$B,'Summary new'!$B29,'New data'!$C:$C,'Summary new'!$C29,'New data'!$D:$D,'Summary new'!$D29)</f>
        <v>61.342387199401813</v>
      </c>
      <c r="H29" s="1">
        <f>AVERAGEIFS('New data'!H:H,'New data'!$B:$B,'Summary new'!$B29,'New data'!$C:$C,'Summary new'!$C29,'New data'!$D:$D,'Summary new'!$D29)</f>
        <v>107.32221508026083</v>
      </c>
      <c r="I29" s="1">
        <f>AVERAGEIFS('New data'!I:I,'New data'!$B:$B,'Summary new'!$B29,'New data'!$C:$C,'Summary new'!$C29,'New data'!$D:$D,'Summary new'!$D29)</f>
        <v>65.142250061035</v>
      </c>
      <c r="J29" s="1">
        <f>AVERAGEIFS('New data'!J:J,'New data'!$B:$B,'Summary new'!$B29,'New data'!$C:$C,'Summary new'!$C29,'New data'!$D:$D,'Summary new'!$D29)</f>
        <v>98.826434373855108</v>
      </c>
      <c r="K29" s="1">
        <f>AVERAGEIFS('New data'!K:K,'New data'!$B:$B,'Summary new'!$B29,'New data'!$C:$C,'Summary new'!$C29,'New data'!$D:$D,'Summary new'!$D29)</f>
        <v>60.328374266624408</v>
      </c>
      <c r="L29" s="1">
        <f>AVERAGEIFS('New data'!L:L,'New data'!$B:$B,'Summary new'!$B29,'New data'!$C:$C,'Summary new'!$C29,'New data'!$D:$D,'Summary new'!$D29)</f>
        <v>105.70342731475799</v>
      </c>
      <c r="M29" s="1">
        <f>AVERAGEIFS('New data'!M:M,'New data'!$B:$B,'Summary new'!$B29,'New data'!$C:$C,'Summary new'!$C29,'New data'!$D:$D,'Summary new'!$D29)</f>
        <v>44.635000348090976</v>
      </c>
      <c r="N29" s="3">
        <f>AVERAGEIFS('New data'!N:N,'New data'!$B:$B,'Summary new'!$B29,'New data'!$C:$C,'Summary new'!$C29,'New data'!$D:$D,'Summary new'!$D29)</f>
        <v>0.68224999867379643</v>
      </c>
      <c r="O29" s="3">
        <f>AVERAGEIFS('New data'!O:O,'New data'!$B:$B,'Summary new'!$B29,'New data'!$C:$C,'Summary new'!$C29,'New data'!$D:$D,'Summary new'!$D29)</f>
        <v>0.59121114760637217</v>
      </c>
      <c r="P29" s="3">
        <f>AVERAGEIFS('New data'!P:P,'New data'!$B:$B,'Summary new'!$B29,'New data'!$C:$C,'Summary new'!$C29,'New data'!$D:$D,'Summary new'!$D29)</f>
        <v>0.66860276460647539</v>
      </c>
      <c r="Q29" s="3">
        <f>AVERAGEIFS('New data'!Q:Q,'New data'!$B:$B,'Summary new'!$B29,'New data'!$C:$C,'Summary new'!$C29,'New data'!$D:$D,'Summary new'!$D29)</f>
        <v>0.61499254460617481</v>
      </c>
      <c r="R29" s="3">
        <f>AVERAGEIFS('New data'!R:R,'New data'!$B:$B,'Summary new'!$B29,'New data'!$C:$C,'Summary new'!$C29,'New data'!$D:$D,'Summary new'!$D29)</f>
        <v>0.63463091477751687</v>
      </c>
      <c r="S29" s="3">
        <f>AVERAGEIFS('New data'!S:S,'New data'!$B:$B,'Summary new'!$B29,'New data'!$C:$C,'Summary new'!$C29,'New data'!$D:$D,'Summary new'!$D29)</f>
        <v>0.66189678013324693</v>
      </c>
      <c r="T29" s="3">
        <f>AVERAGEIFS('New data'!T:T,'New data'!$B:$B,'Summary new'!$B29,'New data'!$C:$C,'Summary new'!$C29,'New data'!$D:$D,'Summary new'!$D29)</f>
        <v>0.6766831278800961</v>
      </c>
      <c r="U29" s="1">
        <f>AVERAGEIFS('New data'!U:U,'New data'!$B:$B,'Summary new'!$B29,'New data'!$C:$C,'Summary new'!$C29,'New data'!$D:$D,'Summary new'!$D29)</f>
        <v>20.5</v>
      </c>
      <c r="V29" s="1">
        <f>AVERAGEIFS('New data'!V:V,'New data'!$B:$B,'Summary new'!$B29,'New data'!$C:$C,'Summary new'!$C29,'New data'!$D:$D,'Summary new'!$D29)</f>
        <v>2</v>
      </c>
      <c r="W29" s="1">
        <f>AVERAGEIFS('New data'!W:W,'New data'!$B:$B,'Summary new'!$B29,'New data'!$C:$C,'Summary new'!$C29,'New data'!$D:$D,'Summary new'!$D29)</f>
        <v>100</v>
      </c>
      <c r="X29" s="1">
        <f>AVERAGEIFS('New data'!X:X,'New data'!$B:$B,'Summary new'!$B29,'New data'!$C:$C,'Summary new'!$C29,'New data'!$D:$D,'Summary new'!$D29)</f>
        <v>0.40000000596046398</v>
      </c>
      <c r="Y29" s="1">
        <f>AVERAGEIFS('New data'!Y:Y,'New data'!$B:$B,'Summary new'!$B29,'New data'!$C:$C,'Summary new'!$C29,'New data'!$D:$D,'Summary new'!$D29)</f>
        <v>1.29999995231628</v>
      </c>
      <c r="Z29" s="1">
        <f>AVERAGEIFS('New data'!Z:Z,'New data'!$B:$B,'Summary new'!$B29,'New data'!$C:$C,'Summary new'!$C29,'New data'!$D:$D,'Summary new'!$D29)</f>
        <v>0.89999997615814198</v>
      </c>
      <c r="AA29" s="1">
        <f>AVERAGEIFS('New data'!AA:AA,'New data'!$B:$B,'Summary new'!$B29,'New data'!$C:$C,'Summary new'!$C29,'New data'!$D:$D,'Summary new'!$D29)</f>
        <v>112.42353820055715</v>
      </c>
      <c r="AB29" s="1">
        <f>AVERAGEIFS('New data'!AB:AB,'New data'!$B:$B,'Summary new'!$B29,'New data'!$C:$C,'Summary new'!$C29,'New data'!$D:$D,'Summary new'!$D29)</f>
        <v>158.15581465512506</v>
      </c>
      <c r="AC29" s="1">
        <f>AVERAGEIFS('New data'!AC:AC,'New data'!$B:$B,'Summary new'!$B29,'New data'!$C:$C,'Summary new'!$C29,'New data'!$D:$D,'Summary new'!$D29)</f>
        <v>64.766083717346135</v>
      </c>
      <c r="AD29" s="1">
        <f>AVERAGEIFS('New data'!AD:AD,'New data'!$B:$B,'Summary new'!$B29,'New data'!$C:$C,'Summary new'!$C29,'New data'!$D:$D,'Summary new'!$D29)</f>
        <v>77.761679649352971</v>
      </c>
      <c r="AE29" s="1">
        <f>AVERAGEIFS('New data'!AE:AE,'New data'!$B:$B,'Summary new'!$B29,'New data'!$C:$C,'Summary new'!$C29,'New data'!$D:$D,'Summary new'!$D29)</f>
        <v>4.4321915370158331</v>
      </c>
      <c r="AF29" s="1">
        <f>AVERAGEIFS('New data'!AF:AF,'New data'!$B:$B,'Summary new'!$B29,'New data'!$C:$C,'Summary new'!$C29,'New data'!$D:$D,'Summary new'!$D29)</f>
        <v>9.7673980030231</v>
      </c>
      <c r="AG29" s="1">
        <f>AVERAGEIFS('New data'!AG:AG,'New data'!$B:$B,'Summary new'!$B29,'New data'!$C:$C,'Summary new'!$C29,'New data'!$D:$D,'Summary new'!$D29)</f>
        <v>2.0509765446186035</v>
      </c>
      <c r="AH29" s="1">
        <f>AVERAGEIFS('New data'!AH:AH,'New data'!$B:$B,'Summary new'!$B29,'New data'!$C:$C,'Summary new'!$C29,'New data'!$D:$D,'Summary new'!$D29)</f>
        <v>2.269015520811076</v>
      </c>
      <c r="AI29" s="1">
        <f>AVERAGEIFS('New data'!AI:AI,'New data'!$B:$B,'Summary new'!$B29,'New data'!$C:$C,'Summary new'!$C29,'New data'!$D:$D,'Summary new'!$D29)</f>
        <v>1.5042044380907881E-2</v>
      </c>
      <c r="AJ29" s="1">
        <f>AVERAGEIFS('New data'!AJ:AJ,'New data'!$B:$B,'Summary new'!$B29,'New data'!$C:$C,'Summary new'!$C29,'New data'!$D:$D,'Summary new'!$D29)</f>
        <v>0.64136647078903641</v>
      </c>
      <c r="AK29" s="1">
        <f>AVERAGEIFS('New data'!AK:AK,'New data'!$B:$B,'Summary new'!$B29,'New data'!$C:$C,'Summary new'!$C29,'New data'!$D:$D,'Summary new'!$D29)</f>
        <v>5.541203997104012E-2</v>
      </c>
      <c r="AL29" s="1">
        <f>AVERAGEIFS('New data'!AL:AL,'New data'!$B:$B,'Summary new'!$B29,'New data'!$C:$C,'Summary new'!$C29,'New data'!$D:$D,'Summary new'!$D29)</f>
        <v>5.2730386913546326E-2</v>
      </c>
      <c r="AM29" s="1">
        <f>AVERAGEIFS('New data'!AM:AM,'New data'!$B:$B,'Summary new'!$B29,'New data'!$C:$C,'Summary new'!$C29,'New data'!$D:$D,'Summary new'!$D29)</f>
        <v>0.82538044118434573</v>
      </c>
    </row>
    <row r="30" spans="1:39" x14ac:dyDescent="0.25">
      <c r="A30" t="str" cm="1">
        <f t="array" ref="A30:D30">_xlfn.TEXTSPLIT(E30,"_")</f>
        <v/>
      </c>
      <c r="B30" t="str">
        <v>Point</v>
      </c>
      <c r="C30" t="str">
        <v>Parallel</v>
      </c>
      <c r="D30" t="str">
        <v>Facing</v>
      </c>
      <c r="E30" t="s">
        <v>376</v>
      </c>
      <c r="F30" s="1">
        <f>AVERAGEIFS('New data'!F:F,'New data'!$B:$B,'Summary new'!$B30,'New data'!$C:$C,'Summary new'!$C30,'New data'!$D:$D,'Summary new'!$D30)</f>
        <v>73.224569559097176</v>
      </c>
      <c r="G30" s="1">
        <f>AVERAGEIFS('New data'!G:G,'New data'!$B:$B,'Summary new'!$B30,'New data'!$C:$C,'Summary new'!$C30,'New data'!$D:$D,'Summary new'!$D30)</f>
        <v>63.4881362915038</v>
      </c>
      <c r="H30" s="1">
        <f>AVERAGEIFS('New data'!H:H,'New data'!$B:$B,'Summary new'!$B30,'New data'!$C:$C,'Summary new'!$C30,'New data'!$D:$D,'Summary new'!$D30)</f>
        <v>85.617043018340908</v>
      </c>
      <c r="I30" s="1">
        <f>AVERAGEIFS('New data'!I:I,'New data'!$B:$B,'Summary new'!$B30,'New data'!$C:$C,'Summary new'!$C30,'New data'!$D:$D,'Summary new'!$D30)</f>
        <v>52.619250297546337</v>
      </c>
      <c r="J30" s="1">
        <f>AVERAGEIFS('New data'!J:J,'New data'!$B:$B,'Summary new'!$B30,'New data'!$C:$C,'Summary new'!$C30,'New data'!$D:$D,'Summary new'!$D30)</f>
        <v>74.867655515670705</v>
      </c>
      <c r="K30" s="1">
        <f>AVERAGEIFS('New data'!K:K,'New data'!$B:$B,'Summary new'!$B30,'New data'!$C:$C,'Summary new'!$C30,'New data'!$D:$D,'Summary new'!$D30)</f>
        <v>46.373749852180467</v>
      </c>
      <c r="L30" s="1">
        <f>AVERAGEIFS('New data'!L:L,'New data'!$B:$B,'Summary new'!$B30,'New data'!$C:$C,'Summary new'!$C30,'New data'!$D:$D,'Summary new'!$D30)</f>
        <v>84.363414287567068</v>
      </c>
      <c r="M30" s="1">
        <f>AVERAGEIFS('New data'!M:M,'New data'!$B:$B,'Summary new'!$B30,'New data'!$C:$C,'Summary new'!$C30,'New data'!$D:$D,'Summary new'!$D30)</f>
        <v>48.834371447563115</v>
      </c>
      <c r="N30" s="3">
        <f>AVERAGEIFS('New data'!N:N,'New data'!$B:$B,'Summary new'!$B30,'New data'!$C:$C,'Summary new'!$C30,'New data'!$D:$D,'Summary new'!$D30)</f>
        <v>0.61325000505894389</v>
      </c>
      <c r="O30" s="3">
        <f>AVERAGEIFS('New data'!O:O,'New data'!$B:$B,'Summary new'!$B30,'New data'!$C:$C,'Summary new'!$C30,'New data'!$D:$D,'Summary new'!$D30)</f>
        <v>0.44455419108271549</v>
      </c>
      <c r="P30" s="3">
        <f>AVERAGEIFS('New data'!P:P,'New data'!$B:$B,'Summary new'!$B30,'New data'!$C:$C,'Summary new'!$C30,'New data'!$D:$D,'Summary new'!$D30)</f>
        <v>0.62325577065348581</v>
      </c>
      <c r="Q30" s="3">
        <f>AVERAGEIFS('New data'!Q:Q,'New data'!$B:$B,'Summary new'!$B30,'New data'!$C:$C,'Summary new'!$C30,'New data'!$D:$D,'Summary new'!$D30)</f>
        <v>0.57450711167809621</v>
      </c>
      <c r="R30" s="3">
        <f>AVERAGEIFS('New data'!R:R,'New data'!$B:$B,'Summary new'!$B30,'New data'!$C:$C,'Summary new'!$C30,'New data'!$D:$D,'Summary new'!$D30)</f>
        <v>0.60683939233422224</v>
      </c>
      <c r="S30" s="3">
        <f>AVERAGEIFS('New data'!S:S,'New data'!$B:$B,'Summary new'!$B30,'New data'!$C:$C,'Summary new'!$C30,'New data'!$D:$D,'Summary new'!$D30)</f>
        <v>0.64915330335497834</v>
      </c>
      <c r="T30" s="3">
        <f>AVERAGEIFS('New data'!T:T,'New data'!$B:$B,'Summary new'!$B30,'New data'!$C:$C,'Summary new'!$C30,'New data'!$D:$D,'Summary new'!$D30)</f>
        <v>0.66761834546923593</v>
      </c>
      <c r="U30" s="1">
        <f>AVERAGEIFS('New data'!U:U,'New data'!$B:$B,'Summary new'!$B30,'New data'!$C:$C,'Summary new'!$C30,'New data'!$D:$D,'Summary new'!$D30)</f>
        <v>19.5</v>
      </c>
      <c r="V30" s="1">
        <f>AVERAGEIFS('New data'!V:V,'New data'!$B:$B,'Summary new'!$B30,'New data'!$C:$C,'Summary new'!$C30,'New data'!$D:$D,'Summary new'!$D30)</f>
        <v>2</v>
      </c>
      <c r="W30" s="1">
        <f>AVERAGEIFS('New data'!W:W,'New data'!$B:$B,'Summary new'!$B30,'New data'!$C:$C,'Summary new'!$C30,'New data'!$D:$D,'Summary new'!$D30)</f>
        <v>100</v>
      </c>
      <c r="X30" s="1">
        <f>AVERAGEIFS('New data'!X:X,'New data'!$B:$B,'Summary new'!$B30,'New data'!$C:$C,'Summary new'!$C30,'New data'!$D:$D,'Summary new'!$D30)</f>
        <v>0.40000000596046398</v>
      </c>
      <c r="Y30" s="1">
        <f>AVERAGEIFS('New data'!Y:Y,'New data'!$B:$B,'Summary new'!$B30,'New data'!$C:$C,'Summary new'!$C30,'New data'!$D:$D,'Summary new'!$D30)</f>
        <v>1.29999995231628</v>
      </c>
      <c r="Z30" s="1">
        <f>AVERAGEIFS('New data'!Z:Z,'New data'!$B:$B,'Summary new'!$B30,'New data'!$C:$C,'Summary new'!$C30,'New data'!$D:$D,'Summary new'!$D30)</f>
        <v>0.89999997615814198</v>
      </c>
      <c r="AA30" s="1">
        <f>AVERAGEIFS('New data'!AA:AA,'New data'!$B:$B,'Summary new'!$B30,'New data'!$C:$C,'Summary new'!$C30,'New data'!$D:$D,'Summary new'!$D30)</f>
        <v>124.90130650624612</v>
      </c>
      <c r="AB30" s="1">
        <f>AVERAGEIFS('New data'!AB:AB,'New data'!$B:$B,'Summary new'!$B30,'New data'!$C:$C,'Summary new'!$C30,'New data'!$D:$D,'Summary new'!$D30)</f>
        <v>156.95870067924244</v>
      </c>
      <c r="AC30" s="1">
        <f>AVERAGEIFS('New data'!AC:AC,'New data'!$B:$B,'Summary new'!$B30,'New data'!$C:$C,'Summary new'!$C30,'New data'!$D:$D,'Summary new'!$D30)</f>
        <v>69.531432151794391</v>
      </c>
      <c r="AD30" s="1">
        <f>AVERAGEIFS('New data'!AD:AD,'New data'!$B:$B,'Summary new'!$B30,'New data'!$C:$C,'Summary new'!$C30,'New data'!$D:$D,'Summary new'!$D30)</f>
        <v>77.761679649352971</v>
      </c>
      <c r="AE30" s="1">
        <f>AVERAGEIFS('New data'!AE:AE,'New data'!$B:$B,'Summary new'!$B30,'New data'!$C:$C,'Summary new'!$C30,'New data'!$D:$D,'Summary new'!$D30)</f>
        <v>3.7810490434000856</v>
      </c>
      <c r="AF30" s="1">
        <f>AVERAGEIFS('New data'!AF:AF,'New data'!$B:$B,'Summary new'!$B30,'New data'!$C:$C,'Summary new'!$C30,'New data'!$D:$D,'Summary new'!$D30)</f>
        <v>9.7279636983293916</v>
      </c>
      <c r="AG30" s="1">
        <f>AVERAGEIFS('New data'!AG:AG,'New data'!$B:$B,'Summary new'!$B30,'New data'!$C:$C,'Summary new'!$C30,'New data'!$D:$D,'Summary new'!$D30)</f>
        <v>2.2521898448467215</v>
      </c>
      <c r="AH30" s="1">
        <f>AVERAGEIFS('New data'!AH:AH,'New data'!$B:$B,'Summary new'!$B30,'New data'!$C:$C,'Summary new'!$C30,'New data'!$D:$D,'Summary new'!$D30)</f>
        <v>2.269015520811076</v>
      </c>
      <c r="AI30" s="1">
        <f>AVERAGEIFS('New data'!AI:AI,'New data'!$B:$B,'Summary new'!$B30,'New data'!$C:$C,'Summary new'!$C30,'New data'!$D:$D,'Summary new'!$D30)</f>
        <v>7.8727659352501422E-2</v>
      </c>
      <c r="AJ30" s="1">
        <f>AVERAGEIFS('New data'!AJ:AJ,'New data'!$B:$B,'Summary new'!$B30,'New data'!$C:$C,'Summary new'!$C30,'New data'!$D:$D,'Summary new'!$D30)</f>
        <v>0.26580855065044451</v>
      </c>
      <c r="AK30" s="1">
        <f>AVERAGEIFS('New data'!AK:AK,'New data'!$B:$B,'Summary new'!$B30,'New data'!$C:$C,'Summary new'!$C30,'New data'!$D:$D,'Summary new'!$D30)</f>
        <v>0.12138248568693868</v>
      </c>
      <c r="AL30" s="1">
        <f>AVERAGEIFS('New data'!AL:AL,'New data'!$B:$B,'Summary new'!$B30,'New data'!$C:$C,'Summary new'!$C30,'New data'!$D:$D,'Summary new'!$D30)</f>
        <v>0.1024371016218969</v>
      </c>
      <c r="AM30" s="1">
        <f>AVERAGEIFS('New data'!AM:AM,'New data'!$B:$B,'Summary new'!$B30,'New data'!$C:$C,'Summary new'!$C30,'New data'!$D:$D,'Summary new'!$D30)</f>
        <v>0.72955525886164618</v>
      </c>
    </row>
    <row r="31" spans="1:39" x14ac:dyDescent="0.25">
      <c r="A31" t="str" cm="1">
        <f t="array" ref="A31:D31">_xlfn.TEXTSPLIT(E31,"_")</f>
        <v/>
      </c>
      <c r="B31" t="str">
        <v>Point</v>
      </c>
      <c r="C31" t="str">
        <v>15</v>
      </c>
      <c r="D31" t="str">
        <v>Facing</v>
      </c>
      <c r="E31" t="s">
        <v>377</v>
      </c>
      <c r="F31" s="1">
        <f>AVERAGEIFS('New data'!F:F,'New data'!$B:$B,'Summary new'!$B31,'New data'!$C:$C,'Summary new'!$C31,'New data'!$D:$D,'Summary new'!$D31)</f>
        <v>70.368873119354177</v>
      </c>
      <c r="G31" s="1">
        <f>AVERAGEIFS('New data'!G:G,'New data'!$B:$B,'Summary new'!$B31,'New data'!$C:$C,'Summary new'!$C31,'New data'!$D:$D,'Summary new'!$D31)</f>
        <v>64.246616363525263</v>
      </c>
      <c r="H31" s="1">
        <f>AVERAGEIFS('New data'!H:H,'New data'!$B:$B,'Summary new'!$B31,'New data'!$C:$C,'Summary new'!$C31,'New data'!$D:$D,'Summary new'!$D31)</f>
        <v>84.574847221374299</v>
      </c>
      <c r="I31" s="1">
        <f>AVERAGEIFS('New data'!I:I,'New data'!$B:$B,'Summary new'!$B31,'New data'!$C:$C,'Summary new'!$C31,'New data'!$D:$D,'Summary new'!$D31)</f>
        <v>51.855750560760434</v>
      </c>
      <c r="J31" s="1">
        <f>AVERAGEIFS('New data'!J:J,'New data'!$B:$B,'Summary new'!$B31,'New data'!$C:$C,'Summary new'!$C31,'New data'!$D:$D,'Summary new'!$D31)</f>
        <v>73.799832105636426</v>
      </c>
      <c r="K31" s="1">
        <f>AVERAGEIFS('New data'!K:K,'New data'!$B:$B,'Summary new'!$B31,'New data'!$C:$C,'Summary new'!$C31,'New data'!$D:$D,'Summary new'!$D31)</f>
        <v>45.639999985694828</v>
      </c>
      <c r="L31" s="1">
        <f>AVERAGEIFS('New data'!L:L,'New data'!$B:$B,'Summary new'!$B31,'New data'!$C:$C,'Summary new'!$C31,'New data'!$D:$D,'Summary new'!$D31)</f>
        <v>82.22479319572443</v>
      </c>
      <c r="M31" s="1">
        <f>AVERAGEIFS('New data'!M:M,'New data'!$B:$B,'Summary new'!$B31,'New data'!$C:$C,'Summary new'!$C31,'New data'!$D:$D,'Summary new'!$D31)</f>
        <v>33.162490844726527</v>
      </c>
      <c r="N31" s="3">
        <f>AVERAGEIFS('New data'!N:N,'New data'!$B:$B,'Summary new'!$B31,'New data'!$C:$C,'Summary new'!$C31,'New data'!$D:$D,'Summary new'!$D31)</f>
        <v>0.58812499884515956</v>
      </c>
      <c r="O31" s="3">
        <f>AVERAGEIFS('New data'!O:O,'New data'!$B:$B,'Summary new'!$B31,'New data'!$C:$C,'Summary new'!$C31,'New data'!$D:$D,'Summary new'!$D31)</f>
        <v>0.49795433133840511</v>
      </c>
      <c r="P31" s="3">
        <f>AVERAGEIFS('New data'!P:P,'New data'!$B:$B,'Summary new'!$B31,'New data'!$C:$C,'Summary new'!$C31,'New data'!$D:$D,'Summary new'!$D31)</f>
        <v>0.63796501234173741</v>
      </c>
      <c r="Q31" s="3">
        <f>AVERAGEIFS('New data'!Q:Q,'New data'!$B:$B,'Summary new'!$B31,'New data'!$C:$C,'Summary new'!$C31,'New data'!$D:$D,'Summary new'!$D31)</f>
        <v>0.58178246853914128</v>
      </c>
      <c r="R31" s="3">
        <f>AVERAGEIFS('New data'!R:R,'New data'!$B:$B,'Summary new'!$B31,'New data'!$C:$C,'Summary new'!$C31,'New data'!$D:$D,'Summary new'!$D31)</f>
        <v>0.60940246284007982</v>
      </c>
      <c r="S31" s="3">
        <f>AVERAGEIFS('New data'!S:S,'New data'!$B:$B,'Summary new'!$B31,'New data'!$C:$C,'Summary new'!$C31,'New data'!$D:$D,'Summary new'!$D31)</f>
        <v>0.65819692239165251</v>
      </c>
      <c r="T31" s="3">
        <f>AVERAGEIFS('New data'!T:T,'New data'!$B:$B,'Summary new'!$B31,'New data'!$C:$C,'Summary new'!$C31,'New data'!$D:$D,'Summary new'!$D31)</f>
        <v>0.6807426549494261</v>
      </c>
      <c r="U31" s="1">
        <f>AVERAGEIFS('New data'!U:U,'New data'!$B:$B,'Summary new'!$B31,'New data'!$C:$C,'Summary new'!$C31,'New data'!$D:$D,'Summary new'!$D31)</f>
        <v>20.25</v>
      </c>
      <c r="V31" s="1">
        <f>AVERAGEIFS('New data'!V:V,'New data'!$B:$B,'Summary new'!$B31,'New data'!$C:$C,'Summary new'!$C31,'New data'!$D:$D,'Summary new'!$D31)</f>
        <v>2</v>
      </c>
      <c r="W31" s="1">
        <f>AVERAGEIFS('New data'!W:W,'New data'!$B:$B,'Summary new'!$B31,'New data'!$C:$C,'Summary new'!$C31,'New data'!$D:$D,'Summary new'!$D31)</f>
        <v>100</v>
      </c>
      <c r="X31" s="1">
        <f>AVERAGEIFS('New data'!X:X,'New data'!$B:$B,'Summary new'!$B31,'New data'!$C:$C,'Summary new'!$C31,'New data'!$D:$D,'Summary new'!$D31)</f>
        <v>0.40000000596046398</v>
      </c>
      <c r="Y31" s="1">
        <f>AVERAGEIFS('New data'!Y:Y,'New data'!$B:$B,'Summary new'!$B31,'New data'!$C:$C,'Summary new'!$C31,'New data'!$D:$D,'Summary new'!$D31)</f>
        <v>1.29999995231628</v>
      </c>
      <c r="Z31" s="1">
        <f>AVERAGEIFS('New data'!Z:Z,'New data'!$B:$B,'Summary new'!$B31,'New data'!$C:$C,'Summary new'!$C31,'New data'!$D:$D,'Summary new'!$D31)</f>
        <v>0.89999997615814198</v>
      </c>
      <c r="AA31" s="1">
        <f>AVERAGEIFS('New data'!AA:AA,'New data'!$B:$B,'Summary new'!$B31,'New data'!$C:$C,'Summary new'!$C31,'New data'!$D:$D,'Summary new'!$D31)</f>
        <v>129.65304347127667</v>
      </c>
      <c r="AB31" s="1">
        <f>AVERAGEIFS('New data'!AB:AB,'New data'!$B:$B,'Summary new'!$B31,'New data'!$C:$C,'Summary new'!$C31,'New data'!$D:$D,'Summary new'!$D31)</f>
        <v>156.55882667005056</v>
      </c>
      <c r="AC31" s="1">
        <f>AVERAGEIFS('New data'!AC:AC,'New data'!$B:$B,'Summary new'!$B31,'New data'!$C:$C,'Summary new'!$C31,'New data'!$D:$D,'Summary new'!$D31)</f>
        <v>68.481436252593937</v>
      </c>
      <c r="AD31" s="1">
        <f>AVERAGEIFS('New data'!AD:AD,'New data'!$B:$B,'Summary new'!$B31,'New data'!$C:$C,'Summary new'!$C31,'New data'!$D:$D,'Summary new'!$D31)</f>
        <v>77.761679649352971</v>
      </c>
      <c r="AE31" s="1">
        <f>AVERAGEIFS('New data'!AE:AE,'New data'!$B:$B,'Summary new'!$B31,'New data'!$C:$C,'Summary new'!$C31,'New data'!$D:$D,'Summary new'!$D31)</f>
        <v>7.9737632556606384</v>
      </c>
      <c r="AF31" s="1">
        <f>AVERAGEIFS('New data'!AF:AF,'New data'!$B:$B,'Summary new'!$B31,'New data'!$C:$C,'Summary new'!$C31,'New data'!$D:$D,'Summary new'!$D31)</f>
        <v>9.6919522397219939</v>
      </c>
      <c r="AG31" s="1">
        <f>AVERAGEIFS('New data'!AG:AG,'New data'!$B:$B,'Summary new'!$B31,'New data'!$C:$C,'Summary new'!$C31,'New data'!$D:$D,'Summary new'!$D31)</f>
        <v>2.2017630040645551</v>
      </c>
      <c r="AH31" s="1">
        <f>AVERAGEIFS('New data'!AH:AH,'New data'!$B:$B,'Summary new'!$B31,'New data'!$C:$C,'Summary new'!$C31,'New data'!$D:$D,'Summary new'!$D31)</f>
        <v>2.269015520811076</v>
      </c>
      <c r="AI31" s="1">
        <f>AVERAGEIFS('New data'!AI:AI,'New data'!$B:$B,'Summary new'!$B31,'New data'!$C:$C,'Summary new'!$C31,'New data'!$D:$D,'Summary new'!$D31)</f>
        <v>0.11255962941430701</v>
      </c>
      <c r="AJ31" s="1">
        <f>AVERAGEIFS('New data'!AJ:AJ,'New data'!$B:$B,'Summary new'!$B31,'New data'!$C:$C,'Summary new'!$C31,'New data'!$D:$D,'Summary new'!$D31)</f>
        <v>0.24306959078091389</v>
      </c>
      <c r="AK31" s="1">
        <f>AVERAGEIFS('New data'!AK:AK,'New data'!$B:$B,'Summary new'!$B31,'New data'!$C:$C,'Summary new'!$C31,'New data'!$D:$D,'Summary new'!$D31)</f>
        <v>0.12489131833914227</v>
      </c>
      <c r="AL31" s="1">
        <f>AVERAGEIFS('New data'!AL:AL,'New data'!$B:$B,'Summary new'!$B31,'New data'!$C:$C,'Summary new'!$C31,'New data'!$D:$D,'Summary new'!$D31)</f>
        <v>0.10571694373876353</v>
      </c>
      <c r="AM31" s="1">
        <f>AVERAGEIFS('New data'!AM:AM,'New data'!$B:$B,'Summary new'!$B31,'New data'!$C:$C,'Summary new'!$C31,'New data'!$D:$D,'Summary new'!$D31)</f>
        <v>0.69622854134052381</v>
      </c>
    </row>
    <row r="32" spans="1:39" x14ac:dyDescent="0.25">
      <c r="A32" t="str" cm="1">
        <f t="array" ref="A32:D32">_xlfn.TEXTSPLIT(E32,"_")</f>
        <v/>
      </c>
      <c r="B32" t="str">
        <v>Point</v>
      </c>
      <c r="C32" t="str">
        <v>45</v>
      </c>
      <c r="D32" t="str">
        <v>Facing</v>
      </c>
      <c r="E32" t="s">
        <v>378</v>
      </c>
      <c r="F32" s="1">
        <f>AVERAGEIFS('New data'!F:F,'New data'!$B:$B,'Summary new'!$B32,'New data'!$C:$C,'Summary new'!$C32,'New data'!$D:$D,'Summary new'!$D32)</f>
        <v>75.683093547820846</v>
      </c>
      <c r="G32" s="1">
        <f>AVERAGEIFS('New data'!G:G,'New data'!$B:$B,'Summary new'!$B32,'New data'!$C:$C,'Summary new'!$C32,'New data'!$D:$D,'Summary new'!$D32)</f>
        <v>69.714130640029779</v>
      </c>
      <c r="H32" s="1">
        <f>AVERAGEIFS('New data'!H:H,'New data'!$B:$B,'Summary new'!$B32,'New data'!$C:$C,'Summary new'!$C32,'New data'!$D:$D,'Summary new'!$D32)</f>
        <v>90.70498347282377</v>
      </c>
      <c r="I32" s="1">
        <f>AVERAGEIFS('New data'!I:I,'New data'!$B:$B,'Summary new'!$B32,'New data'!$C:$C,'Summary new'!$C32,'New data'!$D:$D,'Summary new'!$D32)</f>
        <v>54.932250261306613</v>
      </c>
      <c r="J32" s="1">
        <f>AVERAGEIFS('New data'!J:J,'New data'!$B:$B,'Summary new'!$B32,'New data'!$C:$C,'Summary new'!$C32,'New data'!$D:$D,'Summary new'!$D32)</f>
        <v>82.041731119155656</v>
      </c>
      <c r="K32" s="1">
        <f>AVERAGEIFS('New data'!K:K,'New data'!$B:$B,'Summary new'!$B32,'New data'!$C:$C,'Summary new'!$C32,'New data'!$D:$D,'Summary new'!$D32)</f>
        <v>50.069125533103879</v>
      </c>
      <c r="L32" s="1">
        <f>AVERAGEIFS('New data'!L:L,'New data'!$B:$B,'Summary new'!$B32,'New data'!$C:$C,'Summary new'!$C32,'New data'!$D:$D,'Summary new'!$D32)</f>
        <v>87.366401433944574</v>
      </c>
      <c r="M32" s="1">
        <f>AVERAGEIFS('New data'!M:M,'New data'!$B:$B,'Summary new'!$B32,'New data'!$C:$C,'Summary new'!$C32,'New data'!$D:$D,'Summary new'!$D32)</f>
        <v>35.840362817048927</v>
      </c>
      <c r="N32" s="3">
        <f>AVERAGEIFS('New data'!N:N,'New data'!$B:$B,'Summary new'!$B32,'New data'!$C:$C,'Summary new'!$C32,'New data'!$D:$D,'Summary new'!$D32)</f>
        <v>0.55362500250339486</v>
      </c>
      <c r="O32" s="3">
        <f>AVERAGEIFS('New data'!O:O,'New data'!$B:$B,'Summary new'!$B32,'New data'!$C:$C,'Summary new'!$C32,'New data'!$D:$D,'Summary new'!$D32)</f>
        <v>0.60736425966024343</v>
      </c>
      <c r="P32" s="3">
        <f>AVERAGEIFS('New data'!P:P,'New data'!$B:$B,'Summary new'!$B32,'New data'!$C:$C,'Summary new'!$C32,'New data'!$D:$D,'Summary new'!$D32)</f>
        <v>0.69415027648210481</v>
      </c>
      <c r="Q32" s="3">
        <f>AVERAGEIFS('New data'!Q:Q,'New data'!$B:$B,'Summary new'!$B32,'New data'!$C:$C,'Summary new'!$C32,'New data'!$D:$D,'Summary new'!$D32)</f>
        <v>0.62088258194138657</v>
      </c>
      <c r="R32" s="3">
        <f>AVERAGEIFS('New data'!R:R,'New data'!$B:$B,'Summary new'!$B32,'New data'!$C:$C,'Summary new'!$C32,'New data'!$D:$D,'Summary new'!$D32)</f>
        <v>0.6309454403817647</v>
      </c>
      <c r="S32" s="3">
        <f>AVERAGEIFS('New data'!S:S,'New data'!$B:$B,'Summary new'!$B32,'New data'!$C:$C,'Summary new'!$C32,'New data'!$D:$D,'Summary new'!$D32)</f>
        <v>0.68408102542161886</v>
      </c>
      <c r="T32" s="3">
        <f>AVERAGEIFS('New data'!T:T,'New data'!$B:$B,'Summary new'!$B32,'New data'!$C:$C,'Summary new'!$C32,'New data'!$D:$D,'Summary new'!$D32)</f>
        <v>0.71036591380834535</v>
      </c>
      <c r="U32" s="1">
        <f>AVERAGEIFS('New data'!U:U,'New data'!$B:$B,'Summary new'!$B32,'New data'!$C:$C,'Summary new'!$C32,'New data'!$D:$D,'Summary new'!$D32)</f>
        <v>19.875</v>
      </c>
      <c r="V32" s="1">
        <f>AVERAGEIFS('New data'!V:V,'New data'!$B:$B,'Summary new'!$B32,'New data'!$C:$C,'Summary new'!$C32,'New data'!$D:$D,'Summary new'!$D32)</f>
        <v>2</v>
      </c>
      <c r="W32" s="1">
        <f>AVERAGEIFS('New data'!W:W,'New data'!$B:$B,'Summary new'!$B32,'New data'!$C:$C,'Summary new'!$C32,'New data'!$D:$D,'Summary new'!$D32)</f>
        <v>100</v>
      </c>
      <c r="X32" s="1">
        <f>AVERAGEIFS('New data'!X:X,'New data'!$B:$B,'Summary new'!$B32,'New data'!$C:$C,'Summary new'!$C32,'New data'!$D:$D,'Summary new'!$D32)</f>
        <v>0.40000000596046398</v>
      </c>
      <c r="Y32" s="1">
        <f>AVERAGEIFS('New data'!Y:Y,'New data'!$B:$B,'Summary new'!$B32,'New data'!$C:$C,'Summary new'!$C32,'New data'!$D:$D,'Summary new'!$D32)</f>
        <v>1.29999995231628</v>
      </c>
      <c r="Z32" s="1">
        <f>AVERAGEIFS('New data'!Z:Z,'New data'!$B:$B,'Summary new'!$B32,'New data'!$C:$C,'Summary new'!$C32,'New data'!$D:$D,'Summary new'!$D32)</f>
        <v>0.89999997615814198</v>
      </c>
      <c r="AA32" s="1">
        <f>AVERAGEIFS('New data'!AA:AA,'New data'!$B:$B,'Summary new'!$B32,'New data'!$C:$C,'Summary new'!$C32,'New data'!$D:$D,'Summary new'!$D32)</f>
        <v>118.42629874497642</v>
      </c>
      <c r="AB32" s="1">
        <f>AVERAGEIFS('New data'!AB:AB,'New data'!$B:$B,'Summary new'!$B32,'New data'!$C:$C,'Summary new'!$C32,'New data'!$D:$D,'Summary new'!$D32)</f>
        <v>156.35392887890333</v>
      </c>
      <c r="AC32" s="1">
        <f>AVERAGEIFS('New data'!AC:AC,'New data'!$B:$B,'Summary new'!$B32,'New data'!$C:$C,'Summary new'!$C32,'New data'!$D:$D,'Summary new'!$D32)</f>
        <v>56.894451141357365</v>
      </c>
      <c r="AD32" s="1">
        <f>AVERAGEIFS('New data'!AD:AD,'New data'!$B:$B,'Summary new'!$B32,'New data'!$C:$C,'Summary new'!$C32,'New data'!$D:$D,'Summary new'!$D32)</f>
        <v>77.761679649352956</v>
      </c>
      <c r="AE32" s="1">
        <f>AVERAGEIFS('New data'!AE:AE,'New data'!$B:$B,'Summary new'!$B32,'New data'!$C:$C,'Summary new'!$C32,'New data'!$D:$D,'Summary new'!$D32)</f>
        <v>7.5916680769067533</v>
      </c>
      <c r="AF32" s="1">
        <f>AVERAGEIFS('New data'!AF:AF,'New data'!$B:$B,'Summary new'!$B32,'New data'!$C:$C,'Summary new'!$C32,'New data'!$D:$D,'Summary new'!$D32)</f>
        <v>9.6644134109373994</v>
      </c>
      <c r="AG32" s="1">
        <f>AVERAGEIFS('New data'!AG:AG,'New data'!$B:$B,'Summary new'!$B32,'New data'!$C:$C,'Summary new'!$C32,'New data'!$D:$D,'Summary new'!$D32)</f>
        <v>1.8097199350595439</v>
      </c>
      <c r="AH32" s="1">
        <f>AVERAGEIFS('New data'!AH:AH,'New data'!$B:$B,'Summary new'!$B32,'New data'!$C:$C,'Summary new'!$C32,'New data'!$D:$D,'Summary new'!$D32)</f>
        <v>2.269015520811076</v>
      </c>
      <c r="AI32" s="1">
        <f>AVERAGEIFS('New data'!AI:AI,'New data'!$B:$B,'Summary new'!$B32,'New data'!$C:$C,'Summary new'!$C32,'New data'!$D:$D,'Summary new'!$D32)</f>
        <v>0.1623719163796582</v>
      </c>
      <c r="AJ32" s="1">
        <f>AVERAGEIFS('New data'!AJ:AJ,'New data'!$B:$B,'Summary new'!$B32,'New data'!$C:$C,'Summary new'!$C32,'New data'!$D:$D,'Summary new'!$D32)</f>
        <v>0.42276252863192298</v>
      </c>
      <c r="AK32" s="1">
        <f>AVERAGEIFS('New data'!AK:AK,'New data'!$B:$B,'Summary new'!$B32,'New data'!$C:$C,'Summary new'!$C32,'New data'!$D:$D,'Summary new'!$D32)</f>
        <v>5.755521857334793E-2</v>
      </c>
      <c r="AL32" s="1">
        <f>AVERAGEIFS('New data'!AL:AL,'New data'!$B:$B,'Summary new'!$B32,'New data'!$C:$C,'Summary new'!$C32,'New data'!$D:$D,'Summary new'!$D32)</f>
        <v>5.1889792086499228E-2</v>
      </c>
      <c r="AM32" s="1">
        <f>AVERAGEIFS('New data'!AM:AM,'New data'!$B:$B,'Summary new'!$B32,'New data'!$C:$C,'Summary new'!$C32,'New data'!$D:$D,'Summary new'!$D32)</f>
        <v>0.74411951846747104</v>
      </c>
    </row>
    <row r="33" spans="1:39" x14ac:dyDescent="0.25">
      <c r="A33" t="str" cm="1">
        <f t="array" ref="A33:D33">_xlfn.TEXTSPLIT(E33,"_")</f>
        <v/>
      </c>
      <c r="B33" t="str">
        <v>Point</v>
      </c>
      <c r="C33" t="str">
        <v>Oblique</v>
      </c>
      <c r="D33" t="str">
        <v>Facing</v>
      </c>
      <c r="E33" t="s">
        <v>379</v>
      </c>
      <c r="F33" s="1">
        <f>AVERAGEIFS('New data'!F:F,'New data'!$B:$B,'Summary new'!$B33,'New data'!$C:$C,'Summary new'!$C33,'New data'!$D:$D,'Summary new'!$D33)</f>
        <v>75.587813854217387</v>
      </c>
      <c r="G33" s="1">
        <f>AVERAGEIFS('New data'!G:G,'New data'!$B:$B,'Summary new'!$B33,'New data'!$C:$C,'Summary new'!$C33,'New data'!$D:$D,'Summary new'!$D33)</f>
        <v>62.990057468414214</v>
      </c>
      <c r="H33" s="1">
        <f>AVERAGEIFS('New data'!H:H,'New data'!$B:$B,'Summary new'!$B33,'New data'!$C:$C,'Summary new'!$C33,'New data'!$D:$D,'Summary new'!$D33)</f>
        <v>91.443048954009811</v>
      </c>
      <c r="I33" s="1">
        <f>AVERAGEIFS('New data'!I:I,'New data'!$B:$B,'Summary new'!$B33,'New data'!$C:$C,'Summary new'!$C33,'New data'!$D:$D,'Summary new'!$D33)</f>
        <v>55.613500118255509</v>
      </c>
      <c r="J33" s="1">
        <f>AVERAGEIFS('New data'!J:J,'New data'!$B:$B,'Summary new'!$B33,'New data'!$C:$C,'Summary new'!$C33,'New data'!$D:$D,'Summary new'!$D33)</f>
        <v>82.127434730529643</v>
      </c>
      <c r="K33" s="1">
        <f>AVERAGEIFS('New data'!K:K,'New data'!$B:$B,'Summary new'!$B33,'New data'!$C:$C,'Summary new'!$C33,'New data'!$D:$D,'Summary new'!$D33)</f>
        <v>50.160749912261849</v>
      </c>
      <c r="L33" s="1">
        <f>AVERAGEIFS('New data'!L:L,'New data'!$B:$B,'Summary new'!$B33,'New data'!$C:$C,'Summary new'!$C33,'New data'!$D:$D,'Summary new'!$D33)</f>
        <v>87.511986017226931</v>
      </c>
      <c r="M33" s="1">
        <f>AVERAGEIFS('New data'!M:M,'New data'!$B:$B,'Summary new'!$B33,'New data'!$C:$C,'Summary new'!$C33,'New data'!$D:$D,'Summary new'!$D33)</f>
        <v>30.924900352954829</v>
      </c>
      <c r="N33" s="3">
        <f>AVERAGEIFS('New data'!N:N,'New data'!$B:$B,'Summary new'!$B33,'New data'!$C:$C,'Summary new'!$C33,'New data'!$D:$D,'Summary new'!$D33)</f>
        <v>0.60049999319016856</v>
      </c>
      <c r="O33" s="3">
        <f>AVERAGEIFS('New data'!O:O,'New data'!$B:$B,'Summary new'!$B33,'New data'!$C:$C,'Summary new'!$C33,'New data'!$D:$D,'Summary new'!$D33)</f>
        <v>0.58137301728129365</v>
      </c>
      <c r="P33" s="3">
        <f>AVERAGEIFS('New data'!P:P,'New data'!$B:$B,'Summary new'!$B33,'New data'!$C:$C,'Summary new'!$C33,'New data'!$D:$D,'Summary new'!$D33)</f>
        <v>0.6665251702070234</v>
      </c>
      <c r="Q33" s="3">
        <f>AVERAGEIFS('New data'!Q:Q,'New data'!$B:$B,'Summary new'!$B33,'New data'!$C:$C,'Summary new'!$C33,'New data'!$D:$D,'Summary new'!$D33)</f>
        <v>0.60336940846767628</v>
      </c>
      <c r="R33" s="3">
        <f>AVERAGEIFS('New data'!R:R,'New data'!$B:$B,'Summary new'!$B33,'New data'!$C:$C,'Summary new'!$C33,'New data'!$D:$D,'Summary new'!$D33)</f>
        <v>0.63536176458001081</v>
      </c>
      <c r="S33" s="3">
        <f>AVERAGEIFS('New data'!S:S,'New data'!$B:$B,'Summary new'!$B33,'New data'!$C:$C,'Summary new'!$C33,'New data'!$D:$D,'Summary new'!$D33)</f>
        <v>0.68400615453720048</v>
      </c>
      <c r="T33" s="3">
        <f>AVERAGEIFS('New data'!T:T,'New data'!$B:$B,'Summary new'!$B33,'New data'!$C:$C,'Summary new'!$C33,'New data'!$D:$D,'Summary new'!$D33)</f>
        <v>0.70132835954427675</v>
      </c>
      <c r="U33" s="1">
        <f>AVERAGEIFS('New data'!U:U,'New data'!$B:$B,'Summary new'!$B33,'New data'!$C:$C,'Summary new'!$C33,'New data'!$D:$D,'Summary new'!$D33)</f>
        <v>20</v>
      </c>
      <c r="V33" s="1">
        <f>AVERAGEIFS('New data'!V:V,'New data'!$B:$B,'Summary new'!$B33,'New data'!$C:$C,'Summary new'!$C33,'New data'!$D:$D,'Summary new'!$D33)</f>
        <v>2</v>
      </c>
      <c r="W33" s="1">
        <f>AVERAGEIFS('New data'!W:W,'New data'!$B:$B,'Summary new'!$B33,'New data'!$C:$C,'Summary new'!$C33,'New data'!$D:$D,'Summary new'!$D33)</f>
        <v>100</v>
      </c>
      <c r="X33" s="1">
        <f>AVERAGEIFS('New data'!X:X,'New data'!$B:$B,'Summary new'!$B33,'New data'!$C:$C,'Summary new'!$C33,'New data'!$D:$D,'Summary new'!$D33)</f>
        <v>0.40000000596046398</v>
      </c>
      <c r="Y33" s="1">
        <f>AVERAGEIFS('New data'!Y:Y,'New data'!$B:$B,'Summary new'!$B33,'New data'!$C:$C,'Summary new'!$C33,'New data'!$D:$D,'Summary new'!$D33)</f>
        <v>1.29999995231628</v>
      </c>
      <c r="Z33" s="1">
        <f>AVERAGEIFS('New data'!Z:Z,'New data'!$B:$B,'Summary new'!$B33,'New data'!$C:$C,'Summary new'!$C33,'New data'!$D:$D,'Summary new'!$D33)</f>
        <v>0.89999997615814198</v>
      </c>
      <c r="AA33" s="1">
        <f>AVERAGEIFS('New data'!AA:AA,'New data'!$B:$B,'Summary new'!$B33,'New data'!$C:$C,'Summary new'!$C33,'New data'!$D:$D,'Summary new'!$D33)</f>
        <v>108.76666096225372</v>
      </c>
      <c r="AB33" s="1">
        <f>AVERAGEIFS('New data'!AB:AB,'New data'!$B:$B,'Summary new'!$B33,'New data'!$C:$C,'Summary new'!$C33,'New data'!$D:$D,'Summary new'!$D33)</f>
        <v>156.48405130207527</v>
      </c>
      <c r="AC33" s="1">
        <f>AVERAGEIFS('New data'!AC:AC,'New data'!$B:$B,'Summary new'!$B33,'New data'!$C:$C,'Summary new'!$C33,'New data'!$D:$D,'Summary new'!$D33)</f>
        <v>66.385601997375431</v>
      </c>
      <c r="AD33" s="1">
        <f>AVERAGEIFS('New data'!AD:AD,'New data'!$B:$B,'Summary new'!$B33,'New data'!$C:$C,'Summary new'!$C33,'New data'!$D:$D,'Summary new'!$D33)</f>
        <v>77.761679649352971</v>
      </c>
      <c r="AE33" s="1">
        <f>AVERAGEIFS('New data'!AE:AE,'New data'!$B:$B,'Summary new'!$B33,'New data'!$C:$C,'Summary new'!$C33,'New data'!$D:$D,'Summary new'!$D33)</f>
        <v>5.2968633905211391</v>
      </c>
      <c r="AF33" s="1">
        <f>AVERAGEIFS('New data'!AF:AF,'New data'!$B:$B,'Summary new'!$B33,'New data'!$C:$C,'Summary new'!$C33,'New data'!$D:$D,'Summary new'!$D33)</f>
        <v>9.6686194362118627</v>
      </c>
      <c r="AG33" s="1">
        <f>AVERAGEIFS('New data'!AG:AG,'New data'!$B:$B,'Summary new'!$B33,'New data'!$C:$C,'Summary new'!$C33,'New data'!$D:$D,'Summary new'!$D33)</f>
        <v>2.1159633696079201</v>
      </c>
      <c r="AH33" s="1">
        <f>AVERAGEIFS('New data'!AH:AH,'New data'!$B:$B,'Summary new'!$B33,'New data'!$C:$C,'Summary new'!$C33,'New data'!$D:$D,'Summary new'!$D33)</f>
        <v>2.2690155208110765</v>
      </c>
      <c r="AI33" s="1">
        <f>AVERAGEIFS('New data'!AI:AI,'New data'!$B:$B,'Summary new'!$B33,'New data'!$C:$C,'Summary new'!$C33,'New data'!$D:$D,'Summary new'!$D33)</f>
        <v>0.15167780331697781</v>
      </c>
      <c r="AJ33" s="1">
        <f>AVERAGEIFS('New data'!AJ:AJ,'New data'!$B:$B,'Summary new'!$B33,'New data'!$C:$C,'Summary new'!$C33,'New data'!$D:$D,'Summary new'!$D33)</f>
        <v>0.38586239900222485</v>
      </c>
      <c r="AK33" s="1">
        <f>AVERAGEIFS('New data'!AK:AK,'New data'!$B:$B,'Summary new'!$B33,'New data'!$C:$C,'Summary new'!$C33,'New data'!$D:$D,'Summary new'!$D33)</f>
        <v>5.2182763419116464E-2</v>
      </c>
      <c r="AL33" s="1">
        <f>AVERAGEIFS('New data'!AL:AL,'New data'!$B:$B,'Summary new'!$B33,'New data'!$C:$C,'Summary new'!$C33,'New data'!$D:$D,'Summary new'!$D33)</f>
        <v>4.8442739787584885E-2</v>
      </c>
      <c r="AM33" s="1">
        <f>AVERAGEIFS('New data'!AM:AM,'New data'!$B:$B,'Summary new'!$B33,'New data'!$C:$C,'Summary new'!$C33,'New data'!$D:$D,'Summary new'!$D33)</f>
        <v>0.82081457858235018</v>
      </c>
    </row>
    <row r="68" spans="1:26" x14ac:dyDescent="0.25">
      <c r="A68" s="9"/>
      <c r="B68" s="9"/>
      <c r="C68" s="9"/>
      <c r="D68" s="9"/>
      <c r="E68" s="9"/>
      <c r="U68" s="11"/>
      <c r="V68" s="11"/>
      <c r="W68" s="11"/>
      <c r="X68" s="10"/>
      <c r="Y68" s="10"/>
      <c r="Z68" s="10"/>
    </row>
    <row r="70" spans="1:26" x14ac:dyDescent="0.25">
      <c r="A70" s="9"/>
      <c r="B70" s="9"/>
      <c r="C70" s="9"/>
      <c r="D70" s="9"/>
      <c r="E70" s="9"/>
      <c r="U70" s="11"/>
      <c r="V70" s="11"/>
      <c r="W70" s="11"/>
      <c r="X70" s="10"/>
      <c r="Y70" s="10"/>
      <c r="Z70" s="10"/>
    </row>
    <row r="75" spans="1:26" x14ac:dyDescent="0.25">
      <c r="A75" s="9"/>
      <c r="B75" s="9"/>
      <c r="C75" s="9"/>
      <c r="D75" s="9"/>
      <c r="E75" s="9"/>
      <c r="U75" s="11"/>
      <c r="V75" s="11"/>
      <c r="W75" s="11"/>
      <c r="X75" s="10"/>
      <c r="Y75" s="10"/>
      <c r="Z75" s="10"/>
    </row>
    <row r="76" spans="1:26" x14ac:dyDescent="0.25">
      <c r="A76" s="9"/>
      <c r="B76" s="9"/>
      <c r="C76" s="9"/>
      <c r="D76" s="9"/>
      <c r="E76" s="9"/>
      <c r="U76" s="11"/>
      <c r="V76" s="11"/>
      <c r="W76" s="11"/>
      <c r="X76" s="10"/>
      <c r="Y76" s="10"/>
      <c r="Z76" s="10"/>
    </row>
    <row r="77" spans="1:26" x14ac:dyDescent="0.25">
      <c r="A77" s="9"/>
      <c r="B77" s="9"/>
      <c r="C77" s="9"/>
      <c r="D77" s="9"/>
      <c r="E77" s="9"/>
      <c r="U77" s="11"/>
      <c r="V77" s="11"/>
      <c r="W77" s="11"/>
      <c r="X77" s="10"/>
      <c r="Y77" s="10"/>
      <c r="Z77" s="10"/>
    </row>
    <row r="78" spans="1:26" x14ac:dyDescent="0.25">
      <c r="A78" s="9"/>
      <c r="B78" s="9"/>
      <c r="C78" s="9"/>
      <c r="D78" s="9"/>
      <c r="E78" s="9"/>
      <c r="U78" s="11"/>
      <c r="V78" s="11"/>
      <c r="W78" s="11"/>
      <c r="X78" s="10"/>
      <c r="Y78" s="10"/>
      <c r="Z78" s="10"/>
    </row>
    <row r="81" spans="1:26" x14ac:dyDescent="0.25">
      <c r="A81" s="9"/>
      <c r="B81" s="9"/>
      <c r="C81" s="9"/>
      <c r="D81" s="9"/>
      <c r="E81" s="9"/>
      <c r="U81" s="11"/>
      <c r="V81" s="11"/>
      <c r="W81" s="11"/>
      <c r="X81" s="10"/>
      <c r="Y81" s="10"/>
      <c r="Z81" s="10"/>
    </row>
    <row r="83" spans="1:26" x14ac:dyDescent="0.25">
      <c r="A83" s="9"/>
      <c r="B83" s="9"/>
      <c r="C83" s="9"/>
      <c r="D83" s="9"/>
      <c r="E83" s="9"/>
      <c r="U83" s="11"/>
      <c r="V83" s="11"/>
      <c r="W83" s="11"/>
      <c r="X83" s="10"/>
      <c r="Y83" s="10"/>
      <c r="Z83" s="10"/>
    </row>
    <row r="85" spans="1:26" x14ac:dyDescent="0.25">
      <c r="A85" s="9"/>
      <c r="B85" s="9"/>
      <c r="C85" s="9"/>
      <c r="D85" s="9"/>
      <c r="E85" s="9"/>
      <c r="U85" s="11"/>
      <c r="V85" s="11"/>
      <c r="W85" s="11"/>
      <c r="X85" s="10"/>
      <c r="Y85" s="10"/>
      <c r="Z85" s="10"/>
    </row>
    <row r="88" spans="1:26" x14ac:dyDescent="0.25">
      <c r="A88" s="9"/>
      <c r="B88" s="9"/>
      <c r="C88" s="9"/>
      <c r="D88" s="9"/>
      <c r="E88" s="9"/>
      <c r="U88" s="11"/>
      <c r="V88" s="11"/>
      <c r="W88" s="11"/>
      <c r="X88" s="10"/>
      <c r="Y88" s="10"/>
      <c r="Z88" s="10"/>
    </row>
    <row r="89" spans="1:26" x14ac:dyDescent="0.25">
      <c r="A89" s="9"/>
      <c r="B89" s="9"/>
      <c r="C89" s="9"/>
      <c r="D89" s="9"/>
      <c r="E89" s="9"/>
      <c r="U89" s="11"/>
      <c r="V89" s="11"/>
      <c r="W89" s="11"/>
      <c r="X89" s="10"/>
      <c r="Y89" s="10"/>
      <c r="Z89" s="10"/>
    </row>
    <row r="92" spans="1:26" x14ac:dyDescent="0.25">
      <c r="A92" s="9"/>
      <c r="B92" s="9"/>
      <c r="C92" s="9"/>
      <c r="D92" s="9"/>
      <c r="E92" s="9"/>
      <c r="U92" s="11"/>
      <c r="V92" s="11"/>
      <c r="W92" s="11"/>
      <c r="X92" s="10"/>
      <c r="Y92" s="10"/>
      <c r="Z92" s="10"/>
    </row>
    <row r="94" spans="1:26" x14ac:dyDescent="0.25">
      <c r="A94" s="9"/>
      <c r="B94" s="9"/>
      <c r="C94" s="9"/>
      <c r="D94" s="9"/>
      <c r="E94" s="9"/>
      <c r="U94" s="11"/>
      <c r="V94" s="11"/>
      <c r="W94" s="11"/>
      <c r="X94" s="10"/>
      <c r="Y94" s="10"/>
      <c r="Z94" s="10"/>
    </row>
    <row r="96" spans="1:26" x14ac:dyDescent="0.25">
      <c r="A96" s="9"/>
      <c r="B96" s="9"/>
      <c r="C96" s="9"/>
      <c r="D96" s="9"/>
      <c r="E96" s="9"/>
      <c r="U96" s="11"/>
      <c r="V96" s="11"/>
      <c r="W96" s="11"/>
      <c r="X96" s="10"/>
      <c r="Y96" s="10"/>
      <c r="Z96" s="10"/>
    </row>
    <row r="97" spans="1:26" x14ac:dyDescent="0.25">
      <c r="A97" s="9"/>
      <c r="B97" s="9"/>
      <c r="C97" s="9"/>
      <c r="D97" s="9"/>
      <c r="E97" s="9"/>
      <c r="U97" s="11"/>
      <c r="V97" s="11"/>
      <c r="W97" s="11"/>
      <c r="X97" s="10"/>
      <c r="Y97" s="10"/>
      <c r="Z97" s="10"/>
    </row>
    <row r="100" spans="1:26" x14ac:dyDescent="0.25">
      <c r="A100" s="9"/>
      <c r="B100" s="9"/>
      <c r="C100" s="9"/>
      <c r="D100" s="9"/>
      <c r="E100" s="9"/>
      <c r="U100" s="11"/>
      <c r="V100" s="11"/>
      <c r="W100" s="11"/>
      <c r="X100" s="10"/>
      <c r="Y100" s="10"/>
      <c r="Z100" s="10"/>
    </row>
    <row r="101" spans="1:26" x14ac:dyDescent="0.25">
      <c r="A101" s="9"/>
      <c r="B101" s="9"/>
      <c r="C101" s="9"/>
      <c r="D101" s="9"/>
      <c r="E101" s="9"/>
      <c r="U101" s="11"/>
      <c r="V101" s="11"/>
      <c r="W101" s="11"/>
      <c r="X101" s="10"/>
      <c r="Y101" s="10"/>
      <c r="Z101" s="10"/>
    </row>
    <row r="102" spans="1:26" x14ac:dyDescent="0.25">
      <c r="A102" s="9"/>
      <c r="B102" s="9"/>
      <c r="C102" s="9"/>
      <c r="D102" s="9"/>
      <c r="E102" s="9"/>
      <c r="U102" s="11"/>
      <c r="V102" s="11"/>
      <c r="W102" s="11"/>
      <c r="X102" s="10"/>
      <c r="Y102" s="10"/>
      <c r="Z102" s="10"/>
    </row>
    <row r="103" spans="1:26" x14ac:dyDescent="0.25">
      <c r="A103" s="9"/>
      <c r="B103" s="9"/>
      <c r="C103" s="9"/>
      <c r="D103" s="9"/>
      <c r="E103" s="9"/>
      <c r="U103" s="11"/>
      <c r="V103" s="11"/>
      <c r="W103" s="11"/>
      <c r="X103" s="10"/>
      <c r="Y103" s="10"/>
      <c r="Z103" s="10"/>
    </row>
    <row r="105" spans="1:26" x14ac:dyDescent="0.25">
      <c r="A105" s="9"/>
      <c r="B105" s="9"/>
      <c r="C105" s="9"/>
      <c r="D105" s="9"/>
      <c r="E105" s="9"/>
      <c r="U105" s="11"/>
      <c r="V105" s="11"/>
      <c r="W105" s="11"/>
      <c r="X105" s="10"/>
      <c r="Y105" s="10"/>
      <c r="Z105" s="10"/>
    </row>
    <row r="106" spans="1:26" x14ac:dyDescent="0.25">
      <c r="A106" s="9"/>
      <c r="B106" s="9"/>
      <c r="C106" s="9"/>
      <c r="D106" s="9"/>
      <c r="E106" s="9"/>
      <c r="U106" s="11"/>
      <c r="V106" s="11"/>
      <c r="W106" s="11"/>
      <c r="X106" s="10"/>
      <c r="Y106" s="10"/>
      <c r="Z106" s="10"/>
    </row>
    <row r="108" spans="1:26" x14ac:dyDescent="0.25">
      <c r="A108" s="9"/>
      <c r="B108" s="9"/>
      <c r="C108" s="9"/>
      <c r="D108" s="9"/>
      <c r="E108" s="9"/>
      <c r="U108" s="11"/>
      <c r="V108" s="11"/>
      <c r="W108" s="11"/>
      <c r="X108" s="10"/>
      <c r="Y108" s="10"/>
      <c r="Z108" s="10"/>
    </row>
    <row r="110" spans="1:26" x14ac:dyDescent="0.25">
      <c r="A110" s="9"/>
      <c r="B110" s="9"/>
      <c r="C110" s="9"/>
      <c r="D110" s="9"/>
      <c r="E110" s="9"/>
      <c r="U110" s="11"/>
      <c r="V110" s="11"/>
      <c r="W110" s="11"/>
      <c r="X110" s="10"/>
      <c r="Y110" s="10"/>
      <c r="Z110" s="10"/>
    </row>
    <row r="111" spans="1:26" x14ac:dyDescent="0.25">
      <c r="A111" s="9"/>
      <c r="B111" s="9"/>
      <c r="C111" s="9"/>
      <c r="D111" s="9"/>
      <c r="E111" s="9"/>
      <c r="U111" s="11"/>
      <c r="V111" s="11"/>
      <c r="W111" s="11"/>
      <c r="X111" s="10"/>
      <c r="Y111" s="10"/>
      <c r="Z111" s="10"/>
    </row>
    <row r="112" spans="1:26" x14ac:dyDescent="0.25">
      <c r="A112" s="9"/>
      <c r="B112" s="9"/>
      <c r="C112" s="9"/>
      <c r="D112" s="9"/>
      <c r="E112" s="9"/>
      <c r="U112" s="11"/>
      <c r="V112" s="11"/>
      <c r="W112" s="11"/>
      <c r="X112" s="10"/>
      <c r="Y112" s="10"/>
      <c r="Z112" s="10"/>
    </row>
    <row r="115" spans="1:26" x14ac:dyDescent="0.25">
      <c r="A115" s="9"/>
      <c r="B115" s="9"/>
      <c r="C115" s="9"/>
      <c r="D115" s="9"/>
      <c r="E115" s="9"/>
      <c r="U115" s="11"/>
      <c r="V115" s="11"/>
      <c r="W115" s="11"/>
      <c r="X115" s="10"/>
      <c r="Y115" s="10"/>
      <c r="Z115" s="10"/>
    </row>
    <row r="117" spans="1:26" x14ac:dyDescent="0.25">
      <c r="A117" s="9"/>
      <c r="B117" s="9"/>
      <c r="C117" s="9"/>
      <c r="D117" s="9"/>
      <c r="E117" s="9"/>
      <c r="U117" s="11"/>
      <c r="V117" s="11"/>
      <c r="W117" s="11"/>
      <c r="X117" s="10"/>
      <c r="Y117" s="10"/>
      <c r="Z117" s="10"/>
    </row>
    <row r="118" spans="1:26" x14ac:dyDescent="0.25">
      <c r="A118" s="9"/>
      <c r="B118" s="9"/>
      <c r="C118" s="9"/>
      <c r="D118" s="9"/>
      <c r="E118" s="9"/>
      <c r="U118" s="11"/>
      <c r="V118" s="11"/>
      <c r="W118" s="11"/>
      <c r="X118" s="10"/>
      <c r="Y118" s="10"/>
      <c r="Z118" s="10"/>
    </row>
    <row r="120" spans="1:26" x14ac:dyDescent="0.25">
      <c r="A120" s="9"/>
      <c r="B120" s="9"/>
      <c r="C120" s="9"/>
      <c r="D120" s="9"/>
      <c r="E120" s="9"/>
      <c r="U120" s="11"/>
      <c r="V120" s="11"/>
      <c r="W120" s="11"/>
      <c r="X120" s="10"/>
      <c r="Y120" s="10"/>
      <c r="Z120" s="10"/>
    </row>
    <row r="121" spans="1:26" x14ac:dyDescent="0.25">
      <c r="A121" s="9"/>
      <c r="B121" s="9"/>
      <c r="C121" s="9"/>
      <c r="D121" s="9"/>
      <c r="E121" s="9"/>
      <c r="U121" s="11"/>
      <c r="V121" s="11"/>
      <c r="W121" s="11"/>
      <c r="X121" s="10"/>
      <c r="Y121" s="10"/>
      <c r="Z121" s="10"/>
    </row>
    <row r="123" spans="1:26" x14ac:dyDescent="0.25">
      <c r="A123" s="9"/>
      <c r="B123" s="9"/>
      <c r="C123" s="9"/>
      <c r="D123" s="9"/>
      <c r="E123" s="9"/>
      <c r="U123" s="11"/>
      <c r="V123" s="11"/>
      <c r="W123" s="11"/>
      <c r="X123" s="10"/>
      <c r="Y123" s="10"/>
      <c r="Z123" s="10"/>
    </row>
    <row r="127" spans="1:26" x14ac:dyDescent="0.25">
      <c r="A127" s="9"/>
      <c r="B127" s="9"/>
      <c r="C127" s="9"/>
      <c r="D127" s="9"/>
      <c r="E127" s="9"/>
      <c r="U127" s="11"/>
      <c r="V127" s="11"/>
      <c r="W127" s="11"/>
      <c r="X127" s="10"/>
      <c r="Y127" s="10"/>
      <c r="Z127" s="10"/>
    </row>
    <row r="129" spans="1:26" x14ac:dyDescent="0.25">
      <c r="A129" s="9"/>
      <c r="B129" s="9"/>
      <c r="C129" s="9"/>
      <c r="D129" s="9"/>
      <c r="E129" s="9"/>
      <c r="U129" s="11"/>
      <c r="V129" s="11"/>
      <c r="W129" s="11"/>
      <c r="X129" s="10"/>
      <c r="Y129" s="10"/>
      <c r="Z129" s="10"/>
    </row>
    <row r="131" spans="1:26" x14ac:dyDescent="0.25">
      <c r="A131" s="9"/>
      <c r="B131" s="9"/>
      <c r="C131" s="9"/>
      <c r="D131" s="9"/>
      <c r="E131" s="9"/>
      <c r="U131" s="11"/>
      <c r="V131" s="11"/>
      <c r="W131" s="11"/>
      <c r="X131" s="10"/>
      <c r="Y131" s="10"/>
      <c r="Z131" s="10"/>
    </row>
    <row r="133" spans="1:26" x14ac:dyDescent="0.25">
      <c r="A133" s="9"/>
      <c r="B133" s="9"/>
      <c r="C133" s="9"/>
      <c r="D133" s="9"/>
      <c r="E133" s="9"/>
      <c r="U133" s="11"/>
      <c r="V133" s="11"/>
      <c r="W133" s="11"/>
      <c r="X133" s="10"/>
      <c r="Y133" s="10"/>
      <c r="Z133" s="10"/>
    </row>
    <row r="134" spans="1:26" x14ac:dyDescent="0.25">
      <c r="A134" s="9"/>
      <c r="B134" s="9"/>
      <c r="C134" s="9"/>
      <c r="D134" s="9"/>
      <c r="E134" s="9"/>
      <c r="U134" s="11"/>
      <c r="V134" s="11"/>
      <c r="W134" s="11"/>
      <c r="X134" s="10"/>
      <c r="Y134" s="10"/>
      <c r="Z134" s="10"/>
    </row>
    <row r="136" spans="1:26" x14ac:dyDescent="0.25">
      <c r="A136" s="9"/>
      <c r="B136" s="9"/>
      <c r="C136" s="9"/>
      <c r="D136" s="9"/>
      <c r="E136" s="9"/>
      <c r="U136" s="11"/>
      <c r="V136" s="11"/>
      <c r="W136" s="11"/>
      <c r="X136" s="10"/>
      <c r="Y136" s="10"/>
      <c r="Z136" s="10"/>
    </row>
    <row r="137" spans="1:26" x14ac:dyDescent="0.25">
      <c r="A137" s="9"/>
      <c r="B137" s="9"/>
      <c r="C137" s="9"/>
      <c r="D137" s="9"/>
      <c r="E137" s="9"/>
      <c r="U137" s="11"/>
      <c r="V137" s="11"/>
      <c r="W137" s="11"/>
      <c r="X137" s="10"/>
      <c r="Y137" s="10"/>
      <c r="Z137" s="10"/>
    </row>
    <row r="141" spans="1:26" x14ac:dyDescent="0.25">
      <c r="A141" s="9"/>
      <c r="B141" s="9"/>
      <c r="C141" s="9"/>
      <c r="D141" s="9"/>
      <c r="E141" s="9"/>
      <c r="U141" s="11"/>
      <c r="V141" s="11"/>
      <c r="W141" s="11"/>
      <c r="X141" s="10"/>
      <c r="Y141" s="10"/>
      <c r="Z141" s="10"/>
    </row>
    <row r="142" spans="1:26" x14ac:dyDescent="0.25">
      <c r="A142" s="9"/>
      <c r="B142" s="9"/>
      <c r="C142" s="9"/>
      <c r="D142" s="9"/>
      <c r="E142" s="9"/>
      <c r="U142" s="11"/>
      <c r="V142" s="11"/>
      <c r="W142" s="11"/>
      <c r="X142" s="10"/>
      <c r="Y142" s="10"/>
      <c r="Z142" s="10"/>
    </row>
    <row r="146" spans="1:26" x14ac:dyDescent="0.25">
      <c r="A146" s="9"/>
      <c r="B146" s="9"/>
      <c r="C146" s="9"/>
      <c r="D146" s="9"/>
      <c r="E146" s="9"/>
      <c r="U146" s="11"/>
      <c r="V146" s="11"/>
      <c r="W146" s="11"/>
      <c r="X146" s="10"/>
      <c r="Y146" s="10"/>
      <c r="Z146" s="10"/>
    </row>
    <row r="147" spans="1:26" x14ac:dyDescent="0.25">
      <c r="A147" s="9"/>
      <c r="B147" s="9"/>
      <c r="C147" s="9"/>
      <c r="D147" s="9"/>
      <c r="E147" s="9"/>
      <c r="U147" s="11"/>
      <c r="V147" s="11"/>
      <c r="W147" s="11"/>
      <c r="X147" s="10"/>
      <c r="Y147" s="10"/>
      <c r="Z147" s="10"/>
    </row>
    <row r="148" spans="1:26" x14ac:dyDescent="0.25">
      <c r="A148" s="9"/>
      <c r="B148" s="9"/>
      <c r="C148" s="9"/>
      <c r="D148" s="9"/>
      <c r="E148" s="9"/>
      <c r="U148" s="11"/>
      <c r="V148" s="11"/>
      <c r="W148" s="11"/>
      <c r="X148" s="10"/>
      <c r="Y148" s="10"/>
      <c r="Z148" s="10"/>
    </row>
    <row r="149" spans="1:26" x14ac:dyDescent="0.25">
      <c r="A149" s="9"/>
      <c r="B149" s="9"/>
      <c r="C149" s="9"/>
      <c r="D149" s="9"/>
      <c r="E149" s="9"/>
      <c r="U149" s="11"/>
      <c r="V149" s="11"/>
      <c r="W149" s="11"/>
      <c r="X149" s="10"/>
      <c r="Y149" s="10"/>
      <c r="Z149" s="10"/>
    </row>
    <row r="151" spans="1:26" x14ac:dyDescent="0.25">
      <c r="A151" s="9"/>
      <c r="B151" s="9"/>
      <c r="C151" s="9"/>
      <c r="D151" s="9"/>
      <c r="E151" s="9"/>
      <c r="U151" s="11"/>
      <c r="V151" s="11"/>
      <c r="W151" s="11"/>
      <c r="X151" s="10"/>
      <c r="Y151" s="10"/>
      <c r="Z151" s="10"/>
    </row>
    <row r="154" spans="1:26" x14ac:dyDescent="0.25">
      <c r="A154" s="9"/>
      <c r="B154" s="9"/>
      <c r="C154" s="9"/>
      <c r="D154" s="9"/>
      <c r="E154" s="9"/>
      <c r="U154" s="11"/>
      <c r="V154" s="11"/>
      <c r="W154" s="11"/>
      <c r="X154" s="10"/>
      <c r="Y154" s="10"/>
      <c r="Z154" s="10"/>
    </row>
    <row r="155" spans="1:26" x14ac:dyDescent="0.25">
      <c r="A155" s="9"/>
      <c r="B155" s="9"/>
      <c r="C155" s="9"/>
      <c r="D155" s="9"/>
      <c r="E155" s="9"/>
      <c r="U155" s="11"/>
      <c r="V155" s="11"/>
      <c r="W155" s="11"/>
      <c r="X155" s="10"/>
      <c r="Y155" s="10"/>
      <c r="Z155" s="10"/>
    </row>
    <row r="158" spans="1:26" x14ac:dyDescent="0.25">
      <c r="A158" s="9"/>
      <c r="B158" s="9"/>
      <c r="C158" s="9"/>
      <c r="D158" s="9"/>
      <c r="E158" s="9"/>
      <c r="U158" s="11"/>
      <c r="V158" s="11"/>
      <c r="W158" s="11"/>
      <c r="X158" s="10"/>
      <c r="Y158" s="10"/>
      <c r="Z158" s="10"/>
    </row>
    <row r="163" spans="1:26" x14ac:dyDescent="0.25">
      <c r="A163" s="9"/>
      <c r="B163" s="9"/>
      <c r="C163" s="9"/>
      <c r="D163" s="9"/>
      <c r="E163" s="9"/>
      <c r="U163" s="11"/>
      <c r="V163" s="11"/>
      <c r="W163" s="11"/>
      <c r="X163" s="10"/>
      <c r="Y163" s="10"/>
      <c r="Z163" s="10"/>
    </row>
    <row r="164" spans="1:26" x14ac:dyDescent="0.25">
      <c r="A164" s="9"/>
      <c r="B164" s="9"/>
      <c r="C164" s="9"/>
      <c r="D164" s="9"/>
      <c r="E164" s="9"/>
      <c r="U164" s="11"/>
      <c r="V164" s="11"/>
      <c r="W164" s="11"/>
      <c r="X164" s="10"/>
      <c r="Y164" s="10"/>
      <c r="Z164" s="10"/>
    </row>
    <row r="165" spans="1:26" x14ac:dyDescent="0.25">
      <c r="A165" s="9"/>
      <c r="B165" s="9"/>
      <c r="C165" s="9"/>
      <c r="D165" s="9"/>
      <c r="E165" s="9"/>
      <c r="U165" s="11"/>
      <c r="V165" s="11"/>
      <c r="W165" s="11"/>
      <c r="X165" s="10"/>
      <c r="Y165" s="10"/>
      <c r="Z165" s="10"/>
    </row>
    <row r="167" spans="1:26" x14ac:dyDescent="0.25">
      <c r="A167" s="9"/>
      <c r="B167" s="9"/>
      <c r="C167" s="9"/>
      <c r="D167" s="9"/>
      <c r="E167" s="9"/>
      <c r="U167" s="11"/>
      <c r="V167" s="11"/>
      <c r="W167" s="11"/>
      <c r="X167" s="10"/>
      <c r="Y167" s="10"/>
      <c r="Z167" s="10"/>
    </row>
    <row r="170" spans="1:26" x14ac:dyDescent="0.25">
      <c r="A170" s="9"/>
      <c r="B170" s="9"/>
      <c r="C170" s="9"/>
      <c r="D170" s="9"/>
      <c r="E170" s="9"/>
      <c r="U170" s="11"/>
      <c r="V170" s="11"/>
      <c r="W170" s="11"/>
      <c r="X170" s="10"/>
      <c r="Y170" s="10"/>
      <c r="Z170" s="10"/>
    </row>
    <row r="173" spans="1:26" x14ac:dyDescent="0.25">
      <c r="A173" s="9"/>
      <c r="B173" s="9"/>
      <c r="C173" s="9"/>
      <c r="D173" s="9"/>
      <c r="E173" s="9"/>
      <c r="U173" s="11"/>
      <c r="V173" s="11"/>
      <c r="W173" s="11"/>
      <c r="X173" s="10"/>
      <c r="Y173" s="10"/>
      <c r="Z173" s="10"/>
    </row>
    <row r="175" spans="1:26" x14ac:dyDescent="0.25">
      <c r="A175" s="9"/>
      <c r="B175" s="9"/>
      <c r="C175" s="9"/>
      <c r="D175" s="9"/>
      <c r="E175" s="9"/>
      <c r="U175" s="11"/>
      <c r="V175" s="11"/>
      <c r="W175" s="11"/>
      <c r="X175" s="10"/>
      <c r="Y175" s="10"/>
      <c r="Z175" s="10"/>
    </row>
    <row r="176" spans="1:26" x14ac:dyDescent="0.25">
      <c r="A176" s="9"/>
      <c r="B176" s="9"/>
      <c r="C176" s="9"/>
      <c r="D176" s="9"/>
      <c r="E176" s="9"/>
      <c r="U176" s="11"/>
      <c r="V176" s="11"/>
      <c r="W176" s="11"/>
      <c r="X176" s="10"/>
      <c r="Y176" s="10"/>
      <c r="Z176" s="10"/>
    </row>
    <row r="180" spans="1:26" x14ac:dyDescent="0.25">
      <c r="A180" s="9"/>
      <c r="B180" s="9"/>
      <c r="C180" s="9"/>
      <c r="D180" s="9"/>
      <c r="E180" s="9"/>
      <c r="U180" s="11"/>
      <c r="V180" s="11"/>
      <c r="W180" s="11"/>
      <c r="X180" s="10"/>
      <c r="Y180" s="10"/>
      <c r="Z180" s="10"/>
    </row>
    <row r="181" spans="1:26" x14ac:dyDescent="0.25">
      <c r="A181" s="9"/>
      <c r="B181" s="9"/>
      <c r="C181" s="9"/>
      <c r="D181" s="9"/>
      <c r="E181" s="9"/>
      <c r="U181" s="11"/>
      <c r="V181" s="11"/>
      <c r="W181" s="11"/>
      <c r="X181" s="10"/>
      <c r="Y181" s="10"/>
      <c r="Z181" s="10"/>
    </row>
    <row r="182" spans="1:26" x14ac:dyDescent="0.25">
      <c r="A182" s="9"/>
      <c r="B182" s="9"/>
      <c r="C182" s="9"/>
      <c r="D182" s="9"/>
      <c r="E182" s="9"/>
      <c r="U182" s="11"/>
      <c r="V182" s="11"/>
      <c r="W182" s="11"/>
      <c r="X182" s="10"/>
      <c r="Y182" s="10"/>
      <c r="Z182" s="10"/>
    </row>
    <row r="183" spans="1:26" x14ac:dyDescent="0.25">
      <c r="A183" s="9"/>
      <c r="B183" s="9"/>
      <c r="C183" s="9"/>
      <c r="D183" s="9"/>
      <c r="E183" s="9"/>
      <c r="U183" s="11"/>
      <c r="V183" s="11"/>
      <c r="W183" s="11"/>
      <c r="X183" s="10"/>
      <c r="Y183" s="10"/>
      <c r="Z183" s="10"/>
    </row>
    <row r="185" spans="1:26" x14ac:dyDescent="0.25">
      <c r="A185" s="9"/>
      <c r="B185" s="9"/>
      <c r="C185" s="9"/>
      <c r="D185" s="9"/>
      <c r="E185" s="9"/>
      <c r="U185" s="11"/>
      <c r="V185" s="11"/>
      <c r="W185" s="11"/>
      <c r="X185" s="10"/>
      <c r="Y185" s="10"/>
      <c r="Z185" s="10"/>
    </row>
    <row r="190" spans="1:26" x14ac:dyDescent="0.25">
      <c r="A190" s="9"/>
      <c r="B190" s="9"/>
      <c r="C190" s="9"/>
      <c r="D190" s="9"/>
      <c r="E190" s="9"/>
      <c r="U190" s="11"/>
      <c r="V190" s="11"/>
      <c r="W190" s="11"/>
      <c r="X190" s="10"/>
      <c r="Y190" s="10"/>
      <c r="Z190" s="10"/>
    </row>
    <row r="201" spans="1:26" x14ac:dyDescent="0.25">
      <c r="A201" s="9"/>
      <c r="B201" s="9"/>
      <c r="C201" s="9"/>
      <c r="D201" s="9"/>
      <c r="E201" s="9"/>
      <c r="U201" s="11"/>
      <c r="V201" s="11"/>
      <c r="W201" s="11"/>
      <c r="X201" s="10"/>
      <c r="Y201" s="10"/>
      <c r="Z201" s="10"/>
    </row>
    <row r="203" spans="1:26" x14ac:dyDescent="0.25">
      <c r="A203" s="9"/>
      <c r="B203" s="9"/>
      <c r="C203" s="9"/>
      <c r="D203" s="9"/>
      <c r="E203" s="9"/>
      <c r="U203" s="11"/>
      <c r="V203" s="11"/>
      <c r="W203" s="11"/>
      <c r="X203" s="10"/>
      <c r="Y203" s="10"/>
      <c r="Z203" s="10"/>
    </row>
  </sheetData>
  <autoFilter ref="A1:AM33" xr:uid="{FA286699-0950-49B3-B1EF-EAE99299EC85}">
    <sortState xmlns:xlrd2="http://schemas.microsoft.com/office/spreadsheetml/2017/richdata2" ref="A2:AM33">
      <sortCondition descending="1" ref="D1:D33"/>
    </sortState>
  </autoFilter>
  <conditionalFormatting sqref="E1:E1048576">
    <cfRule type="containsText" dxfId="29" priority="1" operator="containsText" text="45">
      <formula>NOT(ISERROR(SEARCH("45",E1)))</formula>
    </cfRule>
    <cfRule type="containsText" dxfId="28" priority="3" operator="containsText" text="15">
      <formula>NOT(ISERROR(SEARCH("15",E1)))</formula>
    </cfRule>
    <cfRule type="containsText" dxfId="27" priority="4" operator="containsText" text="parallel">
      <formula>NOT(ISERROR(SEARCH("parallel",E1)))</formula>
    </cfRule>
    <cfRule type="containsText" dxfId="26" priority="5" operator="containsText" text="Facing">
      <formula>NOT(ISERROR(SEARCH("Facing",E1)))</formula>
    </cfRule>
    <cfRule type="containsText" dxfId="25" priority="6" operator="containsText" text="Longest">
      <formula>NOT(ISERROR(SEARCH("Longest",E1)))</formula>
    </cfRule>
    <cfRule type="containsText" dxfId="24" priority="7" operator="containsText" text="Standard">
      <formula>NOT(ISERROR(SEARCH("Standard",E1)))</formula>
    </cfRule>
    <cfRule type="containsText" dxfId="23" priority="8" operator="containsText" text="Full">
      <formula>NOT(ISERROR(SEARCH("Full",E1)))</formula>
    </cfRule>
  </conditionalFormatting>
  <conditionalFormatting sqref="O34:O1048576 O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 P34:T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34:AJ257 AI1 AI34:AI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K1 AJ258:AK1048576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K34:AK257 AL1 AL34:AL1048576">
    <cfRule type="iconSet" priority="14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M1 AM34:AM1048576">
    <cfRule type="cellIs" dxfId="22" priority="9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7"/>
  <sheetViews>
    <sheetView topLeftCell="G1" workbookViewId="0">
      <pane ySplit="1" topLeftCell="A240" activePane="bottomLeft" state="frozen"/>
      <selection pane="bottomLeft" activeCell="AI249" sqref="AI249"/>
    </sheetView>
  </sheetViews>
  <sheetFormatPr defaultRowHeight="15" x14ac:dyDescent="0.25"/>
  <cols>
    <col min="1" max="1" width="9.140625" style="32"/>
    <col min="4" max="6" width="9.140625" style="32"/>
    <col min="7" max="7" width="35.42578125" bestFit="1" customWidth="1"/>
    <col min="8" max="9" width="9.140625" style="1"/>
    <col min="10" max="10" width="9.140625" style="8"/>
    <col min="11" max="11" width="9.140625" style="1"/>
    <col min="12" max="12" width="5.85546875" style="3" customWidth="1"/>
    <col min="13" max="13" width="9.140625" style="8"/>
    <col min="14" max="15" width="9.140625" style="1"/>
    <col min="16" max="16" width="9.140625" style="8"/>
    <col min="17" max="17" width="9.140625" style="1"/>
    <col min="18" max="19" width="9.140625" style="3"/>
    <col min="20" max="24" width="4.7109375" customWidth="1"/>
    <col min="25" max="25" width="5.140625" customWidth="1"/>
    <col min="26" max="28" width="4.85546875" customWidth="1"/>
    <col min="29" max="32" width="9.140625" style="2"/>
    <col min="33" max="36" width="9.140625" style="3"/>
    <col min="37" max="37" width="5.85546875" style="3" customWidth="1"/>
  </cols>
  <sheetData>
    <row r="1" spans="1:37" s="4" customFormat="1" ht="48" customHeight="1" x14ac:dyDescent="0.25">
      <c r="A1" s="31"/>
      <c r="D1" s="31"/>
      <c r="E1" s="31"/>
      <c r="F1" s="31"/>
      <c r="G1" s="4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6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6" t="s">
        <v>11</v>
      </c>
      <c r="S1" s="6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6" t="s">
        <v>86</v>
      </c>
      <c r="AH1" s="6" t="s">
        <v>87</v>
      </c>
      <c r="AI1" s="6" t="s">
        <v>89</v>
      </c>
      <c r="AJ1" s="6" t="s">
        <v>88</v>
      </c>
      <c r="AK1" s="6" t="s">
        <v>90</v>
      </c>
    </row>
    <row r="2" spans="1:37" x14ac:dyDescent="0.25">
      <c r="A2" s="32" t="str" cm="1">
        <f t="array" ref="A2:B2">_xlfn.TEXTSPLIT(G2,"P")</f>
        <v>Cottage</v>
      </c>
      <c r="B2" t="str">
        <v>laneFullSah15</v>
      </c>
      <c r="D2" s="32" t="str">
        <f t="shared" ref="D2:D65" si="0">IF(ISNUMBER(SEARCH("Plane",G2)),"Plane",IF(ISNUMBER(SEARCH("Point",G2)),"Point"))</f>
        <v>Plane</v>
      </c>
      <c r="E2" s="32" t="str">
        <f t="shared" ref="E2:E65" si="1">IF(ISNUMBER(SEARCH(15,G2)),"15",IF(ISNUMBER(SEARCH(45,G2)),"45",IF(ISNUMBER(SEARCH("Oblique",G2)),"Oblique","Parallel")))</f>
        <v>15</v>
      </c>
      <c r="F2" s="32" t="str">
        <f t="shared" ref="F2:F65" si="2">IF(ISNUMBER(SEARCH("Longest",G2)),"Longest",IF(ISNUMBER(SEARCH("Standard",G2)),"Standard",IF(ISNUMBER(SEARCH("Sah",G2)),"Facing","Full")))</f>
        <v>Facing</v>
      </c>
      <c r="G2" s="9" t="s">
        <v>153</v>
      </c>
      <c r="H2" s="1">
        <v>103.610702514648</v>
      </c>
      <c r="I2" s="1">
        <v>61.505165100097599</v>
      </c>
      <c r="J2" s="8">
        <v>111.24153137207</v>
      </c>
      <c r="K2" s="1">
        <v>74.047996520996094</v>
      </c>
      <c r="L2" s="3">
        <v>0.89200001955032304</v>
      </c>
      <c r="M2" s="8">
        <v>103.41830444335901</v>
      </c>
      <c r="N2" s="1">
        <v>72.437019348144503</v>
      </c>
      <c r="O2" s="1">
        <v>68.858001708984304</v>
      </c>
      <c r="P2" s="8">
        <v>112.93872833251901</v>
      </c>
      <c r="Q2" s="1">
        <v>73.206001281738196</v>
      </c>
      <c r="R2" s="3">
        <v>0.76880890130996704</v>
      </c>
      <c r="S2" s="3">
        <v>0.84452062845230103</v>
      </c>
      <c r="T2" s="11">
        <v>20</v>
      </c>
      <c r="U2" s="11">
        <v>0</v>
      </c>
      <c r="V2" s="11">
        <v>0</v>
      </c>
      <c r="W2" s="11">
        <v>0</v>
      </c>
      <c r="X2" s="11">
        <v>2</v>
      </c>
      <c r="Y2" s="11">
        <v>100</v>
      </c>
      <c r="Z2" s="10">
        <v>0.40000000596046398</v>
      </c>
      <c r="AA2" s="10">
        <v>1.29999995231628</v>
      </c>
      <c r="AB2" s="10">
        <v>0.89999997615814198</v>
      </c>
      <c r="AC2" s="2">
        <v>2.33057508012279E-4</v>
      </c>
      <c r="AD2" s="2">
        <v>2.6648375205695602E-4</v>
      </c>
      <c r="AE2" s="2">
        <v>7.3542440077289898E-5</v>
      </c>
      <c r="AF2" s="2">
        <v>7.4216979555785602E-5</v>
      </c>
      <c r="AG2" s="3">
        <f t="shared" ref="AG2:AG65" si="3">ABS((M2-H2)/H2)</f>
        <v>1.8569324077480423E-3</v>
      </c>
      <c r="AH2" s="3">
        <f t="shared" ref="AH2:AH65" si="4">ABS((P2-I2)/I2)</f>
        <v>0.8362478687556566</v>
      </c>
      <c r="AI2" s="3">
        <f>(P2-M2)/M2</f>
        <v>9.2057435484007813E-2</v>
      </c>
      <c r="AJ2" s="3">
        <f t="shared" ref="AJ2:AJ65" si="5">(P2-J2)/J2</f>
        <v>1.5256864405905957E-2</v>
      </c>
      <c r="AK2" s="3">
        <f>(M2+N2-P2)/N2</f>
        <v>0.86856963504526263</v>
      </c>
    </row>
    <row r="3" spans="1:37" x14ac:dyDescent="0.25">
      <c r="A3" s="32" t="str" cm="1">
        <f t="array" ref="A3:B3">_xlfn.TEXTSPLIT(G3,"P")</f>
        <v>Cottage</v>
      </c>
      <c r="B3" t="str">
        <v>laneFull15</v>
      </c>
      <c r="D3" s="32" t="str">
        <f t="shared" si="0"/>
        <v>Plane</v>
      </c>
      <c r="E3" s="32" t="str">
        <f t="shared" si="1"/>
        <v>15</v>
      </c>
      <c r="F3" s="32" t="str">
        <f t="shared" si="2"/>
        <v>Full</v>
      </c>
      <c r="G3" t="s">
        <v>100</v>
      </c>
      <c r="H3" s="1">
        <v>109.694458007812</v>
      </c>
      <c r="I3" s="1">
        <v>61.505165100097599</v>
      </c>
      <c r="J3" s="8">
        <v>120.442970275878</v>
      </c>
      <c r="K3" s="1">
        <v>79.126998901367102</v>
      </c>
      <c r="L3" s="3">
        <v>0.89499998092651301</v>
      </c>
      <c r="M3" s="8">
        <v>111.878219604492</v>
      </c>
      <c r="N3" s="1">
        <v>81.569534301757798</v>
      </c>
      <c r="O3" s="1">
        <v>73.333999633789006</v>
      </c>
      <c r="P3" s="8">
        <v>115.60099029541</v>
      </c>
      <c r="Q3" s="1">
        <v>74.792999267578097</v>
      </c>
      <c r="R3" s="3">
        <v>0.75858873128890902</v>
      </c>
      <c r="S3" s="3">
        <v>0.83054435253143299</v>
      </c>
      <c r="T3">
        <v>21</v>
      </c>
      <c r="U3">
        <v>0</v>
      </c>
      <c r="V3">
        <v>0</v>
      </c>
      <c r="W3">
        <v>0</v>
      </c>
      <c r="X3">
        <v>2</v>
      </c>
      <c r="Y3">
        <v>100</v>
      </c>
      <c r="Z3">
        <v>0.40000000596046398</v>
      </c>
      <c r="AA3">
        <v>1.29999995231628</v>
      </c>
      <c r="AB3">
        <v>0.89999997615814198</v>
      </c>
      <c r="AC3" s="2">
        <v>2.3059533850755499E-4</v>
      </c>
      <c r="AD3" s="2">
        <v>2.5457254378125001E-4</v>
      </c>
      <c r="AE3" s="2">
        <v>1.55244453344494E-3</v>
      </c>
      <c r="AF3" s="2">
        <v>7.3471295763738399E-5</v>
      </c>
      <c r="AG3" s="3">
        <f t="shared" si="3"/>
        <v>1.9907674793602437E-2</v>
      </c>
      <c r="AH3" s="3">
        <f t="shared" si="4"/>
        <v>0.87953304583888614</v>
      </c>
      <c r="AI3" s="3">
        <f t="shared" ref="AI3:AI65" si="6">(P3-M3)/M3</f>
        <v>3.3275204986981444E-2</v>
      </c>
      <c r="AJ3" s="3">
        <f t="shared" si="5"/>
        <v>-4.0201432838938678E-2</v>
      </c>
      <c r="AK3" s="3">
        <f t="shared" ref="AK3:AK65" si="7">(M3+N3-P3)/N3</f>
        <v>0.95436077056482871</v>
      </c>
    </row>
    <row r="4" spans="1:37" x14ac:dyDescent="0.25">
      <c r="A4" s="32" t="str" cm="1">
        <f t="array" ref="A4:B4">_xlfn.TEXTSPLIT(G4,"P")</f>
        <v>Cottage</v>
      </c>
      <c r="B4" t="str">
        <v>laneFull15Longest</v>
      </c>
      <c r="D4" s="32" t="str">
        <f t="shared" si="0"/>
        <v>Plane</v>
      </c>
      <c r="E4" s="32" t="str">
        <f t="shared" si="1"/>
        <v>15</v>
      </c>
      <c r="F4" s="32" t="str">
        <f t="shared" si="2"/>
        <v>Longest</v>
      </c>
      <c r="G4" t="s">
        <v>111</v>
      </c>
      <c r="H4" s="1">
        <v>250.91665649414</v>
      </c>
      <c r="I4" s="1">
        <v>61.505165100097599</v>
      </c>
      <c r="J4" s="8">
        <v>262.44329833984301</v>
      </c>
      <c r="K4" s="1">
        <v>199.25500488281199</v>
      </c>
      <c r="L4" s="3">
        <v>0.87300002574920599</v>
      </c>
      <c r="M4" s="8">
        <v>252.51007080078099</v>
      </c>
      <c r="N4" s="1">
        <v>78.214157104492102</v>
      </c>
      <c r="O4" s="1">
        <v>192.53399658203099</v>
      </c>
      <c r="P4" s="8">
        <v>114.823043823242</v>
      </c>
      <c r="Q4" s="1">
        <v>74.564002990722599</v>
      </c>
      <c r="R4" s="3">
        <v>0.88622397184371904</v>
      </c>
      <c r="S4" s="3">
        <v>0.961190044879913</v>
      </c>
      <c r="T4">
        <v>26</v>
      </c>
      <c r="U4">
        <v>0</v>
      </c>
      <c r="V4">
        <v>0</v>
      </c>
      <c r="W4">
        <v>0</v>
      </c>
      <c r="X4">
        <v>2</v>
      </c>
      <c r="Y4">
        <v>100</v>
      </c>
      <c r="Z4">
        <v>0.89999997615814198</v>
      </c>
      <c r="AA4">
        <v>1.29999995231628</v>
      </c>
      <c r="AB4">
        <v>0.89999997615814198</v>
      </c>
      <c r="AC4" s="2">
        <v>2.5730760535225202E-4</v>
      </c>
      <c r="AD4" s="2">
        <v>2.4913539527915402E-4</v>
      </c>
      <c r="AE4" s="2">
        <v>1.4424716355278999E-3</v>
      </c>
      <c r="AF4" s="2">
        <v>7.2214344982057796E-5</v>
      </c>
      <c r="AG4" s="3">
        <f t="shared" si="3"/>
        <v>6.3503727847505718E-3</v>
      </c>
      <c r="AH4" s="3">
        <f t="shared" si="4"/>
        <v>0.86688457199279667</v>
      </c>
      <c r="AI4" s="3">
        <f t="shared" si="6"/>
        <v>-0.54527340846602446</v>
      </c>
      <c r="AJ4" s="3">
        <f t="shared" si="5"/>
        <v>-0.56248437453123534</v>
      </c>
      <c r="AK4" s="3">
        <f t="shared" si="7"/>
        <v>2.7603849747251337</v>
      </c>
    </row>
    <row r="5" spans="1:37" x14ac:dyDescent="0.25">
      <c r="A5" s="32" t="str" cm="1">
        <f t="array" ref="A5:B5">_xlfn.TEXTSPLIT(G5,"P")</f>
        <v>Cottage</v>
      </c>
      <c r="B5" t="str">
        <v>laneFullStandard15</v>
      </c>
      <c r="D5" s="32" t="str">
        <f t="shared" si="0"/>
        <v>Plane</v>
      </c>
      <c r="E5" s="32" t="str">
        <f t="shared" si="1"/>
        <v>15</v>
      </c>
      <c r="F5" s="32" t="str">
        <f t="shared" si="2"/>
        <v>Standard</v>
      </c>
      <c r="G5" t="s">
        <v>233</v>
      </c>
      <c r="H5" s="1">
        <v>233.72848510742099</v>
      </c>
      <c r="I5" s="1">
        <v>55.901618957519503</v>
      </c>
      <c r="J5" s="8">
        <v>237.32295227050699</v>
      </c>
      <c r="K5" s="1">
        <v>178.80000305175699</v>
      </c>
      <c r="L5" s="3">
        <v>0.89200001955032304</v>
      </c>
      <c r="M5" s="8">
        <v>230.54182434082</v>
      </c>
      <c r="N5" s="1">
        <v>62.788871765136697</v>
      </c>
      <c r="O5" s="1">
        <v>174.13099670410099</v>
      </c>
      <c r="P5" s="8">
        <v>103.564331054687</v>
      </c>
      <c r="Q5" s="1">
        <v>68.523002624511705</v>
      </c>
      <c r="R5" s="3">
        <v>0.87385487556457497</v>
      </c>
      <c r="S5" s="3">
        <v>0.92662006616592396</v>
      </c>
      <c r="T5">
        <v>25</v>
      </c>
      <c r="U5">
        <v>0</v>
      </c>
      <c r="V5">
        <v>0</v>
      </c>
      <c r="W5">
        <v>0</v>
      </c>
      <c r="X5">
        <v>2</v>
      </c>
      <c r="Y5">
        <v>100</v>
      </c>
      <c r="Z5">
        <v>0.89999997615814198</v>
      </c>
      <c r="AA5">
        <v>1.29999995231628</v>
      </c>
      <c r="AB5">
        <v>0.89999997615814198</v>
      </c>
      <c r="AC5" s="2">
        <v>2.59093503700569E-4</v>
      </c>
      <c r="AD5" s="2">
        <v>2.6326833176426497E-4</v>
      </c>
      <c r="AE5" s="2">
        <v>7.2095543146133396E-5</v>
      </c>
      <c r="AF5" s="2">
        <v>7.3344148404430598E-5</v>
      </c>
      <c r="AG5" s="3">
        <f t="shared" si="3"/>
        <v>1.3634028240658871E-2</v>
      </c>
      <c r="AH5" s="3">
        <f t="shared" si="4"/>
        <v>0.85261774141795654</v>
      </c>
      <c r="AI5" s="3">
        <f t="shared" si="6"/>
        <v>-0.55077855677248677</v>
      </c>
      <c r="AJ5" s="3">
        <f t="shared" si="5"/>
        <v>-0.56361434886988238</v>
      </c>
      <c r="AK5" s="3">
        <f t="shared" si="7"/>
        <v>3.0222929591902115</v>
      </c>
    </row>
    <row r="6" spans="1:37" x14ac:dyDescent="0.25">
      <c r="A6" s="32" t="str" cm="1">
        <f t="array" ref="A6:B6">_xlfn.TEXTSPLIT(G6,"P")</f>
        <v>Cottage</v>
      </c>
      <c r="B6" t="str">
        <v>laneFullSah45</v>
      </c>
      <c r="D6" s="32" t="str">
        <f t="shared" si="0"/>
        <v>Plane</v>
      </c>
      <c r="E6" s="32" t="str">
        <f t="shared" si="1"/>
        <v>45</v>
      </c>
      <c r="F6" s="32" t="str">
        <f t="shared" si="2"/>
        <v>Facing</v>
      </c>
      <c r="G6" s="9" t="s">
        <v>154</v>
      </c>
      <c r="H6" s="1">
        <v>117.021286010742</v>
      </c>
      <c r="I6" s="1">
        <v>61.505165100097599</v>
      </c>
      <c r="J6" s="8">
        <v>123.911964416503</v>
      </c>
      <c r="K6" s="1">
        <v>81.521003723144503</v>
      </c>
      <c r="L6" s="3">
        <v>0.87699997425079301</v>
      </c>
      <c r="M6" s="8">
        <v>117.55392456054599</v>
      </c>
      <c r="N6" s="1">
        <v>51.6910400390625</v>
      </c>
      <c r="O6" s="1">
        <v>77.428001403808594</v>
      </c>
      <c r="P6" s="8">
        <v>106.063903808593</v>
      </c>
      <c r="Q6" s="1">
        <v>66.821998596191406</v>
      </c>
      <c r="R6" s="3">
        <v>0.82550072669982899</v>
      </c>
      <c r="S6" s="3">
        <v>0.84846979379653897</v>
      </c>
      <c r="T6" s="11">
        <v>21</v>
      </c>
      <c r="U6" s="11">
        <v>0</v>
      </c>
      <c r="V6" s="11">
        <v>0</v>
      </c>
      <c r="W6" s="11">
        <v>0</v>
      </c>
      <c r="X6" s="11">
        <v>2</v>
      </c>
      <c r="Y6" s="11">
        <v>100</v>
      </c>
      <c r="Z6" s="10">
        <v>0.40000000596046398</v>
      </c>
      <c r="AA6" s="10">
        <v>1.29999995231628</v>
      </c>
      <c r="AB6" s="10">
        <v>0.89999997615814198</v>
      </c>
      <c r="AC6" s="2">
        <v>2.1862382709514301E-4</v>
      </c>
      <c r="AD6" s="2">
        <v>2.5594566250219898E-4</v>
      </c>
      <c r="AE6" s="2">
        <v>7.1708564064465395E-5</v>
      </c>
      <c r="AF6" s="2">
        <v>7.2193441155832207E-5</v>
      </c>
      <c r="AG6" s="3">
        <f t="shared" si="3"/>
        <v>4.5516381503028216E-3</v>
      </c>
      <c r="AH6" s="3">
        <f t="shared" si="4"/>
        <v>0.7244714917190701</v>
      </c>
      <c r="AI6" s="3">
        <f t="shared" si="6"/>
        <v>-9.7742553427342851E-2</v>
      </c>
      <c r="AJ6" s="3">
        <f t="shared" si="5"/>
        <v>-0.14403823466084067</v>
      </c>
      <c r="AK6" s="3">
        <f t="shared" si="7"/>
        <v>1.2222826382148644</v>
      </c>
    </row>
    <row r="7" spans="1:37" x14ac:dyDescent="0.25">
      <c r="A7" s="32" t="str" cm="1">
        <f t="array" ref="A7:B7">_xlfn.TEXTSPLIT(G7,"P")</f>
        <v>Cottage</v>
      </c>
      <c r="B7" t="str">
        <v>laneFull45</v>
      </c>
      <c r="D7" s="32" t="str">
        <f t="shared" si="0"/>
        <v>Plane</v>
      </c>
      <c r="E7" s="32" t="str">
        <f t="shared" si="1"/>
        <v>45</v>
      </c>
      <c r="F7" s="32" t="str">
        <f t="shared" si="2"/>
        <v>Full</v>
      </c>
      <c r="G7" t="s">
        <v>98</v>
      </c>
      <c r="H7" s="1">
        <v>127.83847045898401</v>
      </c>
      <c r="I7" s="1">
        <v>61.505165100097599</v>
      </c>
      <c r="J7" s="8">
        <v>131.04100036621</v>
      </c>
      <c r="K7" s="1">
        <v>84.357002258300696</v>
      </c>
      <c r="L7" s="3">
        <v>0.86900001764297397</v>
      </c>
      <c r="M7" s="8">
        <v>123.939743041992</v>
      </c>
      <c r="N7" s="1">
        <v>54.207611083984297</v>
      </c>
      <c r="O7" s="1">
        <v>79.892997741699205</v>
      </c>
      <c r="P7" s="8">
        <v>104.245880126953</v>
      </c>
      <c r="Q7" s="1">
        <v>66.022003173828097</v>
      </c>
      <c r="R7" s="3">
        <v>0.76324337720870905</v>
      </c>
      <c r="S7" s="3">
        <v>0.81081002950668302</v>
      </c>
      <c r="T7">
        <v>25</v>
      </c>
      <c r="U7">
        <v>0</v>
      </c>
      <c r="V7">
        <v>0</v>
      </c>
      <c r="W7">
        <v>0</v>
      </c>
      <c r="X7">
        <v>2</v>
      </c>
      <c r="Y7">
        <v>100</v>
      </c>
      <c r="Z7">
        <v>0.40000000596046398</v>
      </c>
      <c r="AA7">
        <v>1.29999995231628</v>
      </c>
      <c r="AB7">
        <v>0.89999997615814198</v>
      </c>
      <c r="AC7" s="2">
        <v>2.31650556088425E-4</v>
      </c>
      <c r="AD7" s="2">
        <v>2.5419594021513998E-4</v>
      </c>
      <c r="AE7" s="2">
        <v>9.3187025049701301E-4</v>
      </c>
      <c r="AF7" s="2">
        <v>7.2924340202007402E-5</v>
      </c>
      <c r="AG7" s="3">
        <f t="shared" si="3"/>
        <v>3.0497293991348869E-2</v>
      </c>
      <c r="AH7" s="3">
        <f t="shared" si="4"/>
        <v>0.6949126135552407</v>
      </c>
      <c r="AI7" s="3">
        <f t="shared" si="6"/>
        <v>-0.15889869086114317</v>
      </c>
      <c r="AJ7" s="3">
        <f t="shared" si="5"/>
        <v>-0.20447890480364758</v>
      </c>
      <c r="AK7" s="3">
        <f t="shared" si="7"/>
        <v>1.3633043869896269</v>
      </c>
    </row>
    <row r="8" spans="1:37" x14ac:dyDescent="0.25">
      <c r="A8" s="32" t="str" cm="1">
        <f t="array" ref="A8:B8">_xlfn.TEXTSPLIT(G8,"P")</f>
        <v>Cottage</v>
      </c>
      <c r="B8" t="str">
        <v>laneFull45Longest</v>
      </c>
      <c r="D8" s="32" t="str">
        <f t="shared" si="0"/>
        <v>Plane</v>
      </c>
      <c r="E8" s="32" t="str">
        <f t="shared" si="1"/>
        <v>45</v>
      </c>
      <c r="F8" s="32" t="str">
        <f t="shared" si="2"/>
        <v>Longest</v>
      </c>
      <c r="G8" t="s">
        <v>113</v>
      </c>
      <c r="H8" s="1">
        <v>290.68032836914</v>
      </c>
      <c r="I8" s="1">
        <v>61.505165100097599</v>
      </c>
      <c r="J8" s="8">
        <v>296.42864990234301</v>
      </c>
      <c r="K8" s="1">
        <v>226.86199951171801</v>
      </c>
      <c r="L8" s="3">
        <v>0.88200002908706598</v>
      </c>
      <c r="M8" s="8">
        <v>290.29660034179602</v>
      </c>
      <c r="N8" s="1">
        <v>51.966094970703097</v>
      </c>
      <c r="O8" s="1">
        <v>223.065994262695</v>
      </c>
      <c r="P8" s="8">
        <v>106.340240478515</v>
      </c>
      <c r="Q8" s="1">
        <v>67.138999938964801</v>
      </c>
      <c r="R8" s="3">
        <v>0.89340543746948198</v>
      </c>
      <c r="S8" s="3">
        <v>0.92786985635757402</v>
      </c>
      <c r="T8">
        <v>24</v>
      </c>
      <c r="U8">
        <v>0</v>
      </c>
      <c r="V8">
        <v>0</v>
      </c>
      <c r="W8">
        <v>0</v>
      </c>
      <c r="X8">
        <v>2</v>
      </c>
      <c r="Y8">
        <v>100</v>
      </c>
      <c r="Z8">
        <v>0.89999997615814198</v>
      </c>
      <c r="AA8">
        <v>1.29999995231628</v>
      </c>
      <c r="AB8">
        <v>0.89999997615814198</v>
      </c>
      <c r="AC8" s="2">
        <v>2.5762282893992901E-4</v>
      </c>
      <c r="AD8" s="2">
        <v>2.4994282284751502E-4</v>
      </c>
      <c r="AE8" s="2">
        <v>1.59279280342161E-3</v>
      </c>
      <c r="AF8" s="2">
        <v>7.1984097303356894E-5</v>
      </c>
      <c r="AG8" s="3">
        <f t="shared" si="3"/>
        <v>1.3201031851617921E-3</v>
      </c>
      <c r="AH8" s="3">
        <f t="shared" si="4"/>
        <v>0.72896439356678122</v>
      </c>
      <c r="AI8" s="3">
        <f t="shared" si="6"/>
        <v>-0.63368416869742983</v>
      </c>
      <c r="AJ8" s="3">
        <f t="shared" si="5"/>
        <v>-0.64126193431860157</v>
      </c>
      <c r="AK8" s="3">
        <f t="shared" si="7"/>
        <v>4.539930409760248</v>
      </c>
    </row>
    <row r="9" spans="1:37" x14ac:dyDescent="0.25">
      <c r="A9" s="32" t="str" cm="1">
        <f t="array" ref="A9:B9">_xlfn.TEXTSPLIT(G9,"P")</f>
        <v>Cottage</v>
      </c>
      <c r="B9" t="str">
        <v>laneFullStandard45</v>
      </c>
      <c r="D9" s="32" t="str">
        <f t="shared" si="0"/>
        <v>Plane</v>
      </c>
      <c r="E9" s="32" t="str">
        <f t="shared" si="1"/>
        <v>45</v>
      </c>
      <c r="F9" s="32" t="str">
        <f t="shared" si="2"/>
        <v>Standard</v>
      </c>
      <c r="G9" t="s">
        <v>235</v>
      </c>
      <c r="H9" s="1">
        <v>271.63537597656199</v>
      </c>
      <c r="I9" s="1">
        <v>55.901618957519503</v>
      </c>
      <c r="J9" s="8">
        <v>281.94805908203102</v>
      </c>
      <c r="K9" s="1">
        <v>215.76100158691401</v>
      </c>
      <c r="L9" s="3">
        <v>0.87699997425079301</v>
      </c>
      <c r="M9" s="8">
        <v>276.27804565429602</v>
      </c>
      <c r="N9" s="1">
        <v>46.0975532531738</v>
      </c>
      <c r="O9" s="1">
        <v>212.01199340820301</v>
      </c>
      <c r="P9" s="8">
        <v>97.869132995605398</v>
      </c>
      <c r="Q9" s="1">
        <v>62.7239990234375</v>
      </c>
      <c r="R9" s="3">
        <v>0.87604641914367598</v>
      </c>
      <c r="S9" s="3">
        <v>0.90178108215331998</v>
      </c>
      <c r="T9">
        <v>25</v>
      </c>
      <c r="U9">
        <v>0</v>
      </c>
      <c r="V9">
        <v>0</v>
      </c>
      <c r="W9">
        <v>0</v>
      </c>
      <c r="X9">
        <v>2</v>
      </c>
      <c r="Y9">
        <v>100</v>
      </c>
      <c r="Z9">
        <v>0.89999997615814198</v>
      </c>
      <c r="AA9">
        <v>1.29999995231628</v>
      </c>
      <c r="AB9">
        <v>0.89999997615814198</v>
      </c>
      <c r="AC9" s="2">
        <v>2.7005499578081001E-4</v>
      </c>
      <c r="AD9" s="2">
        <v>2.6325439102947701E-4</v>
      </c>
      <c r="AE9" s="2">
        <v>7.3773822805378505E-5</v>
      </c>
      <c r="AF9" s="2">
        <v>7.3161187174264301E-5</v>
      </c>
      <c r="AG9" s="3">
        <f t="shared" si="3"/>
        <v>1.7091550248354345E-2</v>
      </c>
      <c r="AH9" s="3">
        <f t="shared" si="4"/>
        <v>0.75073879470248706</v>
      </c>
      <c r="AI9" s="3">
        <f t="shared" si="6"/>
        <v>-0.64575855904935675</v>
      </c>
      <c r="AJ9" s="3">
        <f t="shared" si="5"/>
        <v>-0.65288240211956561</v>
      </c>
      <c r="AK9" s="3">
        <f t="shared" si="7"/>
        <v>4.8702469018007415</v>
      </c>
    </row>
    <row r="10" spans="1:37" x14ac:dyDescent="0.25">
      <c r="A10" s="32" t="str" cm="1">
        <f t="array" ref="A10:B10">_xlfn.TEXTSPLIT(G10,"P")</f>
        <v>Cottage</v>
      </c>
      <c r="B10" t="str">
        <v>laneFullSahOblique</v>
      </c>
      <c r="D10" s="32" t="str">
        <f t="shared" si="0"/>
        <v>Plane</v>
      </c>
      <c r="E10" s="32" t="str">
        <f t="shared" si="1"/>
        <v>Oblique</v>
      </c>
      <c r="F10" s="32" t="str">
        <f t="shared" si="2"/>
        <v>Facing</v>
      </c>
      <c r="G10" s="9" t="s">
        <v>155</v>
      </c>
      <c r="H10" s="1">
        <v>118.93434143066401</v>
      </c>
      <c r="I10" s="1">
        <v>61.505165100097599</v>
      </c>
      <c r="J10" s="8">
        <v>123.782669067382</v>
      </c>
      <c r="K10" s="1">
        <v>79.160003662109304</v>
      </c>
      <c r="L10" s="3">
        <v>0.90899997949600198</v>
      </c>
      <c r="M10" s="8">
        <v>120.089073181152</v>
      </c>
      <c r="N10" s="1">
        <v>40.5890083312988</v>
      </c>
      <c r="O10" s="1">
        <v>76.766998291015597</v>
      </c>
      <c r="P10" s="8">
        <v>98.938644409179602</v>
      </c>
      <c r="Q10" s="1">
        <v>62.4799995422363</v>
      </c>
      <c r="R10" s="3">
        <v>0.72923940420150701</v>
      </c>
      <c r="S10" s="3">
        <v>0.78312093019485396</v>
      </c>
      <c r="T10" s="11">
        <v>22</v>
      </c>
      <c r="U10" s="11">
        <v>0</v>
      </c>
      <c r="V10" s="11">
        <v>0</v>
      </c>
      <c r="W10" s="11">
        <v>0</v>
      </c>
      <c r="X10" s="11">
        <v>2</v>
      </c>
      <c r="Y10" s="11">
        <v>100</v>
      </c>
      <c r="Z10" s="10">
        <v>0.40000000596046398</v>
      </c>
      <c r="AA10" s="10">
        <v>1.29999995231628</v>
      </c>
      <c r="AB10" s="10">
        <v>0.89999997615814198</v>
      </c>
      <c r="AC10" s="2">
        <v>2.42362410062924E-4</v>
      </c>
      <c r="AD10" s="2">
        <v>2.5528646074235401E-4</v>
      </c>
      <c r="AE10" s="2">
        <v>7.2724586061667597E-5</v>
      </c>
      <c r="AF10" s="2">
        <v>7.2511698817834204E-5</v>
      </c>
      <c r="AG10" s="3">
        <f t="shared" si="3"/>
        <v>9.7089851139519623E-3</v>
      </c>
      <c r="AH10" s="3">
        <f t="shared" si="4"/>
        <v>0.60862334485502589</v>
      </c>
      <c r="AI10" s="3">
        <f t="shared" si="6"/>
        <v>-0.17612284125190469</v>
      </c>
      <c r="AJ10" s="3">
        <f t="shared" si="5"/>
        <v>-0.20070681013251035</v>
      </c>
      <c r="AK10" s="3">
        <f t="shared" si="7"/>
        <v>1.5210875959160348</v>
      </c>
    </row>
    <row r="11" spans="1:37" x14ac:dyDescent="0.25">
      <c r="A11" s="32" t="str" cm="1">
        <f t="array" ref="A11:B11">_xlfn.TEXTSPLIT(G11,"P")</f>
        <v>Cottage</v>
      </c>
      <c r="B11" t="str">
        <v>laneFullOblique</v>
      </c>
      <c r="D11" s="32" t="str">
        <f t="shared" si="0"/>
        <v>Plane</v>
      </c>
      <c r="E11" s="32" t="str">
        <f t="shared" si="1"/>
        <v>Oblique</v>
      </c>
      <c r="F11" s="32" t="str">
        <f t="shared" si="2"/>
        <v>Full</v>
      </c>
      <c r="G11" t="s">
        <v>105</v>
      </c>
      <c r="H11" s="1">
        <v>145.53565979003901</v>
      </c>
      <c r="I11" s="1">
        <v>61.505165100097599</v>
      </c>
      <c r="J11" s="8">
        <v>152.73161315917901</v>
      </c>
      <c r="K11" s="1">
        <v>94.698997497558594</v>
      </c>
      <c r="L11" s="3">
        <v>0.88599997758865301</v>
      </c>
      <c r="M11" s="8">
        <v>148.30201721191401</v>
      </c>
      <c r="N11" s="1">
        <v>38.856136322021399</v>
      </c>
      <c r="O11" s="1">
        <v>91.819000244140597</v>
      </c>
      <c r="P11" s="8">
        <v>98.519073486328097</v>
      </c>
      <c r="Q11" s="1">
        <v>62.2560005187988</v>
      </c>
      <c r="R11" s="3">
        <v>0.82091033458709695</v>
      </c>
      <c r="S11" s="3">
        <v>0.857993423938751</v>
      </c>
      <c r="T11">
        <v>23</v>
      </c>
      <c r="U11">
        <v>0</v>
      </c>
      <c r="V11">
        <v>0</v>
      </c>
      <c r="W11">
        <v>0</v>
      </c>
      <c r="X11">
        <v>2</v>
      </c>
      <c r="Y11">
        <v>100</v>
      </c>
      <c r="Z11">
        <v>0.40000000596046398</v>
      </c>
      <c r="AA11">
        <v>1.29999995231628</v>
      </c>
      <c r="AB11">
        <v>0.89999997615814198</v>
      </c>
      <c r="AC11" s="2">
        <v>2.56962637649849E-4</v>
      </c>
      <c r="AD11" s="2">
        <v>2.5474771973676898E-4</v>
      </c>
      <c r="AE11" s="2">
        <v>1.13339396193623E-3</v>
      </c>
      <c r="AF11" s="2">
        <v>7.3384471761528403E-5</v>
      </c>
      <c r="AG11" s="3">
        <f t="shared" si="3"/>
        <v>1.9008107194250268E-2</v>
      </c>
      <c r="AH11" s="3">
        <f t="shared" si="4"/>
        <v>0.60180162635108125</v>
      </c>
      <c r="AI11" s="3">
        <f t="shared" si="6"/>
        <v>-0.33568622100702311</v>
      </c>
      <c r="AJ11" s="3">
        <f t="shared" si="5"/>
        <v>-0.35495296979774482</v>
      </c>
      <c r="AK11" s="3">
        <f t="shared" si="7"/>
        <v>2.2812118866633644</v>
      </c>
    </row>
    <row r="12" spans="1:37" x14ac:dyDescent="0.25">
      <c r="A12" s="32" t="str" cm="1">
        <f t="array" ref="A12:B12">_xlfn.TEXTSPLIT(G12,"P")</f>
        <v>Cottage</v>
      </c>
      <c r="B12" t="str">
        <v>laneFullObliqueLongest</v>
      </c>
      <c r="D12" s="32" t="str">
        <f t="shared" si="0"/>
        <v>Plane</v>
      </c>
      <c r="E12" s="32" t="str">
        <f t="shared" si="1"/>
        <v>Oblique</v>
      </c>
      <c r="F12" s="32" t="str">
        <f t="shared" si="2"/>
        <v>Longest</v>
      </c>
      <c r="G12" t="s">
        <v>91</v>
      </c>
      <c r="H12" s="1">
        <v>276.86331176757801</v>
      </c>
      <c r="I12" s="1">
        <v>61.505165100097599</v>
      </c>
      <c r="J12" s="8">
        <v>281.58935546875</v>
      </c>
      <c r="K12" s="1">
        <v>215.85800170898401</v>
      </c>
      <c r="L12" s="3">
        <v>0.89899998903274503</v>
      </c>
      <c r="M12" s="8">
        <v>277.40133666992102</v>
      </c>
      <c r="N12" s="1">
        <v>41.465335845947202</v>
      </c>
      <c r="O12" s="1">
        <v>213.12199401855401</v>
      </c>
      <c r="P12" s="8">
        <v>98.375465393066406</v>
      </c>
      <c r="Q12" s="1">
        <v>62.140998840332003</v>
      </c>
      <c r="R12" s="3">
        <v>0.87755942344665505</v>
      </c>
      <c r="S12" s="3">
        <v>0.92675763368606501</v>
      </c>
      <c r="T12">
        <v>23</v>
      </c>
      <c r="U12">
        <v>0</v>
      </c>
      <c r="V12">
        <v>0</v>
      </c>
      <c r="W12">
        <v>0</v>
      </c>
      <c r="X12">
        <v>2</v>
      </c>
      <c r="Y12">
        <v>100</v>
      </c>
      <c r="Z12">
        <v>0.89999997615814198</v>
      </c>
      <c r="AA12">
        <v>1.29999995231628</v>
      </c>
      <c r="AB12">
        <v>0.89999997615814198</v>
      </c>
      <c r="AC12" s="2">
        <v>2.5998687488026901E-4</v>
      </c>
      <c r="AD12" s="2">
        <v>2.4994264822453201E-4</v>
      </c>
      <c r="AE12" s="2">
        <v>1.65656371973454E-3</v>
      </c>
      <c r="AF12" s="2">
        <v>7.1846137871034403E-5</v>
      </c>
      <c r="AG12" s="3">
        <f t="shared" si="3"/>
        <v>1.9432871004399228E-3</v>
      </c>
      <c r="AH12" s="3">
        <f t="shared" si="4"/>
        <v>0.59946673150073859</v>
      </c>
      <c r="AI12" s="3">
        <f t="shared" si="6"/>
        <v>-0.64536773119401702</v>
      </c>
      <c r="AJ12" s="3">
        <f t="shared" si="5"/>
        <v>-0.6506421017608961</v>
      </c>
      <c r="AK12" s="3">
        <f t="shared" si="7"/>
        <v>5.3174827268245197</v>
      </c>
    </row>
    <row r="13" spans="1:37" x14ac:dyDescent="0.25">
      <c r="A13" s="32" t="str" cm="1">
        <f t="array" ref="A13:B13">_xlfn.TEXTSPLIT(G13,"P")</f>
        <v>Cottage</v>
      </c>
      <c r="B13" t="str">
        <v>laneFullStandardOblique</v>
      </c>
      <c r="D13" s="32" t="str">
        <f t="shared" si="0"/>
        <v>Plane</v>
      </c>
      <c r="E13" s="32" t="str">
        <f t="shared" si="1"/>
        <v>Oblique</v>
      </c>
      <c r="F13" s="32" t="str">
        <f t="shared" si="2"/>
        <v>Standard</v>
      </c>
      <c r="G13" t="s">
        <v>237</v>
      </c>
      <c r="H13" s="1">
        <v>263.89080810546801</v>
      </c>
      <c r="I13" s="1">
        <v>55.901618957519503</v>
      </c>
      <c r="J13" s="8">
        <v>273.52447509765602</v>
      </c>
      <c r="K13" s="1">
        <v>210.21600341796801</v>
      </c>
      <c r="L13" s="3">
        <v>0.90899997949600198</v>
      </c>
      <c r="M13" s="8">
        <v>270.06277465820301</v>
      </c>
      <c r="N13" s="1">
        <v>38.039562225341797</v>
      </c>
      <c r="O13" s="1">
        <v>207.93899536132801</v>
      </c>
      <c r="P13" s="8">
        <v>91.476264953613196</v>
      </c>
      <c r="Q13" s="1">
        <v>58.748001098632798</v>
      </c>
      <c r="R13" s="3">
        <v>0.87419158220291104</v>
      </c>
      <c r="S13" s="3">
        <v>0.92210108041763295</v>
      </c>
      <c r="T13">
        <v>25</v>
      </c>
      <c r="U13">
        <v>0</v>
      </c>
      <c r="V13">
        <v>0</v>
      </c>
      <c r="W13">
        <v>0</v>
      </c>
      <c r="X13">
        <v>2</v>
      </c>
      <c r="Y13">
        <v>100</v>
      </c>
      <c r="Z13">
        <v>0.89999997615814198</v>
      </c>
      <c r="AA13">
        <v>1.29999995231628</v>
      </c>
      <c r="AB13">
        <v>0.89999997615814198</v>
      </c>
      <c r="AC13" s="2">
        <v>2.6769589749164798E-4</v>
      </c>
      <c r="AD13" s="2">
        <v>2.61269626207649E-4</v>
      </c>
      <c r="AE13" s="2">
        <v>7.3048693593591397E-5</v>
      </c>
      <c r="AF13" s="2">
        <v>7.3198614700231701E-5</v>
      </c>
      <c r="AG13" s="3">
        <f t="shared" si="3"/>
        <v>2.3388334732251374E-2</v>
      </c>
      <c r="AH13" s="3">
        <f t="shared" si="4"/>
        <v>0.63637952995828995</v>
      </c>
      <c r="AI13" s="3">
        <f t="shared" si="6"/>
        <v>-0.66127777117972875</v>
      </c>
      <c r="AJ13" s="3">
        <f t="shared" si="5"/>
        <v>-0.66556460835560116</v>
      </c>
      <c r="AK13" s="3">
        <f t="shared" si="7"/>
        <v>5.6947572279266723</v>
      </c>
    </row>
    <row r="14" spans="1:37" x14ac:dyDescent="0.25">
      <c r="A14" s="32" t="str" cm="1">
        <f t="array" ref="A14:C14">_xlfn.TEXTSPLIT(G14,"P")</f>
        <v>Cottage</v>
      </c>
      <c r="B14" t="str">
        <v>laneFullSah</v>
      </c>
      <c r="C14" t="str">
        <v>arallel</v>
      </c>
      <c r="D14" s="32" t="str">
        <f t="shared" si="0"/>
        <v>Plane</v>
      </c>
      <c r="E14" s="32" t="str">
        <f t="shared" si="1"/>
        <v>Parallel</v>
      </c>
      <c r="F14" s="32" t="str">
        <f t="shared" si="2"/>
        <v>Facing</v>
      </c>
      <c r="G14" s="9" t="s">
        <v>151</v>
      </c>
      <c r="H14" s="1">
        <v>71.4422607421875</v>
      </c>
      <c r="I14" s="1">
        <v>61.505165100097599</v>
      </c>
      <c r="J14" s="8">
        <v>91.007888793945298</v>
      </c>
      <c r="K14" s="1">
        <v>63.046001434326101</v>
      </c>
      <c r="L14" s="3">
        <v>0.74400001764297397</v>
      </c>
      <c r="M14" s="8">
        <v>70.9656982421875</v>
      </c>
      <c r="N14" s="1">
        <v>78.290596008300696</v>
      </c>
      <c r="O14" s="1">
        <v>50.004001617431598</v>
      </c>
      <c r="P14" s="8">
        <v>97.333511352539006</v>
      </c>
      <c r="Q14" s="1">
        <v>63.228000640869098</v>
      </c>
      <c r="R14" s="3">
        <v>0.72900408506393399</v>
      </c>
      <c r="S14" s="3">
        <v>0.78854799270629805</v>
      </c>
      <c r="T14" s="11">
        <v>21</v>
      </c>
      <c r="U14" s="11">
        <v>0</v>
      </c>
      <c r="V14" s="11">
        <v>0</v>
      </c>
      <c r="W14" s="11">
        <v>0</v>
      </c>
      <c r="X14" s="11">
        <v>2</v>
      </c>
      <c r="Y14" s="11">
        <v>100</v>
      </c>
      <c r="Z14" s="10">
        <v>0.40000000596046398</v>
      </c>
      <c r="AA14" s="10">
        <v>1.29999995231628</v>
      </c>
      <c r="AB14" s="10">
        <v>0.89999997615814198</v>
      </c>
      <c r="AC14" s="2">
        <v>1.91422717762179E-4</v>
      </c>
      <c r="AD14" s="2">
        <v>2.5976804317906499E-4</v>
      </c>
      <c r="AE14" s="2">
        <v>7.3405935836490203E-5</v>
      </c>
      <c r="AF14" s="2">
        <v>7.29639796190895E-5</v>
      </c>
      <c r="AG14" s="3">
        <f t="shared" si="3"/>
        <v>6.6705965775602089E-3</v>
      </c>
      <c r="AH14" s="3">
        <f t="shared" si="4"/>
        <v>0.58252581216767685</v>
      </c>
      <c r="AI14" s="3">
        <f t="shared" si="6"/>
        <v>0.37155715737996414</v>
      </c>
      <c r="AJ14" s="3">
        <f t="shared" si="5"/>
        <v>6.9506310303668398E-2</v>
      </c>
      <c r="AK14" s="3">
        <f t="shared" si="7"/>
        <v>0.66320587075929427</v>
      </c>
    </row>
    <row r="15" spans="1:37" x14ac:dyDescent="0.25">
      <c r="A15" s="32" t="str" cm="1">
        <f t="array" ref="A15:C15">_xlfn.TEXTSPLIT(G15,"P")</f>
        <v>Cottage</v>
      </c>
      <c r="B15" t="str">
        <v>laneFull</v>
      </c>
      <c r="C15" t="str">
        <v>arallel</v>
      </c>
      <c r="D15" s="32" t="str">
        <f t="shared" si="0"/>
        <v>Plane</v>
      </c>
      <c r="E15" s="32" t="str">
        <f t="shared" si="1"/>
        <v>Parallel</v>
      </c>
      <c r="F15" s="32" t="str">
        <f t="shared" si="2"/>
        <v>Full</v>
      </c>
      <c r="G15" t="s">
        <v>92</v>
      </c>
      <c r="H15" s="1">
        <v>64.915550231933594</v>
      </c>
      <c r="I15" s="1">
        <v>61.505165100097599</v>
      </c>
      <c r="J15" s="8">
        <v>82.7420654296875</v>
      </c>
      <c r="K15" s="1">
        <v>58.383998870849602</v>
      </c>
      <c r="L15" s="3">
        <v>0.76300001144409102</v>
      </c>
      <c r="M15" s="8">
        <v>65.082611083984304</v>
      </c>
      <c r="N15" s="1">
        <v>74.513053894042898</v>
      </c>
      <c r="O15" s="1">
        <v>46.938999176025298</v>
      </c>
      <c r="P15" s="8">
        <v>97.650032043457003</v>
      </c>
      <c r="Q15" s="1">
        <v>63.402000427246001</v>
      </c>
      <c r="R15" s="3">
        <v>0.70742660760879505</v>
      </c>
      <c r="S15" s="3">
        <v>0.77936714887618996</v>
      </c>
      <c r="T15">
        <v>23</v>
      </c>
      <c r="U15">
        <v>0</v>
      </c>
      <c r="V15">
        <v>0</v>
      </c>
      <c r="W15">
        <v>0</v>
      </c>
      <c r="X15">
        <v>2</v>
      </c>
      <c r="Y15">
        <v>100</v>
      </c>
      <c r="Z15">
        <v>0.40000000596046398</v>
      </c>
      <c r="AA15">
        <v>1.29999995231628</v>
      </c>
      <c r="AB15">
        <v>0.89999997615814198</v>
      </c>
      <c r="AC15" s="2">
        <v>2.18126384424977E-4</v>
      </c>
      <c r="AD15" s="2">
        <v>2.7901443536393301E-4</v>
      </c>
      <c r="AE15" s="2">
        <v>1.15673406980931E-3</v>
      </c>
      <c r="AF15" s="2">
        <v>9.3676273536402705E-5</v>
      </c>
      <c r="AG15" s="3">
        <f t="shared" si="3"/>
        <v>2.5735105295083636E-3</v>
      </c>
      <c r="AH15" s="3">
        <f t="shared" si="4"/>
        <v>0.58767205785944709</v>
      </c>
      <c r="AI15" s="3">
        <f t="shared" si="6"/>
        <v>0.50040126566905629</v>
      </c>
      <c r="AJ15" s="3">
        <f t="shared" si="5"/>
        <v>0.18017397240872582</v>
      </c>
      <c r="AK15" s="3">
        <f t="shared" si="7"/>
        <v>0.56292999337024396</v>
      </c>
    </row>
    <row r="16" spans="1:37" x14ac:dyDescent="0.25">
      <c r="A16" s="32" t="str" cm="1">
        <f t="array" ref="A16:C16">_xlfn.TEXTSPLIT(G16,"P")</f>
        <v>Cottage</v>
      </c>
      <c r="B16" t="str">
        <v>laneFull</v>
      </c>
      <c r="C16" t="str">
        <v>arallelLongest</v>
      </c>
      <c r="D16" s="32" t="str">
        <f t="shared" si="0"/>
        <v>Plane</v>
      </c>
      <c r="E16" s="32" t="str">
        <f t="shared" si="1"/>
        <v>Parallel</v>
      </c>
      <c r="F16" s="32" t="str">
        <f t="shared" si="2"/>
        <v>Longest</v>
      </c>
      <c r="G16" t="s">
        <v>104</v>
      </c>
      <c r="H16" s="1">
        <v>185.72666931152301</v>
      </c>
      <c r="I16" s="1">
        <v>61.505165100097599</v>
      </c>
      <c r="J16" s="8">
        <v>203.48295593261699</v>
      </c>
      <c r="K16" s="1">
        <v>150.89599609375</v>
      </c>
      <c r="L16" s="3">
        <v>0.76200002431869496</v>
      </c>
      <c r="M16" s="8">
        <v>184.87974548339801</v>
      </c>
      <c r="N16" s="1">
        <v>78.164710998535099</v>
      </c>
      <c r="O16" s="1">
        <v>138.74200439453099</v>
      </c>
      <c r="P16" s="8">
        <v>98.026771545410099</v>
      </c>
      <c r="Q16" s="1">
        <v>63.650001525878899</v>
      </c>
      <c r="R16" s="3">
        <v>0.89820933341979903</v>
      </c>
      <c r="S16" s="3">
        <v>0.95363926887512196</v>
      </c>
      <c r="T16">
        <v>25</v>
      </c>
      <c r="U16">
        <v>0</v>
      </c>
      <c r="V16">
        <v>0</v>
      </c>
      <c r="W16">
        <v>0</v>
      </c>
      <c r="X16">
        <v>2</v>
      </c>
      <c r="Y16">
        <v>100</v>
      </c>
      <c r="Z16">
        <v>0.89999997615814198</v>
      </c>
      <c r="AA16">
        <v>1.29999995231628</v>
      </c>
      <c r="AB16">
        <v>0.89999997615814198</v>
      </c>
      <c r="AC16" s="2">
        <v>2.5950800045393402E-4</v>
      </c>
      <c r="AD16" s="2">
        <v>2.5132912560366002E-4</v>
      </c>
      <c r="AE16" s="2">
        <v>1.2938029831275301E-3</v>
      </c>
      <c r="AF16" s="2">
        <v>7.2287584771402099E-5</v>
      </c>
      <c r="AG16" s="3">
        <f t="shared" si="3"/>
        <v>4.5600550059099907E-3</v>
      </c>
      <c r="AH16" s="3">
        <f t="shared" si="4"/>
        <v>0.59379738898147505</v>
      </c>
      <c r="AI16" s="3">
        <f t="shared" si="6"/>
        <v>-0.46978090385670296</v>
      </c>
      <c r="AJ16" s="3">
        <f t="shared" si="5"/>
        <v>-0.51825561459864244</v>
      </c>
      <c r="AK16" s="3">
        <f t="shared" si="7"/>
        <v>2.1111532663328809</v>
      </c>
    </row>
    <row r="17" spans="1:37" x14ac:dyDescent="0.25">
      <c r="A17" s="32" t="str" cm="1">
        <f t="array" ref="A17:C17">_xlfn.TEXTSPLIT(G17,"P")</f>
        <v>Cottage</v>
      </c>
      <c r="B17" t="str">
        <v>laneFullStandard</v>
      </c>
      <c r="C17" t="str">
        <v>arallel</v>
      </c>
      <c r="D17" s="32" t="str">
        <f t="shared" si="0"/>
        <v>Plane</v>
      </c>
      <c r="E17" s="32" t="str">
        <f t="shared" si="1"/>
        <v>Parallel</v>
      </c>
      <c r="F17" s="32" t="str">
        <f t="shared" si="2"/>
        <v>Standard</v>
      </c>
      <c r="G17" t="s">
        <v>232</v>
      </c>
      <c r="H17" s="1">
        <v>171.99977111816401</v>
      </c>
      <c r="I17" s="1">
        <v>55.901618957519503</v>
      </c>
      <c r="J17" s="8">
        <v>189.23126220703099</v>
      </c>
      <c r="K17" s="1">
        <v>140.34100341796801</v>
      </c>
      <c r="L17" s="3">
        <v>0.74400001764297397</v>
      </c>
      <c r="M17" s="8">
        <v>171.43664550781199</v>
      </c>
      <c r="N17" s="1">
        <v>69.509368896484304</v>
      </c>
      <c r="O17" s="1">
        <v>128.42300415039</v>
      </c>
      <c r="P17" s="8">
        <v>88.075538635253906</v>
      </c>
      <c r="Q17" s="1">
        <v>58.6119995117187</v>
      </c>
      <c r="R17" s="3">
        <v>0.86166501045226995</v>
      </c>
      <c r="S17" s="3">
        <v>0.92063820362090998</v>
      </c>
      <c r="T17">
        <v>19</v>
      </c>
      <c r="U17">
        <v>0</v>
      </c>
      <c r="V17">
        <v>0</v>
      </c>
      <c r="W17">
        <v>0</v>
      </c>
      <c r="X17">
        <v>2</v>
      </c>
      <c r="Y17">
        <v>100</v>
      </c>
      <c r="Z17">
        <v>0.89999997615814198</v>
      </c>
      <c r="AA17">
        <v>1.29999995231628</v>
      </c>
      <c r="AB17">
        <v>0.89999997615814198</v>
      </c>
      <c r="AC17" s="2">
        <v>2.6461275410838398E-4</v>
      </c>
      <c r="AD17" s="2">
        <v>2.65854003373533E-4</v>
      </c>
      <c r="AE17" s="2">
        <v>7.2867893322836594E-5</v>
      </c>
      <c r="AF17" s="2">
        <v>7.2854745667427697E-5</v>
      </c>
      <c r="AG17" s="3">
        <f t="shared" si="3"/>
        <v>3.2739904634242183E-3</v>
      </c>
      <c r="AH17" s="3">
        <f t="shared" si="4"/>
        <v>0.57554540061145376</v>
      </c>
      <c r="AI17" s="3">
        <f t="shared" si="6"/>
        <v>-0.48625022162347142</v>
      </c>
      <c r="AJ17" s="3">
        <f t="shared" si="5"/>
        <v>-0.53456137422529215</v>
      </c>
      <c r="AK17" s="3">
        <f t="shared" si="7"/>
        <v>2.199278718768146</v>
      </c>
    </row>
    <row r="18" spans="1:37" x14ac:dyDescent="0.25">
      <c r="A18" s="32" t="str" cm="1">
        <f t="array" ref="A18:B18">_xlfn.TEXTSPLIT(G18,"P")</f>
        <v>Cottage</v>
      </c>
      <c r="B18" t="str">
        <v>ointFullSah15</v>
      </c>
      <c r="D18" s="32" t="str">
        <f t="shared" si="0"/>
        <v>Point</v>
      </c>
      <c r="E18" s="32" t="str">
        <f t="shared" si="1"/>
        <v>15</v>
      </c>
      <c r="F18" s="32" t="str">
        <f t="shared" si="2"/>
        <v>Facing</v>
      </c>
      <c r="G18" s="9" t="s">
        <v>200</v>
      </c>
      <c r="H18" s="1">
        <v>66.137260437011705</v>
      </c>
      <c r="I18" s="1">
        <v>61.505165100097599</v>
      </c>
      <c r="J18" s="8">
        <v>79.082359313964801</v>
      </c>
      <c r="K18" s="1">
        <v>51.4739990234375</v>
      </c>
      <c r="L18" s="3">
        <v>0.63599997758865301</v>
      </c>
      <c r="M18" s="8">
        <v>68.155967712402301</v>
      </c>
      <c r="N18" s="1">
        <v>30.017580032348601</v>
      </c>
      <c r="O18" s="1">
        <v>44.422000885009702</v>
      </c>
      <c r="P18" s="8">
        <v>67.137214660644503</v>
      </c>
      <c r="Q18" s="1">
        <v>43.459999084472599</v>
      </c>
      <c r="R18" s="3">
        <v>0.72940194606780995</v>
      </c>
      <c r="S18" s="3">
        <v>0.76215541362762396</v>
      </c>
      <c r="T18" s="11">
        <v>20</v>
      </c>
      <c r="U18" s="11">
        <v>0</v>
      </c>
      <c r="V18" s="11">
        <v>0</v>
      </c>
      <c r="W18" s="11">
        <v>0</v>
      </c>
      <c r="X18" s="11">
        <v>2</v>
      </c>
      <c r="Y18" s="11">
        <v>100</v>
      </c>
      <c r="Z18" s="10">
        <v>0.40000000596046398</v>
      </c>
      <c r="AA18" s="10">
        <v>1.29999995231628</v>
      </c>
      <c r="AB18" s="10">
        <v>0.89999997615814198</v>
      </c>
      <c r="AC18" s="2">
        <v>2.4368158483412101E-4</v>
      </c>
      <c r="AD18" s="2">
        <v>2.6170624187216098E-4</v>
      </c>
      <c r="AE18" s="2">
        <v>7.2585971793159802E-5</v>
      </c>
      <c r="AF18" s="2">
        <v>7.3467461334075697E-5</v>
      </c>
      <c r="AG18" s="3">
        <f t="shared" si="3"/>
        <v>3.052299508706122E-2</v>
      </c>
      <c r="AH18" s="3">
        <f t="shared" si="4"/>
        <v>9.1570351065328112E-2</v>
      </c>
      <c r="AI18" s="3">
        <f t="shared" si="6"/>
        <v>-1.4947378578155181E-2</v>
      </c>
      <c r="AJ18" s="3">
        <f t="shared" si="5"/>
        <v>-0.15104689284618952</v>
      </c>
      <c r="AK18" s="3">
        <f t="shared" si="7"/>
        <v>1.0339385470334364</v>
      </c>
    </row>
    <row r="19" spans="1:37" x14ac:dyDescent="0.25">
      <c r="A19" s="32" t="str" cm="1">
        <f t="array" ref="A19:B19">_xlfn.TEXTSPLIT(G19,"P")</f>
        <v>Cottage</v>
      </c>
      <c r="B19" t="str">
        <v>ointFull15</v>
      </c>
      <c r="D19" s="32" t="str">
        <f t="shared" si="0"/>
        <v>Point</v>
      </c>
      <c r="E19" s="32" t="str">
        <f t="shared" si="1"/>
        <v>15</v>
      </c>
      <c r="F19" s="32" t="str">
        <f t="shared" si="2"/>
        <v>Full</v>
      </c>
      <c r="G19" t="s">
        <v>118</v>
      </c>
      <c r="H19" s="1">
        <v>65.033470153808594</v>
      </c>
      <c r="I19" s="1">
        <v>61.505165100097599</v>
      </c>
      <c r="J19" s="8">
        <v>74.570343017578097</v>
      </c>
      <c r="K19" s="1">
        <v>48.462001800537102</v>
      </c>
      <c r="L19" s="3">
        <v>0.62599998712539595</v>
      </c>
      <c r="M19" s="8">
        <v>63.629592895507798</v>
      </c>
      <c r="N19" s="1">
        <v>29.253465652465799</v>
      </c>
      <c r="O19" s="1">
        <v>41.5</v>
      </c>
      <c r="P19" s="8">
        <v>63.407222747802699</v>
      </c>
      <c r="Q19" s="1">
        <v>40.997001647949197</v>
      </c>
      <c r="R19" s="3">
        <v>0.67777281999588002</v>
      </c>
      <c r="S19" s="3">
        <v>0.72019118070602395</v>
      </c>
      <c r="T19">
        <v>19</v>
      </c>
      <c r="U19">
        <v>0</v>
      </c>
      <c r="V19">
        <v>0</v>
      </c>
      <c r="W19">
        <v>0</v>
      </c>
      <c r="X19">
        <v>2</v>
      </c>
      <c r="Y19">
        <v>100</v>
      </c>
      <c r="Z19">
        <v>0.40000000596046398</v>
      </c>
      <c r="AA19">
        <v>1.29999995231628</v>
      </c>
      <c r="AB19">
        <v>0.89999997615814198</v>
      </c>
      <c r="AC19" s="2">
        <v>2.4926278274506298E-4</v>
      </c>
      <c r="AD19" s="2">
        <v>2.5057524908334001E-4</v>
      </c>
      <c r="AE19" s="2">
        <v>1.4554044464602999E-3</v>
      </c>
      <c r="AF19" s="2">
        <v>7.2147748142015094E-5</v>
      </c>
      <c r="AG19" s="3">
        <f t="shared" si="3"/>
        <v>2.1586995972697288E-2</v>
      </c>
      <c r="AH19" s="3">
        <f t="shared" si="4"/>
        <v>3.0925169367638707E-2</v>
      </c>
      <c r="AI19" s="3">
        <f t="shared" si="6"/>
        <v>-3.4947598685767895E-3</v>
      </c>
      <c r="AJ19" s="3">
        <f t="shared" si="5"/>
        <v>-0.14969919431836287</v>
      </c>
      <c r="AK19" s="3">
        <f t="shared" si="7"/>
        <v>1.0076014975574821</v>
      </c>
    </row>
    <row r="20" spans="1:37" x14ac:dyDescent="0.25">
      <c r="A20" s="32" t="str" cm="1">
        <f t="array" ref="A20:B20">_xlfn.TEXTSPLIT(G20,"P")</f>
        <v>Cottage</v>
      </c>
      <c r="B20" t="str">
        <v>ointFull15Longest</v>
      </c>
      <c r="D20" s="32" t="str">
        <f t="shared" si="0"/>
        <v>Point</v>
      </c>
      <c r="E20" s="32" t="str">
        <f t="shared" si="1"/>
        <v>15</v>
      </c>
      <c r="F20" s="32" t="str">
        <f t="shared" si="2"/>
        <v>Longest</v>
      </c>
      <c r="G20" t="s">
        <v>308</v>
      </c>
      <c r="H20" s="1">
        <v>99.663490295410099</v>
      </c>
      <c r="I20" s="1">
        <v>55.901618957519503</v>
      </c>
      <c r="J20" s="8">
        <v>109.108421325683</v>
      </c>
      <c r="K20" s="1">
        <v>76.218002319335895</v>
      </c>
      <c r="L20" s="3">
        <v>0.63599997758865301</v>
      </c>
      <c r="M20" s="8">
        <v>98.656036376953097</v>
      </c>
      <c r="N20" s="1">
        <v>28.715379714965799</v>
      </c>
      <c r="O20" s="1">
        <v>69.402999877929602</v>
      </c>
      <c r="P20" s="8">
        <v>62.370815277099602</v>
      </c>
      <c r="Q20" s="1">
        <v>41.0789985656738</v>
      </c>
      <c r="R20" s="3">
        <v>0.76144540309905995</v>
      </c>
      <c r="S20" s="3">
        <v>0.787869572639465</v>
      </c>
      <c r="T20">
        <v>21</v>
      </c>
      <c r="U20">
        <v>0</v>
      </c>
      <c r="V20">
        <v>0</v>
      </c>
      <c r="W20">
        <v>0</v>
      </c>
      <c r="X20">
        <v>2</v>
      </c>
      <c r="Y20">
        <v>100</v>
      </c>
      <c r="Z20">
        <v>0.89999997615814198</v>
      </c>
      <c r="AA20">
        <v>1.29999995231628</v>
      </c>
      <c r="AB20">
        <v>0.89999997615814198</v>
      </c>
      <c r="AC20" s="2">
        <v>2.4933597887866199E-4</v>
      </c>
      <c r="AD20" s="2">
        <v>2.5676918448880299E-4</v>
      </c>
      <c r="AE20" s="2">
        <v>7.3470488132443198E-5</v>
      </c>
      <c r="AF20" s="2">
        <v>7.3360097303520793E-5</v>
      </c>
      <c r="AG20" s="3">
        <f t="shared" si="3"/>
        <v>1.0108555454668841E-2</v>
      </c>
      <c r="AH20" s="3">
        <f t="shared" si="4"/>
        <v>0.11572466844826339</v>
      </c>
      <c r="AI20" s="3">
        <f t="shared" si="6"/>
        <v>-0.36779524530269936</v>
      </c>
      <c r="AJ20" s="3">
        <f t="shared" si="5"/>
        <v>-0.42835929143428864</v>
      </c>
      <c r="AK20" s="3">
        <f t="shared" si="7"/>
        <v>2.2636162732315341</v>
      </c>
    </row>
    <row r="21" spans="1:37" x14ac:dyDescent="0.25">
      <c r="A21" s="32" t="str" cm="1">
        <f t="array" ref="A21:B21">_xlfn.TEXTSPLIT(G21,"P")</f>
        <v>Cottage</v>
      </c>
      <c r="B21" t="str">
        <v>ointFullStandard15</v>
      </c>
      <c r="D21" s="32" t="str">
        <f t="shared" si="0"/>
        <v>Point</v>
      </c>
      <c r="E21" s="32" t="str">
        <f t="shared" si="1"/>
        <v>15</v>
      </c>
      <c r="F21" s="32" t="str">
        <f t="shared" si="2"/>
        <v>Standard</v>
      </c>
      <c r="G21" t="s">
        <v>274</v>
      </c>
      <c r="H21" s="1">
        <v>156.85011291503901</v>
      </c>
      <c r="I21" s="1">
        <v>55.901618957519503</v>
      </c>
      <c r="J21" s="8">
        <v>165.16467285156199</v>
      </c>
      <c r="K21" s="1">
        <v>123.153999328613</v>
      </c>
      <c r="L21" s="3">
        <v>0.62099999189376798</v>
      </c>
      <c r="M21" s="8">
        <v>154.13510131835901</v>
      </c>
      <c r="N21" s="1">
        <v>29.101840972900298</v>
      </c>
      <c r="O21" s="1">
        <v>116.042999267578</v>
      </c>
      <c r="P21" s="8">
        <v>61.749233245849602</v>
      </c>
      <c r="Q21" s="1">
        <v>40.780998229980398</v>
      </c>
      <c r="R21" s="3">
        <v>0.87347918748855502</v>
      </c>
      <c r="S21" s="3">
        <v>0.91987800598144498</v>
      </c>
      <c r="T21">
        <v>25</v>
      </c>
      <c r="U21">
        <v>0</v>
      </c>
      <c r="V21">
        <v>0</v>
      </c>
      <c r="W21">
        <v>0</v>
      </c>
      <c r="X21">
        <v>2</v>
      </c>
      <c r="Y21">
        <v>100</v>
      </c>
      <c r="Z21">
        <v>0.89999997615814198</v>
      </c>
      <c r="AA21">
        <v>1.29999995231628</v>
      </c>
      <c r="AB21">
        <v>0.89999997615814198</v>
      </c>
      <c r="AC21" s="2">
        <v>2.6322310441173602E-4</v>
      </c>
      <c r="AD21" s="2">
        <v>2.5952284340746701E-4</v>
      </c>
      <c r="AE21" s="2">
        <v>7.3442279244772995E-5</v>
      </c>
      <c r="AF21" s="2">
        <v>7.2606620960868895E-5</v>
      </c>
      <c r="AG21" s="3">
        <f t="shared" si="3"/>
        <v>1.7309592873233318E-2</v>
      </c>
      <c r="AH21" s="3">
        <f t="shared" si="4"/>
        <v>0.10460545503653107</v>
      </c>
      <c r="AI21" s="3">
        <f t="shared" si="6"/>
        <v>-0.59938240726679515</v>
      </c>
      <c r="AJ21" s="3">
        <f t="shared" si="5"/>
        <v>-0.62613534613818211</v>
      </c>
      <c r="AK21" s="3">
        <f t="shared" si="7"/>
        <v>4.1745712636715782</v>
      </c>
    </row>
    <row r="22" spans="1:37" x14ac:dyDescent="0.25">
      <c r="A22" s="32" t="str" cm="1">
        <f t="array" ref="A22:B22">_xlfn.TEXTSPLIT(G22,"P")</f>
        <v>Cottage</v>
      </c>
      <c r="B22" t="str">
        <v>ointFullSah45</v>
      </c>
      <c r="D22" s="32" t="str">
        <f t="shared" si="0"/>
        <v>Point</v>
      </c>
      <c r="E22" s="32" t="str">
        <f t="shared" si="1"/>
        <v>45</v>
      </c>
      <c r="F22" s="32" t="str">
        <f t="shared" si="2"/>
        <v>Facing</v>
      </c>
      <c r="G22" s="9" t="s">
        <v>202</v>
      </c>
      <c r="H22" s="1">
        <v>111.88754272460901</v>
      </c>
      <c r="I22" s="1">
        <v>61.505165100097599</v>
      </c>
      <c r="J22" s="8">
        <v>122.610748291015</v>
      </c>
      <c r="K22" s="1">
        <v>77.949996948242102</v>
      </c>
      <c r="L22" s="3">
        <v>0.83399999141693104</v>
      </c>
      <c r="M22" s="8">
        <v>115.581916809082</v>
      </c>
      <c r="N22" s="1">
        <v>42.342151641845703</v>
      </c>
      <c r="O22" s="1">
        <v>73.648002624511705</v>
      </c>
      <c r="P22" s="8">
        <v>100.350303649902</v>
      </c>
      <c r="Q22" s="1">
        <v>63.011001586913999</v>
      </c>
      <c r="R22" s="3">
        <v>0.80436247587203902</v>
      </c>
      <c r="S22" s="3">
        <v>0.84933972358703602</v>
      </c>
      <c r="T22" s="11">
        <v>20</v>
      </c>
      <c r="U22" s="11">
        <v>0</v>
      </c>
      <c r="V22" s="11">
        <v>0</v>
      </c>
      <c r="W22" s="11">
        <v>0</v>
      </c>
      <c r="X22" s="11">
        <v>2</v>
      </c>
      <c r="Y22" s="11">
        <v>100</v>
      </c>
      <c r="Z22" s="10">
        <v>0.40000000596046398</v>
      </c>
      <c r="AA22" s="10">
        <v>1.29999995231628</v>
      </c>
      <c r="AB22" s="10">
        <v>0.89999997615814198</v>
      </c>
      <c r="AC22" s="2">
        <v>2.42637353949248E-4</v>
      </c>
      <c r="AD22" s="2">
        <v>2.6010489091277101E-4</v>
      </c>
      <c r="AE22" s="2">
        <v>7.2533839556854205E-5</v>
      </c>
      <c r="AF22" s="2">
        <v>7.3032912041526206E-5</v>
      </c>
      <c r="AG22" s="3">
        <f t="shared" si="3"/>
        <v>3.3018636342439234E-2</v>
      </c>
      <c r="AH22" s="3">
        <f t="shared" si="4"/>
        <v>0.63157522602508653</v>
      </c>
      <c r="AI22" s="3">
        <f t="shared" si="6"/>
        <v>-0.13178197402920347</v>
      </c>
      <c r="AJ22" s="3">
        <f t="shared" si="5"/>
        <v>-0.18155377853398402</v>
      </c>
      <c r="AK22" s="3">
        <f t="shared" si="7"/>
        <v>1.3597269521874502</v>
      </c>
    </row>
    <row r="23" spans="1:37" x14ac:dyDescent="0.25">
      <c r="A23" s="32" t="str" cm="1">
        <f t="array" ref="A23:B23">_xlfn.TEXTSPLIT(G23,"P")</f>
        <v>Cottage</v>
      </c>
      <c r="B23" t="str">
        <v>ointFull45</v>
      </c>
      <c r="D23" s="32" t="str">
        <f t="shared" si="0"/>
        <v>Point</v>
      </c>
      <c r="E23" s="32" t="str">
        <f t="shared" si="1"/>
        <v>45</v>
      </c>
      <c r="F23" s="32" t="str">
        <f t="shared" si="2"/>
        <v>Full</v>
      </c>
      <c r="G23" t="s">
        <v>120</v>
      </c>
      <c r="H23" s="1">
        <v>124.23768615722599</v>
      </c>
      <c r="I23" s="1">
        <v>61.505165100097599</v>
      </c>
      <c r="J23" s="8">
        <v>133.96820068359301</v>
      </c>
      <c r="K23" s="1">
        <v>83.910003662109304</v>
      </c>
      <c r="L23" s="3">
        <v>0.83600002527236905</v>
      </c>
      <c r="M23" s="8">
        <v>127.216979980468</v>
      </c>
      <c r="N23" s="1">
        <v>41.165847778320298</v>
      </c>
      <c r="O23" s="1">
        <v>79.774002075195298</v>
      </c>
      <c r="P23" s="8">
        <v>97.760704040527301</v>
      </c>
      <c r="Q23" s="1">
        <v>61.087001800537102</v>
      </c>
      <c r="R23" s="3">
        <v>0.81472420692443803</v>
      </c>
      <c r="S23" s="3">
        <v>0.874611675739288</v>
      </c>
      <c r="T23">
        <v>20</v>
      </c>
      <c r="U23">
        <v>0</v>
      </c>
      <c r="V23">
        <v>0</v>
      </c>
      <c r="W23">
        <v>0</v>
      </c>
      <c r="X23">
        <v>2</v>
      </c>
      <c r="Y23">
        <v>100</v>
      </c>
      <c r="Z23">
        <v>0.40000000596046398</v>
      </c>
      <c r="AA23">
        <v>1.29999995231628</v>
      </c>
      <c r="AB23">
        <v>0.89999997615814198</v>
      </c>
      <c r="AC23" s="2">
        <v>2.4629014660604298E-4</v>
      </c>
      <c r="AD23" s="2">
        <v>2.5660506798885698E-4</v>
      </c>
      <c r="AE23" s="2">
        <v>1.3033436844125299E-3</v>
      </c>
      <c r="AF23" s="2">
        <v>7.2069429734256105E-5</v>
      </c>
      <c r="AG23" s="3">
        <f t="shared" si="3"/>
        <v>2.3980596511364752E-2</v>
      </c>
      <c r="AH23" s="3">
        <f t="shared" si="4"/>
        <v>0.58947145140452883</v>
      </c>
      <c r="AI23" s="3">
        <f t="shared" si="6"/>
        <v>-0.23154358753417356</v>
      </c>
      <c r="AJ23" s="3">
        <f t="shared" si="5"/>
        <v>-0.27026933599400066</v>
      </c>
      <c r="AK23" s="3">
        <f t="shared" si="7"/>
        <v>1.715551301131071</v>
      </c>
    </row>
    <row r="24" spans="1:37" x14ac:dyDescent="0.25">
      <c r="A24" s="32" t="str" cm="1">
        <f t="array" ref="A24:B24">_xlfn.TEXTSPLIT(G24,"P")</f>
        <v>Cottage</v>
      </c>
      <c r="B24" t="str">
        <v>ointFull45Longest</v>
      </c>
      <c r="D24" s="32" t="str">
        <f t="shared" si="0"/>
        <v>Point</v>
      </c>
      <c r="E24" s="32" t="str">
        <f t="shared" si="1"/>
        <v>45</v>
      </c>
      <c r="F24" s="32" t="str">
        <f t="shared" si="2"/>
        <v>Longest</v>
      </c>
      <c r="G24" t="s">
        <v>305</v>
      </c>
      <c r="H24" s="1">
        <v>124.441444396972</v>
      </c>
      <c r="I24" s="1">
        <v>55.901618957519503</v>
      </c>
      <c r="J24" s="8">
        <v>134.17955017089801</v>
      </c>
      <c r="K24" s="1">
        <v>88.735000610351506</v>
      </c>
      <c r="L24" s="3">
        <v>0.83399999141693104</v>
      </c>
      <c r="M24" s="8">
        <v>128.12274169921801</v>
      </c>
      <c r="N24" s="1">
        <v>36.486728668212798</v>
      </c>
      <c r="O24" s="1">
        <v>84.918998718261705</v>
      </c>
      <c r="P24" s="8">
        <v>93.545127868652301</v>
      </c>
      <c r="Q24" s="1">
        <v>59.611000061035099</v>
      </c>
      <c r="R24" s="3">
        <v>0.81676816940307595</v>
      </c>
      <c r="S24" s="3">
        <v>0.857726991176605</v>
      </c>
      <c r="T24">
        <v>21</v>
      </c>
      <c r="U24">
        <v>0</v>
      </c>
      <c r="V24">
        <v>0</v>
      </c>
      <c r="W24">
        <v>0</v>
      </c>
      <c r="X24">
        <v>2</v>
      </c>
      <c r="Y24">
        <v>100</v>
      </c>
      <c r="Z24">
        <v>0.89999997615814198</v>
      </c>
      <c r="AA24">
        <v>1.29999995231628</v>
      </c>
      <c r="AB24">
        <v>0.89999997615814198</v>
      </c>
      <c r="AC24" s="2">
        <v>2.47138639679178E-4</v>
      </c>
      <c r="AD24" s="2">
        <v>2.5910313706845002E-4</v>
      </c>
      <c r="AE24" s="2">
        <v>7.3364681156817797E-5</v>
      </c>
      <c r="AF24" s="2">
        <v>7.2828734118957005E-5</v>
      </c>
      <c r="AG24" s="3">
        <f t="shared" si="3"/>
        <v>2.9582566484061032E-2</v>
      </c>
      <c r="AH24" s="3">
        <f t="shared" si="4"/>
        <v>0.6733885281522648</v>
      </c>
      <c r="AI24" s="3">
        <f t="shared" si="6"/>
        <v>-0.26987881598522451</v>
      </c>
      <c r="AJ24" s="3">
        <f t="shared" si="5"/>
        <v>-0.30283617921279071</v>
      </c>
      <c r="AK24" s="3">
        <f t="shared" si="7"/>
        <v>1.9476764591584146</v>
      </c>
    </row>
    <row r="25" spans="1:37" x14ac:dyDescent="0.25">
      <c r="A25" s="32" t="str" cm="1">
        <f t="array" ref="A25:B25">_xlfn.TEXTSPLIT(G25,"P")</f>
        <v>Cottage</v>
      </c>
      <c r="B25" t="str">
        <v>ointFullStandard45</v>
      </c>
      <c r="D25" s="32" t="str">
        <f t="shared" si="0"/>
        <v>Point</v>
      </c>
      <c r="E25" s="32" t="str">
        <f t="shared" si="1"/>
        <v>45</v>
      </c>
      <c r="F25" s="32" t="str">
        <f t="shared" si="2"/>
        <v>Standard</v>
      </c>
      <c r="G25" t="s">
        <v>275</v>
      </c>
      <c r="H25" s="1">
        <v>268.39953613281199</v>
      </c>
      <c r="I25" s="1">
        <v>55.901618957519503</v>
      </c>
      <c r="J25" s="8">
        <v>270.35043334960898</v>
      </c>
      <c r="K25" s="1">
        <v>206.843002319335</v>
      </c>
      <c r="L25" s="3">
        <v>0.84299999475479104</v>
      </c>
      <c r="M25" s="8">
        <v>265.159576416015</v>
      </c>
      <c r="N25" s="1">
        <v>33.062412261962798</v>
      </c>
      <c r="O25" s="1">
        <v>203.59199523925699</v>
      </c>
      <c r="P25" s="8">
        <v>90.508293151855398</v>
      </c>
      <c r="Q25" s="1">
        <v>57.573001861572202</v>
      </c>
      <c r="R25" s="3">
        <v>0.89056557416915805</v>
      </c>
      <c r="S25" s="3">
        <v>0.91064965724945002</v>
      </c>
      <c r="T25">
        <v>25</v>
      </c>
      <c r="U25">
        <v>0</v>
      </c>
      <c r="V25">
        <v>0</v>
      </c>
      <c r="W25">
        <v>0</v>
      </c>
      <c r="X25">
        <v>2</v>
      </c>
      <c r="Y25">
        <v>100</v>
      </c>
      <c r="Z25">
        <v>0.89999997615814198</v>
      </c>
      <c r="AA25">
        <v>1.29999995231628</v>
      </c>
      <c r="AB25">
        <v>0.89999997615814198</v>
      </c>
      <c r="AC25" s="2">
        <v>2.6699888985603999E-4</v>
      </c>
      <c r="AD25" s="2">
        <v>2.58265004958957E-4</v>
      </c>
      <c r="AE25" s="2">
        <v>7.3096052801702104E-5</v>
      </c>
      <c r="AF25" s="2">
        <v>7.2438720962963998E-5</v>
      </c>
      <c r="AG25" s="3">
        <f t="shared" si="3"/>
        <v>1.2071405798532235E-2</v>
      </c>
      <c r="AH25" s="3">
        <f t="shared" si="4"/>
        <v>0.61906389903723602</v>
      </c>
      <c r="AI25" s="3">
        <f t="shared" si="6"/>
        <v>-0.65866481469311577</v>
      </c>
      <c r="AJ25" s="3">
        <f t="shared" si="5"/>
        <v>-0.66521861263372628</v>
      </c>
      <c r="AK25" s="3">
        <f t="shared" si="7"/>
        <v>6.2824724911282424</v>
      </c>
    </row>
    <row r="26" spans="1:37" x14ac:dyDescent="0.25">
      <c r="A26" s="32" t="str" cm="1">
        <f t="array" ref="A26:B26">_xlfn.TEXTSPLIT(G26,"P")</f>
        <v>Cottage</v>
      </c>
      <c r="B26" t="str">
        <v>ointFullSahOblique</v>
      </c>
      <c r="D26" s="32" t="str">
        <f t="shared" si="0"/>
        <v>Point</v>
      </c>
      <c r="E26" s="32" t="str">
        <f t="shared" si="1"/>
        <v>Oblique</v>
      </c>
      <c r="F26" s="32" t="str">
        <f t="shared" si="2"/>
        <v>Facing</v>
      </c>
      <c r="G26" s="9" t="s">
        <v>203</v>
      </c>
      <c r="H26" s="1">
        <v>74.199203491210895</v>
      </c>
      <c r="I26" s="1">
        <v>61.505165100097599</v>
      </c>
      <c r="J26" s="8">
        <v>81.300346374511705</v>
      </c>
      <c r="K26" s="1">
        <v>51.861000061035099</v>
      </c>
      <c r="L26" s="3">
        <v>0.66600000858306796</v>
      </c>
      <c r="M26" s="8">
        <v>76.152168273925696</v>
      </c>
      <c r="N26" s="1">
        <v>16.325748443603501</v>
      </c>
      <c r="O26" s="1">
        <v>48.483001708984297</v>
      </c>
      <c r="P26" s="8">
        <v>67.696769714355398</v>
      </c>
      <c r="Q26" s="1">
        <v>43.022998809814403</v>
      </c>
      <c r="R26" s="3">
        <v>0.80678582191467196</v>
      </c>
      <c r="S26" s="3">
        <v>0.81222611665725697</v>
      </c>
      <c r="T26" s="11">
        <v>20</v>
      </c>
      <c r="U26" s="11">
        <v>0</v>
      </c>
      <c r="V26" s="11">
        <v>0</v>
      </c>
      <c r="W26" s="11">
        <v>0</v>
      </c>
      <c r="X26" s="11">
        <v>2</v>
      </c>
      <c r="Y26" s="11">
        <v>100</v>
      </c>
      <c r="Z26" s="10">
        <v>0.40000000596046398</v>
      </c>
      <c r="AA26" s="10">
        <v>1.29999995231628</v>
      </c>
      <c r="AB26" s="10">
        <v>0.89999997615814198</v>
      </c>
      <c r="AC26" s="2">
        <v>2.4567425134591699E-4</v>
      </c>
      <c r="AD26" s="2">
        <v>2.59418477071449E-4</v>
      </c>
      <c r="AE26" s="2">
        <v>7.2927141445688903E-5</v>
      </c>
      <c r="AF26" s="2">
        <v>7.26011858205311E-5</v>
      </c>
      <c r="AG26" s="3">
        <f t="shared" si="3"/>
        <v>2.6320562631728727E-2</v>
      </c>
      <c r="AH26" s="3">
        <f t="shared" si="4"/>
        <v>0.10066804315021623</v>
      </c>
      <c r="AI26" s="3">
        <f t="shared" si="6"/>
        <v>-0.11103293249846183</v>
      </c>
      <c r="AJ26" s="3">
        <f t="shared" si="5"/>
        <v>-0.16732495329713792</v>
      </c>
      <c r="AK26" s="3">
        <f t="shared" si="7"/>
        <v>1.5179179740995679</v>
      </c>
    </row>
    <row r="27" spans="1:37" x14ac:dyDescent="0.25">
      <c r="A27" s="32" t="str" cm="1">
        <f t="array" ref="A27:B27">_xlfn.TEXTSPLIT(G27,"P")</f>
        <v>Cottage</v>
      </c>
      <c r="B27" t="str">
        <v>ointFullOblique</v>
      </c>
      <c r="D27" s="32" t="str">
        <f t="shared" si="0"/>
        <v>Point</v>
      </c>
      <c r="E27" s="32" t="str">
        <f t="shared" si="1"/>
        <v>Oblique</v>
      </c>
      <c r="F27" s="32" t="str">
        <f t="shared" si="2"/>
        <v>Full</v>
      </c>
      <c r="G27" t="s">
        <v>112</v>
      </c>
      <c r="H27" s="1">
        <v>82.575576782226506</v>
      </c>
      <c r="I27" s="1">
        <v>61.505165100097599</v>
      </c>
      <c r="J27" s="8">
        <v>89.729896545410099</v>
      </c>
      <c r="K27" s="1">
        <v>56.402999877929602</v>
      </c>
      <c r="L27" s="3">
        <v>0.67599999904632502</v>
      </c>
      <c r="M27" s="8">
        <v>85.585456848144503</v>
      </c>
      <c r="N27" s="1">
        <v>13.848146438598601</v>
      </c>
      <c r="O27" s="1">
        <v>53.7109985351562</v>
      </c>
      <c r="P27" s="8">
        <v>68.477569580078097</v>
      </c>
      <c r="Q27" s="1">
        <v>43.775001525878899</v>
      </c>
      <c r="R27" s="3">
        <v>0.80208432674407903</v>
      </c>
      <c r="S27" s="3">
        <v>0.81819373369216897</v>
      </c>
      <c r="T27">
        <v>20</v>
      </c>
      <c r="U27">
        <v>0</v>
      </c>
      <c r="V27">
        <v>0</v>
      </c>
      <c r="W27">
        <v>0</v>
      </c>
      <c r="X27">
        <v>2</v>
      </c>
      <c r="Y27">
        <v>100</v>
      </c>
      <c r="Z27">
        <v>0.40000000596046398</v>
      </c>
      <c r="AA27">
        <v>1.29999995231628</v>
      </c>
      <c r="AB27">
        <v>0.89999997615814198</v>
      </c>
      <c r="AC27" s="2">
        <v>2.4723500246181997E-4</v>
      </c>
      <c r="AD27" s="2">
        <v>2.5317285326309502E-4</v>
      </c>
      <c r="AE27" s="2">
        <v>1.4222175814211299E-3</v>
      </c>
      <c r="AF27" s="2">
        <v>7.2578943218104501E-5</v>
      </c>
      <c r="AG27" s="3">
        <f t="shared" si="3"/>
        <v>3.6450003538647288E-2</v>
      </c>
      <c r="AH27" s="3">
        <f t="shared" si="4"/>
        <v>0.11336290974315966</v>
      </c>
      <c r="AI27" s="3">
        <f t="shared" si="6"/>
        <v>-0.19989245717787282</v>
      </c>
      <c r="AJ27" s="3">
        <f t="shared" si="5"/>
        <v>-0.23684778188256042</v>
      </c>
      <c r="AK27" s="3">
        <f t="shared" si="7"/>
        <v>2.2353918514597746</v>
      </c>
    </row>
    <row r="28" spans="1:37" x14ac:dyDescent="0.25">
      <c r="A28" s="32" t="str" cm="1">
        <f t="array" ref="A28:B28">_xlfn.TEXTSPLIT(G28,"P")</f>
        <v>Cottage</v>
      </c>
      <c r="B28" t="str">
        <v>ointFullObliqueLongest</v>
      </c>
      <c r="D28" s="32" t="str">
        <f t="shared" si="0"/>
        <v>Point</v>
      </c>
      <c r="E28" s="32" t="str">
        <f t="shared" si="1"/>
        <v>Oblique</v>
      </c>
      <c r="F28" s="32" t="str">
        <f t="shared" si="2"/>
        <v>Longest</v>
      </c>
      <c r="G28" t="s">
        <v>309</v>
      </c>
      <c r="H28" s="1">
        <v>191.72821044921801</v>
      </c>
      <c r="I28" s="1">
        <v>55.901618957519503</v>
      </c>
      <c r="J28" s="8">
        <v>202.83152770996</v>
      </c>
      <c r="K28" s="1">
        <v>155.524002075195</v>
      </c>
      <c r="L28" s="3">
        <v>0.66600000858306796</v>
      </c>
      <c r="M28" s="8">
        <v>198.47053527832</v>
      </c>
      <c r="N28" s="1">
        <v>15.433533668518001</v>
      </c>
      <c r="O28" s="1">
        <v>152.294998168945</v>
      </c>
      <c r="P28" s="8">
        <v>63.406383514404297</v>
      </c>
      <c r="Q28" s="1">
        <v>40.877998352050703</v>
      </c>
      <c r="R28" s="3">
        <v>0.89797008037567105</v>
      </c>
      <c r="S28" s="3">
        <v>0.91063880920410101</v>
      </c>
      <c r="T28">
        <v>21</v>
      </c>
      <c r="U28">
        <v>0</v>
      </c>
      <c r="V28">
        <v>0</v>
      </c>
      <c r="W28">
        <v>0</v>
      </c>
      <c r="X28">
        <v>2</v>
      </c>
      <c r="Y28">
        <v>100</v>
      </c>
      <c r="Z28">
        <v>0.89999997615814198</v>
      </c>
      <c r="AA28">
        <v>1.29999995231628</v>
      </c>
      <c r="AB28">
        <v>0.89999997615814198</v>
      </c>
      <c r="AC28" s="2">
        <v>2.4685845710337102E-4</v>
      </c>
      <c r="AD28" s="2">
        <v>2.59256805293262E-4</v>
      </c>
      <c r="AE28" s="2">
        <v>7.2471193561796099E-5</v>
      </c>
      <c r="AF28" s="2">
        <v>7.2931310569401803E-5</v>
      </c>
      <c r="AG28" s="3">
        <f t="shared" si="3"/>
        <v>3.5166055184600968E-2</v>
      </c>
      <c r="AH28" s="3">
        <f t="shared" si="4"/>
        <v>0.13424950290952717</v>
      </c>
      <c r="AI28" s="3">
        <f t="shared" si="6"/>
        <v>-0.68052495336152541</v>
      </c>
      <c r="AJ28" s="3">
        <f t="shared" si="5"/>
        <v>-0.68739384734570164</v>
      </c>
      <c r="AK28" s="3">
        <f t="shared" si="7"/>
        <v>9.7513433193478889</v>
      </c>
    </row>
    <row r="29" spans="1:37" x14ac:dyDescent="0.25">
      <c r="A29" s="32" t="str" cm="1">
        <f t="array" ref="A29:B29">_xlfn.TEXTSPLIT(G29,"P")</f>
        <v>Cottage</v>
      </c>
      <c r="B29" t="str">
        <v>ointFullStandardOblique</v>
      </c>
      <c r="D29" s="32" t="str">
        <f t="shared" si="0"/>
        <v>Point</v>
      </c>
      <c r="E29" s="32" t="str">
        <f t="shared" si="1"/>
        <v>Oblique</v>
      </c>
      <c r="F29" s="32" t="str">
        <f t="shared" si="2"/>
        <v>Standard</v>
      </c>
      <c r="G29" t="s">
        <v>276</v>
      </c>
      <c r="H29" s="1">
        <v>173.872634887695</v>
      </c>
      <c r="I29" s="1">
        <v>55.901618957519503</v>
      </c>
      <c r="J29" s="8">
        <v>178.085189819335</v>
      </c>
      <c r="K29" s="1">
        <v>135.65499877929599</v>
      </c>
      <c r="L29" s="3">
        <v>0.67599999904632502</v>
      </c>
      <c r="M29" s="8">
        <v>173.75444030761699</v>
      </c>
      <c r="N29" s="1">
        <v>13.366665840148899</v>
      </c>
      <c r="O29" s="1">
        <v>133.02000427246</v>
      </c>
      <c r="P29" s="8">
        <v>63.354774475097599</v>
      </c>
      <c r="Q29" s="1">
        <v>41.105998992919901</v>
      </c>
      <c r="R29" s="3">
        <v>0.88052034378051702</v>
      </c>
      <c r="S29" s="3">
        <v>0.88876265287399203</v>
      </c>
      <c r="T29">
        <v>25</v>
      </c>
      <c r="U29">
        <v>0</v>
      </c>
      <c r="V29">
        <v>0</v>
      </c>
      <c r="W29">
        <v>0</v>
      </c>
      <c r="X29">
        <v>2</v>
      </c>
      <c r="Y29">
        <v>100</v>
      </c>
      <c r="Z29">
        <v>0.89999997615814198</v>
      </c>
      <c r="AA29">
        <v>1.29999995231628</v>
      </c>
      <c r="AB29">
        <v>0.89999997615814198</v>
      </c>
      <c r="AC29" s="2">
        <v>2.6669038925319899E-4</v>
      </c>
      <c r="AD29" s="2">
        <v>2.6342252385802502E-4</v>
      </c>
      <c r="AE29" s="2">
        <v>7.3744180554058403E-5</v>
      </c>
      <c r="AF29" s="2">
        <v>7.3624418291728903E-5</v>
      </c>
      <c r="AG29" s="3">
        <f t="shared" si="3"/>
        <v>6.7977678117291801E-4</v>
      </c>
      <c r="AH29" s="3">
        <f t="shared" si="4"/>
        <v>0.13332629101926124</v>
      </c>
      <c r="AI29" s="3">
        <f t="shared" si="6"/>
        <v>-0.63537752265246561</v>
      </c>
      <c r="AJ29" s="3">
        <f t="shared" si="5"/>
        <v>-0.64424456329372393</v>
      </c>
      <c r="AK29" s="3">
        <f t="shared" si="7"/>
        <v>9.2593271315960113</v>
      </c>
    </row>
    <row r="30" spans="1:37" x14ac:dyDescent="0.25">
      <c r="A30" s="32" t="str" cm="1">
        <f t="array" ref="A30:C30">_xlfn.TEXTSPLIT(G30,"P")</f>
        <v>Cottage</v>
      </c>
      <c r="B30" t="str">
        <v>ointFullSah</v>
      </c>
      <c r="C30" t="str">
        <v>arallel</v>
      </c>
      <c r="D30" s="32" t="str">
        <f t="shared" si="0"/>
        <v>Point</v>
      </c>
      <c r="E30" s="32" t="str">
        <f t="shared" si="1"/>
        <v>Parallel</v>
      </c>
      <c r="F30" s="32" t="str">
        <f t="shared" si="2"/>
        <v>Facing</v>
      </c>
      <c r="G30" s="9" t="s">
        <v>199</v>
      </c>
      <c r="H30" s="1">
        <v>72.118049621582003</v>
      </c>
      <c r="I30" s="1">
        <v>61.505165100097599</v>
      </c>
      <c r="J30" s="8">
        <v>81.183967590332003</v>
      </c>
      <c r="K30" s="1">
        <v>52.403999328613203</v>
      </c>
      <c r="L30" s="3">
        <v>0.67100000381469704</v>
      </c>
      <c r="M30" s="8">
        <v>70.929985046386705</v>
      </c>
      <c r="N30" s="1">
        <v>31.167169570922798</v>
      </c>
      <c r="O30" s="1">
        <v>45.818000793457003</v>
      </c>
      <c r="P30" s="8">
        <v>69.503997802734304</v>
      </c>
      <c r="Q30" s="1">
        <v>44.866001129150298</v>
      </c>
      <c r="R30" s="3">
        <v>0.82520693540573098</v>
      </c>
      <c r="S30" s="3">
        <v>0.81374746561050404</v>
      </c>
      <c r="T30" s="11">
        <v>21</v>
      </c>
      <c r="U30" s="11">
        <v>0</v>
      </c>
      <c r="V30" s="11">
        <v>0</v>
      </c>
      <c r="W30" s="11">
        <v>0</v>
      </c>
      <c r="X30" s="11">
        <v>2</v>
      </c>
      <c r="Y30" s="11">
        <v>100</v>
      </c>
      <c r="Z30" s="10">
        <v>0.40000000596046398</v>
      </c>
      <c r="AA30" s="10">
        <v>1.29999995231628</v>
      </c>
      <c r="AB30" s="10">
        <v>0.89999997615814198</v>
      </c>
      <c r="AC30" s="2">
        <v>2.4529188522137702E-4</v>
      </c>
      <c r="AD30" s="2">
        <v>2.6299839373677899E-4</v>
      </c>
      <c r="AE30" s="2">
        <v>7.2708753577899106E-5</v>
      </c>
      <c r="AF30" s="2">
        <v>7.32132248231209E-5</v>
      </c>
      <c r="AG30" s="3">
        <f t="shared" si="3"/>
        <v>1.6473886654302404E-2</v>
      </c>
      <c r="AH30" s="3">
        <f t="shared" si="4"/>
        <v>0.13005139795363319</v>
      </c>
      <c r="AI30" s="3">
        <f t="shared" si="6"/>
        <v>-2.0104152605133572E-2</v>
      </c>
      <c r="AJ30" s="3">
        <f t="shared" si="5"/>
        <v>-0.14387039872868493</v>
      </c>
      <c r="AK30" s="3">
        <f t="shared" si="7"/>
        <v>1.0457528631339934</v>
      </c>
    </row>
    <row r="31" spans="1:37" x14ac:dyDescent="0.25">
      <c r="A31" s="32" t="str" cm="1">
        <f t="array" ref="A31:C31">_xlfn.TEXTSPLIT(G31,"P")</f>
        <v>Cottage</v>
      </c>
      <c r="B31" t="str">
        <v>ointFull</v>
      </c>
      <c r="C31" t="str">
        <v>arallel</v>
      </c>
      <c r="D31" s="32" t="str">
        <f t="shared" si="0"/>
        <v>Point</v>
      </c>
      <c r="E31" s="32" t="str">
        <f t="shared" si="1"/>
        <v>Parallel</v>
      </c>
      <c r="F31" s="32" t="str">
        <f t="shared" si="2"/>
        <v>Full</v>
      </c>
      <c r="G31" t="s">
        <v>97</v>
      </c>
      <c r="H31" s="1">
        <v>68.255813598632798</v>
      </c>
      <c r="I31" s="1">
        <v>61.505165100097599</v>
      </c>
      <c r="J31" s="8">
        <v>77.276779174804602</v>
      </c>
      <c r="K31" s="1">
        <v>50.501998901367102</v>
      </c>
      <c r="L31" s="3">
        <v>0.683000028133392</v>
      </c>
      <c r="M31" s="8">
        <v>66.980415344238196</v>
      </c>
      <c r="N31" s="1">
        <v>32.480747222900298</v>
      </c>
      <c r="O31" s="1">
        <v>43.891998291015597</v>
      </c>
      <c r="P31" s="8">
        <v>68.652381896972599</v>
      </c>
      <c r="Q31" s="1">
        <v>44.500999450683501</v>
      </c>
      <c r="R31" s="3">
        <v>0.77090024948120095</v>
      </c>
      <c r="S31" s="3">
        <v>0.72930443286895696</v>
      </c>
      <c r="T31">
        <v>24</v>
      </c>
      <c r="U31">
        <v>0</v>
      </c>
      <c r="V31">
        <v>0</v>
      </c>
      <c r="W31">
        <v>0</v>
      </c>
      <c r="X31">
        <v>2</v>
      </c>
      <c r="Y31">
        <v>100</v>
      </c>
      <c r="Z31">
        <v>0.40000000596046398</v>
      </c>
      <c r="AA31">
        <v>1.29999995231628</v>
      </c>
      <c r="AB31">
        <v>0.89999997615814198</v>
      </c>
      <c r="AC31" s="2">
        <v>2.5487336097285103E-4</v>
      </c>
      <c r="AD31" s="2">
        <v>2.6484215050004401E-4</v>
      </c>
      <c r="AE31" s="2">
        <v>1.47617806214839E-3</v>
      </c>
      <c r="AF31" s="2">
        <v>7.5485324487090097E-5</v>
      </c>
      <c r="AG31" s="3">
        <f t="shared" si="3"/>
        <v>1.868556225692912E-2</v>
      </c>
      <c r="AH31" s="3">
        <f t="shared" si="4"/>
        <v>0.11620514773422921</v>
      </c>
      <c r="AI31" s="3">
        <f t="shared" si="6"/>
        <v>2.4962021273554697E-2</v>
      </c>
      <c r="AJ31" s="3">
        <f t="shared" si="5"/>
        <v>-0.11160399501541221</v>
      </c>
      <c r="AK31" s="3">
        <f t="shared" si="7"/>
        <v>0.94852438149712304</v>
      </c>
    </row>
    <row r="32" spans="1:37" x14ac:dyDescent="0.25">
      <c r="A32" s="32" t="str" cm="1">
        <f t="array" ref="A32:C32">_xlfn.TEXTSPLIT(G32,"P")</f>
        <v>Cottage</v>
      </c>
      <c r="B32" t="str">
        <v>ointFull</v>
      </c>
      <c r="C32" t="str">
        <v>arallelLongest</v>
      </c>
      <c r="D32" s="32" t="str">
        <f t="shared" si="0"/>
        <v>Point</v>
      </c>
      <c r="E32" s="32" t="str">
        <f t="shared" si="1"/>
        <v>Parallel</v>
      </c>
      <c r="F32" s="32" t="str">
        <f t="shared" si="2"/>
        <v>Longest</v>
      </c>
      <c r="G32" t="s">
        <v>307</v>
      </c>
      <c r="H32" s="1">
        <v>93.308700561523395</v>
      </c>
      <c r="I32" s="1">
        <v>55.901618957519503</v>
      </c>
      <c r="J32" s="8">
        <v>102.19833374023401</v>
      </c>
      <c r="K32" s="1">
        <v>69.995002746582003</v>
      </c>
      <c r="L32" s="3">
        <v>0.67100000381469704</v>
      </c>
      <c r="M32" s="8">
        <v>92.262336730957003</v>
      </c>
      <c r="N32" s="1">
        <v>30.200605392456001</v>
      </c>
      <c r="O32" s="1">
        <v>63.568000793457003</v>
      </c>
      <c r="P32" s="8">
        <v>64.545616149902301</v>
      </c>
      <c r="Q32" s="1">
        <v>42.388999938964801</v>
      </c>
      <c r="R32" s="3">
        <v>0.82335209846496504</v>
      </c>
      <c r="S32" s="3">
        <v>0.823708355426788</v>
      </c>
      <c r="T32">
        <v>22</v>
      </c>
      <c r="U32">
        <v>0</v>
      </c>
      <c r="V32">
        <v>0</v>
      </c>
      <c r="W32">
        <v>0</v>
      </c>
      <c r="X32">
        <v>2</v>
      </c>
      <c r="Y32">
        <v>100</v>
      </c>
      <c r="Z32">
        <v>0.89999997615814198</v>
      </c>
      <c r="AA32">
        <v>1.29999995231628</v>
      </c>
      <c r="AB32">
        <v>0.89999997615814198</v>
      </c>
      <c r="AC32" s="2">
        <v>2.4724868126213502E-4</v>
      </c>
      <c r="AD32" s="2">
        <v>2.5931291747838199E-4</v>
      </c>
      <c r="AE32" s="2">
        <v>7.2470254963263802E-5</v>
      </c>
      <c r="AF32" s="2">
        <v>7.4218238296452896E-5</v>
      </c>
      <c r="AG32" s="3">
        <f t="shared" si="3"/>
        <v>1.121400066949243E-2</v>
      </c>
      <c r="AH32" s="3">
        <f t="shared" si="4"/>
        <v>0.15462874517018022</v>
      </c>
      <c r="AI32" s="3">
        <f t="shared" si="6"/>
        <v>-0.30041208106270351</v>
      </c>
      <c r="AJ32" s="3">
        <f t="shared" si="5"/>
        <v>-0.36842790104618284</v>
      </c>
      <c r="AK32" s="3">
        <f t="shared" si="7"/>
        <v>1.9177538072789173</v>
      </c>
    </row>
    <row r="33" spans="1:37" x14ac:dyDescent="0.25">
      <c r="A33" s="32" t="str" cm="1">
        <f t="array" ref="A33:C33">_xlfn.TEXTSPLIT(G33,"P")</f>
        <v>Cottage</v>
      </c>
      <c r="B33" t="str">
        <v>ointFullStandard</v>
      </c>
      <c r="C33" t="str">
        <v>arallel</v>
      </c>
      <c r="D33" s="32" t="str">
        <f t="shared" si="0"/>
        <v>Point</v>
      </c>
      <c r="E33" s="32" t="str">
        <f t="shared" si="1"/>
        <v>Parallel</v>
      </c>
      <c r="F33" s="32" t="str">
        <f t="shared" si="2"/>
        <v>Standard</v>
      </c>
      <c r="G33" t="s">
        <v>273</v>
      </c>
      <c r="H33" s="1">
        <v>168.60200500488199</v>
      </c>
      <c r="I33" s="1">
        <v>55.901618957519503</v>
      </c>
      <c r="J33" s="8">
        <v>167.23146057128901</v>
      </c>
      <c r="K33" s="1">
        <v>124.718002319335</v>
      </c>
      <c r="L33" s="3">
        <v>0.63400000333786</v>
      </c>
      <c r="M33" s="8">
        <v>155.925048828125</v>
      </c>
      <c r="N33" s="1">
        <v>30.8917942047119</v>
      </c>
      <c r="O33" s="1">
        <v>117.276000976562</v>
      </c>
      <c r="P33" s="8">
        <v>61.786834716796797</v>
      </c>
      <c r="Q33" s="1">
        <v>40.679000854492102</v>
      </c>
      <c r="R33" s="3">
        <v>0.87769907712936401</v>
      </c>
      <c r="S33" s="3">
        <v>0.80314511060714699</v>
      </c>
      <c r="T33">
        <v>25</v>
      </c>
      <c r="U33">
        <v>0</v>
      </c>
      <c r="V33">
        <v>0</v>
      </c>
      <c r="W33">
        <v>0</v>
      </c>
      <c r="X33">
        <v>2</v>
      </c>
      <c r="Y33">
        <v>100</v>
      </c>
      <c r="Z33">
        <v>0.89999997615814198</v>
      </c>
      <c r="AA33">
        <v>1.29999995231628</v>
      </c>
      <c r="AB33">
        <v>0.89999997615814198</v>
      </c>
      <c r="AC33" s="2">
        <v>2.71235388936474E-4</v>
      </c>
      <c r="AD33" s="2">
        <v>2.6022165548056299E-4</v>
      </c>
      <c r="AE33" s="2">
        <v>7.3170653195120394E-5</v>
      </c>
      <c r="AF33" s="2">
        <v>7.2452719905413606E-5</v>
      </c>
      <c r="AG33" s="3">
        <f t="shared" si="3"/>
        <v>7.5188644265469548E-2</v>
      </c>
      <c r="AH33" s="3">
        <f t="shared" si="4"/>
        <v>0.10527809156564069</v>
      </c>
      <c r="AI33" s="3">
        <f t="shared" si="6"/>
        <v>-0.60374016117895235</v>
      </c>
      <c r="AJ33" s="3">
        <f t="shared" si="5"/>
        <v>-0.63053103461679261</v>
      </c>
      <c r="AK33" s="3">
        <f t="shared" si="7"/>
        <v>4.0473534003074967</v>
      </c>
    </row>
    <row r="34" spans="1:37" x14ac:dyDescent="0.25">
      <c r="A34" s="32" t="str" cm="1">
        <f t="array" ref="A34:B34">_xlfn.TEXTSPLIT(G34,"P")</f>
        <v>CottageWalls</v>
      </c>
      <c r="B34" t="str">
        <v>laneFullSah15</v>
      </c>
      <c r="D34" s="32" t="str">
        <f t="shared" si="0"/>
        <v>Plane</v>
      </c>
      <c r="E34" s="32" t="str">
        <f t="shared" si="1"/>
        <v>15</v>
      </c>
      <c r="F34" s="32" t="str">
        <f t="shared" si="2"/>
        <v>Facing</v>
      </c>
      <c r="G34" s="9" t="s">
        <v>157</v>
      </c>
      <c r="H34" s="1">
        <v>128.09091186523401</v>
      </c>
      <c r="I34" s="1">
        <v>53.869369506835902</v>
      </c>
      <c r="J34" s="8">
        <v>128.77093505859301</v>
      </c>
      <c r="K34" s="1">
        <v>84.653999328613196</v>
      </c>
      <c r="L34" s="3">
        <v>1</v>
      </c>
      <c r="M34" s="8">
        <v>128.77093505859301</v>
      </c>
      <c r="N34" s="1">
        <v>128.77093505859301</v>
      </c>
      <c r="O34" s="1">
        <v>84.653999328613196</v>
      </c>
      <c r="P34" s="8">
        <v>149.97309875488199</v>
      </c>
      <c r="Q34" s="1">
        <v>94.964996337890597</v>
      </c>
      <c r="R34" s="3">
        <v>0.73181843757629395</v>
      </c>
      <c r="S34" s="3">
        <v>0.87697768211364702</v>
      </c>
      <c r="T34" s="11">
        <v>23</v>
      </c>
      <c r="U34" s="11">
        <v>0</v>
      </c>
      <c r="V34" s="11">
        <v>0</v>
      </c>
      <c r="W34" s="11">
        <v>0</v>
      </c>
      <c r="X34" s="11">
        <v>2</v>
      </c>
      <c r="Y34" s="11">
        <v>100</v>
      </c>
      <c r="Z34" s="10">
        <v>0.40000000596046398</v>
      </c>
      <c r="AA34" s="10">
        <v>1.29999995231628</v>
      </c>
      <c r="AB34" s="10">
        <v>0.89999997615814198</v>
      </c>
      <c r="AC34" s="2">
        <v>2.2077374160289699E-4</v>
      </c>
      <c r="AD34" s="2">
        <v>2.5550788268446901E-4</v>
      </c>
      <c r="AE34" s="2">
        <v>7.1547670813742998E-5</v>
      </c>
      <c r="AF34" s="2">
        <v>7.2721595643088194E-5</v>
      </c>
      <c r="AG34" s="3">
        <f t="shared" si="3"/>
        <v>5.3089105499886371E-3</v>
      </c>
      <c r="AH34" s="3">
        <f t="shared" si="4"/>
        <v>1.7840143689792161</v>
      </c>
      <c r="AI34" s="3">
        <f t="shared" si="6"/>
        <v>0.16465022706126678</v>
      </c>
      <c r="AJ34" s="3">
        <f t="shared" si="5"/>
        <v>0.16465022706126678</v>
      </c>
      <c r="AK34" s="3">
        <f t="shared" si="7"/>
        <v>0.83534977293873325</v>
      </c>
    </row>
    <row r="35" spans="1:37" x14ac:dyDescent="0.25">
      <c r="A35" s="32" t="str" cm="1">
        <f t="array" ref="A35:B35">_xlfn.TEXTSPLIT(G35,"P")</f>
        <v>CottageWalls</v>
      </c>
      <c r="B35" t="str">
        <v>laneFull15</v>
      </c>
      <c r="D35" s="32" t="str">
        <f t="shared" si="0"/>
        <v>Plane</v>
      </c>
      <c r="E35" s="32" t="str">
        <f t="shared" si="1"/>
        <v>15</v>
      </c>
      <c r="F35" s="32" t="str">
        <f t="shared" si="2"/>
        <v>Full</v>
      </c>
      <c r="G35" t="s">
        <v>27</v>
      </c>
      <c r="H35" s="1">
        <v>129.91304016113199</v>
      </c>
      <c r="I35" s="1">
        <v>53.869369506835902</v>
      </c>
      <c r="J35" s="8">
        <v>129.96577453613199</v>
      </c>
      <c r="K35" s="1">
        <v>84.926002502441406</v>
      </c>
      <c r="L35" s="3">
        <v>1</v>
      </c>
      <c r="M35" s="8">
        <v>129.96577453613199</v>
      </c>
      <c r="N35" s="1">
        <v>129.96577453613199</v>
      </c>
      <c r="O35" s="1">
        <v>84.926002502441406</v>
      </c>
      <c r="P35" s="8">
        <v>147.76045227050699</v>
      </c>
      <c r="Q35" s="1">
        <v>93.430999755859304</v>
      </c>
      <c r="R35" s="3">
        <v>0.67570197582244795</v>
      </c>
      <c r="S35" s="3">
        <v>0.79671382904052701</v>
      </c>
      <c r="T35">
        <v>28</v>
      </c>
      <c r="U35">
        <v>0</v>
      </c>
      <c r="V35">
        <v>0</v>
      </c>
      <c r="W35">
        <v>0</v>
      </c>
      <c r="X35">
        <v>2</v>
      </c>
      <c r="Y35">
        <v>100</v>
      </c>
      <c r="Z35">
        <v>0.40000000596046398</v>
      </c>
      <c r="AA35">
        <v>1.29999995231628</v>
      </c>
      <c r="AB35">
        <v>0.89999997615814198</v>
      </c>
      <c r="AC35" s="2">
        <v>2.26748030399903E-4</v>
      </c>
      <c r="AD35" s="2">
        <v>2.5342230219393898E-4</v>
      </c>
      <c r="AE35" s="2">
        <v>1.4940076507627899E-3</v>
      </c>
      <c r="AF35" s="2">
        <v>7.1871603722684004E-5</v>
      </c>
      <c r="AG35" s="3">
        <f t="shared" si="3"/>
        <v>4.0592056759347031E-4</v>
      </c>
      <c r="AH35" s="3">
        <f t="shared" si="4"/>
        <v>1.7429400719411894</v>
      </c>
      <c r="AI35" s="3">
        <f t="shared" si="6"/>
        <v>0.13691818325160579</v>
      </c>
      <c r="AJ35" s="3">
        <f t="shared" si="5"/>
        <v>0.13691818325160579</v>
      </c>
      <c r="AK35" s="3">
        <f t="shared" si="7"/>
        <v>0.86308181674839424</v>
      </c>
    </row>
    <row r="36" spans="1:37" x14ac:dyDescent="0.25">
      <c r="A36" s="32" t="str" cm="1">
        <f t="array" ref="A36:B36">_xlfn.TEXTSPLIT(G36,"P")</f>
        <v>CottageWalls</v>
      </c>
      <c r="B36" t="str">
        <v>laneFull15Longest</v>
      </c>
      <c r="D36" s="32" t="str">
        <f t="shared" si="0"/>
        <v>Plane</v>
      </c>
      <c r="E36" s="32" t="str">
        <f t="shared" si="1"/>
        <v>15</v>
      </c>
      <c r="F36" s="32" t="str">
        <f t="shared" si="2"/>
        <v>Longest</v>
      </c>
      <c r="G36" t="s">
        <v>60</v>
      </c>
      <c r="H36" s="1">
        <v>324.60671997070301</v>
      </c>
      <c r="I36" s="1">
        <v>53.869369506835902</v>
      </c>
      <c r="J36" s="8">
        <v>323.2744140625</v>
      </c>
      <c r="K36" s="1">
        <v>237.44200134277301</v>
      </c>
      <c r="L36" s="3">
        <v>1</v>
      </c>
      <c r="M36" s="8">
        <v>323.2744140625</v>
      </c>
      <c r="N36" s="1">
        <v>323.2744140625</v>
      </c>
      <c r="O36" s="1">
        <v>237.44200134277301</v>
      </c>
      <c r="P36" s="8">
        <v>146.93022155761699</v>
      </c>
      <c r="Q36" s="1">
        <v>92.547996520996094</v>
      </c>
      <c r="R36" s="3">
        <v>0.80983316898345903</v>
      </c>
      <c r="S36" s="3">
        <v>0.94104582071304299</v>
      </c>
      <c r="T36">
        <v>25</v>
      </c>
      <c r="U36">
        <v>0</v>
      </c>
      <c r="V36">
        <v>0</v>
      </c>
      <c r="W36">
        <v>0</v>
      </c>
      <c r="X36">
        <v>2</v>
      </c>
      <c r="Y36">
        <v>100</v>
      </c>
      <c r="Z36">
        <v>0.89999997615814198</v>
      </c>
      <c r="AA36">
        <v>1.29999995231628</v>
      </c>
      <c r="AB36">
        <v>0.89999997615814198</v>
      </c>
      <c r="AC36" s="2">
        <v>2.5846104836091399E-4</v>
      </c>
      <c r="AD36" s="2">
        <v>2.5243073469027801E-4</v>
      </c>
      <c r="AE36" s="2">
        <v>1.3728766934946099E-3</v>
      </c>
      <c r="AF36" s="2">
        <v>7.1740752900950597E-5</v>
      </c>
      <c r="AG36" s="3">
        <f t="shared" si="3"/>
        <v>4.1043694607531753E-3</v>
      </c>
      <c r="AH36" s="3">
        <f t="shared" si="4"/>
        <v>1.7275281463795835</v>
      </c>
      <c r="AI36" s="3">
        <f t="shared" si="6"/>
        <v>-0.54549381217280513</v>
      </c>
      <c r="AJ36" s="3">
        <f t="shared" si="5"/>
        <v>-0.54549381217280513</v>
      </c>
      <c r="AK36" s="3">
        <f t="shared" si="7"/>
        <v>1.5454938121728052</v>
      </c>
    </row>
    <row r="37" spans="1:37" x14ac:dyDescent="0.25">
      <c r="A37" s="32" t="str" cm="1">
        <f t="array" ref="A37:B37">_xlfn.TEXTSPLIT(G37,"P")</f>
        <v>CottageWalls</v>
      </c>
      <c r="B37" t="str">
        <v>laneFullStandard15</v>
      </c>
      <c r="D37" s="32" t="str">
        <f t="shared" si="0"/>
        <v>Plane</v>
      </c>
      <c r="E37" s="32" t="str">
        <f t="shared" si="1"/>
        <v>15</v>
      </c>
      <c r="F37" s="32" t="str">
        <f t="shared" si="2"/>
        <v>Standard</v>
      </c>
      <c r="G37" t="s">
        <v>239</v>
      </c>
      <c r="H37" s="1">
        <v>303.70651245117102</v>
      </c>
      <c r="I37" s="1">
        <v>50.020580291747997</v>
      </c>
      <c r="J37" s="8">
        <v>305.6142578125</v>
      </c>
      <c r="K37" s="1">
        <v>221.76899719238199</v>
      </c>
      <c r="L37" s="3">
        <v>1</v>
      </c>
      <c r="M37" s="8">
        <v>305.6142578125</v>
      </c>
      <c r="N37" s="1">
        <v>305.6142578125</v>
      </c>
      <c r="O37" s="1">
        <v>221.76899719238199</v>
      </c>
      <c r="P37" s="8">
        <v>139.20942687988199</v>
      </c>
      <c r="Q37" s="1">
        <v>89.574996948242102</v>
      </c>
      <c r="R37" s="3">
        <v>0.82694411277770996</v>
      </c>
      <c r="S37" s="3">
        <v>0.93897998332977295</v>
      </c>
      <c r="T37">
        <v>21</v>
      </c>
      <c r="U37">
        <v>0</v>
      </c>
      <c r="V37">
        <v>0</v>
      </c>
      <c r="W37">
        <v>0</v>
      </c>
      <c r="X37">
        <v>2</v>
      </c>
      <c r="Y37">
        <v>100</v>
      </c>
      <c r="Z37">
        <v>0.89999997615814198</v>
      </c>
      <c r="AA37">
        <v>1.29999995231628</v>
      </c>
      <c r="AB37">
        <v>0.89999997615814198</v>
      </c>
      <c r="AC37" s="2">
        <v>2.6137466193176801E-4</v>
      </c>
      <c r="AD37" s="2">
        <v>2.65206181211397E-4</v>
      </c>
      <c r="AE37" s="2">
        <v>7.1938025939743898E-5</v>
      </c>
      <c r="AF37" s="2">
        <v>7.2086913860403001E-5</v>
      </c>
      <c r="AG37" s="3">
        <f t="shared" si="3"/>
        <v>6.2815424863031178E-3</v>
      </c>
      <c r="AH37" s="3">
        <f t="shared" si="4"/>
        <v>1.7830430208513131</v>
      </c>
      <c r="AI37" s="3">
        <f t="shared" si="6"/>
        <v>-0.54449302242538189</v>
      </c>
      <c r="AJ37" s="3">
        <f t="shared" si="5"/>
        <v>-0.54449302242538189</v>
      </c>
      <c r="AK37" s="3">
        <f t="shared" si="7"/>
        <v>1.5444930224253819</v>
      </c>
    </row>
    <row r="38" spans="1:37" x14ac:dyDescent="0.25">
      <c r="A38" s="32" t="str" cm="1">
        <f t="array" ref="A38:B38">_xlfn.TEXTSPLIT(G38,"P")</f>
        <v>CottageWalls</v>
      </c>
      <c r="B38" t="str">
        <v>laneFullSah45</v>
      </c>
      <c r="D38" s="32" t="str">
        <f t="shared" si="0"/>
        <v>Plane</v>
      </c>
      <c r="E38" s="32" t="str">
        <f t="shared" si="1"/>
        <v>45</v>
      </c>
      <c r="F38" s="32" t="str">
        <f t="shared" si="2"/>
        <v>Facing</v>
      </c>
      <c r="G38" s="9" t="s">
        <v>158</v>
      </c>
      <c r="H38" s="1">
        <v>145.17599487304599</v>
      </c>
      <c r="I38" s="1">
        <v>53.869369506835902</v>
      </c>
      <c r="J38" s="8">
        <v>146.27603149414</v>
      </c>
      <c r="K38" s="1">
        <v>94.032997131347599</v>
      </c>
      <c r="L38" s="3">
        <v>1</v>
      </c>
      <c r="M38" s="8">
        <v>146.27603149414</v>
      </c>
      <c r="N38" s="1">
        <v>146.27603149414</v>
      </c>
      <c r="O38" s="1">
        <v>94.032997131347599</v>
      </c>
      <c r="P38" s="8">
        <v>151.12025451660099</v>
      </c>
      <c r="Q38" s="1">
        <v>92.388000488281193</v>
      </c>
      <c r="R38" s="3">
        <v>0.63612639904022195</v>
      </c>
      <c r="S38" s="3">
        <v>0.74497318267822199</v>
      </c>
      <c r="T38" s="11">
        <v>24</v>
      </c>
      <c r="U38" s="11">
        <v>0</v>
      </c>
      <c r="V38" s="11">
        <v>0</v>
      </c>
      <c r="W38" s="11">
        <v>0</v>
      </c>
      <c r="X38" s="11">
        <v>2</v>
      </c>
      <c r="Y38" s="11">
        <v>100</v>
      </c>
      <c r="Z38" s="10">
        <v>0.40000000596046398</v>
      </c>
      <c r="AA38" s="10">
        <v>1.29999995231628</v>
      </c>
      <c r="AB38" s="10">
        <v>0.89999997615814198</v>
      </c>
      <c r="AC38" s="2">
        <v>2.1800782997161101E-4</v>
      </c>
      <c r="AD38" s="2">
        <v>2.5158273638226E-4</v>
      </c>
      <c r="AE38" s="2">
        <v>7.1825350460130694E-5</v>
      </c>
      <c r="AF38" s="2">
        <v>7.1692331403028206E-5</v>
      </c>
      <c r="AG38" s="3">
        <f t="shared" si="3"/>
        <v>7.5772624947806943E-3</v>
      </c>
      <c r="AH38" s="3">
        <f t="shared" si="4"/>
        <v>1.8053095089116304</v>
      </c>
      <c r="AI38" s="3">
        <f t="shared" si="6"/>
        <v>3.3116997863420025E-2</v>
      </c>
      <c r="AJ38" s="3">
        <f t="shared" si="5"/>
        <v>3.3116997863420025E-2</v>
      </c>
      <c r="AK38" s="3">
        <f t="shared" si="7"/>
        <v>0.96688300213657996</v>
      </c>
    </row>
    <row r="39" spans="1:37" x14ac:dyDescent="0.25">
      <c r="A39" s="32" t="str" cm="1">
        <f t="array" ref="A39:B39">_xlfn.TEXTSPLIT(G39,"P")</f>
        <v>CottageWalls</v>
      </c>
      <c r="B39" t="str">
        <v>laneFull45</v>
      </c>
      <c r="D39" s="32" t="str">
        <f t="shared" si="0"/>
        <v>Plane</v>
      </c>
      <c r="E39" s="32" t="str">
        <f t="shared" si="1"/>
        <v>45</v>
      </c>
      <c r="F39" s="32" t="str">
        <f t="shared" si="2"/>
        <v>Full</v>
      </c>
      <c r="G39" t="s">
        <v>44</v>
      </c>
      <c r="H39" s="1">
        <v>170.58787536621</v>
      </c>
      <c r="I39" s="1">
        <v>53.869369506835902</v>
      </c>
      <c r="J39" s="8">
        <v>172.08816528320301</v>
      </c>
      <c r="K39" s="1">
        <v>107.824996948242</v>
      </c>
      <c r="L39" s="3">
        <v>1</v>
      </c>
      <c r="M39" s="8">
        <v>172.08816528320301</v>
      </c>
      <c r="N39" s="1">
        <v>172.08816528320301</v>
      </c>
      <c r="O39" s="1">
        <v>107.824996948242</v>
      </c>
      <c r="P39" s="8">
        <v>151.47834777832</v>
      </c>
      <c r="Q39" s="1">
        <v>92.389999389648395</v>
      </c>
      <c r="R39" s="3">
        <v>0.65136396884918202</v>
      </c>
      <c r="S39" s="3">
        <v>0.783857762813568</v>
      </c>
      <c r="T39">
        <v>25</v>
      </c>
      <c r="U39">
        <v>0</v>
      </c>
      <c r="V39">
        <v>0</v>
      </c>
      <c r="W39">
        <v>0</v>
      </c>
      <c r="X39">
        <v>2</v>
      </c>
      <c r="Y39">
        <v>100</v>
      </c>
      <c r="Z39">
        <v>0.40000000596046398</v>
      </c>
      <c r="AA39">
        <v>1.29999995231628</v>
      </c>
      <c r="AB39">
        <v>0.89999997615814198</v>
      </c>
      <c r="AC39" s="2">
        <v>2.1931166702415699E-4</v>
      </c>
      <c r="AD39" s="2">
        <v>2.5060135521925899E-4</v>
      </c>
      <c r="AE39" s="2">
        <v>7.73488078266382E-4</v>
      </c>
      <c r="AF39" s="2">
        <v>7.1779606514610296E-5</v>
      </c>
      <c r="AG39" s="3">
        <f t="shared" si="3"/>
        <v>8.7948215180724907E-3</v>
      </c>
      <c r="AH39" s="3">
        <f t="shared" si="4"/>
        <v>1.8119569463143193</v>
      </c>
      <c r="AI39" s="3">
        <f t="shared" si="6"/>
        <v>-0.11976313113086964</v>
      </c>
      <c r="AJ39" s="3">
        <f t="shared" si="5"/>
        <v>-0.11976313113086964</v>
      </c>
      <c r="AK39" s="3">
        <f t="shared" si="7"/>
        <v>1.1197631311308696</v>
      </c>
    </row>
    <row r="40" spans="1:37" x14ac:dyDescent="0.25">
      <c r="A40" s="32" t="str" cm="1">
        <f t="array" ref="A40:B40">_xlfn.TEXTSPLIT(G40,"P")</f>
        <v>CottageWalls</v>
      </c>
      <c r="B40" t="str">
        <v>laneFull45Longest</v>
      </c>
      <c r="D40" s="32" t="str">
        <f t="shared" si="0"/>
        <v>Plane</v>
      </c>
      <c r="E40" s="32" t="str">
        <f t="shared" si="1"/>
        <v>45</v>
      </c>
      <c r="F40" s="32" t="str">
        <f t="shared" si="2"/>
        <v>Longest</v>
      </c>
      <c r="G40" t="s">
        <v>72</v>
      </c>
      <c r="H40" s="1">
        <v>375.86737060546801</v>
      </c>
      <c r="I40" s="1">
        <v>53.869369506835902</v>
      </c>
      <c r="J40" s="8">
        <v>368.44338989257801</v>
      </c>
      <c r="K40" s="1">
        <v>270.43899536132801</v>
      </c>
      <c r="L40" s="3">
        <v>1</v>
      </c>
      <c r="M40" s="8">
        <v>368.44338989257801</v>
      </c>
      <c r="N40" s="1">
        <v>368.44338989257801</v>
      </c>
      <c r="O40" s="1">
        <v>270.43899536132801</v>
      </c>
      <c r="P40" s="8">
        <v>147.25762939453099</v>
      </c>
      <c r="Q40" s="1">
        <v>90.593002319335895</v>
      </c>
      <c r="R40" s="3">
        <v>0.79500371217727595</v>
      </c>
      <c r="S40" s="3">
        <v>0.93191581964492798</v>
      </c>
      <c r="T40">
        <v>23</v>
      </c>
      <c r="U40">
        <v>0</v>
      </c>
      <c r="V40">
        <v>0</v>
      </c>
      <c r="W40">
        <v>0</v>
      </c>
      <c r="X40">
        <v>2</v>
      </c>
      <c r="Y40">
        <v>100</v>
      </c>
      <c r="Z40">
        <v>0.89999997615814198</v>
      </c>
      <c r="AA40">
        <v>1.29999995231628</v>
      </c>
      <c r="AB40">
        <v>0.89999997615814198</v>
      </c>
      <c r="AC40" s="2">
        <v>2.6011766749434103E-4</v>
      </c>
      <c r="AD40" s="2">
        <v>2.52042722422629E-4</v>
      </c>
      <c r="AE40" s="2">
        <v>1.4691379619762299E-3</v>
      </c>
      <c r="AF40" s="2">
        <v>7.2455186455044895E-5</v>
      </c>
      <c r="AG40" s="3">
        <f t="shared" si="3"/>
        <v>1.9751596689361568E-2</v>
      </c>
      <c r="AH40" s="3">
        <f t="shared" si="4"/>
        <v>1.7336059572006746</v>
      </c>
      <c r="AI40" s="3">
        <f t="shared" si="6"/>
        <v>-0.60032495239644579</v>
      </c>
      <c r="AJ40" s="3">
        <f t="shared" si="5"/>
        <v>-0.60032495239644579</v>
      </c>
      <c r="AK40" s="3">
        <f t="shared" si="7"/>
        <v>1.6003249523964458</v>
      </c>
    </row>
    <row r="41" spans="1:37" x14ac:dyDescent="0.25">
      <c r="A41" s="32" t="str" cm="1">
        <f t="array" ref="A41:B41">_xlfn.TEXTSPLIT(G41,"P")</f>
        <v>CottageWalls</v>
      </c>
      <c r="B41" t="str">
        <v>laneFullStandard45</v>
      </c>
      <c r="D41" s="32" t="str">
        <f t="shared" si="0"/>
        <v>Plane</v>
      </c>
      <c r="E41" s="32" t="str">
        <f t="shared" si="1"/>
        <v>45</v>
      </c>
      <c r="F41" s="32" t="str">
        <f t="shared" si="2"/>
        <v>Standard</v>
      </c>
      <c r="G41" t="s">
        <v>240</v>
      </c>
      <c r="H41" s="1">
        <v>394.35241699218699</v>
      </c>
      <c r="I41" s="1">
        <v>50.020580291747997</v>
      </c>
      <c r="J41" s="8">
        <v>394.40100097656199</v>
      </c>
      <c r="K41" s="1">
        <v>294.79699707031199</v>
      </c>
      <c r="L41" s="3">
        <v>1</v>
      </c>
      <c r="M41" s="8">
        <v>394.40100097656199</v>
      </c>
      <c r="N41" s="1">
        <v>394.40100097656199</v>
      </c>
      <c r="O41" s="1">
        <v>294.79699707031199</v>
      </c>
      <c r="P41" s="8">
        <v>137.76045227050699</v>
      </c>
      <c r="Q41" s="1">
        <v>85.705001831054602</v>
      </c>
      <c r="R41" s="3">
        <v>0.76708483695983798</v>
      </c>
      <c r="S41" s="3">
        <v>0.87183243036270097</v>
      </c>
      <c r="T41">
        <v>19</v>
      </c>
      <c r="U41">
        <v>0</v>
      </c>
      <c r="V41">
        <v>0</v>
      </c>
      <c r="W41">
        <v>0</v>
      </c>
      <c r="X41">
        <v>2</v>
      </c>
      <c r="Y41">
        <v>100</v>
      </c>
      <c r="Z41">
        <v>0.89999997615814198</v>
      </c>
      <c r="AA41">
        <v>1.29999995231628</v>
      </c>
      <c r="AB41">
        <v>0.89999997615814198</v>
      </c>
      <c r="AC41" s="2">
        <v>2.62011541053652E-4</v>
      </c>
      <c r="AD41" s="2">
        <v>2.5667817681096402E-4</v>
      </c>
      <c r="AE41" s="2">
        <v>7.2910479502752396E-5</v>
      </c>
      <c r="AF41" s="2">
        <v>7.2210306825581897E-5</v>
      </c>
      <c r="AG41" s="3">
        <f t="shared" si="3"/>
        <v>1.2319940814756704E-4</v>
      </c>
      <c r="AH41" s="3">
        <f t="shared" si="4"/>
        <v>1.7540754518842243</v>
      </c>
      <c r="AI41" s="3">
        <f t="shared" si="6"/>
        <v>-0.65070967890699238</v>
      </c>
      <c r="AJ41" s="3">
        <f t="shared" si="5"/>
        <v>-0.65070967890699238</v>
      </c>
      <c r="AK41" s="3">
        <f t="shared" si="7"/>
        <v>1.6507096789069922</v>
      </c>
    </row>
    <row r="42" spans="1:37" x14ac:dyDescent="0.25">
      <c r="A42" s="32" t="str" cm="1">
        <f t="array" ref="A42:B42">_xlfn.TEXTSPLIT(G42,"P")</f>
        <v>CottageWalls</v>
      </c>
      <c r="B42" t="str">
        <v>laneFullSahOblique</v>
      </c>
      <c r="D42" s="32" t="str">
        <f t="shared" si="0"/>
        <v>Plane</v>
      </c>
      <c r="E42" s="32" t="str">
        <f t="shared" si="1"/>
        <v>Oblique</v>
      </c>
      <c r="F42" s="32" t="str">
        <f t="shared" si="2"/>
        <v>Facing</v>
      </c>
      <c r="G42" s="9" t="s">
        <v>160</v>
      </c>
      <c r="H42" s="1">
        <v>144.61033630371</v>
      </c>
      <c r="I42" s="1">
        <v>53.869369506835902</v>
      </c>
      <c r="J42" s="8">
        <v>144.79428100585901</v>
      </c>
      <c r="K42" s="1">
        <v>93.802001953125</v>
      </c>
      <c r="L42" s="3">
        <v>1</v>
      </c>
      <c r="M42" s="8">
        <v>144.79428100585901</v>
      </c>
      <c r="N42" s="1">
        <v>144.79428100585901</v>
      </c>
      <c r="O42" s="1">
        <v>93.802001953125</v>
      </c>
      <c r="P42" s="8">
        <v>137.27592468261699</v>
      </c>
      <c r="Q42" s="1">
        <v>84.474998474121094</v>
      </c>
      <c r="R42" s="3">
        <v>0.63787460327148404</v>
      </c>
      <c r="S42" s="3">
        <v>0.77814930677413896</v>
      </c>
      <c r="T42" s="11">
        <v>23</v>
      </c>
      <c r="U42" s="11">
        <v>0</v>
      </c>
      <c r="V42" s="11">
        <v>0</v>
      </c>
      <c r="W42" s="11">
        <v>0</v>
      </c>
      <c r="X42" s="11">
        <v>2</v>
      </c>
      <c r="Y42" s="11">
        <v>100</v>
      </c>
      <c r="Z42" s="10">
        <v>0.40000000596046398</v>
      </c>
      <c r="AA42" s="10">
        <v>1.29999995231628</v>
      </c>
      <c r="AB42" s="10">
        <v>0.89999997615814198</v>
      </c>
      <c r="AC42" s="2">
        <v>2.3867844720371E-4</v>
      </c>
      <c r="AD42" s="2">
        <v>2.5453674606978801E-4</v>
      </c>
      <c r="AE42" s="2">
        <v>7.1858004957903095E-5</v>
      </c>
      <c r="AF42" s="2">
        <v>7.1925176598597304E-5</v>
      </c>
      <c r="AG42" s="3">
        <f t="shared" si="3"/>
        <v>1.2720024505211444E-3</v>
      </c>
      <c r="AH42" s="3">
        <f t="shared" si="4"/>
        <v>1.5483113305270257</v>
      </c>
      <c r="AI42" s="3">
        <f t="shared" si="6"/>
        <v>-5.1924401095218613E-2</v>
      </c>
      <c r="AJ42" s="3">
        <f t="shared" si="5"/>
        <v>-5.1924401095218613E-2</v>
      </c>
      <c r="AK42" s="3">
        <f t="shared" si="7"/>
        <v>1.0519244010952187</v>
      </c>
    </row>
    <row r="43" spans="1:37" x14ac:dyDescent="0.25">
      <c r="A43" s="32" t="str" cm="1">
        <f t="array" ref="A43:B43">_xlfn.TEXTSPLIT(G43,"P")</f>
        <v>CottageWalls</v>
      </c>
      <c r="B43" t="str">
        <v>laneFullOblique</v>
      </c>
      <c r="D43" s="32" t="str">
        <f t="shared" si="0"/>
        <v>Plane</v>
      </c>
      <c r="E43" s="32" t="str">
        <f t="shared" si="1"/>
        <v>Oblique</v>
      </c>
      <c r="F43" s="32" t="str">
        <f t="shared" si="2"/>
        <v>Full</v>
      </c>
      <c r="G43" t="s">
        <v>41</v>
      </c>
      <c r="H43" s="1">
        <v>177.82260131835901</v>
      </c>
      <c r="I43" s="1">
        <v>53.869369506835902</v>
      </c>
      <c r="J43" s="8">
        <v>178.103591918945</v>
      </c>
      <c r="K43" s="1">
        <v>111.34600067138599</v>
      </c>
      <c r="L43" s="3">
        <v>1</v>
      </c>
      <c r="M43" s="8">
        <v>178.103591918945</v>
      </c>
      <c r="N43" s="1">
        <v>178.103591918945</v>
      </c>
      <c r="O43" s="1">
        <v>111.34600067138599</v>
      </c>
      <c r="P43" s="8">
        <v>137.97196960449199</v>
      </c>
      <c r="Q43" s="1">
        <v>84.853996276855398</v>
      </c>
      <c r="R43" s="3">
        <v>0.72123324871063199</v>
      </c>
      <c r="S43" s="3">
        <v>0.90012204647064198</v>
      </c>
      <c r="T43">
        <v>32</v>
      </c>
      <c r="U43">
        <v>0</v>
      </c>
      <c r="V43">
        <v>0</v>
      </c>
      <c r="W43">
        <v>0</v>
      </c>
      <c r="X43">
        <v>2</v>
      </c>
      <c r="Y43">
        <v>100</v>
      </c>
      <c r="Z43">
        <v>0.40000000596046398</v>
      </c>
      <c r="AA43">
        <v>1.29999995231628</v>
      </c>
      <c r="AB43">
        <v>0.89999997615814198</v>
      </c>
      <c r="AC43" s="2">
        <v>2.4246981774922401E-4</v>
      </c>
      <c r="AD43" s="2">
        <v>2.53422098467126E-4</v>
      </c>
      <c r="AE43" s="2">
        <v>9.8813918884843501E-4</v>
      </c>
      <c r="AF43" s="2">
        <v>7.2505099524278194E-5</v>
      </c>
      <c r="AG43" s="3">
        <f t="shared" si="3"/>
        <v>1.5801737152800492E-3</v>
      </c>
      <c r="AH43" s="3">
        <f t="shared" si="4"/>
        <v>1.5612323082226467</v>
      </c>
      <c r="AI43" s="3">
        <f t="shared" si="6"/>
        <v>-0.22532741693787359</v>
      </c>
      <c r="AJ43" s="3">
        <f t="shared" si="5"/>
        <v>-0.22532741693787359</v>
      </c>
      <c r="AK43" s="3">
        <f t="shared" si="7"/>
        <v>1.2253274169378736</v>
      </c>
    </row>
    <row r="44" spans="1:37" x14ac:dyDescent="0.25">
      <c r="A44" s="32" t="str" cm="1">
        <f t="array" ref="A44:B44">_xlfn.TEXTSPLIT(G44,"P")</f>
        <v>CottageWalls</v>
      </c>
      <c r="B44" t="str">
        <v>laneFullObliqueLongest</v>
      </c>
      <c r="D44" s="32" t="str">
        <f t="shared" si="0"/>
        <v>Plane</v>
      </c>
      <c r="E44" s="32" t="str">
        <f t="shared" si="1"/>
        <v>Oblique</v>
      </c>
      <c r="F44" s="32" t="str">
        <f t="shared" si="2"/>
        <v>Longest</v>
      </c>
      <c r="G44" t="s">
        <v>64</v>
      </c>
      <c r="H44" s="1">
        <v>338.65432739257801</v>
      </c>
      <c r="I44" s="1">
        <v>53.869369506835902</v>
      </c>
      <c r="J44" s="8">
        <v>336.31988525390602</v>
      </c>
      <c r="K44" s="1">
        <v>248.57600402832</v>
      </c>
      <c r="L44" s="3">
        <v>1</v>
      </c>
      <c r="M44" s="8">
        <v>336.31988525390602</v>
      </c>
      <c r="N44" s="1">
        <v>336.31988525390602</v>
      </c>
      <c r="O44" s="1">
        <v>248.57600402832</v>
      </c>
      <c r="P44" s="8">
        <v>135.99298095703099</v>
      </c>
      <c r="Q44" s="1">
        <v>83.775001525878906</v>
      </c>
      <c r="R44" s="3">
        <v>0.77871274948120095</v>
      </c>
      <c r="S44" s="3">
        <v>0.87965983152389504</v>
      </c>
      <c r="T44">
        <v>20</v>
      </c>
      <c r="U44">
        <v>0</v>
      </c>
      <c r="V44">
        <v>0</v>
      </c>
      <c r="W44">
        <v>0</v>
      </c>
      <c r="X44">
        <v>2</v>
      </c>
      <c r="Y44">
        <v>100</v>
      </c>
      <c r="Z44">
        <v>0.89999997615814198</v>
      </c>
      <c r="AA44">
        <v>1.29999995231628</v>
      </c>
      <c r="AB44">
        <v>0.89999997615814198</v>
      </c>
      <c r="AC44" s="2">
        <v>2.7531810337677598E-4</v>
      </c>
      <c r="AD44" s="2">
        <v>2.51459772698581E-4</v>
      </c>
      <c r="AE44" s="2">
        <v>1.6561459051445101E-3</v>
      </c>
      <c r="AF44" s="2">
        <v>7.1856127760838704E-5</v>
      </c>
      <c r="AG44" s="3">
        <f t="shared" si="3"/>
        <v>6.8932889670883643E-3</v>
      </c>
      <c r="AH44" s="3">
        <f t="shared" si="4"/>
        <v>1.5244955009130705</v>
      </c>
      <c r="AI44" s="3">
        <f t="shared" si="6"/>
        <v>-0.59564394815857358</v>
      </c>
      <c r="AJ44" s="3">
        <f t="shared" si="5"/>
        <v>-0.59564394815857358</v>
      </c>
      <c r="AK44" s="3">
        <f t="shared" si="7"/>
        <v>1.5956439481585736</v>
      </c>
    </row>
    <row r="45" spans="1:37" x14ac:dyDescent="0.25">
      <c r="A45" s="32" t="str" cm="1">
        <f t="array" ref="A45:B45">_xlfn.TEXTSPLIT(G45,"P")</f>
        <v>CottageWalls</v>
      </c>
      <c r="B45" t="str">
        <v>laneFullStandardOblique</v>
      </c>
      <c r="D45" s="32" t="str">
        <f t="shared" si="0"/>
        <v>Plane</v>
      </c>
      <c r="E45" s="32" t="str">
        <f t="shared" si="1"/>
        <v>Oblique</v>
      </c>
      <c r="F45" s="32" t="str">
        <f t="shared" si="2"/>
        <v>Standard</v>
      </c>
      <c r="G45" t="s">
        <v>241</v>
      </c>
      <c r="H45" s="1">
        <v>369.44387817382801</v>
      </c>
      <c r="I45" s="1">
        <v>50.020580291747997</v>
      </c>
      <c r="J45" s="8">
        <v>370.28564453125</v>
      </c>
      <c r="K45" s="1">
        <v>278.44100952148398</v>
      </c>
      <c r="L45" s="3">
        <v>1</v>
      </c>
      <c r="M45" s="8">
        <v>370.28564453125</v>
      </c>
      <c r="N45" s="1">
        <v>370.28564453125</v>
      </c>
      <c r="O45" s="1">
        <v>278.44100952148398</v>
      </c>
      <c r="P45" s="8">
        <v>125.60108184814401</v>
      </c>
      <c r="Q45" s="1">
        <v>78.5989990234375</v>
      </c>
      <c r="R45" s="3">
        <v>0.75127035379409701</v>
      </c>
      <c r="S45" s="3">
        <v>0.86331522464752197</v>
      </c>
      <c r="T45">
        <v>19</v>
      </c>
      <c r="U45">
        <v>0</v>
      </c>
      <c r="V45">
        <v>0</v>
      </c>
      <c r="W45">
        <v>0</v>
      </c>
      <c r="X45">
        <v>2</v>
      </c>
      <c r="Y45">
        <v>100</v>
      </c>
      <c r="Z45">
        <v>0.89999997615814198</v>
      </c>
      <c r="AA45">
        <v>1.29999995231628</v>
      </c>
      <c r="AB45">
        <v>0.89999997615814198</v>
      </c>
      <c r="AC45" s="2">
        <v>2.6070067542605102E-4</v>
      </c>
      <c r="AD45" s="2">
        <v>2.6308777160011199E-4</v>
      </c>
      <c r="AE45" s="2">
        <v>7.2957976954057799E-5</v>
      </c>
      <c r="AF45" s="2">
        <v>7.2384886152576601E-5</v>
      </c>
      <c r="AG45" s="3">
        <f t="shared" si="3"/>
        <v>2.2784688207119971E-3</v>
      </c>
      <c r="AH45" s="3">
        <f t="shared" si="4"/>
        <v>1.5109880996095657</v>
      </c>
      <c r="AI45" s="3">
        <f t="shared" si="6"/>
        <v>-0.6607994835793749</v>
      </c>
      <c r="AJ45" s="3">
        <f t="shared" si="5"/>
        <v>-0.6607994835793749</v>
      </c>
      <c r="AK45" s="3">
        <f t="shared" si="7"/>
        <v>1.6607994835793751</v>
      </c>
    </row>
    <row r="46" spans="1:37" x14ac:dyDescent="0.25">
      <c r="A46" s="32" t="str" cm="1">
        <f t="array" ref="A46:C46">_xlfn.TEXTSPLIT(G46,"P")</f>
        <v>CottageWalls</v>
      </c>
      <c r="B46" t="str">
        <v>laneFullSah</v>
      </c>
      <c r="C46" t="str">
        <v>arallel</v>
      </c>
      <c r="D46" s="32" t="str">
        <f t="shared" si="0"/>
        <v>Plane</v>
      </c>
      <c r="E46" s="32" t="str">
        <f t="shared" si="1"/>
        <v>Parallel</v>
      </c>
      <c r="F46" s="32" t="str">
        <f t="shared" si="2"/>
        <v>Facing</v>
      </c>
      <c r="G46" s="9" t="s">
        <v>156</v>
      </c>
      <c r="H46" s="1">
        <v>95.073623657226506</v>
      </c>
      <c r="I46" s="1">
        <v>53.869369506835902</v>
      </c>
      <c r="J46" s="8">
        <v>95.525650024414006</v>
      </c>
      <c r="K46" s="1">
        <v>65.044998168945298</v>
      </c>
      <c r="L46" s="3">
        <v>1</v>
      </c>
      <c r="M46" s="8">
        <v>95.380447387695298</v>
      </c>
      <c r="N46" s="1">
        <v>48.400005340576101</v>
      </c>
      <c r="O46" s="1">
        <v>64.963996887207003</v>
      </c>
      <c r="P46" s="8">
        <v>126.641052246093</v>
      </c>
      <c r="Q46" s="1">
        <v>80.760002136230398</v>
      </c>
      <c r="R46" s="3">
        <v>0.70038503408431996</v>
      </c>
      <c r="S46" s="3">
        <v>0.776025831699371</v>
      </c>
      <c r="T46" s="11">
        <v>22</v>
      </c>
      <c r="U46" s="11">
        <v>0</v>
      </c>
      <c r="V46" s="11">
        <v>0</v>
      </c>
      <c r="W46" s="11">
        <v>0</v>
      </c>
      <c r="X46" s="11">
        <v>2</v>
      </c>
      <c r="Y46" s="11">
        <v>100</v>
      </c>
      <c r="Z46" s="10">
        <v>0.40000000596046398</v>
      </c>
      <c r="AA46" s="10">
        <v>1.29999995231628</v>
      </c>
      <c r="AB46" s="10">
        <v>0.89999997615814198</v>
      </c>
      <c r="AC46" s="2">
        <v>1.9156056805513799E-4</v>
      </c>
      <c r="AD46" s="2">
        <v>2.5531291612423902E-4</v>
      </c>
      <c r="AE46" s="2">
        <v>7.2474234912078801E-5</v>
      </c>
      <c r="AF46" s="2">
        <v>7.2266280767507797E-5</v>
      </c>
      <c r="AG46" s="3">
        <f t="shared" si="3"/>
        <v>3.2272224268530981E-3</v>
      </c>
      <c r="AH46" s="3">
        <f t="shared" si="4"/>
        <v>1.3508916737928878</v>
      </c>
      <c r="AI46" s="3">
        <f t="shared" si="6"/>
        <v>0.3277464691618811</v>
      </c>
      <c r="AJ46" s="3">
        <f t="shared" si="5"/>
        <v>0.3257282438143751</v>
      </c>
      <c r="AK46" s="3">
        <f t="shared" si="7"/>
        <v>0.35411980559864942</v>
      </c>
    </row>
    <row r="47" spans="1:37" x14ac:dyDescent="0.25">
      <c r="A47" s="32" t="str" cm="1">
        <f t="array" ref="A47:C47">_xlfn.TEXTSPLIT(G47,"P")</f>
        <v>CottageWalls</v>
      </c>
      <c r="B47" t="str">
        <v>laneFull</v>
      </c>
      <c r="C47" t="str">
        <v>arallel</v>
      </c>
      <c r="D47" s="32" t="str">
        <f t="shared" si="0"/>
        <v>Plane</v>
      </c>
      <c r="E47" s="32" t="str">
        <f t="shared" si="1"/>
        <v>Parallel</v>
      </c>
      <c r="F47" s="32" t="str">
        <f t="shared" si="2"/>
        <v>Full</v>
      </c>
      <c r="G47" t="s">
        <v>36</v>
      </c>
      <c r="H47" s="1">
        <v>80.350761413574205</v>
      </c>
      <c r="I47" s="1">
        <v>53.869369506835902</v>
      </c>
      <c r="J47" s="8">
        <v>80.103195190429602</v>
      </c>
      <c r="K47" s="1">
        <v>57.285999298095703</v>
      </c>
      <c r="L47" s="3">
        <v>1</v>
      </c>
      <c r="M47" s="8">
        <v>80.103195190429602</v>
      </c>
      <c r="N47" s="1">
        <v>80.103195190429602</v>
      </c>
      <c r="O47" s="1">
        <v>57.285999298095703</v>
      </c>
      <c r="P47" s="8">
        <v>126.427932739257</v>
      </c>
      <c r="Q47" s="1">
        <v>80.5780029296875</v>
      </c>
      <c r="R47" s="3">
        <v>0.64303153753280595</v>
      </c>
      <c r="S47" s="3">
        <v>0.73164361715316695</v>
      </c>
      <c r="T47">
        <v>23</v>
      </c>
      <c r="U47">
        <v>0</v>
      </c>
      <c r="V47">
        <v>0</v>
      </c>
      <c r="W47">
        <v>0</v>
      </c>
      <c r="X47">
        <v>2</v>
      </c>
      <c r="Y47">
        <v>100</v>
      </c>
      <c r="Z47">
        <v>0.40000000596046398</v>
      </c>
      <c r="AA47">
        <v>1.29999995231628</v>
      </c>
      <c r="AB47">
        <v>0.89999997615814198</v>
      </c>
      <c r="AC47" s="2">
        <v>1.9150126900058199E-4</v>
      </c>
      <c r="AD47" s="2">
        <v>2.5126541731879099E-4</v>
      </c>
      <c r="AE47" s="2">
        <v>1.1217031860724E-3</v>
      </c>
      <c r="AF47" s="2">
        <v>7.1849288360681303E-5</v>
      </c>
      <c r="AG47" s="3">
        <f t="shared" si="3"/>
        <v>3.0810687887617111E-3</v>
      </c>
      <c r="AH47" s="3">
        <f t="shared" si="4"/>
        <v>1.3469354458142226</v>
      </c>
      <c r="AI47" s="3">
        <f t="shared" si="6"/>
        <v>0.57831323006154056</v>
      </c>
      <c r="AJ47" s="3">
        <f t="shared" si="5"/>
        <v>0.57831323006154056</v>
      </c>
      <c r="AK47" s="3">
        <f t="shared" si="7"/>
        <v>0.42168676993845949</v>
      </c>
    </row>
    <row r="48" spans="1:37" x14ac:dyDescent="0.25">
      <c r="A48" s="32" t="str" cm="1">
        <f t="array" ref="A48:C48">_xlfn.TEXTSPLIT(G48,"P")</f>
        <v>CottageWalls</v>
      </c>
      <c r="B48" t="str">
        <v>laneFull</v>
      </c>
      <c r="C48" t="str">
        <v>arallelLongest</v>
      </c>
      <c r="D48" s="32" t="str">
        <f t="shared" si="0"/>
        <v>Plane</v>
      </c>
      <c r="E48" s="32" t="str">
        <f t="shared" si="1"/>
        <v>Parallel</v>
      </c>
      <c r="F48" s="32" t="str">
        <f t="shared" si="2"/>
        <v>Longest</v>
      </c>
      <c r="G48" t="s">
        <v>70</v>
      </c>
      <c r="H48" s="1">
        <v>226.45098876953099</v>
      </c>
      <c r="I48" s="1">
        <v>53.869369506835902</v>
      </c>
      <c r="J48" s="8">
        <v>220.17524719238199</v>
      </c>
      <c r="K48" s="1">
        <v>162.16799926757801</v>
      </c>
      <c r="L48" s="3">
        <v>1</v>
      </c>
      <c r="M48" s="8">
        <v>220.17524719238199</v>
      </c>
      <c r="N48" s="1">
        <v>220.17524719238199</v>
      </c>
      <c r="O48" s="1">
        <v>162.16799926757801</v>
      </c>
      <c r="P48" s="8">
        <v>125.6455078125</v>
      </c>
      <c r="Q48" s="1">
        <v>80.288002014160099</v>
      </c>
      <c r="R48" s="3">
        <v>0.80392873287200906</v>
      </c>
      <c r="S48" s="3">
        <v>0.85349875688552801</v>
      </c>
      <c r="T48">
        <v>17</v>
      </c>
      <c r="U48">
        <v>0</v>
      </c>
      <c r="V48">
        <v>0</v>
      </c>
      <c r="W48">
        <v>0</v>
      </c>
      <c r="X48">
        <v>2</v>
      </c>
      <c r="Y48">
        <v>100</v>
      </c>
      <c r="Z48">
        <v>0.89999997615814198</v>
      </c>
      <c r="AA48">
        <v>1.29999995231628</v>
      </c>
      <c r="AB48">
        <v>0.89999997615814198</v>
      </c>
      <c r="AC48" s="2">
        <v>2.6046027778647802E-4</v>
      </c>
      <c r="AD48" s="2">
        <v>2.6819197228178301E-4</v>
      </c>
      <c r="AE48" s="2">
        <v>1.2818715767934901E-3</v>
      </c>
      <c r="AF48" s="2">
        <v>7.4275078077334897E-5</v>
      </c>
      <c r="AG48" s="3">
        <f t="shared" si="3"/>
        <v>2.7713465113354398E-2</v>
      </c>
      <c r="AH48" s="3">
        <f t="shared" si="4"/>
        <v>1.3324109593774967</v>
      </c>
      <c r="AI48" s="3">
        <f t="shared" si="6"/>
        <v>-0.42933863177310283</v>
      </c>
      <c r="AJ48" s="3">
        <f t="shared" si="5"/>
        <v>-0.42933863177310283</v>
      </c>
      <c r="AK48" s="3">
        <f t="shared" si="7"/>
        <v>1.4293386317731029</v>
      </c>
    </row>
    <row r="49" spans="1:37" x14ac:dyDescent="0.25">
      <c r="A49" s="32" t="str" cm="1">
        <f t="array" ref="A49:C49">_xlfn.TEXTSPLIT(G49,"P")</f>
        <v>CottageWalls</v>
      </c>
      <c r="B49" t="str">
        <v>laneFullStandard</v>
      </c>
      <c r="C49" t="str">
        <v>arallel</v>
      </c>
      <c r="D49" s="32" t="str">
        <f t="shared" si="0"/>
        <v>Plane</v>
      </c>
      <c r="E49" s="32" t="str">
        <f t="shared" si="1"/>
        <v>Parallel</v>
      </c>
      <c r="F49" s="32" t="str">
        <f t="shared" si="2"/>
        <v>Standard</v>
      </c>
      <c r="G49" t="s">
        <v>238</v>
      </c>
      <c r="H49" s="1">
        <v>205.38539123535099</v>
      </c>
      <c r="I49" s="1">
        <v>50.020580291747997</v>
      </c>
      <c r="J49" s="8">
        <v>203.212890625</v>
      </c>
      <c r="K49" s="1">
        <v>148.35899353027301</v>
      </c>
      <c r="L49" s="3">
        <v>1</v>
      </c>
      <c r="M49" s="8">
        <v>203.06169128417901</v>
      </c>
      <c r="N49" s="1">
        <v>50.400005340576101</v>
      </c>
      <c r="O49" s="1">
        <v>148.27499389648401</v>
      </c>
      <c r="P49" s="8">
        <v>118.20101928710901</v>
      </c>
      <c r="Q49" s="1">
        <v>76.550003051757798</v>
      </c>
      <c r="R49" s="3">
        <v>0.83764940500259399</v>
      </c>
      <c r="S49" s="3">
        <v>0.89103758335113503</v>
      </c>
      <c r="T49">
        <v>18</v>
      </c>
      <c r="U49">
        <v>0</v>
      </c>
      <c r="V49">
        <v>0</v>
      </c>
      <c r="W49">
        <v>0</v>
      </c>
      <c r="X49">
        <v>2</v>
      </c>
      <c r="Y49">
        <v>100</v>
      </c>
      <c r="Z49">
        <v>0.89999997615814198</v>
      </c>
      <c r="AA49">
        <v>1.29999995231628</v>
      </c>
      <c r="AB49">
        <v>0.89999997615814198</v>
      </c>
      <c r="AC49" s="2">
        <v>2.62484012637287E-4</v>
      </c>
      <c r="AD49" s="2">
        <v>2.7074007084593101E-4</v>
      </c>
      <c r="AE49" s="2">
        <v>7.2068170993588797E-5</v>
      </c>
      <c r="AF49" s="2">
        <v>7.2075847128871801E-5</v>
      </c>
      <c r="AG49" s="3">
        <f t="shared" si="3"/>
        <v>1.1313852154700051E-2</v>
      </c>
      <c r="AH49" s="3">
        <f t="shared" si="4"/>
        <v>1.3630477415034885</v>
      </c>
      <c r="AI49" s="3">
        <f t="shared" si="6"/>
        <v>-0.41790586624391857</v>
      </c>
      <c r="AJ49" s="3">
        <f t="shared" si="5"/>
        <v>-0.4183389699168647</v>
      </c>
      <c r="AK49" s="3">
        <f t="shared" si="7"/>
        <v>2.6837433135894981</v>
      </c>
    </row>
    <row r="50" spans="1:37" x14ac:dyDescent="0.25">
      <c r="A50" s="32" t="str" cm="1">
        <f t="array" ref="A50:B50">_xlfn.TEXTSPLIT(G50,"P")</f>
        <v>CottageWalls</v>
      </c>
      <c r="B50" t="str">
        <v>ointFullSah15</v>
      </c>
      <c r="D50" s="32" t="str">
        <f t="shared" si="0"/>
        <v>Point</v>
      </c>
      <c r="E50" s="32" t="str">
        <f t="shared" si="1"/>
        <v>15</v>
      </c>
      <c r="F50" s="32" t="str">
        <f t="shared" si="2"/>
        <v>Facing</v>
      </c>
      <c r="G50" s="9" t="s">
        <v>204</v>
      </c>
      <c r="H50" s="1">
        <v>88.913619995117102</v>
      </c>
      <c r="I50" s="1">
        <v>53.869369506835902</v>
      </c>
      <c r="J50" s="8">
        <v>95.159805297851506</v>
      </c>
      <c r="K50" s="1">
        <v>61.1380004882812</v>
      </c>
      <c r="L50" s="3">
        <v>0.90200001001357999</v>
      </c>
      <c r="M50" s="8">
        <v>89.3994140625</v>
      </c>
      <c r="N50" s="1">
        <v>58.779579162597599</v>
      </c>
      <c r="O50" s="1">
        <v>57.387001037597599</v>
      </c>
      <c r="P50" s="8">
        <v>97.699806213378906</v>
      </c>
      <c r="Q50" s="1">
        <v>61.132999420166001</v>
      </c>
      <c r="R50" s="3">
        <v>0.55442517995834295</v>
      </c>
      <c r="S50" s="3">
        <v>0.84039926528930597</v>
      </c>
      <c r="T50" s="11">
        <v>25</v>
      </c>
      <c r="U50" s="11">
        <v>0</v>
      </c>
      <c r="V50" s="11">
        <v>0</v>
      </c>
      <c r="W50" s="11">
        <v>0</v>
      </c>
      <c r="X50" s="11">
        <v>2</v>
      </c>
      <c r="Y50" s="11">
        <v>100</v>
      </c>
      <c r="Z50" s="10">
        <v>0.40000000596046398</v>
      </c>
      <c r="AA50" s="10">
        <v>1.29999995231628</v>
      </c>
      <c r="AB50" s="10">
        <v>0.89999997615814198</v>
      </c>
      <c r="AC50" s="2">
        <v>2.4487252812832502E-4</v>
      </c>
      <c r="AD50" s="2">
        <v>2.5985189131461003E-4</v>
      </c>
      <c r="AE50" s="2">
        <v>7.2800292400643202E-5</v>
      </c>
      <c r="AF50" s="2">
        <v>7.2988579631783E-5</v>
      </c>
      <c r="AG50" s="3">
        <f t="shared" si="3"/>
        <v>5.4636631306831983E-3</v>
      </c>
      <c r="AH50" s="3">
        <f t="shared" si="4"/>
        <v>0.81364302400051336</v>
      </c>
      <c r="AI50" s="3">
        <f t="shared" si="6"/>
        <v>9.2846158310120705E-2</v>
      </c>
      <c r="AJ50" s="3">
        <f t="shared" si="5"/>
        <v>2.6691951581628005E-2</v>
      </c>
      <c r="AK50" s="3">
        <f t="shared" si="7"/>
        <v>0.85878782616122262</v>
      </c>
    </row>
    <row r="51" spans="1:37" x14ac:dyDescent="0.25">
      <c r="A51" s="32" t="str" cm="1">
        <f t="array" ref="A51:B51">_xlfn.TEXTSPLIT(G51,"P")</f>
        <v>CottageWalls</v>
      </c>
      <c r="B51" t="str">
        <v>ointFull15</v>
      </c>
      <c r="D51" s="32" t="str">
        <f t="shared" si="0"/>
        <v>Point</v>
      </c>
      <c r="E51" s="32" t="str">
        <f t="shared" si="1"/>
        <v>15</v>
      </c>
      <c r="F51" s="32" t="str">
        <f t="shared" si="2"/>
        <v>Full</v>
      </c>
      <c r="G51" t="s">
        <v>81</v>
      </c>
      <c r="H51" s="1">
        <v>87.426521301269503</v>
      </c>
      <c r="I51" s="1">
        <v>53.869369506835902</v>
      </c>
      <c r="J51" s="8">
        <v>93.092239379882798</v>
      </c>
      <c r="K51" s="1">
        <v>59.855998992919901</v>
      </c>
      <c r="L51" s="3">
        <v>0.89300000667571999</v>
      </c>
      <c r="M51" s="8">
        <v>87.308631896972599</v>
      </c>
      <c r="N51" s="1">
        <v>54.052330017089801</v>
      </c>
      <c r="O51" s="1">
        <v>56.150001525878899</v>
      </c>
      <c r="P51" s="8">
        <v>96.556632995605398</v>
      </c>
      <c r="Q51" s="1">
        <v>60.505001068115199</v>
      </c>
      <c r="R51" s="3">
        <v>0.37985119223594599</v>
      </c>
      <c r="S51" s="3">
        <v>0.62432110309600797</v>
      </c>
      <c r="T51">
        <v>21</v>
      </c>
      <c r="U51">
        <v>0</v>
      </c>
      <c r="V51">
        <v>0</v>
      </c>
      <c r="W51">
        <v>0</v>
      </c>
      <c r="X51">
        <v>2</v>
      </c>
      <c r="Y51">
        <v>100</v>
      </c>
      <c r="Z51">
        <v>0.40000000596046398</v>
      </c>
      <c r="AA51">
        <v>1.29999995231628</v>
      </c>
      <c r="AB51">
        <v>0.89999997615814198</v>
      </c>
      <c r="AC51" s="2">
        <v>2.61608423897996E-4</v>
      </c>
      <c r="AD51" s="2">
        <v>2.5544612435623998E-4</v>
      </c>
      <c r="AE51" s="2">
        <v>1.3883741339668599E-3</v>
      </c>
      <c r="AF51" s="2">
        <v>7.1830720116849894E-5</v>
      </c>
      <c r="AG51" s="3">
        <f t="shared" si="3"/>
        <v>1.3484398388752038E-3</v>
      </c>
      <c r="AH51" s="3">
        <f t="shared" si="4"/>
        <v>0.79242181372389331</v>
      </c>
      <c r="AI51" s="3">
        <f t="shared" si="6"/>
        <v>0.1059231017334664</v>
      </c>
      <c r="AJ51" s="3">
        <f t="shared" si="5"/>
        <v>3.7214633988826934E-2</v>
      </c>
      <c r="AK51" s="3">
        <f t="shared" si="7"/>
        <v>0.82890652270292775</v>
      </c>
    </row>
    <row r="52" spans="1:37" x14ac:dyDescent="0.25">
      <c r="A52" s="32" t="str" cm="1">
        <f t="array" ref="A52:B52">_xlfn.TEXTSPLIT(G52,"P")</f>
        <v>CottageWalls</v>
      </c>
      <c r="B52" t="str">
        <v>ointFull15Longest</v>
      </c>
      <c r="D52" s="32" t="str">
        <f t="shared" si="0"/>
        <v>Point</v>
      </c>
      <c r="E52" s="32" t="str">
        <f t="shared" si="1"/>
        <v>15</v>
      </c>
      <c r="F52" s="32" t="str">
        <f t="shared" si="2"/>
        <v>Longest</v>
      </c>
      <c r="G52" t="s">
        <v>311</v>
      </c>
      <c r="H52" s="1">
        <v>153.060546875</v>
      </c>
      <c r="I52" s="1">
        <v>50.020580291747997</v>
      </c>
      <c r="J52" s="8">
        <v>152.36917114257801</v>
      </c>
      <c r="K52" s="1">
        <v>103.026000976562</v>
      </c>
      <c r="L52" s="3">
        <v>0.90200001001357999</v>
      </c>
      <c r="M52" s="8">
        <v>146.86671447753901</v>
      </c>
      <c r="N52" s="1">
        <v>56.146938323974602</v>
      </c>
      <c r="O52" s="1">
        <v>99.403999328613196</v>
      </c>
      <c r="P52" s="8">
        <v>89.749412536621094</v>
      </c>
      <c r="Q52" s="1">
        <v>57.120998382568303</v>
      </c>
      <c r="R52" s="3">
        <v>0.56804680824279696</v>
      </c>
      <c r="S52" s="3">
        <v>0.76189553737640303</v>
      </c>
      <c r="T52">
        <v>22</v>
      </c>
      <c r="U52">
        <v>0</v>
      </c>
      <c r="V52">
        <v>0</v>
      </c>
      <c r="W52">
        <v>0</v>
      </c>
      <c r="X52">
        <v>2</v>
      </c>
      <c r="Y52">
        <v>100</v>
      </c>
      <c r="Z52">
        <v>0.89999997615814198</v>
      </c>
      <c r="AA52">
        <v>1.29999995231628</v>
      </c>
      <c r="AB52">
        <v>0.89999997615814198</v>
      </c>
      <c r="AC52" s="2">
        <v>2.5468453532084801E-4</v>
      </c>
      <c r="AD52" s="2">
        <v>2.6163883740082302E-4</v>
      </c>
      <c r="AE52" s="2">
        <v>7.3903545853681795E-5</v>
      </c>
      <c r="AF52" s="2">
        <v>7.4319956183899194E-5</v>
      </c>
      <c r="AG52" s="3">
        <f t="shared" si="3"/>
        <v>4.0466550812204488E-2</v>
      </c>
      <c r="AH52" s="3">
        <f t="shared" si="4"/>
        <v>0.79424972707538233</v>
      </c>
      <c r="AI52" s="3">
        <f t="shared" si="6"/>
        <v>-0.38890569687015858</v>
      </c>
      <c r="AJ52" s="3">
        <f t="shared" si="5"/>
        <v>-0.41097394004566101</v>
      </c>
      <c r="AK52" s="3">
        <f t="shared" si="7"/>
        <v>2.017282574008652</v>
      </c>
    </row>
    <row r="53" spans="1:37" x14ac:dyDescent="0.25">
      <c r="A53" s="32" t="str" cm="1">
        <f t="array" ref="A53:B53">_xlfn.TEXTSPLIT(G53,"P")</f>
        <v>CottageWalls</v>
      </c>
      <c r="B53" t="str">
        <v>ointFullStandard15</v>
      </c>
      <c r="D53" s="32" t="str">
        <f t="shared" si="0"/>
        <v>Point</v>
      </c>
      <c r="E53" s="32" t="str">
        <f t="shared" si="1"/>
        <v>15</v>
      </c>
      <c r="F53" s="32" t="str">
        <f t="shared" si="2"/>
        <v>Standard</v>
      </c>
      <c r="G53" t="s">
        <v>266</v>
      </c>
      <c r="H53" s="1">
        <v>225.180740356445</v>
      </c>
      <c r="I53" s="1">
        <v>50.020580291747997</v>
      </c>
      <c r="J53" s="8">
        <v>234.274154663085</v>
      </c>
      <c r="K53" s="1">
        <v>169.63699340820301</v>
      </c>
      <c r="L53" s="3">
        <v>0.90299999713897705</v>
      </c>
      <c r="M53" s="8">
        <v>228.72135925292901</v>
      </c>
      <c r="N53" s="1">
        <v>57.245353698730398</v>
      </c>
      <c r="O53" s="1">
        <v>166.02499389648401</v>
      </c>
      <c r="P53" s="8">
        <v>88.9761962890625</v>
      </c>
      <c r="Q53" s="1">
        <v>56.240001678466797</v>
      </c>
      <c r="R53" s="3">
        <v>0.609294474124908</v>
      </c>
      <c r="S53" s="3">
        <v>0.78006988763809204</v>
      </c>
      <c r="T53">
        <v>20</v>
      </c>
      <c r="U53">
        <v>0</v>
      </c>
      <c r="V53">
        <v>0</v>
      </c>
      <c r="W53">
        <v>0</v>
      </c>
      <c r="X53">
        <v>2</v>
      </c>
      <c r="Y53">
        <v>100</v>
      </c>
      <c r="Z53">
        <v>0.89999997615814198</v>
      </c>
      <c r="AA53">
        <v>1.29999995231628</v>
      </c>
      <c r="AB53">
        <v>0.89999997615814198</v>
      </c>
      <c r="AC53" s="2">
        <v>2.6049229199997999E-4</v>
      </c>
      <c r="AD53" s="2">
        <v>2.5728315813466901E-4</v>
      </c>
      <c r="AE53" s="2">
        <v>7.2815972089301795E-5</v>
      </c>
      <c r="AF53" s="2">
        <v>7.2490751335862997E-5</v>
      </c>
      <c r="AG53" s="3">
        <f t="shared" si="3"/>
        <v>1.5723453483985617E-2</v>
      </c>
      <c r="AH53" s="3">
        <f t="shared" si="4"/>
        <v>0.77879176471171596</v>
      </c>
      <c r="AI53" s="3">
        <f t="shared" si="6"/>
        <v>-0.61098431480258408</v>
      </c>
      <c r="AJ53" s="3">
        <f t="shared" si="5"/>
        <v>-0.62020481338617484</v>
      </c>
      <c r="AK53" s="3">
        <f t="shared" si="7"/>
        <v>3.4411616652648234</v>
      </c>
    </row>
    <row r="54" spans="1:37" x14ac:dyDescent="0.25">
      <c r="A54" s="32" t="str" cm="1">
        <f t="array" ref="A54:B54">_xlfn.TEXTSPLIT(G54,"P")</f>
        <v>CottageWalls</v>
      </c>
      <c r="B54" t="str">
        <v>ointFullSah45</v>
      </c>
      <c r="D54" s="32" t="str">
        <f t="shared" si="0"/>
        <v>Point</v>
      </c>
      <c r="E54" s="32" t="str">
        <f t="shared" si="1"/>
        <v>45</v>
      </c>
      <c r="F54" s="32" t="str">
        <f t="shared" si="2"/>
        <v>Facing</v>
      </c>
      <c r="G54" s="9" t="s">
        <v>197</v>
      </c>
      <c r="H54" s="1">
        <v>136.32804870605401</v>
      </c>
      <c r="I54" s="1">
        <v>53.869369506835902</v>
      </c>
      <c r="J54" s="8">
        <v>136.53712463378901</v>
      </c>
      <c r="K54" s="1">
        <v>85.949996948242102</v>
      </c>
      <c r="L54" s="3">
        <v>1</v>
      </c>
      <c r="M54" s="8">
        <v>136.53712463378901</v>
      </c>
      <c r="N54" s="1">
        <v>136.53712463378901</v>
      </c>
      <c r="O54" s="1">
        <v>85.949996948242102</v>
      </c>
      <c r="P54" s="8">
        <v>138.68197631835901</v>
      </c>
      <c r="Q54" s="1">
        <v>84.842002868652301</v>
      </c>
      <c r="R54" s="3">
        <v>0.65718924999237005</v>
      </c>
      <c r="S54" s="3">
        <v>0.81146442890167203</v>
      </c>
      <c r="T54" s="11">
        <v>24</v>
      </c>
      <c r="U54" s="11">
        <v>0</v>
      </c>
      <c r="V54" s="11">
        <v>0</v>
      </c>
      <c r="W54" s="11">
        <v>0</v>
      </c>
      <c r="X54" s="11">
        <v>2</v>
      </c>
      <c r="Y54" s="11">
        <v>100</v>
      </c>
      <c r="Z54" s="10">
        <v>0.40000000596046398</v>
      </c>
      <c r="AA54" s="10">
        <v>1.29999995231628</v>
      </c>
      <c r="AB54" s="10">
        <v>0.89999997615814198</v>
      </c>
      <c r="AC54" s="2">
        <v>2.4278399359900499E-4</v>
      </c>
      <c r="AD54" s="2">
        <v>2.5928925606422099E-4</v>
      </c>
      <c r="AE54" s="2">
        <v>7.2787515819072696E-5</v>
      </c>
      <c r="AF54" s="2">
        <v>7.2977090894710205E-5</v>
      </c>
      <c r="AG54" s="3">
        <f t="shared" si="3"/>
        <v>1.5336237092764588E-3</v>
      </c>
      <c r="AH54" s="3">
        <f t="shared" si="4"/>
        <v>1.5744124645966122</v>
      </c>
      <c r="AI54" s="3">
        <f t="shared" si="6"/>
        <v>1.5708926713688908E-2</v>
      </c>
      <c r="AJ54" s="3">
        <f t="shared" si="5"/>
        <v>1.5708926713688908E-2</v>
      </c>
      <c r="AK54" s="3">
        <f t="shared" si="7"/>
        <v>0.98429107328631105</v>
      </c>
    </row>
    <row r="55" spans="1:37" x14ac:dyDescent="0.25">
      <c r="A55" s="32" t="str" cm="1">
        <f t="array" ref="A55:B55">_xlfn.TEXTSPLIT(G55,"P")</f>
        <v>CottageWalls</v>
      </c>
      <c r="B55" t="str">
        <v>ointFull45</v>
      </c>
      <c r="D55" s="32" t="str">
        <f t="shared" si="0"/>
        <v>Point</v>
      </c>
      <c r="E55" s="32" t="str">
        <f t="shared" si="1"/>
        <v>45</v>
      </c>
      <c r="F55" s="32" t="str">
        <f t="shared" si="2"/>
        <v>Full</v>
      </c>
      <c r="G55" t="s">
        <v>40</v>
      </c>
      <c r="H55" s="1">
        <v>168.65248107910099</v>
      </c>
      <c r="I55" s="1">
        <v>53.869369506835902</v>
      </c>
      <c r="J55" s="8">
        <v>168.45529174804599</v>
      </c>
      <c r="K55" s="1">
        <v>103.554000854492</v>
      </c>
      <c r="L55" s="3">
        <v>1</v>
      </c>
      <c r="M55" s="8">
        <v>168.45529174804599</v>
      </c>
      <c r="N55" s="1">
        <v>168.45529174804599</v>
      </c>
      <c r="O55" s="1">
        <v>103.554000854492</v>
      </c>
      <c r="P55" s="8">
        <v>136.90791320800699</v>
      </c>
      <c r="Q55" s="1">
        <v>83.741996765136705</v>
      </c>
      <c r="R55" s="3">
        <v>0.65069419145584095</v>
      </c>
      <c r="S55" s="3">
        <v>0.83433431386947599</v>
      </c>
      <c r="T55">
        <v>23</v>
      </c>
      <c r="U55">
        <v>0</v>
      </c>
      <c r="V55">
        <v>0</v>
      </c>
      <c r="W55">
        <v>0</v>
      </c>
      <c r="X55">
        <v>2</v>
      </c>
      <c r="Y55">
        <v>100</v>
      </c>
      <c r="Z55">
        <v>0.40000000596046398</v>
      </c>
      <c r="AA55">
        <v>1.29999995231628</v>
      </c>
      <c r="AB55">
        <v>0.89999997615814198</v>
      </c>
      <c r="AC55" s="2">
        <v>2.41421075770631E-4</v>
      </c>
      <c r="AD55" s="2">
        <v>2.5225692661479099E-4</v>
      </c>
      <c r="AE55" s="2">
        <v>1.18664291221648E-3</v>
      </c>
      <c r="AF55" s="2">
        <v>7.1861169999465306E-5</v>
      </c>
      <c r="AG55" s="3">
        <f t="shared" si="3"/>
        <v>1.1692050410009377E-3</v>
      </c>
      <c r="AH55" s="3">
        <f t="shared" si="4"/>
        <v>1.5414797771233182</v>
      </c>
      <c r="AI55" s="3">
        <f t="shared" si="6"/>
        <v>-0.1872744881604762</v>
      </c>
      <c r="AJ55" s="3">
        <f t="shared" si="5"/>
        <v>-0.1872744881604762</v>
      </c>
      <c r="AK55" s="3">
        <f t="shared" si="7"/>
        <v>1.1872744881604762</v>
      </c>
    </row>
    <row r="56" spans="1:37" x14ac:dyDescent="0.25">
      <c r="A56" s="32" t="str" cm="1">
        <f t="array" ref="A56:B56">_xlfn.TEXTSPLIT(G56,"P")</f>
        <v>CottageWalls</v>
      </c>
      <c r="B56" t="str">
        <v>ointFull45Longest</v>
      </c>
      <c r="D56" s="32" t="str">
        <f t="shared" si="0"/>
        <v>Point</v>
      </c>
      <c r="E56" s="32" t="str">
        <f t="shared" si="1"/>
        <v>45</v>
      </c>
      <c r="F56" s="32" t="str">
        <f t="shared" si="2"/>
        <v>Longest</v>
      </c>
      <c r="G56" t="s">
        <v>312</v>
      </c>
      <c r="H56" s="1">
        <v>203.91189575195301</v>
      </c>
      <c r="I56" s="1">
        <v>50.020580291747997</v>
      </c>
      <c r="J56" s="8">
        <v>204.68745422363199</v>
      </c>
      <c r="K56" s="1">
        <v>141.64300537109301</v>
      </c>
      <c r="L56" s="3">
        <v>1</v>
      </c>
      <c r="M56" s="8">
        <v>204.68745422363199</v>
      </c>
      <c r="N56" s="1">
        <v>204.68745422363199</v>
      </c>
      <c r="O56" s="1">
        <v>141.64300537109301</v>
      </c>
      <c r="P56" s="8">
        <v>126.303939819335</v>
      </c>
      <c r="Q56" s="1">
        <v>78.637001037597599</v>
      </c>
      <c r="R56" s="3">
        <v>0.640736043453216</v>
      </c>
      <c r="S56" s="3">
        <v>0.760503590106964</v>
      </c>
      <c r="T56">
        <v>25</v>
      </c>
      <c r="U56">
        <v>0</v>
      </c>
      <c r="V56">
        <v>0</v>
      </c>
      <c r="W56">
        <v>0</v>
      </c>
      <c r="X56">
        <v>2</v>
      </c>
      <c r="Y56">
        <v>100</v>
      </c>
      <c r="Z56">
        <v>0.89999997615814198</v>
      </c>
      <c r="AA56">
        <v>1.29999995231628</v>
      </c>
      <c r="AB56">
        <v>0.89999997615814198</v>
      </c>
      <c r="AC56" s="2">
        <v>2.50728509854525E-4</v>
      </c>
      <c r="AD56" s="2">
        <v>2.6045023696497001E-4</v>
      </c>
      <c r="AE56" s="2">
        <v>7.4343355663586394E-5</v>
      </c>
      <c r="AF56" s="2">
        <v>7.4117248004768003E-5</v>
      </c>
      <c r="AG56" s="3">
        <f t="shared" si="3"/>
        <v>3.8033998400093284E-3</v>
      </c>
      <c r="AH56" s="3">
        <f t="shared" si="4"/>
        <v>1.5250394754051193</v>
      </c>
      <c r="AI56" s="3">
        <f t="shared" si="6"/>
        <v>-0.38294244608982636</v>
      </c>
      <c r="AJ56" s="3">
        <f t="shared" si="5"/>
        <v>-0.38294244608982636</v>
      </c>
      <c r="AK56" s="3">
        <f t="shared" si="7"/>
        <v>1.3829424460898265</v>
      </c>
    </row>
    <row r="57" spans="1:37" x14ac:dyDescent="0.25">
      <c r="A57" s="32" t="str" cm="1">
        <f t="array" ref="A57:B57">_xlfn.TEXTSPLIT(G57,"P")</f>
        <v>CottageWalls</v>
      </c>
      <c r="B57" t="str">
        <v>ointFullStandard45</v>
      </c>
      <c r="D57" s="32" t="str">
        <f t="shared" si="0"/>
        <v>Point</v>
      </c>
      <c r="E57" s="32" t="str">
        <f t="shared" si="1"/>
        <v>45</v>
      </c>
      <c r="F57" s="32" t="str">
        <f t="shared" si="2"/>
        <v>Standard</v>
      </c>
      <c r="G57" t="s">
        <v>278</v>
      </c>
      <c r="H57" s="1">
        <v>350.57775878906199</v>
      </c>
      <c r="I57" s="1">
        <v>50.020580291747997</v>
      </c>
      <c r="J57" s="8">
        <v>348.72384643554602</v>
      </c>
      <c r="K57" s="1">
        <v>258.18701171875</v>
      </c>
      <c r="L57" s="3">
        <v>1</v>
      </c>
      <c r="M57" s="8">
        <v>348.72384643554602</v>
      </c>
      <c r="N57" s="1">
        <v>348.72384643554602</v>
      </c>
      <c r="O57" s="1">
        <v>258.18701171875</v>
      </c>
      <c r="P57" s="8">
        <v>124.959030151367</v>
      </c>
      <c r="Q57" s="1">
        <v>77.801002502441406</v>
      </c>
      <c r="R57" s="3">
        <v>0.78655087947845403</v>
      </c>
      <c r="S57" s="3">
        <v>0.87043493986129705</v>
      </c>
      <c r="T57">
        <v>24</v>
      </c>
      <c r="U57">
        <v>0</v>
      </c>
      <c r="V57">
        <v>0</v>
      </c>
      <c r="W57">
        <v>0</v>
      </c>
      <c r="X57">
        <v>2</v>
      </c>
      <c r="Y57">
        <v>100</v>
      </c>
      <c r="Z57">
        <v>0.89999997615814198</v>
      </c>
      <c r="AA57">
        <v>1.29999995231628</v>
      </c>
      <c r="AB57">
        <v>0.89999997615814198</v>
      </c>
      <c r="AC57" s="2">
        <v>2.6110405451618102E-4</v>
      </c>
      <c r="AD57" s="2">
        <v>2.5586711126379598E-4</v>
      </c>
      <c r="AE57" s="2">
        <v>7.3016468377318206E-5</v>
      </c>
      <c r="AF57" s="2">
        <v>7.2355956945102594E-5</v>
      </c>
      <c r="AG57" s="3">
        <f t="shared" si="3"/>
        <v>5.2881630595152523E-3</v>
      </c>
      <c r="AH57" s="3">
        <f t="shared" si="4"/>
        <v>1.4981523489438957</v>
      </c>
      <c r="AI57" s="3">
        <f t="shared" si="6"/>
        <v>-0.6416676650345936</v>
      </c>
      <c r="AJ57" s="3">
        <f t="shared" si="5"/>
        <v>-0.6416676650345936</v>
      </c>
      <c r="AK57" s="3">
        <f t="shared" si="7"/>
        <v>1.6416676650345938</v>
      </c>
    </row>
    <row r="58" spans="1:37" x14ac:dyDescent="0.25">
      <c r="A58" s="32" t="str" cm="1">
        <f t="array" ref="A58:B58">_xlfn.TEXTSPLIT(G58,"P")</f>
        <v>CottageWalls</v>
      </c>
      <c r="B58" t="str">
        <v>ointFullSahOblique</v>
      </c>
      <c r="D58" s="32" t="str">
        <f t="shared" si="0"/>
        <v>Point</v>
      </c>
      <c r="E58" s="32" t="str">
        <f t="shared" si="1"/>
        <v>Oblique</v>
      </c>
      <c r="F58" s="32" t="str">
        <f t="shared" si="2"/>
        <v>Facing</v>
      </c>
      <c r="G58" s="9" t="s">
        <v>206</v>
      </c>
      <c r="H58" s="1">
        <v>104.313842773437</v>
      </c>
      <c r="I58" s="1">
        <v>53.869369506835902</v>
      </c>
      <c r="J58" s="8">
        <v>104.45806121826099</v>
      </c>
      <c r="K58" s="1">
        <v>65.778999328613196</v>
      </c>
      <c r="L58" s="3">
        <v>0.98600000143051103</v>
      </c>
      <c r="M58" s="8">
        <v>104.643432617187</v>
      </c>
      <c r="N58" s="1">
        <v>12.9555549621582</v>
      </c>
      <c r="O58" s="1">
        <v>65.635002136230398</v>
      </c>
      <c r="P58" s="8">
        <v>100.197700500488</v>
      </c>
      <c r="Q58" s="1">
        <v>62.092998504638601</v>
      </c>
      <c r="R58" s="3">
        <v>0.60940039157867398</v>
      </c>
      <c r="S58" s="3">
        <v>0.74080234766006403</v>
      </c>
      <c r="T58" s="11">
        <v>24</v>
      </c>
      <c r="U58" s="11">
        <v>0</v>
      </c>
      <c r="V58" s="11">
        <v>0</v>
      </c>
      <c r="W58" s="11">
        <v>0</v>
      </c>
      <c r="X58" s="11">
        <v>2</v>
      </c>
      <c r="Y58" s="11">
        <v>100</v>
      </c>
      <c r="Z58" s="10">
        <v>0.40000000596046398</v>
      </c>
      <c r="AA58" s="10">
        <v>1.29999995231628</v>
      </c>
      <c r="AB58" s="10">
        <v>0.89999997615814198</v>
      </c>
      <c r="AC58" s="2">
        <v>2.43446644162759E-4</v>
      </c>
      <c r="AD58" s="2">
        <v>2.6275392156094302E-4</v>
      </c>
      <c r="AE58" s="2">
        <v>7.26695507182739E-5</v>
      </c>
      <c r="AF58" s="2">
        <v>7.3116636485792696E-5</v>
      </c>
      <c r="AG58" s="3">
        <f t="shared" si="3"/>
        <v>3.159598333136361E-3</v>
      </c>
      <c r="AH58" s="3">
        <f t="shared" si="4"/>
        <v>0.86001249722763384</v>
      </c>
      <c r="AI58" s="3">
        <f t="shared" si="6"/>
        <v>-4.2484578396454697E-2</v>
      </c>
      <c r="AJ58" s="3">
        <f t="shared" si="5"/>
        <v>-4.0785370397322822E-2</v>
      </c>
      <c r="AK58" s="3">
        <f t="shared" si="7"/>
        <v>1.3431525804710427</v>
      </c>
    </row>
    <row r="59" spans="1:37" x14ac:dyDescent="0.25">
      <c r="A59" s="32" t="str" cm="1">
        <f t="array" ref="A59:B59">_xlfn.TEXTSPLIT(G59,"P")</f>
        <v>CottageWalls</v>
      </c>
      <c r="B59" t="str">
        <v>ointFullOblique</v>
      </c>
      <c r="D59" s="32" t="str">
        <f t="shared" si="0"/>
        <v>Point</v>
      </c>
      <c r="E59" s="32" t="str">
        <f t="shared" si="1"/>
        <v>Oblique</v>
      </c>
      <c r="F59" s="32" t="str">
        <f t="shared" si="2"/>
        <v>Full</v>
      </c>
      <c r="G59" t="s">
        <v>43</v>
      </c>
      <c r="H59" s="1">
        <v>117.81324768066401</v>
      </c>
      <c r="I59" s="1">
        <v>53.869369506835902</v>
      </c>
      <c r="J59" s="8">
        <v>118.672790527343</v>
      </c>
      <c r="K59" s="1">
        <v>73.129997253417898</v>
      </c>
      <c r="L59" s="3">
        <v>0.99000000953674305</v>
      </c>
      <c r="M59" s="8">
        <v>118.89828491210901</v>
      </c>
      <c r="N59" s="1">
        <v>10.092308998107899</v>
      </c>
      <c r="O59" s="1">
        <v>73.055999755859304</v>
      </c>
      <c r="P59" s="8">
        <v>100.696853637695</v>
      </c>
      <c r="Q59" s="1">
        <v>62.291000366210902</v>
      </c>
      <c r="R59" s="3">
        <v>0.60159152746200495</v>
      </c>
      <c r="S59" s="3">
        <v>0.73702001571655196</v>
      </c>
      <c r="T59">
        <v>23</v>
      </c>
      <c r="U59">
        <v>0</v>
      </c>
      <c r="V59">
        <v>0</v>
      </c>
      <c r="W59">
        <v>0</v>
      </c>
      <c r="X59">
        <v>2</v>
      </c>
      <c r="Y59">
        <v>100</v>
      </c>
      <c r="Z59">
        <v>0.40000000596046398</v>
      </c>
      <c r="AA59">
        <v>1.29999995231628</v>
      </c>
      <c r="AB59">
        <v>0.89999997615814198</v>
      </c>
      <c r="AC59" s="2">
        <v>2.4441399727947999E-4</v>
      </c>
      <c r="AD59" s="2">
        <v>2.5408700457774103E-4</v>
      </c>
      <c r="AE59" s="2">
        <v>1.3539494248107E-3</v>
      </c>
      <c r="AF59" s="2">
        <v>7.2253431426361203E-5</v>
      </c>
      <c r="AG59" s="3">
        <f t="shared" si="3"/>
        <v>9.2098066457349734E-3</v>
      </c>
      <c r="AH59" s="3">
        <f t="shared" si="4"/>
        <v>0.86927848904778426</v>
      </c>
      <c r="AI59" s="3">
        <f t="shared" si="6"/>
        <v>-0.15308405237189682</v>
      </c>
      <c r="AJ59" s="3">
        <f t="shared" si="5"/>
        <v>-0.15147479729573074</v>
      </c>
      <c r="AK59" s="3">
        <f t="shared" si="7"/>
        <v>2.8034952435390563</v>
      </c>
    </row>
    <row r="60" spans="1:37" x14ac:dyDescent="0.25">
      <c r="A60" s="32" t="str" cm="1">
        <f t="array" ref="A60:B60">_xlfn.TEXTSPLIT(G60,"P")</f>
        <v>CottageWalls</v>
      </c>
      <c r="B60" t="str">
        <v>ointFullObliqueLongest</v>
      </c>
      <c r="D60" s="32" t="str">
        <f t="shared" si="0"/>
        <v>Point</v>
      </c>
      <c r="E60" s="32" t="str">
        <f t="shared" si="1"/>
        <v>Oblique</v>
      </c>
      <c r="F60" s="32" t="str">
        <f t="shared" si="2"/>
        <v>Longest</v>
      </c>
      <c r="G60" t="s">
        <v>313</v>
      </c>
      <c r="H60" s="1">
        <v>244.98446655273401</v>
      </c>
      <c r="I60" s="1">
        <v>50.020580291747997</v>
      </c>
      <c r="J60" s="8">
        <v>242.88050842285099</v>
      </c>
      <c r="K60" s="1">
        <v>177.052001953125</v>
      </c>
      <c r="L60" s="3">
        <v>0.98600000143051103</v>
      </c>
      <c r="M60" s="8">
        <v>243.61576843261699</v>
      </c>
      <c r="N60" s="1">
        <v>13.2888879776</v>
      </c>
      <c r="O60" s="1">
        <v>176.90499877929599</v>
      </c>
      <c r="P60" s="8">
        <v>91.772872924804602</v>
      </c>
      <c r="Q60" s="1">
        <v>57.874000549316399</v>
      </c>
      <c r="R60" s="3">
        <v>0.72577697038650502</v>
      </c>
      <c r="S60" s="3">
        <v>0.840387523174285</v>
      </c>
      <c r="T60">
        <v>25</v>
      </c>
      <c r="U60">
        <v>0</v>
      </c>
      <c r="V60">
        <v>0</v>
      </c>
      <c r="W60">
        <v>0</v>
      </c>
      <c r="X60">
        <v>2</v>
      </c>
      <c r="Y60">
        <v>100</v>
      </c>
      <c r="Z60">
        <v>0.89999997615814198</v>
      </c>
      <c r="AA60">
        <v>1.29999995231628</v>
      </c>
      <c r="AB60">
        <v>0.89999997615814198</v>
      </c>
      <c r="AC60" s="2">
        <v>2.5161259691230899E-4</v>
      </c>
      <c r="AD60" s="2">
        <v>2.5812615058384798E-4</v>
      </c>
      <c r="AE60" s="2">
        <v>7.2473791078664295E-5</v>
      </c>
      <c r="AF60" s="2">
        <v>7.4112322181463201E-5</v>
      </c>
      <c r="AG60" s="3">
        <f t="shared" si="3"/>
        <v>5.5868771574641794E-3</v>
      </c>
      <c r="AH60" s="3">
        <f t="shared" si="4"/>
        <v>0.83470228433044724</v>
      </c>
      <c r="AI60" s="3">
        <f t="shared" si="6"/>
        <v>-0.62328845330802729</v>
      </c>
      <c r="AJ60" s="3">
        <f t="shared" si="5"/>
        <v>-0.62214805329281697</v>
      </c>
      <c r="AK60" s="3">
        <f t="shared" si="7"/>
        <v>12.426305629467389</v>
      </c>
    </row>
    <row r="61" spans="1:37" x14ac:dyDescent="0.25">
      <c r="A61" s="32" t="str" cm="1">
        <f t="array" ref="A61:B61">_xlfn.TEXTSPLIT(G61,"P")</f>
        <v>CottageWalls</v>
      </c>
      <c r="B61" t="str">
        <v>ointFullStandardOblique</v>
      </c>
      <c r="D61" s="32" t="str">
        <f t="shared" si="0"/>
        <v>Point</v>
      </c>
      <c r="E61" s="32" t="str">
        <f t="shared" si="1"/>
        <v>Oblique</v>
      </c>
      <c r="F61" s="32" t="str">
        <f t="shared" si="2"/>
        <v>Standard</v>
      </c>
      <c r="G61" t="s">
        <v>279</v>
      </c>
      <c r="H61" s="1">
        <v>260.641845703125</v>
      </c>
      <c r="I61" s="1">
        <v>50.020580291747997</v>
      </c>
      <c r="J61" s="8">
        <v>270.89562988281199</v>
      </c>
      <c r="K61" s="1">
        <v>203.55000305175699</v>
      </c>
      <c r="L61" s="3">
        <v>0.98900002241134599</v>
      </c>
      <c r="M61" s="8">
        <v>272.16098022460898</v>
      </c>
      <c r="N61" s="1">
        <v>21.623527526855401</v>
      </c>
      <c r="O61" s="1">
        <v>203.322998046875</v>
      </c>
      <c r="P61" s="8">
        <v>93.308525085449205</v>
      </c>
      <c r="Q61" s="1">
        <v>58.798000335693303</v>
      </c>
      <c r="R61" s="3">
        <v>0.69983804225921598</v>
      </c>
      <c r="S61" s="3">
        <v>0.84059637784957797</v>
      </c>
      <c r="T61">
        <v>19</v>
      </c>
      <c r="U61">
        <v>0</v>
      </c>
      <c r="V61">
        <v>0</v>
      </c>
      <c r="W61">
        <v>0</v>
      </c>
      <c r="X61">
        <v>2</v>
      </c>
      <c r="Y61">
        <v>100</v>
      </c>
      <c r="Z61">
        <v>0.89999997615814198</v>
      </c>
      <c r="AA61">
        <v>1.29999995231628</v>
      </c>
      <c r="AB61">
        <v>0.89999997615814198</v>
      </c>
      <c r="AC61" s="2">
        <v>2.7163865161128299E-4</v>
      </c>
      <c r="AD61" s="2">
        <v>2.6032110326923397E-4</v>
      </c>
      <c r="AE61" s="2">
        <v>7.4956711614504402E-5</v>
      </c>
      <c r="AF61" s="2">
        <v>7.3058603447861902E-5</v>
      </c>
      <c r="AG61" s="3">
        <f t="shared" si="3"/>
        <v>4.4195261472344108E-2</v>
      </c>
      <c r="AH61" s="3">
        <f t="shared" si="4"/>
        <v>0.86540269107678691</v>
      </c>
      <c r="AI61" s="3">
        <f t="shared" si="6"/>
        <v>-0.65715685985388661</v>
      </c>
      <c r="AJ61" s="3">
        <f t="shared" si="5"/>
        <v>-0.65555544352703665</v>
      </c>
      <c r="AK61" s="3">
        <f t="shared" si="7"/>
        <v>9.2711969597482859</v>
      </c>
    </row>
    <row r="62" spans="1:37" x14ac:dyDescent="0.25">
      <c r="A62" s="32" t="str" cm="1">
        <f t="array" ref="A62:C62">_xlfn.TEXTSPLIT(G62,"P")</f>
        <v>CottageWalls</v>
      </c>
      <c r="B62" t="str">
        <v>ointFullSah</v>
      </c>
      <c r="C62" t="str">
        <v>arallel</v>
      </c>
      <c r="D62" s="32" t="str">
        <f t="shared" si="0"/>
        <v>Point</v>
      </c>
      <c r="E62" s="32" t="str">
        <f t="shared" si="1"/>
        <v>Parallel</v>
      </c>
      <c r="F62" s="32" t="str">
        <f t="shared" si="2"/>
        <v>Facing</v>
      </c>
      <c r="G62" s="9" t="s">
        <v>195</v>
      </c>
      <c r="H62" s="1">
        <v>97.526466369628906</v>
      </c>
      <c r="I62" s="1">
        <v>53.869369506835902</v>
      </c>
      <c r="J62" s="8">
        <v>105.55311584472599</v>
      </c>
      <c r="K62" s="1">
        <v>66.941001892089801</v>
      </c>
      <c r="L62" s="3">
        <v>0.87099999189376798</v>
      </c>
      <c r="M62" s="8">
        <v>97.523880004882798</v>
      </c>
      <c r="N62" s="1">
        <v>62.241844177246001</v>
      </c>
      <c r="O62" s="1">
        <v>61.7630004882812</v>
      </c>
      <c r="P62" s="8">
        <v>99.927940368652301</v>
      </c>
      <c r="Q62" s="1">
        <v>62.873001098632798</v>
      </c>
      <c r="R62" s="3">
        <v>0.56976455450057895</v>
      </c>
      <c r="S62" s="3">
        <v>0.80479347705840998</v>
      </c>
      <c r="T62" s="11">
        <v>22</v>
      </c>
      <c r="U62" s="11">
        <v>0</v>
      </c>
      <c r="V62" s="11">
        <v>0</v>
      </c>
      <c r="W62" s="11">
        <v>0</v>
      </c>
      <c r="X62" s="11">
        <v>2</v>
      </c>
      <c r="Y62" s="11">
        <v>100</v>
      </c>
      <c r="Z62" s="10">
        <v>0.40000000596046398</v>
      </c>
      <c r="AA62" s="10">
        <v>1.29999995231628</v>
      </c>
      <c r="AB62" s="10">
        <v>0.89999997615814198</v>
      </c>
      <c r="AC62" s="2">
        <v>2.4625353398732798E-4</v>
      </c>
      <c r="AD62" s="2">
        <v>2.6007634005509301E-4</v>
      </c>
      <c r="AE62" s="2">
        <v>7.2896473284345107E-5</v>
      </c>
      <c r="AF62" s="2">
        <v>7.3020972195081399E-5</v>
      </c>
      <c r="AG62" s="3">
        <f t="shared" si="3"/>
        <v>2.651961915963963E-5</v>
      </c>
      <c r="AH62" s="3">
        <f t="shared" si="4"/>
        <v>0.85500482525550392</v>
      </c>
      <c r="AI62" s="3">
        <f t="shared" si="6"/>
        <v>2.4650991774005884E-2</v>
      </c>
      <c r="AJ62" s="3">
        <f t="shared" si="5"/>
        <v>-5.3292367838279758E-2</v>
      </c>
      <c r="AK62" s="3">
        <f t="shared" si="7"/>
        <v>0.96137549592965998</v>
      </c>
    </row>
    <row r="63" spans="1:37" x14ac:dyDescent="0.25">
      <c r="A63" s="32" t="str" cm="1">
        <f t="array" ref="A63:C63">_xlfn.TEXTSPLIT(G63,"P")</f>
        <v>CottageWalls</v>
      </c>
      <c r="B63" t="str">
        <v>ointFull</v>
      </c>
      <c r="C63" t="str">
        <v>arallel</v>
      </c>
      <c r="D63" s="32" t="str">
        <f t="shared" si="0"/>
        <v>Point</v>
      </c>
      <c r="E63" s="32" t="str">
        <f t="shared" si="1"/>
        <v>Parallel</v>
      </c>
      <c r="F63" s="32" t="str">
        <f t="shared" si="2"/>
        <v>Full</v>
      </c>
      <c r="G63" t="s">
        <v>38</v>
      </c>
      <c r="H63" s="1">
        <v>91.314987182617102</v>
      </c>
      <c r="I63" s="1">
        <v>53.869369506835902</v>
      </c>
      <c r="J63" s="8">
        <v>100.47508239746</v>
      </c>
      <c r="K63" s="1">
        <v>64.345001220703097</v>
      </c>
      <c r="L63" s="3">
        <v>0.87000000476837103</v>
      </c>
      <c r="M63" s="8">
        <v>92.652648925781193</v>
      </c>
      <c r="N63" s="1">
        <v>60.172283172607401</v>
      </c>
      <c r="O63" s="1">
        <v>59.245998382568303</v>
      </c>
      <c r="P63" s="8">
        <v>99.652687072753906</v>
      </c>
      <c r="Q63" s="1">
        <v>62.504001617431598</v>
      </c>
      <c r="R63" s="3">
        <v>0.51792114973068204</v>
      </c>
      <c r="S63" s="3">
        <v>0.70370638370513905</v>
      </c>
      <c r="T63">
        <v>22</v>
      </c>
      <c r="U63">
        <v>0</v>
      </c>
      <c r="V63">
        <v>0</v>
      </c>
      <c r="W63">
        <v>0</v>
      </c>
      <c r="X63">
        <v>2</v>
      </c>
      <c r="Y63">
        <v>100</v>
      </c>
      <c r="Z63">
        <v>0.40000000596046398</v>
      </c>
      <c r="AA63">
        <v>1.29999995231628</v>
      </c>
      <c r="AB63">
        <v>0.89999997615814198</v>
      </c>
      <c r="AC63" s="2">
        <v>2.4766247952356902E-4</v>
      </c>
      <c r="AD63" s="2">
        <v>2.5514976005069901E-4</v>
      </c>
      <c r="AE63" s="2">
        <v>1.4277624431997501E-3</v>
      </c>
      <c r="AF63" s="2">
        <v>7.2011840529739803E-5</v>
      </c>
      <c r="AG63" s="3">
        <f t="shared" si="3"/>
        <v>1.4648874017678566E-2</v>
      </c>
      <c r="AH63" s="3">
        <f t="shared" si="4"/>
        <v>0.84989518134434827</v>
      </c>
      <c r="AI63" s="3">
        <f t="shared" si="6"/>
        <v>7.5551408709102846E-2</v>
      </c>
      <c r="AJ63" s="3">
        <f t="shared" si="5"/>
        <v>-8.1850674324690422E-3</v>
      </c>
      <c r="AK63" s="3">
        <f t="shared" si="7"/>
        <v>0.88366673528254303</v>
      </c>
    </row>
    <row r="64" spans="1:37" x14ac:dyDescent="0.25">
      <c r="A64" s="32" t="str" cm="1">
        <f t="array" ref="A64:C64">_xlfn.TEXTSPLIT(G64,"P")</f>
        <v>CottageWalls</v>
      </c>
      <c r="B64" t="str">
        <v>ointFull</v>
      </c>
      <c r="C64" t="str">
        <v>arallelLongest</v>
      </c>
      <c r="D64" s="32" t="str">
        <f t="shared" si="0"/>
        <v>Point</v>
      </c>
      <c r="E64" s="32" t="str">
        <f t="shared" si="1"/>
        <v>Parallel</v>
      </c>
      <c r="F64" s="32" t="str">
        <f t="shared" si="2"/>
        <v>Longest</v>
      </c>
      <c r="G64" t="s">
        <v>310</v>
      </c>
      <c r="H64" s="1">
        <v>129.81986999511699</v>
      </c>
      <c r="I64" s="1">
        <v>50.020580291747997</v>
      </c>
      <c r="J64" s="8">
        <v>138.301986694335</v>
      </c>
      <c r="K64" s="1">
        <v>93.375</v>
      </c>
      <c r="L64" s="3">
        <v>0.87099999189376798</v>
      </c>
      <c r="M64" s="8">
        <v>130.67288208007801</v>
      </c>
      <c r="N64" s="1">
        <v>59.14107131958</v>
      </c>
      <c r="O64" s="1">
        <v>88.397003173828097</v>
      </c>
      <c r="P64" s="8">
        <v>91.952316284179602</v>
      </c>
      <c r="Q64" s="1">
        <v>58.8619995117187</v>
      </c>
      <c r="R64" s="3">
        <v>0.56270903348922696</v>
      </c>
      <c r="S64" s="3">
        <v>0.78522646427154497</v>
      </c>
      <c r="T64">
        <v>26</v>
      </c>
      <c r="U64">
        <v>0</v>
      </c>
      <c r="V64">
        <v>0</v>
      </c>
      <c r="W64">
        <v>0</v>
      </c>
      <c r="X64">
        <v>2</v>
      </c>
      <c r="Y64">
        <v>100</v>
      </c>
      <c r="Z64">
        <v>0.89999997615814198</v>
      </c>
      <c r="AA64">
        <v>1.29999995231628</v>
      </c>
      <c r="AB64">
        <v>0.89999997615814198</v>
      </c>
      <c r="AC64" s="2">
        <v>2.4850873160175898E-4</v>
      </c>
      <c r="AD64" s="2">
        <v>2.5782349985092802E-4</v>
      </c>
      <c r="AE64" s="2">
        <v>7.3049974162131494E-5</v>
      </c>
      <c r="AF64" s="2">
        <v>7.3272516601718894E-5</v>
      </c>
      <c r="AG64" s="3">
        <f t="shared" si="3"/>
        <v>6.5707359358248294E-3</v>
      </c>
      <c r="AH64" s="3">
        <f t="shared" si="4"/>
        <v>0.83828967492704543</v>
      </c>
      <c r="AI64" s="3">
        <f t="shared" si="6"/>
        <v>-0.29631676580126204</v>
      </c>
      <c r="AJ64" s="3">
        <f t="shared" si="5"/>
        <v>-0.3351338004463672</v>
      </c>
      <c r="AK64" s="3">
        <f t="shared" si="7"/>
        <v>1.6547153261168448</v>
      </c>
    </row>
    <row r="65" spans="1:37" x14ac:dyDescent="0.25">
      <c r="A65" s="32" t="str" cm="1">
        <f t="array" ref="A65:C65">_xlfn.TEXTSPLIT(G65,"P")</f>
        <v>CottageWalls</v>
      </c>
      <c r="B65" t="str">
        <v>ointFullStandard</v>
      </c>
      <c r="C65" t="str">
        <v>arallel</v>
      </c>
      <c r="D65" s="32" t="str">
        <f t="shared" si="0"/>
        <v>Point</v>
      </c>
      <c r="E65" s="32" t="str">
        <f t="shared" si="1"/>
        <v>Parallel</v>
      </c>
      <c r="F65" s="32" t="str">
        <f t="shared" si="2"/>
        <v>Standard</v>
      </c>
      <c r="G65" t="s">
        <v>277</v>
      </c>
      <c r="H65" s="1">
        <v>247.68298339843699</v>
      </c>
      <c r="I65" s="1">
        <v>50.020580291747997</v>
      </c>
      <c r="J65" s="8">
        <v>242.44105529785099</v>
      </c>
      <c r="K65" s="1">
        <v>176.28599548339801</v>
      </c>
      <c r="L65" s="3">
        <v>0.86199998855590798</v>
      </c>
      <c r="M65" s="8">
        <v>234.36543273925699</v>
      </c>
      <c r="N65" s="1">
        <v>58.518825531005803</v>
      </c>
      <c r="O65" s="1">
        <v>171.06700134277301</v>
      </c>
      <c r="P65" s="8">
        <v>90.736564636230398</v>
      </c>
      <c r="Q65" s="1">
        <v>58.043998718261697</v>
      </c>
      <c r="R65" s="3">
        <v>0.56974959373474099</v>
      </c>
      <c r="S65" s="3">
        <v>0.79117411375045699</v>
      </c>
      <c r="T65">
        <v>20</v>
      </c>
      <c r="U65">
        <v>0</v>
      </c>
      <c r="V65">
        <v>0</v>
      </c>
      <c r="W65">
        <v>0</v>
      </c>
      <c r="X65">
        <v>2</v>
      </c>
      <c r="Y65">
        <v>100</v>
      </c>
      <c r="Z65">
        <v>0.89999997615814198</v>
      </c>
      <c r="AA65">
        <v>1.29999995231628</v>
      </c>
      <c r="AB65">
        <v>0.89999997615814198</v>
      </c>
      <c r="AC65" s="2">
        <v>2.6103356503881498E-4</v>
      </c>
      <c r="AD65" s="2">
        <v>2.5818051653914099E-4</v>
      </c>
      <c r="AE65" s="2">
        <v>7.3205497756134705E-5</v>
      </c>
      <c r="AF65" s="2">
        <v>7.2560062108095695E-5</v>
      </c>
      <c r="AG65" s="3">
        <f t="shared" si="3"/>
        <v>5.3768532970860691E-2</v>
      </c>
      <c r="AH65" s="3">
        <f t="shared" si="4"/>
        <v>0.81398464605976206</v>
      </c>
      <c r="AI65" s="3">
        <f t="shared" si="6"/>
        <v>-0.61284152028862016</v>
      </c>
      <c r="AJ65" s="3">
        <f t="shared" si="5"/>
        <v>-0.62573762713268188</v>
      </c>
      <c r="AK65" s="3">
        <f t="shared" si="7"/>
        <v>3.4544044894907495</v>
      </c>
    </row>
    <row r="66" spans="1:37" x14ac:dyDescent="0.25">
      <c r="A66" s="32" t="str" cm="1">
        <f t="array" ref="A66:B66">_xlfn.TEXTSPLIT(G66,"P")</f>
        <v>Crowd</v>
      </c>
      <c r="B66" t="str">
        <v>laneFullSah15</v>
      </c>
      <c r="D66" s="32" t="str">
        <f t="shared" ref="D66:D129" si="8">IF(ISNUMBER(SEARCH("Plane",G66)),"Plane",IF(ISNUMBER(SEARCH("Point",G66)),"Point"))</f>
        <v>Plane</v>
      </c>
      <c r="E66" s="32" t="str">
        <f t="shared" ref="E66:E129" si="9">IF(ISNUMBER(SEARCH(15,G66)),"15",IF(ISNUMBER(SEARCH(45,G66)),"45",IF(ISNUMBER(SEARCH("Oblique",G66)),"Oblique","Parallel")))</f>
        <v>15</v>
      </c>
      <c r="F66" s="32" t="str">
        <f t="shared" ref="F66:F129" si="10">IF(ISNUMBER(SEARCH("Longest",G66)),"Longest",IF(ISNUMBER(SEARCH("Standard",G66)),"Standard",IF(ISNUMBER(SEARCH("Sah",G66)),"Facing","Full")))</f>
        <v>Facing</v>
      </c>
      <c r="G66" s="9" t="s">
        <v>162</v>
      </c>
      <c r="H66" s="1">
        <v>100.364448547363</v>
      </c>
      <c r="I66" s="1">
        <v>58.984134674072202</v>
      </c>
      <c r="J66" s="8">
        <v>104.68926239013599</v>
      </c>
      <c r="K66" s="1">
        <v>64.232002258300696</v>
      </c>
      <c r="L66" s="3">
        <v>1</v>
      </c>
      <c r="M66" s="8">
        <v>104.68926239013599</v>
      </c>
      <c r="N66" s="1">
        <v>104.68926239013599</v>
      </c>
      <c r="O66" s="1">
        <v>64.232002258300696</v>
      </c>
      <c r="P66" s="8">
        <v>151.598373413085</v>
      </c>
      <c r="Q66" s="1">
        <v>87.709999084472599</v>
      </c>
      <c r="R66" s="3">
        <v>0.46189373731613098</v>
      </c>
      <c r="S66" s="3">
        <v>0.53765809535980202</v>
      </c>
      <c r="T66" s="11">
        <v>25</v>
      </c>
      <c r="U66" s="11">
        <v>0</v>
      </c>
      <c r="V66" s="11">
        <v>0</v>
      </c>
      <c r="W66" s="11">
        <v>0</v>
      </c>
      <c r="X66" s="11">
        <v>2</v>
      </c>
      <c r="Y66" s="11">
        <v>100</v>
      </c>
      <c r="Z66" s="10">
        <v>0.40000000596046398</v>
      </c>
      <c r="AA66" s="10">
        <v>1.29999995231628</v>
      </c>
      <c r="AB66" s="10">
        <v>0.89999997615814198</v>
      </c>
      <c r="AC66" s="2">
        <v>2.1799209935124901E-4</v>
      </c>
      <c r="AD66" s="2">
        <v>2.6189599884673899E-4</v>
      </c>
      <c r="AE66" s="2">
        <v>7.1901340561453199E-5</v>
      </c>
      <c r="AF66" s="2">
        <v>7.2236558480653898E-5</v>
      </c>
      <c r="AG66" s="3">
        <f t="shared" ref="AG66:AG129" si="11">ABS((M66-H66)/H66)</f>
        <v>4.309109356319607E-2</v>
      </c>
      <c r="AH66" s="3">
        <f t="shared" ref="AH66:AH129" si="12">ABS((P66-I66)/I66)</f>
        <v>1.5701550806970379</v>
      </c>
      <c r="AI66" s="3">
        <f t="shared" ref="AI66:AI129" si="13">(P66-M66)/M66</f>
        <v>0.44807948735121533</v>
      </c>
      <c r="AJ66" s="3">
        <f t="shared" ref="AJ66:AJ129" si="14">(P66-J66)/J66</f>
        <v>0.44807948735121533</v>
      </c>
      <c r="AK66" s="3">
        <f t="shared" ref="AK66:AK129" si="15">(M66+N66-P66)/N66</f>
        <v>0.55192051264878461</v>
      </c>
    </row>
    <row r="67" spans="1:37" x14ac:dyDescent="0.25">
      <c r="A67" s="32" t="str" cm="1">
        <f t="array" ref="A67:B67">_xlfn.TEXTSPLIT(G67,"P")</f>
        <v>Crowd</v>
      </c>
      <c r="B67" t="str">
        <v>laneFull15</v>
      </c>
      <c r="D67" s="32" t="str">
        <f t="shared" si="8"/>
        <v>Plane</v>
      </c>
      <c r="E67" s="32" t="str">
        <f t="shared" si="9"/>
        <v>15</v>
      </c>
      <c r="F67" s="32" t="str">
        <f t="shared" si="10"/>
        <v>Full</v>
      </c>
      <c r="G67" t="s">
        <v>99</v>
      </c>
      <c r="H67" s="1">
        <v>116.198532104492</v>
      </c>
      <c r="I67" s="1">
        <v>58.984134674072202</v>
      </c>
      <c r="J67" s="8">
        <v>119.65113067626901</v>
      </c>
      <c r="K67" s="1">
        <v>71.665000915527301</v>
      </c>
      <c r="L67" s="3">
        <v>1</v>
      </c>
      <c r="M67" s="8">
        <v>119.65113067626901</v>
      </c>
      <c r="N67" s="1">
        <v>119.65113067626901</v>
      </c>
      <c r="O67" s="1">
        <v>71.665000915527301</v>
      </c>
      <c r="P67" s="8">
        <v>151.29814147949199</v>
      </c>
      <c r="Q67" s="1">
        <v>87.491996765136705</v>
      </c>
      <c r="R67" s="3">
        <v>0.374610185623168</v>
      </c>
      <c r="S67" s="3">
        <v>0.42087009549140902</v>
      </c>
      <c r="T67">
        <v>27</v>
      </c>
      <c r="U67">
        <v>0</v>
      </c>
      <c r="V67">
        <v>0</v>
      </c>
      <c r="W67">
        <v>0</v>
      </c>
      <c r="X67">
        <v>2</v>
      </c>
      <c r="Y67">
        <v>100</v>
      </c>
      <c r="Z67">
        <v>0.40000000596046398</v>
      </c>
      <c r="AA67">
        <v>1.29999995231628</v>
      </c>
      <c r="AB67">
        <v>0.89999997615814198</v>
      </c>
      <c r="AC67" s="2">
        <v>2.2267561871558401E-4</v>
      </c>
      <c r="AD67" s="2">
        <v>2.59902124525979E-4</v>
      </c>
      <c r="AE67" s="2">
        <v>1.73303752671927E-3</v>
      </c>
      <c r="AF67" s="2">
        <v>7.22467375453561E-5</v>
      </c>
      <c r="AG67" s="3">
        <f t="shared" si="11"/>
        <v>2.9712927601118398E-2</v>
      </c>
      <c r="AH67" s="3">
        <f t="shared" si="12"/>
        <v>1.5650650351237325</v>
      </c>
      <c r="AI67" s="3">
        <f t="shared" si="13"/>
        <v>0.26449403883067268</v>
      </c>
      <c r="AJ67" s="3">
        <f t="shared" si="14"/>
        <v>0.26449403883067268</v>
      </c>
      <c r="AK67" s="3">
        <f t="shared" si="15"/>
        <v>0.73550596116932732</v>
      </c>
    </row>
    <row r="68" spans="1:37" x14ac:dyDescent="0.25">
      <c r="A68" s="32" t="str" cm="1">
        <f t="array" ref="A68:B68">_xlfn.TEXTSPLIT(G68,"P")</f>
        <v>Crowd</v>
      </c>
      <c r="B68" t="str">
        <v>laneFull15Longest</v>
      </c>
      <c r="D68" s="32" t="str">
        <f t="shared" si="8"/>
        <v>Plane</v>
      </c>
      <c r="E68" s="32" t="str">
        <f t="shared" si="9"/>
        <v>15</v>
      </c>
      <c r="F68" s="32" t="str">
        <f t="shared" si="10"/>
        <v>Longest</v>
      </c>
      <c r="G68" t="s">
        <v>114</v>
      </c>
      <c r="H68" s="1">
        <v>110.46785736083901</v>
      </c>
      <c r="I68" s="1">
        <v>58.984134674072202</v>
      </c>
      <c r="J68" s="8">
        <v>114.3316116333</v>
      </c>
      <c r="K68" s="1">
        <v>69.166999816894503</v>
      </c>
      <c r="L68" s="3">
        <v>1</v>
      </c>
      <c r="M68" s="8">
        <v>114.3316116333</v>
      </c>
      <c r="N68" s="1">
        <v>114.3316116333</v>
      </c>
      <c r="O68" s="1">
        <v>69.166999816894503</v>
      </c>
      <c r="P68" s="8">
        <v>151.598373413085</v>
      </c>
      <c r="Q68" s="1">
        <v>87.709999084472599</v>
      </c>
      <c r="R68" s="3">
        <v>0.50999063253402699</v>
      </c>
      <c r="S68" s="3">
        <v>0.54059201478958097</v>
      </c>
      <c r="T68">
        <v>24</v>
      </c>
      <c r="U68">
        <v>0</v>
      </c>
      <c r="V68">
        <v>0</v>
      </c>
      <c r="W68">
        <v>0</v>
      </c>
      <c r="X68">
        <v>2</v>
      </c>
      <c r="Y68">
        <v>100</v>
      </c>
      <c r="Z68">
        <v>0.89999997615814198</v>
      </c>
      <c r="AA68">
        <v>1.29999995231628</v>
      </c>
      <c r="AB68">
        <v>0.89999997615814198</v>
      </c>
      <c r="AC68" s="2">
        <v>2.6490996242500798E-4</v>
      </c>
      <c r="AD68" s="2">
        <v>2.60430999333038E-4</v>
      </c>
      <c r="AE68" s="2">
        <v>1.70103297568857E-3</v>
      </c>
      <c r="AF68" s="2">
        <v>7.2280628955922994E-5</v>
      </c>
      <c r="AG68" s="3">
        <f t="shared" si="11"/>
        <v>3.4976276038741205E-2</v>
      </c>
      <c r="AH68" s="3">
        <f t="shared" si="12"/>
        <v>1.5701550806970379</v>
      </c>
      <c r="AI68" s="3">
        <f t="shared" si="13"/>
        <v>0.32595326215913112</v>
      </c>
      <c r="AJ68" s="3">
        <f t="shared" si="14"/>
        <v>0.32595326215913112</v>
      </c>
      <c r="AK68" s="3">
        <f t="shared" si="15"/>
        <v>0.67404673784086888</v>
      </c>
    </row>
    <row r="69" spans="1:37" x14ac:dyDescent="0.25">
      <c r="A69" s="32" t="str" cm="1">
        <f t="array" ref="A69:B69">_xlfn.TEXTSPLIT(G69,"P")</f>
        <v>Crowd</v>
      </c>
      <c r="B69" t="str">
        <v>laneFullStandard15</v>
      </c>
      <c r="D69" s="32" t="str">
        <f t="shared" si="8"/>
        <v>Plane</v>
      </c>
      <c r="E69" s="32" t="str">
        <f t="shared" si="9"/>
        <v>15</v>
      </c>
      <c r="F69" s="32" t="str">
        <f t="shared" si="10"/>
        <v>Standard</v>
      </c>
      <c r="G69" t="s">
        <v>244</v>
      </c>
      <c r="H69" s="1">
        <v>109.965621948242</v>
      </c>
      <c r="I69" s="1">
        <v>56.221351623535099</v>
      </c>
      <c r="J69" s="8">
        <v>113.135597229003</v>
      </c>
      <c r="K69" s="1">
        <v>68.569999694824205</v>
      </c>
      <c r="L69" s="3">
        <v>1</v>
      </c>
      <c r="M69" s="8">
        <v>113.135597229003</v>
      </c>
      <c r="N69" s="1">
        <v>113.135597229003</v>
      </c>
      <c r="O69" s="1">
        <v>68.569999694824205</v>
      </c>
      <c r="P69" s="8">
        <v>134.687728881835</v>
      </c>
      <c r="Q69" s="1">
        <v>79.230003356933594</v>
      </c>
      <c r="R69" s="3">
        <v>0.49545943737030002</v>
      </c>
      <c r="S69" s="3">
        <v>0.52987235784530595</v>
      </c>
      <c r="T69">
        <v>25</v>
      </c>
      <c r="U69">
        <v>0</v>
      </c>
      <c r="V69">
        <v>0</v>
      </c>
      <c r="W69">
        <v>0</v>
      </c>
      <c r="X69">
        <v>2</v>
      </c>
      <c r="Y69">
        <v>100</v>
      </c>
      <c r="Z69">
        <v>0.89999997615814198</v>
      </c>
      <c r="AA69">
        <v>1.29999995231628</v>
      </c>
      <c r="AB69">
        <v>0.89999997615814198</v>
      </c>
      <c r="AC69" s="2">
        <v>2.6985266595147501E-4</v>
      </c>
      <c r="AD69" s="2">
        <v>2.7274765307083699E-4</v>
      </c>
      <c r="AE69" s="2">
        <v>7.2351998824160505E-5</v>
      </c>
      <c r="AF69" s="2">
        <v>7.2276598075404695E-5</v>
      </c>
      <c r="AG69" s="3">
        <f t="shared" si="11"/>
        <v>2.8826966324557505E-2</v>
      </c>
      <c r="AH69" s="3">
        <f t="shared" si="12"/>
        <v>1.3956686382020866</v>
      </c>
      <c r="AI69" s="3">
        <f t="shared" si="13"/>
        <v>0.19049823557485038</v>
      </c>
      <c r="AJ69" s="3">
        <f t="shared" si="14"/>
        <v>0.19049823557485038</v>
      </c>
      <c r="AK69" s="3">
        <f t="shared" si="15"/>
        <v>0.80950176442514965</v>
      </c>
    </row>
    <row r="70" spans="1:37" x14ac:dyDescent="0.25">
      <c r="A70" s="32" t="str" cm="1">
        <f t="array" ref="A70:B70">_xlfn.TEXTSPLIT(G70,"P")</f>
        <v>Crowd</v>
      </c>
      <c r="B70" t="str">
        <v>laneFullSah45</v>
      </c>
      <c r="D70" s="32" t="str">
        <f t="shared" si="8"/>
        <v>Plane</v>
      </c>
      <c r="E70" s="32" t="str">
        <f t="shared" si="9"/>
        <v>45</v>
      </c>
      <c r="F70" s="32" t="str">
        <f t="shared" si="10"/>
        <v>Facing</v>
      </c>
      <c r="G70" s="9" t="s">
        <v>164</v>
      </c>
      <c r="H70" s="1">
        <v>106.799179077148</v>
      </c>
      <c r="I70" s="1">
        <v>58.984134674072202</v>
      </c>
      <c r="J70" s="8">
        <v>108.589469909667</v>
      </c>
      <c r="K70" s="1">
        <v>65.606002807617102</v>
      </c>
      <c r="L70" s="3">
        <v>1</v>
      </c>
      <c r="M70" s="8">
        <v>108.589469909667</v>
      </c>
      <c r="N70" s="1">
        <v>108.589469909667</v>
      </c>
      <c r="O70" s="1">
        <v>65.606002807617102</v>
      </c>
      <c r="P70" s="8">
        <v>150.81198120117099</v>
      </c>
      <c r="Q70" s="1">
        <v>86.628997802734304</v>
      </c>
      <c r="R70" s="3">
        <v>0.54237842559814398</v>
      </c>
      <c r="S70" s="3">
        <v>0.57021731138229304</v>
      </c>
      <c r="T70" s="11">
        <v>25</v>
      </c>
      <c r="U70" s="11">
        <v>0</v>
      </c>
      <c r="V70" s="11">
        <v>0</v>
      </c>
      <c r="W70" s="11">
        <v>0</v>
      </c>
      <c r="X70" s="11">
        <v>2</v>
      </c>
      <c r="Y70" s="11">
        <v>100</v>
      </c>
      <c r="Z70" s="10">
        <v>0.40000000596046398</v>
      </c>
      <c r="AA70" s="10">
        <v>1.29999995231628</v>
      </c>
      <c r="AB70" s="10">
        <v>0.89999997615814198</v>
      </c>
      <c r="AC70" s="2">
        <v>2.1853958605788599E-4</v>
      </c>
      <c r="AD70" s="2">
        <v>2.6507381699047901E-4</v>
      </c>
      <c r="AE70" s="2">
        <v>7.2137823735829402E-5</v>
      </c>
      <c r="AF70" s="2">
        <v>7.3194627475459102E-5</v>
      </c>
      <c r="AG70" s="3">
        <f t="shared" si="11"/>
        <v>1.6763151627090335E-2</v>
      </c>
      <c r="AH70" s="3">
        <f t="shared" si="12"/>
        <v>1.5568228140416167</v>
      </c>
      <c r="AI70" s="3">
        <f t="shared" si="13"/>
        <v>0.38882693991072886</v>
      </c>
      <c r="AJ70" s="3">
        <f t="shared" si="14"/>
        <v>0.38882693991072886</v>
      </c>
      <c r="AK70" s="3">
        <f t="shared" si="15"/>
        <v>0.61117306008927119</v>
      </c>
    </row>
    <row r="71" spans="1:37" x14ac:dyDescent="0.25">
      <c r="A71" s="32" t="str" cm="1">
        <f t="array" ref="A71:B71">_xlfn.TEXTSPLIT(G71,"P")</f>
        <v>Crowd</v>
      </c>
      <c r="B71" t="str">
        <v>laneFull45</v>
      </c>
      <c r="D71" s="32" t="str">
        <f t="shared" si="8"/>
        <v>Plane</v>
      </c>
      <c r="E71" s="32" t="str">
        <f t="shared" si="9"/>
        <v>45</v>
      </c>
      <c r="F71" s="32" t="str">
        <f t="shared" si="10"/>
        <v>Full</v>
      </c>
      <c r="G71" t="s">
        <v>93</v>
      </c>
      <c r="H71" s="1">
        <v>213.861892700195</v>
      </c>
      <c r="I71" s="1">
        <v>58.984134674072202</v>
      </c>
      <c r="J71" s="8">
        <v>219.64164733886699</v>
      </c>
      <c r="K71" s="1">
        <v>121.09600067138599</v>
      </c>
      <c r="L71" s="3">
        <v>1</v>
      </c>
      <c r="M71" s="8">
        <v>219.64164733886699</v>
      </c>
      <c r="N71" s="1">
        <v>219.64164733886699</v>
      </c>
      <c r="O71" s="1">
        <v>121.09600067138599</v>
      </c>
      <c r="P71" s="8">
        <v>150.88697814941401</v>
      </c>
      <c r="Q71" s="1">
        <v>86.607002258300696</v>
      </c>
      <c r="R71" s="3">
        <v>0.42300954461097701</v>
      </c>
      <c r="S71" s="3">
        <v>0.46075597405433599</v>
      </c>
      <c r="T71">
        <v>25</v>
      </c>
      <c r="U71">
        <v>0</v>
      </c>
      <c r="V71">
        <v>0</v>
      </c>
      <c r="W71">
        <v>0</v>
      </c>
      <c r="X71">
        <v>2</v>
      </c>
      <c r="Y71">
        <v>100</v>
      </c>
      <c r="Z71">
        <v>0.40000000596046398</v>
      </c>
      <c r="AA71">
        <v>1.29999995231628</v>
      </c>
      <c r="AB71">
        <v>0.89999997615814198</v>
      </c>
      <c r="AC71" s="2">
        <v>2.2175128106027801E-4</v>
      </c>
      <c r="AD71" s="2">
        <v>2.6083397096954199E-4</v>
      </c>
      <c r="AE71" s="2">
        <v>5.8457849081605597E-4</v>
      </c>
      <c r="AF71" s="2">
        <v>7.2602728323545293E-5</v>
      </c>
      <c r="AG71" s="3">
        <f t="shared" si="11"/>
        <v>2.7025640546324028E-2</v>
      </c>
      <c r="AH71" s="3">
        <f t="shared" si="12"/>
        <v>1.5580942906625321</v>
      </c>
      <c r="AI71" s="3">
        <f t="shared" si="13"/>
        <v>-0.31303111237085685</v>
      </c>
      <c r="AJ71" s="3">
        <f t="shared" si="14"/>
        <v>-0.31303111237085685</v>
      </c>
      <c r="AK71" s="3">
        <f t="shared" si="15"/>
        <v>1.3130311123708569</v>
      </c>
    </row>
    <row r="72" spans="1:37" x14ac:dyDescent="0.25">
      <c r="A72" s="32" t="str" cm="1">
        <f t="array" ref="A72:B72">_xlfn.TEXTSPLIT(G72,"P")</f>
        <v>Crowd</v>
      </c>
      <c r="B72" t="str">
        <v>laneFull45Longest</v>
      </c>
      <c r="D72" s="32" t="str">
        <f t="shared" si="8"/>
        <v>Plane</v>
      </c>
      <c r="E72" s="32" t="str">
        <f t="shared" si="9"/>
        <v>45</v>
      </c>
      <c r="F72" s="32" t="str">
        <f t="shared" si="10"/>
        <v>Longest</v>
      </c>
      <c r="G72" t="s">
        <v>103</v>
      </c>
      <c r="H72" s="1">
        <v>109.676094055175</v>
      </c>
      <c r="I72" s="1">
        <v>58.984134674072202</v>
      </c>
      <c r="J72" s="8">
        <v>111.385040283203</v>
      </c>
      <c r="K72" s="1">
        <v>66.968002319335895</v>
      </c>
      <c r="L72" s="3">
        <v>1</v>
      </c>
      <c r="M72" s="8">
        <v>111.385040283203</v>
      </c>
      <c r="N72" s="1">
        <v>111.385040283203</v>
      </c>
      <c r="O72" s="1">
        <v>66.968002319335895</v>
      </c>
      <c r="P72" s="8">
        <v>150.81198120117099</v>
      </c>
      <c r="Q72" s="1">
        <v>86.628997802734304</v>
      </c>
      <c r="R72" s="3">
        <v>0.48481252789497298</v>
      </c>
      <c r="S72" s="3">
        <v>0.49757418036460799</v>
      </c>
      <c r="T72">
        <v>24</v>
      </c>
      <c r="U72">
        <v>0</v>
      </c>
      <c r="V72">
        <v>0</v>
      </c>
      <c r="W72">
        <v>0</v>
      </c>
      <c r="X72">
        <v>2</v>
      </c>
      <c r="Y72">
        <v>100</v>
      </c>
      <c r="Z72">
        <v>0.89999997615814198</v>
      </c>
      <c r="AA72">
        <v>1.29999995231628</v>
      </c>
      <c r="AB72">
        <v>0.89999997615814198</v>
      </c>
      <c r="AC72" s="2">
        <v>2.67961469944566E-4</v>
      </c>
      <c r="AD72" s="2">
        <v>2.6040512602776202E-4</v>
      </c>
      <c r="AE72" s="2">
        <v>1.71613076236099E-3</v>
      </c>
      <c r="AF72" s="2">
        <v>7.23849952919408E-5</v>
      </c>
      <c r="AG72" s="3">
        <f t="shared" si="11"/>
        <v>1.5581756833611106E-2</v>
      </c>
      <c r="AH72" s="3">
        <f t="shared" si="12"/>
        <v>1.5568228140416167</v>
      </c>
      <c r="AI72" s="3">
        <f t="shared" si="13"/>
        <v>0.35396980436262077</v>
      </c>
      <c r="AJ72" s="3">
        <f t="shared" si="14"/>
        <v>0.35396980436262077</v>
      </c>
      <c r="AK72" s="3">
        <f t="shared" si="15"/>
        <v>0.64603019563737929</v>
      </c>
    </row>
    <row r="73" spans="1:37" x14ac:dyDescent="0.25">
      <c r="A73" s="32" t="str" cm="1">
        <f t="array" ref="A73:B73">_xlfn.TEXTSPLIT(G73,"P")</f>
        <v>Crowd</v>
      </c>
      <c r="B73" t="str">
        <v>laneFullStandard45</v>
      </c>
      <c r="D73" s="32" t="str">
        <f t="shared" si="8"/>
        <v>Plane</v>
      </c>
      <c r="E73" s="32" t="str">
        <f t="shared" si="9"/>
        <v>45</v>
      </c>
      <c r="F73" s="32" t="str">
        <f t="shared" si="10"/>
        <v>Standard</v>
      </c>
      <c r="G73" t="s">
        <v>245</v>
      </c>
      <c r="H73" s="1">
        <v>110.68822479248</v>
      </c>
      <c r="I73" s="1">
        <v>56.221351623535099</v>
      </c>
      <c r="J73" s="8">
        <v>111.931838989257</v>
      </c>
      <c r="K73" s="1">
        <v>67.269996643066406</v>
      </c>
      <c r="L73" s="3">
        <v>1</v>
      </c>
      <c r="M73" s="8">
        <v>111.931838989257</v>
      </c>
      <c r="N73" s="1">
        <v>111.931838989257</v>
      </c>
      <c r="O73" s="1">
        <v>67.269996643066406</v>
      </c>
      <c r="P73" s="8">
        <v>134.60067749023401</v>
      </c>
      <c r="Q73" s="1">
        <v>78.501998901367102</v>
      </c>
      <c r="R73" s="3">
        <v>0.51661211252212502</v>
      </c>
      <c r="S73" s="3">
        <v>0.53121966123580899</v>
      </c>
      <c r="T73">
        <v>24</v>
      </c>
      <c r="U73">
        <v>0</v>
      </c>
      <c r="V73">
        <v>0</v>
      </c>
      <c r="W73">
        <v>0</v>
      </c>
      <c r="X73">
        <v>2</v>
      </c>
      <c r="Y73">
        <v>100</v>
      </c>
      <c r="Z73">
        <v>0.89999997615814198</v>
      </c>
      <c r="AA73">
        <v>1.29999995231628</v>
      </c>
      <c r="AB73">
        <v>0.89999997615814198</v>
      </c>
      <c r="AC73" s="2">
        <v>2.6791196432895899E-4</v>
      </c>
      <c r="AD73" s="2">
        <v>2.68357078311964E-4</v>
      </c>
      <c r="AE73" s="2">
        <v>7.1957525506149896E-5</v>
      </c>
      <c r="AF73" s="2">
        <v>7.2022106905933402E-5</v>
      </c>
      <c r="AG73" s="3">
        <f t="shared" si="11"/>
        <v>1.1235289021109065E-2</v>
      </c>
      <c r="AH73" s="3">
        <f t="shared" si="12"/>
        <v>1.3941202693157619</v>
      </c>
      <c r="AI73" s="3">
        <f t="shared" si="13"/>
        <v>0.20252359566032604</v>
      </c>
      <c r="AJ73" s="3">
        <f t="shared" si="14"/>
        <v>0.20252359566032604</v>
      </c>
      <c r="AK73" s="3">
        <f t="shared" si="15"/>
        <v>0.79747640433967393</v>
      </c>
    </row>
    <row r="74" spans="1:37" x14ac:dyDescent="0.25">
      <c r="A74" s="32" t="str" cm="1">
        <f t="array" ref="A74:B74">_xlfn.TEXTSPLIT(G74,"P")</f>
        <v>Crowd</v>
      </c>
      <c r="B74" t="str">
        <v>laneFullSahOblique</v>
      </c>
      <c r="D74" s="32" t="str">
        <f t="shared" si="8"/>
        <v>Plane</v>
      </c>
      <c r="E74" s="32" t="str">
        <f t="shared" si="9"/>
        <v>Oblique</v>
      </c>
      <c r="F74" s="32" t="str">
        <f t="shared" si="10"/>
        <v>Facing</v>
      </c>
      <c r="G74" s="9" t="s">
        <v>165</v>
      </c>
      <c r="H74" s="1">
        <v>106.31250762939401</v>
      </c>
      <c r="I74" s="1">
        <v>58.984134674072202</v>
      </c>
      <c r="J74" s="8">
        <v>107.24461364746</v>
      </c>
      <c r="K74" s="1">
        <v>62.562000274658203</v>
      </c>
      <c r="L74" s="3">
        <v>0.99500000476837103</v>
      </c>
      <c r="M74" s="8">
        <v>107.180618286132</v>
      </c>
      <c r="N74" s="1">
        <v>12.800000190734799</v>
      </c>
      <c r="O74" s="1">
        <v>62.529998779296797</v>
      </c>
      <c r="P74" s="8">
        <v>110.662216186523</v>
      </c>
      <c r="Q74" s="1">
        <v>64.275001525878906</v>
      </c>
      <c r="R74" s="3">
        <v>0.44413867592811501</v>
      </c>
      <c r="S74" s="3">
        <v>0.55484944581985396</v>
      </c>
      <c r="T74" s="11">
        <v>25</v>
      </c>
      <c r="U74" s="11">
        <v>0</v>
      </c>
      <c r="V74" s="11">
        <v>0</v>
      </c>
      <c r="W74" s="11">
        <v>0</v>
      </c>
      <c r="X74" s="11">
        <v>2</v>
      </c>
      <c r="Y74" s="11">
        <v>100</v>
      </c>
      <c r="Z74" s="10">
        <v>0.40000000596046398</v>
      </c>
      <c r="AA74" s="10">
        <v>1.29999995231628</v>
      </c>
      <c r="AB74" s="10">
        <v>0.89999997615814198</v>
      </c>
      <c r="AC74" s="2">
        <v>2.3530914040748E-4</v>
      </c>
      <c r="AD74" s="2">
        <v>2.6096013607457199E-4</v>
      </c>
      <c r="AE74" s="2">
        <v>7.1808550273999504E-5</v>
      </c>
      <c r="AF74" s="2">
        <v>7.1856964495964294E-5</v>
      </c>
      <c r="AG74" s="3">
        <f t="shared" si="11"/>
        <v>8.16564933040838E-3</v>
      </c>
      <c r="AH74" s="3">
        <f t="shared" si="12"/>
        <v>0.87613528278422048</v>
      </c>
      <c r="AI74" s="3">
        <f t="shared" si="13"/>
        <v>3.2483465350950258E-2</v>
      </c>
      <c r="AJ74" s="3">
        <f t="shared" si="14"/>
        <v>3.1867358395243198E-2</v>
      </c>
      <c r="AK74" s="3">
        <f t="shared" si="15"/>
        <v>0.72800016808506496</v>
      </c>
    </row>
    <row r="75" spans="1:37" x14ac:dyDescent="0.25">
      <c r="A75" s="32" t="str" cm="1">
        <f t="array" ref="A75:B75">_xlfn.TEXTSPLIT(G75,"P")</f>
        <v>Crowd</v>
      </c>
      <c r="B75" t="str">
        <v>laneFullOblique</v>
      </c>
      <c r="D75" s="32" t="str">
        <f t="shared" si="8"/>
        <v>Plane</v>
      </c>
      <c r="E75" s="32" t="str">
        <f t="shared" si="9"/>
        <v>Oblique</v>
      </c>
      <c r="F75" s="32" t="str">
        <f t="shared" si="10"/>
        <v>Full</v>
      </c>
      <c r="G75" t="s">
        <v>102</v>
      </c>
      <c r="H75" s="1">
        <v>118.01807403564401</v>
      </c>
      <c r="I75" s="1">
        <v>58.984134674072202</v>
      </c>
      <c r="J75" s="8">
        <v>115.18172454833901</v>
      </c>
      <c r="K75" s="1">
        <v>66.010002136230398</v>
      </c>
      <c r="L75" s="3">
        <v>0.99699997901916504</v>
      </c>
      <c r="M75" s="8">
        <v>115.130531311035</v>
      </c>
      <c r="N75" s="1">
        <v>17.066667556762599</v>
      </c>
      <c r="O75" s="1">
        <v>65.983001708984304</v>
      </c>
      <c r="P75" s="8">
        <v>107.60456085205</v>
      </c>
      <c r="Q75" s="1">
        <v>62.2299995422363</v>
      </c>
      <c r="R75" s="3">
        <v>0.473508030176162</v>
      </c>
      <c r="S75" s="3">
        <v>0.56944280862808205</v>
      </c>
      <c r="T75">
        <v>32</v>
      </c>
      <c r="U75">
        <v>0</v>
      </c>
      <c r="V75">
        <v>0</v>
      </c>
      <c r="W75">
        <v>0</v>
      </c>
      <c r="X75">
        <v>2</v>
      </c>
      <c r="Y75">
        <v>100</v>
      </c>
      <c r="Z75">
        <v>0.40000000596046398</v>
      </c>
      <c r="AA75">
        <v>1.29999995231628</v>
      </c>
      <c r="AB75">
        <v>0.89999997615814198</v>
      </c>
      <c r="AC75" s="2">
        <v>2.4503102758899299E-4</v>
      </c>
      <c r="AD75" s="2">
        <v>2.59349151747301E-4</v>
      </c>
      <c r="AE75" s="2">
        <v>1.8109165830537601E-3</v>
      </c>
      <c r="AF75" s="2">
        <v>7.2289702075067894E-5</v>
      </c>
      <c r="AG75" s="3">
        <f t="shared" si="11"/>
        <v>2.4466953457797536E-2</v>
      </c>
      <c r="AH75" s="3">
        <f t="shared" si="12"/>
        <v>0.82429667649850247</v>
      </c>
      <c r="AI75" s="3">
        <f t="shared" si="13"/>
        <v>-6.5369023952933439E-2</v>
      </c>
      <c r="AJ75" s="3">
        <f t="shared" si="14"/>
        <v>-6.5784426531216342E-2</v>
      </c>
      <c r="AK75" s="3">
        <f t="shared" si="15"/>
        <v>1.4409748085825262</v>
      </c>
    </row>
    <row r="76" spans="1:37" x14ac:dyDescent="0.25">
      <c r="A76" s="32" t="str" cm="1">
        <f t="array" ref="A76:B76">_xlfn.TEXTSPLIT(G76,"P")</f>
        <v>Crowd</v>
      </c>
      <c r="B76" t="str">
        <v>laneFullObliqueLongest</v>
      </c>
      <c r="D76" s="32" t="str">
        <f t="shared" si="8"/>
        <v>Plane</v>
      </c>
      <c r="E76" s="32" t="str">
        <f t="shared" si="9"/>
        <v>Oblique</v>
      </c>
      <c r="F76" s="32" t="str">
        <f t="shared" si="10"/>
        <v>Longest</v>
      </c>
      <c r="G76" t="s">
        <v>95</v>
      </c>
      <c r="H76" s="1">
        <v>111.52912902832</v>
      </c>
      <c r="I76" s="1">
        <v>58.984134674072202</v>
      </c>
      <c r="J76" s="8">
        <v>111.45220947265599</v>
      </c>
      <c r="K76" s="1">
        <v>64.740997314453097</v>
      </c>
      <c r="L76" s="3">
        <v>0.99500000476837103</v>
      </c>
      <c r="M76" s="8">
        <v>111.388214111328</v>
      </c>
      <c r="N76" s="1">
        <v>12.800000190734799</v>
      </c>
      <c r="O76" s="1">
        <v>64.708999633789006</v>
      </c>
      <c r="P76" s="8">
        <v>110.662216186523</v>
      </c>
      <c r="Q76" s="1">
        <v>64.275001525878906</v>
      </c>
      <c r="R76" s="3">
        <v>0.52080094814300504</v>
      </c>
      <c r="S76" s="3">
        <v>0.62323153018951405</v>
      </c>
      <c r="T76">
        <v>31</v>
      </c>
      <c r="U76">
        <v>0</v>
      </c>
      <c r="V76">
        <v>0</v>
      </c>
      <c r="W76">
        <v>0</v>
      </c>
      <c r="X76">
        <v>2</v>
      </c>
      <c r="Y76">
        <v>100</v>
      </c>
      <c r="Z76">
        <v>0.89999997615814198</v>
      </c>
      <c r="AA76">
        <v>1.29999995231628</v>
      </c>
      <c r="AB76">
        <v>0.89999997615814198</v>
      </c>
      <c r="AC76" s="2">
        <v>2.67599651124328E-4</v>
      </c>
      <c r="AD76" s="2">
        <v>2.6219489518553002E-4</v>
      </c>
      <c r="AE76" s="2">
        <v>1.7976835370063699E-3</v>
      </c>
      <c r="AF76" s="2">
        <v>7.26706348359584E-5</v>
      </c>
      <c r="AG76" s="3">
        <f t="shared" si="11"/>
        <v>1.2634808342869869E-3</v>
      </c>
      <c r="AH76" s="3">
        <f t="shared" si="12"/>
        <v>0.87613528278422048</v>
      </c>
      <c r="AI76" s="3">
        <f t="shared" si="13"/>
        <v>-6.5177265889135695E-3</v>
      </c>
      <c r="AJ76" s="3">
        <f t="shared" si="14"/>
        <v>-7.0881796769297466E-3</v>
      </c>
      <c r="AK76" s="3">
        <f t="shared" si="15"/>
        <v>1.0567185870302176</v>
      </c>
    </row>
    <row r="77" spans="1:37" x14ac:dyDescent="0.25">
      <c r="A77" s="32" t="str" cm="1">
        <f t="array" ref="A77:B77">_xlfn.TEXTSPLIT(G77,"P")</f>
        <v>Crowd</v>
      </c>
      <c r="B77" t="str">
        <v>laneFullStandardOblique</v>
      </c>
      <c r="D77" s="32" t="str">
        <f t="shared" si="8"/>
        <v>Plane</v>
      </c>
      <c r="E77" s="32" t="str">
        <f t="shared" si="9"/>
        <v>Oblique</v>
      </c>
      <c r="F77" s="32" t="str">
        <f t="shared" si="10"/>
        <v>Standard</v>
      </c>
      <c r="G77" t="s">
        <v>246</v>
      </c>
      <c r="H77" s="1">
        <v>111.103797912597</v>
      </c>
      <c r="I77" s="1">
        <v>56.221351623535099</v>
      </c>
      <c r="J77" s="8">
        <v>110.55461883544901</v>
      </c>
      <c r="K77" s="1">
        <v>64.300003051757798</v>
      </c>
      <c r="L77" s="3">
        <v>0.99500000476837103</v>
      </c>
      <c r="M77" s="8">
        <v>110.50461578369099</v>
      </c>
      <c r="N77" s="1">
        <v>10</v>
      </c>
      <c r="O77" s="1">
        <v>64.275001525878906</v>
      </c>
      <c r="P77" s="8">
        <v>102.41542816162099</v>
      </c>
      <c r="Q77" s="1">
        <v>60.1510009765625</v>
      </c>
      <c r="R77" s="3">
        <v>0.50501936674117998</v>
      </c>
      <c r="S77" s="3">
        <v>0.61190062761306696</v>
      </c>
      <c r="T77">
        <v>26</v>
      </c>
      <c r="U77">
        <v>0</v>
      </c>
      <c r="V77">
        <v>0</v>
      </c>
      <c r="W77">
        <v>0</v>
      </c>
      <c r="X77">
        <v>2</v>
      </c>
      <c r="Y77">
        <v>100</v>
      </c>
      <c r="Z77">
        <v>0.89999997615814198</v>
      </c>
      <c r="AA77">
        <v>1.29999995231628</v>
      </c>
      <c r="AB77">
        <v>0.89999997615814198</v>
      </c>
      <c r="AC77" s="2">
        <v>2.7417214005254198E-4</v>
      </c>
      <c r="AD77" s="2">
        <v>2.7531004161573898E-4</v>
      </c>
      <c r="AE77" s="2">
        <v>7.3489834903739298E-5</v>
      </c>
      <c r="AF77" s="2">
        <v>7.2777547757141197E-5</v>
      </c>
      <c r="AG77" s="3">
        <f t="shared" si="11"/>
        <v>5.3929941204833723E-3</v>
      </c>
      <c r="AH77" s="3">
        <f t="shared" si="12"/>
        <v>0.82164649557710678</v>
      </c>
      <c r="AI77" s="3">
        <f t="shared" si="13"/>
        <v>-7.3202260056759144E-2</v>
      </c>
      <c r="AJ77" s="3">
        <f t="shared" si="14"/>
        <v>-7.3621443948375359E-2</v>
      </c>
      <c r="AK77" s="3">
        <f t="shared" si="15"/>
        <v>1.808918762207</v>
      </c>
    </row>
    <row r="78" spans="1:37" x14ac:dyDescent="0.25">
      <c r="A78" s="32" t="str" cm="1">
        <f t="array" ref="A78:C78">_xlfn.TEXTSPLIT(G78,"P")</f>
        <v>Crowd</v>
      </c>
      <c r="B78" t="str">
        <v>laneFullSah</v>
      </c>
      <c r="C78" t="str">
        <v>arallel</v>
      </c>
      <c r="D78" s="32" t="str">
        <f t="shared" si="8"/>
        <v>Plane</v>
      </c>
      <c r="E78" s="32" t="str">
        <f t="shared" si="9"/>
        <v>Parallel</v>
      </c>
      <c r="F78" s="32" t="str">
        <f t="shared" si="10"/>
        <v>Facing</v>
      </c>
      <c r="G78" s="9" t="s">
        <v>161</v>
      </c>
      <c r="H78" s="1">
        <v>82.602485656738196</v>
      </c>
      <c r="I78" s="1">
        <v>58.984134674072202</v>
      </c>
      <c r="J78" s="8">
        <v>83.302383422851506</v>
      </c>
      <c r="K78" s="1">
        <v>51.622001647949197</v>
      </c>
      <c r="L78" s="3">
        <v>1</v>
      </c>
      <c r="M78" s="8">
        <v>83.302383422851506</v>
      </c>
      <c r="N78" s="1">
        <v>83.302383422851506</v>
      </c>
      <c r="O78" s="1">
        <v>51.622001647949197</v>
      </c>
      <c r="P78" s="8">
        <v>129.86959838867099</v>
      </c>
      <c r="Q78" s="1">
        <v>74.910003662109304</v>
      </c>
      <c r="R78" s="3">
        <v>0.44576403498649497</v>
      </c>
      <c r="S78" s="3">
        <v>0.45878154039382901</v>
      </c>
      <c r="T78" s="11">
        <v>25</v>
      </c>
      <c r="U78" s="11">
        <v>0</v>
      </c>
      <c r="V78" s="11">
        <v>0</v>
      </c>
      <c r="W78" s="11">
        <v>0</v>
      </c>
      <c r="X78" s="11">
        <v>2</v>
      </c>
      <c r="Y78" s="11">
        <v>100</v>
      </c>
      <c r="Z78" s="10">
        <v>0.40000000596046398</v>
      </c>
      <c r="AA78" s="10">
        <v>1.29999995231628</v>
      </c>
      <c r="AB78" s="10">
        <v>0.89999997615814198</v>
      </c>
      <c r="AC78" s="2">
        <v>1.8198175530415001E-4</v>
      </c>
      <c r="AD78" s="2">
        <v>2.6087538572028198E-4</v>
      </c>
      <c r="AE78" s="2">
        <v>7.3550014349166304E-5</v>
      </c>
      <c r="AF78" s="2">
        <v>7.1836031565908302E-5</v>
      </c>
      <c r="AG78" s="3">
        <f t="shared" si="11"/>
        <v>8.473083594866572E-3</v>
      </c>
      <c r="AH78" s="3">
        <f t="shared" si="12"/>
        <v>1.201771698547238</v>
      </c>
      <c r="AI78" s="3">
        <f t="shared" si="13"/>
        <v>0.55901419686204523</v>
      </c>
      <c r="AJ78" s="3">
        <f t="shared" si="14"/>
        <v>0.55901419686204523</v>
      </c>
      <c r="AK78" s="3">
        <f t="shared" si="15"/>
        <v>0.44098580313795471</v>
      </c>
    </row>
    <row r="79" spans="1:37" x14ac:dyDescent="0.25">
      <c r="A79" s="32" t="str" cm="1">
        <f t="array" ref="A79:C79">_xlfn.TEXTSPLIT(G79,"P")</f>
        <v>Crowd</v>
      </c>
      <c r="B79" t="str">
        <v>laneFull</v>
      </c>
      <c r="C79" t="str">
        <v>arallel</v>
      </c>
      <c r="D79" s="32" t="str">
        <f t="shared" si="8"/>
        <v>Plane</v>
      </c>
      <c r="E79" s="32" t="str">
        <f t="shared" si="9"/>
        <v>Parallel</v>
      </c>
      <c r="F79" s="32" t="str">
        <f t="shared" si="10"/>
        <v>Full</v>
      </c>
      <c r="G79" t="s">
        <v>96</v>
      </c>
      <c r="H79" s="1">
        <v>64.621658325195298</v>
      </c>
      <c r="I79" s="1">
        <v>58.984134674072202</v>
      </c>
      <c r="J79" s="8">
        <v>66.008079528808594</v>
      </c>
      <c r="K79" s="1">
        <v>43.205001831054602</v>
      </c>
      <c r="L79" s="3">
        <v>1</v>
      </c>
      <c r="M79" s="8">
        <v>66.008079528808594</v>
      </c>
      <c r="N79" s="1">
        <v>66.008079528808594</v>
      </c>
      <c r="O79" s="1">
        <v>43.205001831054602</v>
      </c>
      <c r="P79" s="8">
        <v>130.52082824707</v>
      </c>
      <c r="Q79" s="1">
        <v>75.495002746582003</v>
      </c>
      <c r="R79" s="3">
        <v>8.4647096693515694E-2</v>
      </c>
      <c r="S79" s="3">
        <v>8.7196856737136799E-2</v>
      </c>
      <c r="T79">
        <v>27</v>
      </c>
      <c r="U79">
        <v>0</v>
      </c>
      <c r="V79">
        <v>0</v>
      </c>
      <c r="W79">
        <v>0</v>
      </c>
      <c r="X79">
        <v>2</v>
      </c>
      <c r="Y79">
        <v>100</v>
      </c>
      <c r="Z79">
        <v>0.40000000596046398</v>
      </c>
      <c r="AA79">
        <v>1.29999995231628</v>
      </c>
      <c r="AB79">
        <v>0.89999997615814198</v>
      </c>
      <c r="AC79" s="2">
        <v>1.8476124387234401E-4</v>
      </c>
      <c r="AD79" s="2">
        <v>2.6202449225820601E-4</v>
      </c>
      <c r="AE79" s="2">
        <v>1.2572261039167599E-3</v>
      </c>
      <c r="AF79" s="2">
        <v>7.3065406468231204E-5</v>
      </c>
      <c r="AG79" s="3">
        <f t="shared" si="11"/>
        <v>2.1454435549091204E-2</v>
      </c>
      <c r="AH79" s="3">
        <f t="shared" si="12"/>
        <v>1.2128124616608702</v>
      </c>
      <c r="AI79" s="3">
        <f t="shared" si="13"/>
        <v>0.97734624577443485</v>
      </c>
      <c r="AJ79" s="3">
        <f t="shared" si="14"/>
        <v>0.97734624577443485</v>
      </c>
      <c r="AK79" s="3">
        <f t="shared" si="15"/>
        <v>2.2653754225565141E-2</v>
      </c>
    </row>
    <row r="80" spans="1:37" x14ac:dyDescent="0.25">
      <c r="A80" s="32" t="str" cm="1">
        <f t="array" ref="A80:C80">_xlfn.TEXTSPLIT(G80,"P")</f>
        <v>Crowd</v>
      </c>
      <c r="B80" t="str">
        <v>laneFull</v>
      </c>
      <c r="C80" t="str">
        <v>arallelLongest</v>
      </c>
      <c r="D80" s="32" t="str">
        <f t="shared" si="8"/>
        <v>Plane</v>
      </c>
      <c r="E80" s="32" t="str">
        <f t="shared" si="9"/>
        <v>Parallel</v>
      </c>
      <c r="F80" s="32" t="str">
        <f t="shared" si="10"/>
        <v>Longest</v>
      </c>
      <c r="G80" t="s">
        <v>101</v>
      </c>
      <c r="H80" s="1">
        <v>94.530570983886705</v>
      </c>
      <c r="I80" s="1">
        <v>58.984134674072202</v>
      </c>
      <c r="J80" s="8">
        <v>95.855613708496094</v>
      </c>
      <c r="K80" s="1">
        <v>58.051998138427699</v>
      </c>
      <c r="L80" s="3">
        <v>1</v>
      </c>
      <c r="M80" s="8">
        <v>95.855613708496094</v>
      </c>
      <c r="N80" s="1">
        <v>95.855613708496094</v>
      </c>
      <c r="O80" s="1">
        <v>58.051998138427699</v>
      </c>
      <c r="P80" s="8">
        <v>129.86959838867099</v>
      </c>
      <c r="Q80" s="1">
        <v>74.910003662109304</v>
      </c>
      <c r="R80" s="3">
        <v>0.45613420009612998</v>
      </c>
      <c r="S80" s="3">
        <v>0.466774702072143</v>
      </c>
      <c r="T80">
        <v>26</v>
      </c>
      <c r="U80">
        <v>0</v>
      </c>
      <c r="V80">
        <v>0</v>
      </c>
      <c r="W80">
        <v>0</v>
      </c>
      <c r="X80">
        <v>2</v>
      </c>
      <c r="Y80">
        <v>100</v>
      </c>
      <c r="Z80">
        <v>0.89999997615814198</v>
      </c>
      <c r="AA80">
        <v>1.29999995231628</v>
      </c>
      <c r="AB80">
        <v>0.89999997615814198</v>
      </c>
      <c r="AC80" s="2">
        <v>2.6570231420919299E-4</v>
      </c>
      <c r="AD80" s="2">
        <v>2.60876375250518E-4</v>
      </c>
      <c r="AE80" s="2">
        <v>1.3128308346495E-3</v>
      </c>
      <c r="AF80" s="2">
        <v>7.2462709795217893E-5</v>
      </c>
      <c r="AG80" s="3">
        <f t="shared" si="11"/>
        <v>1.4017081572851713E-2</v>
      </c>
      <c r="AH80" s="3">
        <f t="shared" si="12"/>
        <v>1.201771698547238</v>
      </c>
      <c r="AI80" s="3">
        <f t="shared" si="13"/>
        <v>0.35484603732874642</v>
      </c>
      <c r="AJ80" s="3">
        <f t="shared" si="14"/>
        <v>0.35484603732874642</v>
      </c>
      <c r="AK80" s="3">
        <f t="shared" si="15"/>
        <v>0.64515396267125358</v>
      </c>
    </row>
    <row r="81" spans="1:37" x14ac:dyDescent="0.25">
      <c r="A81" s="32" t="str" cm="1">
        <f t="array" ref="A81:C81">_xlfn.TEXTSPLIT(G81,"P")</f>
        <v>Crowd</v>
      </c>
      <c r="B81" t="str">
        <v>laneFullStandard</v>
      </c>
      <c r="C81" t="str">
        <v>arallel</v>
      </c>
      <c r="D81" s="32" t="str">
        <f t="shared" si="8"/>
        <v>Plane</v>
      </c>
      <c r="E81" s="32" t="str">
        <f t="shared" si="9"/>
        <v>Parallel</v>
      </c>
      <c r="F81" s="32" t="str">
        <f t="shared" si="10"/>
        <v>Standard</v>
      </c>
      <c r="G81" t="s">
        <v>242</v>
      </c>
      <c r="H81" s="1">
        <v>97.076393127441406</v>
      </c>
      <c r="I81" s="1">
        <v>56.221351623535099</v>
      </c>
      <c r="J81" s="8">
        <v>98.798774719238196</v>
      </c>
      <c r="K81" s="1">
        <v>59.502998352050703</v>
      </c>
      <c r="L81" s="3">
        <v>1</v>
      </c>
      <c r="M81" s="8">
        <v>98.798774719238196</v>
      </c>
      <c r="N81" s="1">
        <v>98.798774719238196</v>
      </c>
      <c r="O81" s="1">
        <v>59.502998352050703</v>
      </c>
      <c r="P81" s="8">
        <v>114.463981628417</v>
      </c>
      <c r="Q81" s="1">
        <v>67.200996398925696</v>
      </c>
      <c r="R81" s="3">
        <v>0.51853102445602395</v>
      </c>
      <c r="S81" s="3">
        <v>0.52344453334808305</v>
      </c>
      <c r="T81">
        <v>24</v>
      </c>
      <c r="U81">
        <v>0</v>
      </c>
      <c r="V81">
        <v>0</v>
      </c>
      <c r="W81">
        <v>0</v>
      </c>
      <c r="X81">
        <v>2</v>
      </c>
      <c r="Y81">
        <v>100</v>
      </c>
      <c r="Z81">
        <v>0.89999997615814198</v>
      </c>
      <c r="AA81">
        <v>1.29999995231628</v>
      </c>
      <c r="AB81">
        <v>0.89999997615814198</v>
      </c>
      <c r="AC81" s="2">
        <v>2.7029152261093199E-4</v>
      </c>
      <c r="AD81" s="2">
        <v>2.6983176940120702E-4</v>
      </c>
      <c r="AE81" s="2">
        <v>7.3707094998098896E-5</v>
      </c>
      <c r="AF81" s="2">
        <v>7.32820262783207E-5</v>
      </c>
      <c r="AG81" s="3">
        <f t="shared" si="11"/>
        <v>1.7742537977648756E-2</v>
      </c>
      <c r="AH81" s="3">
        <f t="shared" si="12"/>
        <v>1.0359521484805545</v>
      </c>
      <c r="AI81" s="3">
        <f t="shared" si="13"/>
        <v>0.15855669216238227</v>
      </c>
      <c r="AJ81" s="3">
        <f t="shared" si="14"/>
        <v>0.15855669216238227</v>
      </c>
      <c r="AK81" s="3">
        <f t="shared" si="15"/>
        <v>0.84144330783761778</v>
      </c>
    </row>
    <row r="82" spans="1:37" x14ac:dyDescent="0.25">
      <c r="A82" s="32" t="str" cm="1">
        <f t="array" ref="A82:B82">_xlfn.TEXTSPLIT(G82,"P")</f>
        <v>Crowd</v>
      </c>
      <c r="B82" t="str">
        <v>ointFullSah15</v>
      </c>
      <c r="D82" s="32" t="str">
        <f t="shared" si="8"/>
        <v>Point</v>
      </c>
      <c r="E82" s="32" t="str">
        <f t="shared" si="9"/>
        <v>15</v>
      </c>
      <c r="F82" s="32" t="str">
        <f t="shared" si="10"/>
        <v>Facing</v>
      </c>
      <c r="G82" s="9" t="s">
        <v>207</v>
      </c>
      <c r="H82" s="1">
        <v>29.348588943481399</v>
      </c>
      <c r="I82" s="1">
        <v>58.984134674072202</v>
      </c>
      <c r="J82" s="8">
        <v>48.901496887207003</v>
      </c>
      <c r="K82" s="1">
        <v>28.052999496459901</v>
      </c>
      <c r="L82" s="3">
        <v>0.47900000214576699</v>
      </c>
      <c r="M82" s="8">
        <v>43.133953094482401</v>
      </c>
      <c r="N82" s="1">
        <v>11.070249557495099</v>
      </c>
      <c r="O82" s="1">
        <v>25.158000946044901</v>
      </c>
      <c r="P82" s="8">
        <v>53.051471710205</v>
      </c>
      <c r="Q82" s="1">
        <v>30.1089992523193</v>
      </c>
      <c r="R82" s="3">
        <v>0.38892588019370999</v>
      </c>
      <c r="S82" s="3">
        <v>0.41314914822578402</v>
      </c>
      <c r="T82" s="11">
        <v>26</v>
      </c>
      <c r="U82" s="11">
        <v>0</v>
      </c>
      <c r="V82" s="11">
        <v>0</v>
      </c>
      <c r="W82" s="11">
        <v>0</v>
      </c>
      <c r="X82" s="11">
        <v>2</v>
      </c>
      <c r="Y82" s="11">
        <v>100</v>
      </c>
      <c r="Z82" s="10">
        <v>0.40000000596046398</v>
      </c>
      <c r="AA82" s="10">
        <v>1.29999995231628</v>
      </c>
      <c r="AB82" s="10">
        <v>0.89999997615814198</v>
      </c>
      <c r="AC82" s="2">
        <v>2.40583380218595E-4</v>
      </c>
      <c r="AD82" s="2">
        <v>2.6855396572500402E-4</v>
      </c>
      <c r="AE82" s="2">
        <v>7.2869974246714196E-5</v>
      </c>
      <c r="AF82" s="2">
        <v>7.2938964876811897E-5</v>
      </c>
      <c r="AG82" s="3">
        <f t="shared" si="11"/>
        <v>0.46971130971742553</v>
      </c>
      <c r="AH82" s="3">
        <f t="shared" si="12"/>
        <v>0.10058065608064327</v>
      </c>
      <c r="AI82" s="3">
        <f t="shared" si="13"/>
        <v>0.22992371216240848</v>
      </c>
      <c r="AJ82" s="3">
        <f t="shared" si="14"/>
        <v>8.4863963010581411E-2</v>
      </c>
      <c r="AK82" s="3">
        <f t="shared" si="15"/>
        <v>0.10412872228269157</v>
      </c>
    </row>
    <row r="83" spans="1:37" x14ac:dyDescent="0.25">
      <c r="A83" s="32" t="str" cm="1">
        <f t="array" ref="A83:B83">_xlfn.TEXTSPLIT(G83,"P")</f>
        <v>Crowd</v>
      </c>
      <c r="B83" t="str">
        <v>ointFull15</v>
      </c>
      <c r="D83" s="32" t="str">
        <f t="shared" si="8"/>
        <v>Point</v>
      </c>
      <c r="E83" s="32" t="str">
        <f t="shared" si="9"/>
        <v>15</v>
      </c>
      <c r="F83" s="32" t="str">
        <f t="shared" si="10"/>
        <v>Full</v>
      </c>
      <c r="G83" t="s">
        <v>121</v>
      </c>
      <c r="H83" s="1">
        <v>35.729183197021399</v>
      </c>
      <c r="I83" s="1">
        <v>58.984134674072202</v>
      </c>
      <c r="J83" s="8">
        <v>62.270244598388601</v>
      </c>
      <c r="K83" s="1">
        <v>35.168998718261697</v>
      </c>
      <c r="L83" s="3">
        <v>0.47699999809265098</v>
      </c>
      <c r="M83" s="8">
        <v>56.513484954833899</v>
      </c>
      <c r="N83" s="1">
        <v>11.007266044616699</v>
      </c>
      <c r="O83" s="1">
        <v>32.284999847412102</v>
      </c>
      <c r="P83" s="8">
        <v>55.9898872375488</v>
      </c>
      <c r="Q83" s="1">
        <v>32.0260009765625</v>
      </c>
      <c r="R83" s="3">
        <v>0.31198921799659701</v>
      </c>
      <c r="S83" s="3">
        <v>0.32457453012466397</v>
      </c>
      <c r="T83">
        <v>26</v>
      </c>
      <c r="U83">
        <v>0</v>
      </c>
      <c r="V83">
        <v>0</v>
      </c>
      <c r="W83">
        <v>0</v>
      </c>
      <c r="X83">
        <v>2</v>
      </c>
      <c r="Y83">
        <v>100</v>
      </c>
      <c r="Z83">
        <v>0.40000000596046398</v>
      </c>
      <c r="AA83">
        <v>1.29999995231628</v>
      </c>
      <c r="AB83">
        <v>0.89999997615814198</v>
      </c>
      <c r="AC83" s="2">
        <v>2.4744763504713698E-4</v>
      </c>
      <c r="AD83" s="2">
        <v>2.62666988419368E-4</v>
      </c>
      <c r="AE83" s="2">
        <v>1.478266203776E-3</v>
      </c>
      <c r="AF83" s="2">
        <v>7.2546084993518794E-5</v>
      </c>
      <c r="AG83" s="3">
        <f t="shared" si="11"/>
        <v>0.5817177975550587</v>
      </c>
      <c r="AH83" s="3">
        <f t="shared" si="12"/>
        <v>5.0763607079576105E-2</v>
      </c>
      <c r="AI83" s="3">
        <f t="shared" si="13"/>
        <v>-9.2650049400344638E-3</v>
      </c>
      <c r="AJ83" s="3">
        <f t="shared" si="14"/>
        <v>-0.1008564748917386</v>
      </c>
      <c r="AK83" s="3">
        <f t="shared" si="15"/>
        <v>1.0475683712161363</v>
      </c>
    </row>
    <row r="84" spans="1:37" x14ac:dyDescent="0.25">
      <c r="A84" s="32" t="str" cm="1">
        <f t="array" ref="A84:B84">_xlfn.TEXTSPLIT(G84,"P")</f>
        <v>Crowd</v>
      </c>
      <c r="B84" t="str">
        <v>ointFull15Longest</v>
      </c>
      <c r="D84" s="32" t="str">
        <f t="shared" si="8"/>
        <v>Point</v>
      </c>
      <c r="E84" s="32" t="str">
        <f t="shared" si="9"/>
        <v>15</v>
      </c>
      <c r="F84" s="32" t="str">
        <f t="shared" si="10"/>
        <v>Longest</v>
      </c>
      <c r="G84" t="s">
        <v>314</v>
      </c>
      <c r="H84" s="1">
        <v>32.591453552246001</v>
      </c>
      <c r="I84" s="1">
        <v>56.221351623535099</v>
      </c>
      <c r="J84" s="8">
        <v>53.881900787353501</v>
      </c>
      <c r="K84" s="1">
        <v>30.7269992828369</v>
      </c>
      <c r="L84" s="3">
        <v>0.47900000214576699</v>
      </c>
      <c r="M84" s="8">
        <v>48.736320495605398</v>
      </c>
      <c r="N84" s="1">
        <v>9.8763904571533203</v>
      </c>
      <c r="O84" s="1">
        <v>28.142999649047798</v>
      </c>
      <c r="P84" s="8">
        <v>47.6614990234375</v>
      </c>
      <c r="Q84" s="1">
        <v>27.396999359130799</v>
      </c>
      <c r="R84" s="3">
        <v>0.44056496024131703</v>
      </c>
      <c r="S84" s="3">
        <v>0.47298470139503401</v>
      </c>
      <c r="T84">
        <v>26</v>
      </c>
      <c r="U84">
        <v>0</v>
      </c>
      <c r="V84">
        <v>0</v>
      </c>
      <c r="W84">
        <v>0</v>
      </c>
      <c r="X84">
        <v>2</v>
      </c>
      <c r="Y84">
        <v>100</v>
      </c>
      <c r="Z84">
        <v>0.89999997615814198</v>
      </c>
      <c r="AA84">
        <v>1.29999995231628</v>
      </c>
      <c r="AB84">
        <v>0.89999997615814198</v>
      </c>
      <c r="AC84" s="2">
        <v>2.4690825375728298E-4</v>
      </c>
      <c r="AD84" s="2">
        <v>2.7018136461265298E-4</v>
      </c>
      <c r="AE84" s="2">
        <v>7.3184339271392605E-5</v>
      </c>
      <c r="AF84" s="2">
        <v>7.3428825999144397E-5</v>
      </c>
      <c r="AG84" s="3">
        <f t="shared" si="11"/>
        <v>0.49537118427314797</v>
      </c>
      <c r="AH84" s="3">
        <f t="shared" si="12"/>
        <v>0.15225270031598309</v>
      </c>
      <c r="AI84" s="3">
        <f t="shared" si="13"/>
        <v>-2.2053808355614688E-2</v>
      </c>
      <c r="AJ84" s="3">
        <f t="shared" si="14"/>
        <v>-0.11544510629766012</v>
      </c>
      <c r="AK84" s="3">
        <f t="shared" si="15"/>
        <v>1.108827357204111</v>
      </c>
    </row>
    <row r="85" spans="1:37" x14ac:dyDescent="0.25">
      <c r="A85" s="32" t="str" cm="1">
        <f t="array" ref="A85:B85">_xlfn.TEXTSPLIT(G85,"P")</f>
        <v>Crowd</v>
      </c>
      <c r="B85" t="str">
        <v>ointFullStandard15</v>
      </c>
      <c r="D85" s="32" t="str">
        <f t="shared" si="8"/>
        <v>Point</v>
      </c>
      <c r="E85" s="32" t="str">
        <f t="shared" si="9"/>
        <v>15</v>
      </c>
      <c r="F85" s="32" t="str">
        <f t="shared" si="10"/>
        <v>Standard</v>
      </c>
      <c r="G85" t="s">
        <v>281</v>
      </c>
      <c r="H85" s="1">
        <v>36.177909851074197</v>
      </c>
      <c r="I85" s="1">
        <v>56.221351623535099</v>
      </c>
      <c r="J85" s="8">
        <v>55.349887847900298</v>
      </c>
      <c r="K85" s="1">
        <v>30.912000656127901</v>
      </c>
      <c r="L85" s="3">
        <v>0.43700000643730103</v>
      </c>
      <c r="M85" s="8">
        <v>49.573516845703097</v>
      </c>
      <c r="N85" s="1">
        <v>10.2600355148315</v>
      </c>
      <c r="O85" s="1">
        <v>28</v>
      </c>
      <c r="P85" s="8">
        <v>44.096771240234297</v>
      </c>
      <c r="Q85" s="1">
        <v>25.239000320434499</v>
      </c>
      <c r="R85" s="3">
        <v>0.62075448036193803</v>
      </c>
      <c r="S85" s="3">
        <v>0.65893095731735196</v>
      </c>
      <c r="T85">
        <v>27</v>
      </c>
      <c r="U85">
        <v>0</v>
      </c>
      <c r="V85">
        <v>0</v>
      </c>
      <c r="W85">
        <v>0</v>
      </c>
      <c r="X85">
        <v>2</v>
      </c>
      <c r="Y85">
        <v>100</v>
      </c>
      <c r="Z85">
        <v>0.89999997615814198</v>
      </c>
      <c r="AA85">
        <v>1.29999995231628</v>
      </c>
      <c r="AB85">
        <v>0.89999997615814198</v>
      </c>
      <c r="AC85" s="2">
        <v>2.7050267090089597E-4</v>
      </c>
      <c r="AD85" s="2">
        <v>2.7320664958097003E-4</v>
      </c>
      <c r="AE85" s="2">
        <v>7.28454106138087E-5</v>
      </c>
      <c r="AF85" s="2">
        <v>7.3326147685293095E-5</v>
      </c>
      <c r="AG85" s="3">
        <f t="shared" si="11"/>
        <v>0.37027034037543094</v>
      </c>
      <c r="AH85" s="3">
        <f t="shared" si="12"/>
        <v>0.21565793125160782</v>
      </c>
      <c r="AI85" s="3">
        <f t="shared" si="13"/>
        <v>-0.11047724579466688</v>
      </c>
      <c r="AJ85" s="3">
        <f t="shared" si="14"/>
        <v>-0.20330875174651125</v>
      </c>
      <c r="AK85" s="3">
        <f t="shared" si="15"/>
        <v>1.5337940202596603</v>
      </c>
    </row>
    <row r="86" spans="1:37" x14ac:dyDescent="0.25">
      <c r="A86" s="32" t="str" cm="1">
        <f t="array" ref="A86:B86">_xlfn.TEXTSPLIT(G86,"P")</f>
        <v>Crowd</v>
      </c>
      <c r="B86" t="str">
        <v>ointFullSah45</v>
      </c>
      <c r="D86" s="32" t="str">
        <f t="shared" si="8"/>
        <v>Point</v>
      </c>
      <c r="E86" s="32" t="str">
        <f t="shared" si="9"/>
        <v>45</v>
      </c>
      <c r="F86" s="32" t="str">
        <f t="shared" si="10"/>
        <v>Facing</v>
      </c>
      <c r="G86" s="9" t="s">
        <v>208</v>
      </c>
      <c r="H86" s="1">
        <v>17.557783126831001</v>
      </c>
      <c r="I86" s="1">
        <v>58.984134674072202</v>
      </c>
      <c r="J86" s="8">
        <v>29.876844406127901</v>
      </c>
      <c r="K86" s="1">
        <v>17.271999359130799</v>
      </c>
      <c r="L86" s="3">
        <v>0.28200000524520802</v>
      </c>
      <c r="M86" s="8">
        <v>27.236839294433501</v>
      </c>
      <c r="N86" s="1">
        <v>3.6768801212310702</v>
      </c>
      <c r="O86" s="1">
        <v>15.9519996643066</v>
      </c>
      <c r="P86" s="8">
        <v>31.574853897094702</v>
      </c>
      <c r="Q86" s="1">
        <v>18.1149997711181</v>
      </c>
      <c r="R86" s="3">
        <v>0.50085663795471103</v>
      </c>
      <c r="S86" s="3">
        <v>0.52021253108978205</v>
      </c>
      <c r="T86" s="11">
        <v>25</v>
      </c>
      <c r="U86" s="11">
        <v>0</v>
      </c>
      <c r="V86" s="11">
        <v>0</v>
      </c>
      <c r="W86" s="11">
        <v>0</v>
      </c>
      <c r="X86" s="11">
        <v>2</v>
      </c>
      <c r="Y86" s="11">
        <v>100</v>
      </c>
      <c r="Z86" s="10">
        <v>0.40000000596046398</v>
      </c>
      <c r="AA86" s="10">
        <v>1.29999995231628</v>
      </c>
      <c r="AB86" s="10">
        <v>0.89999997615814198</v>
      </c>
      <c r="AC86" s="2">
        <v>2.4440561537630802E-4</v>
      </c>
      <c r="AD86" s="2">
        <v>2.6772171258926299E-4</v>
      </c>
      <c r="AE86" s="2">
        <v>7.3054070526268306E-5</v>
      </c>
      <c r="AF86" s="2">
        <v>7.2811737481970299E-5</v>
      </c>
      <c r="AG86" s="3">
        <f t="shared" si="11"/>
        <v>0.5512686936434138</v>
      </c>
      <c r="AH86" s="3">
        <f t="shared" si="12"/>
        <v>0.46468903762736496</v>
      </c>
      <c r="AI86" s="3">
        <f t="shared" si="13"/>
        <v>0.15927011779034791</v>
      </c>
      <c r="AJ86" s="3">
        <f t="shared" si="14"/>
        <v>5.683362900998104E-2</v>
      </c>
      <c r="AK86" s="3">
        <f t="shared" si="15"/>
        <v>-0.179808549539758</v>
      </c>
    </row>
    <row r="87" spans="1:37" x14ac:dyDescent="0.25">
      <c r="A87" s="32" t="str" cm="1">
        <f t="array" ref="A87:B87">_xlfn.TEXTSPLIT(G87,"P")</f>
        <v>Crowd</v>
      </c>
      <c r="B87" t="str">
        <v>ointFull45</v>
      </c>
      <c r="D87" s="32" t="str">
        <f t="shared" si="8"/>
        <v>Point</v>
      </c>
      <c r="E87" s="32" t="str">
        <f t="shared" si="9"/>
        <v>45</v>
      </c>
      <c r="F87" s="32" t="str">
        <f t="shared" si="10"/>
        <v>Full</v>
      </c>
      <c r="G87" t="s">
        <v>94</v>
      </c>
      <c r="H87" s="1">
        <v>25.041000366210898</v>
      </c>
      <c r="I87" s="1">
        <v>58.984134674072202</v>
      </c>
      <c r="J87" s="8">
        <v>39.389595031738203</v>
      </c>
      <c r="K87" s="1">
        <v>21.6940002441406</v>
      </c>
      <c r="L87" s="3">
        <v>0.28700000047683699</v>
      </c>
      <c r="M87" s="8">
        <v>36.796409606933501</v>
      </c>
      <c r="N87" s="1">
        <v>3.6370265483856201</v>
      </c>
      <c r="O87" s="1">
        <v>20.395999908447202</v>
      </c>
      <c r="P87" s="8">
        <v>30.406856536865199</v>
      </c>
      <c r="Q87" s="1">
        <v>17.202999114990199</v>
      </c>
      <c r="R87" s="3">
        <v>0.47484061121940602</v>
      </c>
      <c r="S87" s="3">
        <v>0.49202951788902199</v>
      </c>
      <c r="T87">
        <v>27</v>
      </c>
      <c r="U87">
        <v>0</v>
      </c>
      <c r="V87">
        <v>0</v>
      </c>
      <c r="W87">
        <v>0</v>
      </c>
      <c r="X87">
        <v>2</v>
      </c>
      <c r="Y87">
        <v>100</v>
      </c>
      <c r="Z87">
        <v>0.40000000596046398</v>
      </c>
      <c r="AA87">
        <v>1.29999995231628</v>
      </c>
      <c r="AB87">
        <v>0.89999997615814198</v>
      </c>
      <c r="AC87" s="2">
        <v>2.5291336351074202E-4</v>
      </c>
      <c r="AD87" s="2">
        <v>2.6273654657416002E-4</v>
      </c>
      <c r="AE87" s="2">
        <v>1.03106233291327E-3</v>
      </c>
      <c r="AF87" s="2">
        <v>7.2912698669824695E-5</v>
      </c>
      <c r="AG87" s="3">
        <f t="shared" si="11"/>
        <v>0.46944647054056104</v>
      </c>
      <c r="AH87" s="3">
        <f t="shared" si="12"/>
        <v>0.48449092785909403</v>
      </c>
      <c r="AI87" s="3">
        <f t="shared" si="13"/>
        <v>-0.17364610129963134</v>
      </c>
      <c r="AJ87" s="3">
        <f t="shared" si="14"/>
        <v>-0.22804851097441226</v>
      </c>
      <c r="AK87" s="3">
        <f t="shared" si="15"/>
        <v>2.7568068269681607</v>
      </c>
    </row>
    <row r="88" spans="1:37" x14ac:dyDescent="0.25">
      <c r="A88" s="32" t="str" cm="1">
        <f t="array" ref="A88:B88">_xlfn.TEXTSPLIT(G88,"P")</f>
        <v>Crowd</v>
      </c>
      <c r="B88" t="str">
        <v>ointFull45Longest</v>
      </c>
      <c r="D88" s="32" t="str">
        <f t="shared" si="8"/>
        <v>Point</v>
      </c>
      <c r="E88" s="32" t="str">
        <f t="shared" si="9"/>
        <v>45</v>
      </c>
      <c r="F88" s="32" t="str">
        <f t="shared" si="10"/>
        <v>Longest</v>
      </c>
      <c r="G88" t="s">
        <v>315</v>
      </c>
      <c r="H88" s="1">
        <v>18.403514862060501</v>
      </c>
      <c r="I88" s="1">
        <v>56.221351623535099</v>
      </c>
      <c r="J88" s="8">
        <v>31.187648773193299</v>
      </c>
      <c r="K88" s="1">
        <v>17.968999862670898</v>
      </c>
      <c r="L88" s="3">
        <v>0.28200000524520802</v>
      </c>
      <c r="M88" s="8">
        <v>28.685644149780199</v>
      </c>
      <c r="N88" s="1">
        <v>3.48467969894409</v>
      </c>
      <c r="O88" s="1">
        <v>16.718000411987301</v>
      </c>
      <c r="P88" s="8">
        <v>28.621250152587798</v>
      </c>
      <c r="Q88" s="1">
        <v>16.621999740600501</v>
      </c>
      <c r="R88" s="3">
        <v>0.52641791105270297</v>
      </c>
      <c r="S88" s="3">
        <v>0.54808109998703003</v>
      </c>
      <c r="T88">
        <v>26</v>
      </c>
      <c r="U88">
        <v>0</v>
      </c>
      <c r="V88">
        <v>0</v>
      </c>
      <c r="W88">
        <v>0</v>
      </c>
      <c r="X88">
        <v>2</v>
      </c>
      <c r="Y88">
        <v>100</v>
      </c>
      <c r="Z88">
        <v>0.89999997615814198</v>
      </c>
      <c r="AA88">
        <v>1.29999995231628</v>
      </c>
      <c r="AB88">
        <v>0.89999997615814198</v>
      </c>
      <c r="AC88" s="2">
        <v>2.46593554038554E-4</v>
      </c>
      <c r="AD88" s="2">
        <v>2.6729414821602399E-4</v>
      </c>
      <c r="AE88" s="2">
        <v>7.3342154792044298E-5</v>
      </c>
      <c r="AF88" s="2">
        <v>7.2904025728348602E-5</v>
      </c>
      <c r="AG88" s="3">
        <f t="shared" si="11"/>
        <v>0.55870464771469674</v>
      </c>
      <c r="AH88" s="3">
        <f t="shared" si="12"/>
        <v>0.49091849758008105</v>
      </c>
      <c r="AI88" s="3">
        <f t="shared" si="13"/>
        <v>-2.244816147623235E-3</v>
      </c>
      <c r="AJ88" s="3">
        <f t="shared" si="14"/>
        <v>-8.228894198691232E-2</v>
      </c>
      <c r="AK88" s="3">
        <f t="shared" si="15"/>
        <v>1.0184791724794422</v>
      </c>
    </row>
    <row r="89" spans="1:37" x14ac:dyDescent="0.25">
      <c r="A89" s="32" t="str" cm="1">
        <f t="array" ref="A89:B89">_xlfn.TEXTSPLIT(G89,"P")</f>
        <v>Crowd</v>
      </c>
      <c r="B89" t="str">
        <v>ointFullStandard45</v>
      </c>
      <c r="D89" s="32" t="str">
        <f t="shared" si="8"/>
        <v>Point</v>
      </c>
      <c r="E89" s="32" t="str">
        <f t="shared" si="9"/>
        <v>45</v>
      </c>
      <c r="F89" s="32" t="str">
        <f t="shared" si="10"/>
        <v>Standard</v>
      </c>
      <c r="G89" t="s">
        <v>283</v>
      </c>
      <c r="H89" s="1">
        <v>20.471216201782202</v>
      </c>
      <c r="I89" s="1">
        <v>56.221351623535099</v>
      </c>
      <c r="J89" s="8">
        <v>36.403640747070298</v>
      </c>
      <c r="K89" s="1">
        <v>20.7600002288818</v>
      </c>
      <c r="L89" s="3">
        <v>0.30399999022483798</v>
      </c>
      <c r="M89" s="8">
        <v>34.209648132324197</v>
      </c>
      <c r="N89" s="1">
        <v>3.15229892730712</v>
      </c>
      <c r="O89" s="1">
        <v>19.656000137329102</v>
      </c>
      <c r="P89" s="8">
        <v>30.6620559692382</v>
      </c>
      <c r="Q89" s="1">
        <v>17.843999862670898</v>
      </c>
      <c r="R89" s="3">
        <v>0.68388915061950595</v>
      </c>
      <c r="S89" s="3">
        <v>0.69037455320358199</v>
      </c>
      <c r="T89">
        <v>27</v>
      </c>
      <c r="U89">
        <v>0</v>
      </c>
      <c r="V89">
        <v>0</v>
      </c>
      <c r="W89">
        <v>0</v>
      </c>
      <c r="X89">
        <v>2</v>
      </c>
      <c r="Y89">
        <v>100</v>
      </c>
      <c r="Z89">
        <v>0.89999997615814198</v>
      </c>
      <c r="AA89">
        <v>1.29999995231628</v>
      </c>
      <c r="AB89">
        <v>0.89999997615814198</v>
      </c>
      <c r="AC89" s="2">
        <v>2.7308810967952002E-4</v>
      </c>
      <c r="AD89" s="2">
        <v>2.6754636201076199E-4</v>
      </c>
      <c r="AE89" s="2">
        <v>7.3452254582662095E-5</v>
      </c>
      <c r="AF89" s="2">
        <v>7.2683920734561898E-5</v>
      </c>
      <c r="AG89" s="3">
        <f t="shared" si="11"/>
        <v>0.67110970814454796</v>
      </c>
      <c r="AH89" s="3">
        <f t="shared" si="12"/>
        <v>0.45461901779674391</v>
      </c>
      <c r="AI89" s="3">
        <f t="shared" si="13"/>
        <v>-0.10370150985955129</v>
      </c>
      <c r="AJ89" s="3">
        <f t="shared" si="14"/>
        <v>-0.15772007030077539</v>
      </c>
      <c r="AK89" s="3">
        <f t="shared" si="15"/>
        <v>2.1253983980880147</v>
      </c>
    </row>
    <row r="90" spans="1:37" x14ac:dyDescent="0.25">
      <c r="A90" s="32" t="str" cm="1">
        <f t="array" ref="A90:B90">_xlfn.TEXTSPLIT(G90,"P")</f>
        <v>Crowd</v>
      </c>
      <c r="B90" t="str">
        <v>ointFullSahOblique</v>
      </c>
      <c r="D90" s="32" t="str">
        <f t="shared" si="8"/>
        <v>Point</v>
      </c>
      <c r="E90" s="32" t="str">
        <f t="shared" si="9"/>
        <v>Oblique</v>
      </c>
      <c r="F90" s="32" t="str">
        <f t="shared" si="10"/>
        <v>Facing</v>
      </c>
      <c r="G90" s="9" t="s">
        <v>210</v>
      </c>
      <c r="H90" s="1">
        <v>21.4297065734863</v>
      </c>
      <c r="I90" s="1">
        <v>58.984134674072202</v>
      </c>
      <c r="J90" s="8">
        <v>40.2235717773437</v>
      </c>
      <c r="K90" s="1">
        <v>23.3619995117187</v>
      </c>
      <c r="L90" s="3">
        <v>0.41200000047683699</v>
      </c>
      <c r="M90" s="8">
        <v>39.3839721679687</v>
      </c>
      <c r="N90" s="1">
        <v>1.4278912544250399</v>
      </c>
      <c r="O90" s="1">
        <v>22.937999725341701</v>
      </c>
      <c r="P90" s="8">
        <v>39.814376831054602</v>
      </c>
      <c r="Q90" s="1">
        <v>23.135999679565401</v>
      </c>
      <c r="R90" s="3">
        <v>0.47277528047561601</v>
      </c>
      <c r="S90" s="3">
        <v>0.46864348649978599</v>
      </c>
      <c r="T90" s="11">
        <v>24</v>
      </c>
      <c r="U90" s="11">
        <v>0</v>
      </c>
      <c r="V90" s="11">
        <v>0</v>
      </c>
      <c r="W90" s="11">
        <v>0</v>
      </c>
      <c r="X90" s="11">
        <v>2</v>
      </c>
      <c r="Y90" s="11">
        <v>100</v>
      </c>
      <c r="Z90" s="10">
        <v>0.40000000596046398</v>
      </c>
      <c r="AA90" s="10">
        <v>1.29999995231628</v>
      </c>
      <c r="AB90" s="10">
        <v>0.89999997615814198</v>
      </c>
      <c r="AC90" s="2">
        <v>2.4167337687685999E-4</v>
      </c>
      <c r="AD90" s="2">
        <v>2.6752197300083897E-4</v>
      </c>
      <c r="AE90" s="2">
        <v>7.2837414336390793E-5</v>
      </c>
      <c r="AF90" s="2">
        <v>7.2786984674166807E-5</v>
      </c>
      <c r="AG90" s="3">
        <f t="shared" si="11"/>
        <v>0.83782134547265075</v>
      </c>
      <c r="AH90" s="3">
        <f t="shared" si="12"/>
        <v>0.32499854323444194</v>
      </c>
      <c r="AI90" s="3">
        <f t="shared" si="13"/>
        <v>1.092842187807439E-2</v>
      </c>
      <c r="AJ90" s="3">
        <f t="shared" si="14"/>
        <v>-1.017301368844576E-2</v>
      </c>
      <c r="AK90" s="3">
        <f t="shared" si="15"/>
        <v>0.69857321994789545</v>
      </c>
    </row>
    <row r="91" spans="1:37" x14ac:dyDescent="0.25">
      <c r="A91" s="32" t="str" cm="1">
        <f t="array" ref="A91:B91">_xlfn.TEXTSPLIT(G91,"P")</f>
        <v>Crowd</v>
      </c>
      <c r="B91" t="str">
        <v>ointFullOblique</v>
      </c>
      <c r="D91" s="32" t="str">
        <f t="shared" si="8"/>
        <v>Point</v>
      </c>
      <c r="E91" s="32" t="str">
        <f t="shared" si="9"/>
        <v>Oblique</v>
      </c>
      <c r="F91" s="32" t="str">
        <f t="shared" si="10"/>
        <v>Full</v>
      </c>
      <c r="G91" t="s">
        <v>122</v>
      </c>
      <c r="H91" s="1">
        <v>25.084383010864201</v>
      </c>
      <c r="I91" s="1">
        <v>58.984134674072202</v>
      </c>
      <c r="J91" s="8">
        <v>46.611549377441399</v>
      </c>
      <c r="K91" s="1">
        <v>26.5429992675781</v>
      </c>
      <c r="L91" s="3">
        <v>0.42800000309944097</v>
      </c>
      <c r="M91" s="8">
        <v>46.035152435302699</v>
      </c>
      <c r="N91" s="1">
        <v>1.0076923370361299</v>
      </c>
      <c r="O91" s="1">
        <v>26.252000808715799</v>
      </c>
      <c r="P91" s="8">
        <v>39.507213592529297</v>
      </c>
      <c r="Q91" s="1">
        <v>22.982000350952099</v>
      </c>
      <c r="R91" s="3">
        <v>0.49564322829246499</v>
      </c>
      <c r="S91" s="3">
        <v>0.490668475627899</v>
      </c>
      <c r="T91">
        <v>25</v>
      </c>
      <c r="U91">
        <v>0</v>
      </c>
      <c r="V91">
        <v>0</v>
      </c>
      <c r="W91">
        <v>0</v>
      </c>
      <c r="X91">
        <v>2</v>
      </c>
      <c r="Y91">
        <v>100</v>
      </c>
      <c r="Z91">
        <v>0.40000000596046398</v>
      </c>
      <c r="AA91">
        <v>1.29999995231628</v>
      </c>
      <c r="AB91">
        <v>0.89999997615814198</v>
      </c>
      <c r="AC91" s="2">
        <v>2.5261277914978499E-4</v>
      </c>
      <c r="AD91" s="2">
        <v>2.6695223641581801E-4</v>
      </c>
      <c r="AE91" s="2">
        <v>1.59621436614543E-3</v>
      </c>
      <c r="AF91" s="2">
        <v>7.3529728979337906E-5</v>
      </c>
      <c r="AG91" s="3">
        <f t="shared" si="11"/>
        <v>0.83521166996073171</v>
      </c>
      <c r="AH91" s="3">
        <f t="shared" si="12"/>
        <v>0.33020610015161284</v>
      </c>
      <c r="AI91" s="3">
        <f t="shared" si="13"/>
        <v>-0.14180335021042226</v>
      </c>
      <c r="AJ91" s="3">
        <f t="shared" si="14"/>
        <v>-0.15241578277915793</v>
      </c>
      <c r="AK91" s="3">
        <f t="shared" si="15"/>
        <v>7.4781070599124257</v>
      </c>
    </row>
    <row r="92" spans="1:37" x14ac:dyDescent="0.25">
      <c r="A92" s="32" t="str" cm="1">
        <f t="array" ref="A92:B92">_xlfn.TEXTSPLIT(G92,"P")</f>
        <v>Crowd</v>
      </c>
      <c r="B92" t="str">
        <v>ointFullObliqueLongest</v>
      </c>
      <c r="D92" s="32" t="str">
        <f t="shared" si="8"/>
        <v>Point</v>
      </c>
      <c r="E92" s="32" t="str">
        <f t="shared" si="9"/>
        <v>Oblique</v>
      </c>
      <c r="F92" s="32" t="str">
        <f t="shared" si="10"/>
        <v>Longest</v>
      </c>
      <c r="G92" t="s">
        <v>301</v>
      </c>
      <c r="H92" s="1">
        <v>22.571743011474599</v>
      </c>
      <c r="I92" s="1">
        <v>56.221351623535099</v>
      </c>
      <c r="J92" s="8">
        <v>42.578758239746001</v>
      </c>
      <c r="K92" s="1">
        <v>24.597000122070298</v>
      </c>
      <c r="L92" s="3">
        <v>0.41200000047683699</v>
      </c>
      <c r="M92" s="8">
        <v>41.7091674804687</v>
      </c>
      <c r="N92" s="1">
        <v>1.4789116382598799</v>
      </c>
      <c r="O92" s="1">
        <v>24.158000946044901</v>
      </c>
      <c r="P92" s="8">
        <v>37.355205535888601</v>
      </c>
      <c r="Q92" s="1">
        <v>21.899000167846602</v>
      </c>
      <c r="R92" s="3">
        <v>0.59270632266998202</v>
      </c>
      <c r="S92" s="3">
        <v>0.58601033687591497</v>
      </c>
      <c r="T92">
        <v>25</v>
      </c>
      <c r="U92">
        <v>0</v>
      </c>
      <c r="V92">
        <v>0</v>
      </c>
      <c r="W92">
        <v>0</v>
      </c>
      <c r="X92">
        <v>2</v>
      </c>
      <c r="Y92">
        <v>100</v>
      </c>
      <c r="Z92">
        <v>0.89999997615814198</v>
      </c>
      <c r="AA92">
        <v>1.29999995231628</v>
      </c>
      <c r="AB92">
        <v>0.89999997615814198</v>
      </c>
      <c r="AC92" s="2">
        <v>2.4815005599521101E-4</v>
      </c>
      <c r="AD92" s="2">
        <v>2.8235904756002101E-4</v>
      </c>
      <c r="AE92" s="2">
        <v>7.2347538662142997E-5</v>
      </c>
      <c r="AF92" s="2">
        <v>7.4927207606378902E-5</v>
      </c>
      <c r="AG92" s="3">
        <f t="shared" si="11"/>
        <v>0.84784876645394103</v>
      </c>
      <c r="AH92" s="3">
        <f t="shared" si="12"/>
        <v>0.33556905949142724</v>
      </c>
      <c r="AI92" s="3">
        <f t="shared" si="13"/>
        <v>-0.10438860825066683</v>
      </c>
      <c r="AJ92" s="3">
        <f t="shared" si="14"/>
        <v>-0.1226797802426603</v>
      </c>
      <c r="AK92" s="3">
        <f t="shared" si="15"/>
        <v>3.9440311590914705</v>
      </c>
    </row>
    <row r="93" spans="1:37" x14ac:dyDescent="0.25">
      <c r="A93" s="32" t="str" cm="1">
        <f t="array" ref="A93:B93">_xlfn.TEXTSPLIT(G93,"P")</f>
        <v>Crowd</v>
      </c>
      <c r="B93" t="str">
        <v>ointFullStandardOblique</v>
      </c>
      <c r="D93" s="32" t="str">
        <f t="shared" si="8"/>
        <v>Point</v>
      </c>
      <c r="E93" s="32" t="str">
        <f t="shared" si="9"/>
        <v>Oblique</v>
      </c>
      <c r="F93" s="32" t="str">
        <f t="shared" si="10"/>
        <v>Standard</v>
      </c>
      <c r="G93" t="s">
        <v>285</v>
      </c>
      <c r="H93" s="1">
        <v>21.9201545715332</v>
      </c>
      <c r="I93" s="1">
        <v>56.221351623535099</v>
      </c>
      <c r="J93" s="8">
        <v>40.369186401367102</v>
      </c>
      <c r="K93" s="1">
        <v>23.341999053955</v>
      </c>
      <c r="L93" s="3">
        <v>0.42500001192092801</v>
      </c>
      <c r="M93" s="8">
        <v>39.630794525146399</v>
      </c>
      <c r="N93" s="1">
        <v>1.2841739654541</v>
      </c>
      <c r="O93" s="1">
        <v>22.9699993133544</v>
      </c>
      <c r="P93" s="8">
        <v>36.538814544677699</v>
      </c>
      <c r="Q93" s="1">
        <v>21.368999481201101</v>
      </c>
      <c r="R93" s="3">
        <v>0.54938721656799305</v>
      </c>
      <c r="S93" s="3">
        <v>0.57928782701492298</v>
      </c>
      <c r="T93">
        <v>27</v>
      </c>
      <c r="U93">
        <v>0</v>
      </c>
      <c r="V93">
        <v>0</v>
      </c>
      <c r="W93">
        <v>0</v>
      </c>
      <c r="X93">
        <v>2</v>
      </c>
      <c r="Y93">
        <v>100</v>
      </c>
      <c r="Z93">
        <v>0.89999997615814198</v>
      </c>
      <c r="AA93">
        <v>1.29999995231628</v>
      </c>
      <c r="AB93">
        <v>0.89999997615814198</v>
      </c>
      <c r="AC93" s="2">
        <v>2.6780032203532701E-4</v>
      </c>
      <c r="AD93" s="2">
        <v>2.6838626945391297E-4</v>
      </c>
      <c r="AE93" s="2">
        <v>7.2180650022346499E-5</v>
      </c>
      <c r="AF93" s="2">
        <v>7.2029833972919705E-5</v>
      </c>
      <c r="AG93" s="3">
        <f t="shared" si="11"/>
        <v>0.80796145373049866</v>
      </c>
      <c r="AH93" s="3">
        <f t="shared" si="12"/>
        <v>0.35009007272991272</v>
      </c>
      <c r="AI93" s="3">
        <f t="shared" si="13"/>
        <v>-7.801963138808099E-2</v>
      </c>
      <c r="AJ93" s="3">
        <f t="shared" si="14"/>
        <v>-9.4883553475818574E-2</v>
      </c>
      <c r="AK93" s="3">
        <f t="shared" si="15"/>
        <v>3.4077578767728243</v>
      </c>
    </row>
    <row r="94" spans="1:37" x14ac:dyDescent="0.25">
      <c r="A94" s="32" t="str" cm="1">
        <f t="array" ref="A94:C94">_xlfn.TEXTSPLIT(G94,"P")</f>
        <v>Crowd</v>
      </c>
      <c r="B94" t="str">
        <v>ointFullSah</v>
      </c>
      <c r="C94" t="str">
        <v>arallel</v>
      </c>
      <c r="D94" s="32" t="str">
        <f t="shared" si="8"/>
        <v>Point</v>
      </c>
      <c r="E94" s="32" t="str">
        <f t="shared" si="9"/>
        <v>Parallel</v>
      </c>
      <c r="F94" s="32" t="str">
        <f t="shared" si="10"/>
        <v>Facing</v>
      </c>
      <c r="G94" s="9" t="s">
        <v>192</v>
      </c>
      <c r="H94" s="1">
        <v>34.343303680419901</v>
      </c>
      <c r="I94" s="1">
        <v>58.984134674072202</v>
      </c>
      <c r="J94" s="8">
        <v>51.728675842285099</v>
      </c>
      <c r="K94" s="1">
        <v>29.701000213623001</v>
      </c>
      <c r="L94" s="3">
        <v>0.51099997758865301</v>
      </c>
      <c r="M94" s="8">
        <v>44.277549743652301</v>
      </c>
      <c r="N94" s="1">
        <v>15.2376279830932</v>
      </c>
      <c r="O94" s="1">
        <v>25.938999176025298</v>
      </c>
      <c r="P94" s="8">
        <v>53.951061248779297</v>
      </c>
      <c r="Q94" s="1">
        <v>30.790000915527301</v>
      </c>
      <c r="R94" s="3">
        <v>0.33083772659301702</v>
      </c>
      <c r="S94" s="3">
        <v>0.366511911153793</v>
      </c>
      <c r="T94" s="11">
        <v>26</v>
      </c>
      <c r="U94" s="11">
        <v>0</v>
      </c>
      <c r="V94" s="11">
        <v>0</v>
      </c>
      <c r="W94" s="11">
        <v>0</v>
      </c>
      <c r="X94" s="11">
        <v>2</v>
      </c>
      <c r="Y94" s="11">
        <v>100</v>
      </c>
      <c r="Z94" s="10">
        <v>0.40000000596046398</v>
      </c>
      <c r="AA94" s="10">
        <v>1.29999995231628</v>
      </c>
      <c r="AB94" s="10">
        <v>0.89999997615814198</v>
      </c>
      <c r="AC94" s="2">
        <v>2.4458899861201601E-4</v>
      </c>
      <c r="AD94" s="2">
        <v>2.6857177726924398E-4</v>
      </c>
      <c r="AE94" s="2">
        <v>7.57698580855503E-5</v>
      </c>
      <c r="AF94" s="2">
        <v>7.2976319643203101E-5</v>
      </c>
      <c r="AG94" s="3">
        <f t="shared" si="11"/>
        <v>0.28926297119447475</v>
      </c>
      <c r="AH94" s="3">
        <f t="shared" si="12"/>
        <v>8.5329274610945596E-2</v>
      </c>
      <c r="AI94" s="3">
        <f t="shared" si="13"/>
        <v>0.21847440883997438</v>
      </c>
      <c r="AJ94" s="3">
        <f t="shared" si="14"/>
        <v>4.2962348645265928E-2</v>
      </c>
      <c r="AK94" s="3">
        <f t="shared" si="15"/>
        <v>0.36515634087797832</v>
      </c>
    </row>
    <row r="95" spans="1:37" x14ac:dyDescent="0.25">
      <c r="A95" s="32" t="str" cm="1">
        <f t="array" ref="A95:C95">_xlfn.TEXTSPLIT(G95,"P")</f>
        <v>Crowd</v>
      </c>
      <c r="B95" t="str">
        <v>ointFull</v>
      </c>
      <c r="C95" t="str">
        <v>arallel</v>
      </c>
      <c r="D95" s="32" t="str">
        <f t="shared" si="8"/>
        <v>Point</v>
      </c>
      <c r="E95" s="32" t="str">
        <f t="shared" si="9"/>
        <v>Parallel</v>
      </c>
      <c r="F95" s="32" t="str">
        <f t="shared" si="10"/>
        <v>Full</v>
      </c>
      <c r="G95" t="s">
        <v>119</v>
      </c>
      <c r="H95" s="1">
        <v>38.27827835083</v>
      </c>
      <c r="I95" s="1">
        <v>58.984134674072202</v>
      </c>
      <c r="J95" s="8">
        <v>58.295070648193303</v>
      </c>
      <c r="K95" s="1">
        <v>33.208999633788999</v>
      </c>
      <c r="L95" s="3">
        <v>0.51899999380111606</v>
      </c>
      <c r="M95" s="8">
        <v>51.327510833740199</v>
      </c>
      <c r="N95" s="1">
        <v>14.4856557846069</v>
      </c>
      <c r="O95" s="1">
        <v>29.7000007629394</v>
      </c>
      <c r="P95" s="8">
        <v>55.612277984619098</v>
      </c>
      <c r="Q95" s="1">
        <v>31.8589992523193</v>
      </c>
      <c r="R95" s="3">
        <v>0.30712866783142001</v>
      </c>
      <c r="S95" s="3">
        <v>0.33218958973884499</v>
      </c>
      <c r="T95">
        <v>25</v>
      </c>
      <c r="U95">
        <v>0</v>
      </c>
      <c r="V95">
        <v>0</v>
      </c>
      <c r="W95">
        <v>0</v>
      </c>
      <c r="X95">
        <v>2</v>
      </c>
      <c r="Y95">
        <v>100</v>
      </c>
      <c r="Z95">
        <v>0.40000000596046398</v>
      </c>
      <c r="AA95">
        <v>1.29999995231628</v>
      </c>
      <c r="AB95">
        <v>0.89999997615814198</v>
      </c>
      <c r="AC95" s="2">
        <v>2.5692762574180901E-4</v>
      </c>
      <c r="AD95" s="2">
        <v>2.6174125378020102E-4</v>
      </c>
      <c r="AE95" s="2">
        <v>1.52573222294449E-3</v>
      </c>
      <c r="AF95" s="2">
        <v>7.2553368227090605E-5</v>
      </c>
      <c r="AG95" s="3">
        <f t="shared" si="11"/>
        <v>0.3409043730575006</v>
      </c>
      <c r="AH95" s="3">
        <f t="shared" si="12"/>
        <v>5.7165485398487655E-2</v>
      </c>
      <c r="AI95" s="3">
        <f t="shared" si="13"/>
        <v>8.347895857950513E-2</v>
      </c>
      <c r="AJ95" s="3">
        <f t="shared" si="14"/>
        <v>-4.6020917956591419E-2</v>
      </c>
      <c r="AK95" s="3">
        <f t="shared" si="15"/>
        <v>0.70420620132144207</v>
      </c>
    </row>
    <row r="96" spans="1:37" x14ac:dyDescent="0.25">
      <c r="A96" s="32" t="str" cm="1">
        <f t="array" ref="A96:C96">_xlfn.TEXTSPLIT(G96,"P")</f>
        <v>Crowd</v>
      </c>
      <c r="B96" t="str">
        <v>ointFull</v>
      </c>
      <c r="C96" t="str">
        <v>arallelLongest</v>
      </c>
      <c r="D96" s="32" t="str">
        <f t="shared" si="8"/>
        <v>Point</v>
      </c>
      <c r="E96" s="32" t="str">
        <f t="shared" si="9"/>
        <v>Parallel</v>
      </c>
      <c r="F96" s="32" t="str">
        <f t="shared" si="10"/>
        <v>Longest</v>
      </c>
      <c r="G96" t="s">
        <v>304</v>
      </c>
      <c r="H96" s="1">
        <v>38.705722808837798</v>
      </c>
      <c r="I96" s="1">
        <v>56.221351623535099</v>
      </c>
      <c r="J96" s="8">
        <v>56.963859558105398</v>
      </c>
      <c r="K96" s="1">
        <v>32.437000274658203</v>
      </c>
      <c r="L96" s="3">
        <v>0.51099997758865301</v>
      </c>
      <c r="M96" s="8">
        <v>50.720684051513601</v>
      </c>
      <c r="N96" s="1">
        <v>12.7672805786132</v>
      </c>
      <c r="O96" s="1">
        <v>29.2789993286132</v>
      </c>
      <c r="P96" s="8">
        <v>48.810295104980398</v>
      </c>
      <c r="Q96" s="1">
        <v>28.208000183105401</v>
      </c>
      <c r="R96" s="3">
        <v>0.379545658826828</v>
      </c>
      <c r="S96" s="3">
        <v>0.41976115107536299</v>
      </c>
      <c r="T96">
        <v>27</v>
      </c>
      <c r="U96">
        <v>0</v>
      </c>
      <c r="V96">
        <v>0</v>
      </c>
      <c r="W96">
        <v>0</v>
      </c>
      <c r="X96">
        <v>2</v>
      </c>
      <c r="Y96">
        <v>100</v>
      </c>
      <c r="Z96">
        <v>0.89999997615814198</v>
      </c>
      <c r="AA96">
        <v>1.29999995231628</v>
      </c>
      <c r="AB96">
        <v>0.89999997615814198</v>
      </c>
      <c r="AC96" s="2">
        <v>2.5011220714077299E-4</v>
      </c>
      <c r="AD96" s="2">
        <v>2.6873938622884398E-4</v>
      </c>
      <c r="AE96" s="2">
        <v>7.5132316851522706E-5</v>
      </c>
      <c r="AF96" s="2">
        <v>7.3003327997867004E-5</v>
      </c>
      <c r="AG96" s="3">
        <f t="shared" si="11"/>
        <v>0.3104182113331414</v>
      </c>
      <c r="AH96" s="3">
        <f t="shared" si="12"/>
        <v>0.13181925201976685</v>
      </c>
      <c r="AI96" s="3">
        <f t="shared" si="13"/>
        <v>-3.7664889231244378E-2</v>
      </c>
      <c r="AJ96" s="3">
        <f t="shared" si="14"/>
        <v>-0.14313574459974995</v>
      </c>
      <c r="AK96" s="3">
        <f t="shared" si="15"/>
        <v>1.1496316255266874</v>
      </c>
    </row>
    <row r="97" spans="1:37" x14ac:dyDescent="0.25">
      <c r="A97" s="32" t="str" cm="1">
        <f t="array" ref="A97:C97">_xlfn.TEXTSPLIT(G97,"P")</f>
        <v>Crowd</v>
      </c>
      <c r="B97" t="str">
        <v>ointFullStandard</v>
      </c>
      <c r="C97" t="str">
        <v>arallel</v>
      </c>
      <c r="D97" s="32" t="str">
        <f t="shared" si="8"/>
        <v>Point</v>
      </c>
      <c r="E97" s="32" t="str">
        <f t="shared" si="9"/>
        <v>Parallel</v>
      </c>
      <c r="F97" s="32" t="str">
        <f t="shared" si="10"/>
        <v>Standard</v>
      </c>
      <c r="G97" t="s">
        <v>280</v>
      </c>
      <c r="H97" s="1">
        <v>41.925388336181598</v>
      </c>
      <c r="I97" s="1">
        <v>56.221351623535099</v>
      </c>
      <c r="J97" s="8">
        <v>61.581802368163999</v>
      </c>
      <c r="K97" s="1">
        <v>34.76900100708</v>
      </c>
      <c r="L97" s="3">
        <v>0.54199999570846502</v>
      </c>
      <c r="M97" s="8">
        <v>56.079452514648402</v>
      </c>
      <c r="N97" s="1">
        <v>12.013973236083901</v>
      </c>
      <c r="O97" s="1">
        <v>32.000999450683501</v>
      </c>
      <c r="P97" s="8">
        <v>49.692298889160099</v>
      </c>
      <c r="Q97" s="1">
        <v>28.774999618530199</v>
      </c>
      <c r="R97" s="3">
        <v>0.484861880540847</v>
      </c>
      <c r="S97" s="3">
        <v>0.56209343671798695</v>
      </c>
      <c r="T97">
        <v>27</v>
      </c>
      <c r="U97">
        <v>0</v>
      </c>
      <c r="V97">
        <v>0</v>
      </c>
      <c r="W97">
        <v>0</v>
      </c>
      <c r="X97">
        <v>2</v>
      </c>
      <c r="Y97">
        <v>100</v>
      </c>
      <c r="Z97">
        <v>0.89999997615814198</v>
      </c>
      <c r="AA97">
        <v>1.29999995231628</v>
      </c>
      <c r="AB97">
        <v>0.89999997615814198</v>
      </c>
      <c r="AC97" s="2">
        <v>2.720883639995E-4</v>
      </c>
      <c r="AD97" s="2">
        <v>2.7175334980711298E-4</v>
      </c>
      <c r="AE97" s="2">
        <v>7.3897441325243495E-5</v>
      </c>
      <c r="AF97" s="2">
        <v>7.3088849603664103E-5</v>
      </c>
      <c r="AG97" s="3">
        <f t="shared" si="11"/>
        <v>0.3376012659673292</v>
      </c>
      <c r="AH97" s="3">
        <f t="shared" si="12"/>
        <v>0.11613119474775915</v>
      </c>
      <c r="AI97" s="3">
        <f t="shared" si="13"/>
        <v>-0.11389472149036987</v>
      </c>
      <c r="AJ97" s="3">
        <f t="shared" si="14"/>
        <v>-0.19306845564413727</v>
      </c>
      <c r="AK97" s="3">
        <f t="shared" si="15"/>
        <v>1.5316437368367468</v>
      </c>
    </row>
    <row r="98" spans="1:37" x14ac:dyDescent="0.25">
      <c r="A98" s="32" t="str" cm="1">
        <f t="array" ref="A98:B98">_xlfn.TEXTSPLIT(G98,"P")</f>
        <v>Random100</v>
      </c>
      <c r="B98" t="str">
        <v>laneFullSah15</v>
      </c>
      <c r="D98" s="32" t="str">
        <f t="shared" si="8"/>
        <v>Plane</v>
      </c>
      <c r="E98" s="32" t="str">
        <f t="shared" si="9"/>
        <v>15</v>
      </c>
      <c r="F98" s="32" t="str">
        <f t="shared" si="10"/>
        <v>Facing</v>
      </c>
      <c r="G98" s="9" t="s">
        <v>167</v>
      </c>
      <c r="H98" s="1">
        <v>17.442604064941399</v>
      </c>
      <c r="I98" s="1">
        <v>18.711935043334901</v>
      </c>
      <c r="J98" s="8">
        <v>35.419258117675703</v>
      </c>
      <c r="K98" s="1">
        <v>19.320999145507798</v>
      </c>
      <c r="L98" s="3">
        <v>0.12700000405311501</v>
      </c>
      <c r="M98" s="8">
        <v>17.4556484222412</v>
      </c>
      <c r="N98" s="1">
        <v>20.576904296875</v>
      </c>
      <c r="O98" s="1">
        <v>9.67000007629394</v>
      </c>
      <c r="P98" s="8">
        <v>21.4296054840087</v>
      </c>
      <c r="Q98" s="1">
        <v>11.656999588012599</v>
      </c>
      <c r="R98" s="3">
        <v>0.31519353389739901</v>
      </c>
      <c r="S98" s="3">
        <v>0.37115147709846402</v>
      </c>
      <c r="T98" s="11">
        <v>9</v>
      </c>
      <c r="U98" s="11">
        <v>0</v>
      </c>
      <c r="V98" s="11">
        <v>0</v>
      </c>
      <c r="W98" s="11">
        <v>0</v>
      </c>
      <c r="X98" s="11">
        <v>2</v>
      </c>
      <c r="Y98" s="11">
        <v>100</v>
      </c>
      <c r="Z98" s="10">
        <v>0.40000000596046398</v>
      </c>
      <c r="AA98" s="10">
        <v>1.29999995231628</v>
      </c>
      <c r="AB98" s="10">
        <v>0.89999997615814198</v>
      </c>
      <c r="AC98" s="2">
        <v>2.15151318116113E-4</v>
      </c>
      <c r="AD98" s="2">
        <v>2.7676753234118202E-4</v>
      </c>
      <c r="AE98" s="2">
        <v>7.1624039264861494E-5</v>
      </c>
      <c r="AF98" s="2">
        <v>7.0775138738099404E-5</v>
      </c>
      <c r="AG98" s="3">
        <f t="shared" si="11"/>
        <v>7.4784460228731096E-4</v>
      </c>
      <c r="AH98" s="3">
        <f t="shared" si="12"/>
        <v>0.14523727419852392</v>
      </c>
      <c r="AI98" s="3">
        <f t="shared" si="13"/>
        <v>0.22766023728480134</v>
      </c>
      <c r="AJ98" s="3">
        <f t="shared" si="14"/>
        <v>-0.39497305638611263</v>
      </c>
      <c r="AK98" s="3">
        <f t="shared" si="15"/>
        <v>0.80687293849293817</v>
      </c>
    </row>
    <row r="99" spans="1:37" x14ac:dyDescent="0.25">
      <c r="A99" s="32" t="str" cm="1">
        <f t="array" ref="A99:B99">_xlfn.TEXTSPLIT(G99,"P")</f>
        <v>Random100</v>
      </c>
      <c r="B99" t="str">
        <v>laneFull15</v>
      </c>
      <c r="D99" s="32" t="str">
        <f t="shared" si="8"/>
        <v>Plane</v>
      </c>
      <c r="E99" s="32" t="str">
        <f t="shared" si="9"/>
        <v>15</v>
      </c>
      <c r="F99" s="32" t="str">
        <f t="shared" si="10"/>
        <v>Full</v>
      </c>
      <c r="G99" t="s">
        <v>46</v>
      </c>
      <c r="H99" s="1">
        <v>16.1535835266113</v>
      </c>
      <c r="I99" s="1">
        <v>18.711935043334901</v>
      </c>
      <c r="J99" s="8">
        <v>33.601268768310497</v>
      </c>
      <c r="K99" s="1">
        <v>18.440000534057599</v>
      </c>
      <c r="L99" s="3">
        <v>0.138999998569488</v>
      </c>
      <c r="M99" s="8">
        <v>16.2844543457031</v>
      </c>
      <c r="N99" s="1">
        <v>20.1124668121337</v>
      </c>
      <c r="O99" s="1">
        <v>9.1389999389648402</v>
      </c>
      <c r="P99" s="8">
        <v>21.324403762817301</v>
      </c>
      <c r="Q99" s="1">
        <v>11.6590003967285</v>
      </c>
      <c r="R99" s="3">
        <v>0.243249997496604</v>
      </c>
      <c r="S99" s="3">
        <v>0.275328338146209</v>
      </c>
      <c r="T99">
        <v>9</v>
      </c>
      <c r="U99">
        <v>0</v>
      </c>
      <c r="V99">
        <v>0</v>
      </c>
      <c r="W99">
        <v>0</v>
      </c>
      <c r="X99">
        <v>2</v>
      </c>
      <c r="Y99">
        <v>100</v>
      </c>
      <c r="Z99">
        <v>0.40000000596046398</v>
      </c>
      <c r="AA99">
        <v>1.29999995231628</v>
      </c>
      <c r="AB99">
        <v>0.89999997615814198</v>
      </c>
      <c r="AC99" s="2">
        <v>2.2599978547077599E-4</v>
      </c>
      <c r="AD99" s="2">
        <v>2.8787864721380098E-4</v>
      </c>
      <c r="AE99" s="2">
        <v>2.1409413311630401E-3</v>
      </c>
      <c r="AF99" s="2">
        <v>7.1263959398493103E-5</v>
      </c>
      <c r="AG99" s="3">
        <f t="shared" si="11"/>
        <v>8.1016586119237732E-3</v>
      </c>
      <c r="AH99" s="3">
        <f t="shared" si="12"/>
        <v>0.13961510198876781</v>
      </c>
      <c r="AI99" s="3">
        <f t="shared" si="13"/>
        <v>0.30949452220633156</v>
      </c>
      <c r="AJ99" s="3">
        <f t="shared" si="14"/>
        <v>-0.36536909038005022</v>
      </c>
      <c r="AK99" s="3">
        <f t="shared" si="15"/>
        <v>0.74941167266097675</v>
      </c>
    </row>
    <row r="100" spans="1:37" x14ac:dyDescent="0.25">
      <c r="A100" s="32" t="str" cm="1">
        <f t="array" ref="A100:B100">_xlfn.TEXTSPLIT(G100,"P")</f>
        <v>Random100</v>
      </c>
      <c r="B100" t="str">
        <v>laneFull15Longest</v>
      </c>
      <c r="D100" s="32" t="str">
        <f t="shared" si="8"/>
        <v>Plane</v>
      </c>
      <c r="E100" s="32" t="str">
        <f t="shared" si="9"/>
        <v>15</v>
      </c>
      <c r="F100" s="32" t="str">
        <f t="shared" si="10"/>
        <v>Longest</v>
      </c>
      <c r="G100" t="s">
        <v>74</v>
      </c>
      <c r="H100" s="1">
        <v>20.802598953246999</v>
      </c>
      <c r="I100" s="1">
        <v>18.711935043334901</v>
      </c>
      <c r="J100" s="8">
        <v>39.3383979797363</v>
      </c>
      <c r="K100" s="1">
        <v>21.3449993133544</v>
      </c>
      <c r="L100" s="3">
        <v>0.11999999731779</v>
      </c>
      <c r="M100" s="8">
        <v>21.087598800659102</v>
      </c>
      <c r="N100" s="1">
        <v>20.7395725250244</v>
      </c>
      <c r="O100" s="1">
        <v>11.5279998779296</v>
      </c>
      <c r="P100" s="8">
        <v>21.6035957336425</v>
      </c>
      <c r="Q100" s="1">
        <v>11.78600025177</v>
      </c>
      <c r="R100" s="3">
        <v>0.40312698483467102</v>
      </c>
      <c r="S100" s="3">
        <v>0.437264084815979</v>
      </c>
      <c r="T100">
        <v>9</v>
      </c>
      <c r="U100">
        <v>0</v>
      </c>
      <c r="V100">
        <v>0</v>
      </c>
      <c r="W100">
        <v>0</v>
      </c>
      <c r="X100">
        <v>2</v>
      </c>
      <c r="Y100">
        <v>100</v>
      </c>
      <c r="Z100">
        <v>0.89999997615814198</v>
      </c>
      <c r="AA100">
        <v>1.29999995231628</v>
      </c>
      <c r="AB100">
        <v>0.89999997615814198</v>
      </c>
      <c r="AC100" s="2">
        <v>3.0660358606837598E-4</v>
      </c>
      <c r="AD100" s="2">
        <v>2.8080790070816799E-4</v>
      </c>
      <c r="AE100" s="2">
        <v>2.01832153834402E-3</v>
      </c>
      <c r="AF100" s="2">
        <v>7.0425965532194796E-5</v>
      </c>
      <c r="AG100" s="3">
        <f t="shared" si="11"/>
        <v>1.370020390493649E-2</v>
      </c>
      <c r="AH100" s="3">
        <f t="shared" si="12"/>
        <v>0.15453563106171614</v>
      </c>
      <c r="AI100" s="3">
        <f t="shared" si="13"/>
        <v>2.4469212348978812E-2</v>
      </c>
      <c r="AJ100" s="3">
        <f t="shared" si="14"/>
        <v>-0.45082675342369605</v>
      </c>
      <c r="AK100" s="3">
        <f t="shared" si="15"/>
        <v>0.9751201750971098</v>
      </c>
    </row>
    <row r="101" spans="1:37" x14ac:dyDescent="0.25">
      <c r="A101" s="32" t="str" cm="1">
        <f t="array" ref="A101:B101">_xlfn.TEXTSPLIT(G101,"P")</f>
        <v>Random100</v>
      </c>
      <c r="B101" t="str">
        <v>laneFullStandard15</v>
      </c>
      <c r="D101" s="32" t="str">
        <f t="shared" si="8"/>
        <v>Plane</v>
      </c>
      <c r="E101" s="32" t="str">
        <f t="shared" si="9"/>
        <v>15</v>
      </c>
      <c r="F101" s="32" t="str">
        <f t="shared" si="10"/>
        <v>Standard</v>
      </c>
      <c r="G101" t="s">
        <v>248</v>
      </c>
      <c r="H101" s="1">
        <v>21.385927200317301</v>
      </c>
      <c r="I101" s="1">
        <v>18.718509674072202</v>
      </c>
      <c r="J101" s="8">
        <v>38.985221862792898</v>
      </c>
      <c r="K101" s="1">
        <v>21.104000091552699</v>
      </c>
      <c r="L101" s="3">
        <v>0.12700000405311501</v>
      </c>
      <c r="M101" s="8">
        <v>21.4296054840087</v>
      </c>
      <c r="N101" s="1">
        <v>20.109548568725501</v>
      </c>
      <c r="O101" s="1">
        <v>11.656999588012599</v>
      </c>
      <c r="P101" s="8">
        <v>20.813610076904201</v>
      </c>
      <c r="Q101" s="1">
        <v>11.3489999771118</v>
      </c>
      <c r="R101" s="3">
        <v>0.42315214872360202</v>
      </c>
      <c r="S101" s="3">
        <v>0.45411348342895502</v>
      </c>
      <c r="T101">
        <v>9</v>
      </c>
      <c r="U101">
        <v>0</v>
      </c>
      <c r="V101">
        <v>0</v>
      </c>
      <c r="W101">
        <v>0</v>
      </c>
      <c r="X101">
        <v>2</v>
      </c>
      <c r="Y101">
        <v>100</v>
      </c>
      <c r="Z101">
        <v>0.89999997615814198</v>
      </c>
      <c r="AA101">
        <v>1.29999995231628</v>
      </c>
      <c r="AB101">
        <v>0.89999997615814198</v>
      </c>
      <c r="AC101" s="2">
        <v>2.56565515883266E-4</v>
      </c>
      <c r="AD101" s="2">
        <v>2.8484829817898501E-4</v>
      </c>
      <c r="AE101" s="2">
        <v>7.2224131145048805E-5</v>
      </c>
      <c r="AF101" s="2">
        <v>7.1264024882111698E-5</v>
      </c>
      <c r="AG101" s="3">
        <f t="shared" si="11"/>
        <v>2.0423843811995719E-3</v>
      </c>
      <c r="AH101" s="3">
        <f t="shared" si="12"/>
        <v>0.11192666720331969</v>
      </c>
      <c r="AI101" s="3">
        <f t="shared" si="13"/>
        <v>-2.8745065211964366E-2</v>
      </c>
      <c r="AJ101" s="3">
        <f t="shared" si="14"/>
        <v>-0.46611538725733148</v>
      </c>
      <c r="AK101" s="3">
        <f t="shared" si="15"/>
        <v>1.0306319858448987</v>
      </c>
    </row>
    <row r="102" spans="1:37" x14ac:dyDescent="0.25">
      <c r="A102" s="32" t="str" cm="1">
        <f t="array" ref="A102:B102">_xlfn.TEXTSPLIT(G102,"P")</f>
        <v>Random100</v>
      </c>
      <c r="B102" t="str">
        <v>laneFullSah45</v>
      </c>
      <c r="D102" s="32" t="str">
        <f t="shared" si="8"/>
        <v>Plane</v>
      </c>
      <c r="E102" s="32" t="str">
        <f t="shared" si="9"/>
        <v>45</v>
      </c>
      <c r="F102" s="32" t="str">
        <f t="shared" si="10"/>
        <v>Facing</v>
      </c>
      <c r="G102" s="9" t="s">
        <v>168</v>
      </c>
      <c r="H102" s="1">
        <v>21.5047206878662</v>
      </c>
      <c r="I102" s="1">
        <v>18.711935043334901</v>
      </c>
      <c r="J102" s="8">
        <v>42.112770080566399</v>
      </c>
      <c r="K102" s="1">
        <v>22.875</v>
      </c>
      <c r="L102" s="3">
        <v>0.104000002145767</v>
      </c>
      <c r="M102" s="8">
        <v>21.580396652221602</v>
      </c>
      <c r="N102" s="1">
        <v>22.9156284332275</v>
      </c>
      <c r="O102" s="1">
        <v>11.829000473022401</v>
      </c>
      <c r="P102" s="8">
        <v>23.666378021240199</v>
      </c>
      <c r="Q102" s="1">
        <v>12.871999740600501</v>
      </c>
      <c r="R102" s="3">
        <v>0.39134934544563199</v>
      </c>
      <c r="S102" s="3">
        <v>0.44297859072685197</v>
      </c>
      <c r="T102" s="11">
        <v>9</v>
      </c>
      <c r="U102" s="11">
        <v>0</v>
      </c>
      <c r="V102" s="11">
        <v>0</v>
      </c>
      <c r="W102" s="11">
        <v>0</v>
      </c>
      <c r="X102" s="11">
        <v>2</v>
      </c>
      <c r="Y102" s="11">
        <v>100</v>
      </c>
      <c r="Z102" s="10">
        <v>0.40000000596046398</v>
      </c>
      <c r="AA102" s="10">
        <v>1.29999995231628</v>
      </c>
      <c r="AB102" s="10">
        <v>0.89999997615814198</v>
      </c>
      <c r="AC102" s="2">
        <v>2.1192640997469401E-4</v>
      </c>
      <c r="AD102" s="2">
        <v>2.8888872475363298E-4</v>
      </c>
      <c r="AE102" s="2">
        <v>7.2687340434640605E-5</v>
      </c>
      <c r="AF102" s="2">
        <v>7.0810056058689898E-5</v>
      </c>
      <c r="AG102" s="3">
        <f t="shared" si="11"/>
        <v>3.5190396310564765E-3</v>
      </c>
      <c r="AH102" s="3">
        <f t="shared" si="12"/>
        <v>0.26477448571894474</v>
      </c>
      <c r="AI102" s="3">
        <f t="shared" si="13"/>
        <v>9.6660937360660393E-2</v>
      </c>
      <c r="AJ102" s="3">
        <f t="shared" si="14"/>
        <v>-0.43802371641751914</v>
      </c>
      <c r="AK102" s="3">
        <f t="shared" si="15"/>
        <v>0.90897123440900551</v>
      </c>
    </row>
    <row r="103" spans="1:37" x14ac:dyDescent="0.25">
      <c r="A103" s="32" t="str" cm="1">
        <f t="array" ref="A103:B103">_xlfn.TEXTSPLIT(G103,"P")</f>
        <v>Random100</v>
      </c>
      <c r="B103" t="str">
        <v>laneFull45</v>
      </c>
      <c r="D103" s="32" t="str">
        <f t="shared" si="8"/>
        <v>Plane</v>
      </c>
      <c r="E103" s="32" t="str">
        <f t="shared" si="9"/>
        <v>45</v>
      </c>
      <c r="F103" s="32" t="str">
        <f t="shared" si="10"/>
        <v>Full</v>
      </c>
      <c r="G103" t="s">
        <v>48</v>
      </c>
      <c r="H103" s="1">
        <v>20.549531936645501</v>
      </c>
      <c r="I103" s="1">
        <v>18.711935043334901</v>
      </c>
      <c r="J103" s="8">
        <v>41.710777282714801</v>
      </c>
      <c r="K103" s="1">
        <v>22.6809997558593</v>
      </c>
      <c r="L103" s="3">
        <v>9.0999998152255998E-2</v>
      </c>
      <c r="M103" s="8">
        <v>20.804794311523398</v>
      </c>
      <c r="N103" s="1">
        <v>22.998895645141602</v>
      </c>
      <c r="O103" s="1">
        <v>11.4300003051757</v>
      </c>
      <c r="P103" s="8">
        <v>23.756765365600501</v>
      </c>
      <c r="Q103" s="1">
        <v>12.9060001373291</v>
      </c>
      <c r="R103" s="3">
        <v>0.38040220737457198</v>
      </c>
      <c r="S103" s="3">
        <v>0.441332638263702</v>
      </c>
      <c r="T103">
        <v>10</v>
      </c>
      <c r="U103">
        <v>0</v>
      </c>
      <c r="V103">
        <v>0</v>
      </c>
      <c r="W103">
        <v>0</v>
      </c>
      <c r="X103">
        <v>2</v>
      </c>
      <c r="Y103">
        <v>100</v>
      </c>
      <c r="Z103">
        <v>0.40000000596046398</v>
      </c>
      <c r="AA103">
        <v>1.29999995231628</v>
      </c>
      <c r="AB103">
        <v>0.89999997615814198</v>
      </c>
      <c r="AC103" s="2">
        <v>2.2522502695210199E-4</v>
      </c>
      <c r="AD103" s="2">
        <v>2.8888872475363298E-4</v>
      </c>
      <c r="AE103" s="2">
        <v>1.5962009783834199E-3</v>
      </c>
      <c r="AF103" s="2">
        <v>7.2293994890060194E-5</v>
      </c>
      <c r="AG103" s="3">
        <f t="shared" si="11"/>
        <v>1.2421809687192645E-2</v>
      </c>
      <c r="AH103" s="3">
        <f t="shared" si="12"/>
        <v>0.26960495056135542</v>
      </c>
      <c r="AI103" s="3">
        <f t="shared" si="13"/>
        <v>0.14188898048571713</v>
      </c>
      <c r="AJ103" s="3">
        <f t="shared" si="14"/>
        <v>-0.4304405980119328</v>
      </c>
      <c r="AK103" s="3">
        <f t="shared" si="15"/>
        <v>0.87164726952006089</v>
      </c>
    </row>
    <row r="104" spans="1:37" x14ac:dyDescent="0.25">
      <c r="A104" s="32" t="str" cm="1">
        <f t="array" ref="A104:B104">_xlfn.TEXTSPLIT(G104,"P")</f>
        <v>Random100</v>
      </c>
      <c r="B104" t="str">
        <v>laneFull45Longest</v>
      </c>
      <c r="D104" s="32" t="str">
        <f t="shared" si="8"/>
        <v>Plane</v>
      </c>
      <c r="E104" s="32" t="str">
        <f t="shared" si="9"/>
        <v>45</v>
      </c>
      <c r="F104" s="32" t="str">
        <f t="shared" si="10"/>
        <v>Longest</v>
      </c>
      <c r="G104" t="s">
        <v>50</v>
      </c>
      <c r="H104" s="1">
        <v>22.9998874664306</v>
      </c>
      <c r="I104" s="1">
        <v>18.711935043334901</v>
      </c>
      <c r="J104" s="8">
        <v>42.589969635009702</v>
      </c>
      <c r="K104" s="1">
        <v>22.940000534057599</v>
      </c>
      <c r="L104" s="3">
        <v>9.4999998807907104E-2</v>
      </c>
      <c r="M104" s="8">
        <v>22.4815864562988</v>
      </c>
      <c r="N104" s="1">
        <v>22.21923828125</v>
      </c>
      <c r="O104" s="1">
        <v>12.1759996414184</v>
      </c>
      <c r="P104" s="8">
        <v>22.947582244873001</v>
      </c>
      <c r="Q104" s="1">
        <v>12.4090003967285</v>
      </c>
      <c r="R104" s="3">
        <v>0.39379578828811601</v>
      </c>
      <c r="S104" s="3">
        <v>0.43105047941207802</v>
      </c>
      <c r="T104">
        <v>9</v>
      </c>
      <c r="U104">
        <v>0</v>
      </c>
      <c r="V104">
        <v>0</v>
      </c>
      <c r="W104">
        <v>0</v>
      </c>
      <c r="X104">
        <v>2</v>
      </c>
      <c r="Y104">
        <v>100</v>
      </c>
      <c r="Z104">
        <v>0.89999997615814198</v>
      </c>
      <c r="AA104">
        <v>1.29999995231628</v>
      </c>
      <c r="AB104">
        <v>0.89999997615814198</v>
      </c>
      <c r="AC104" s="2">
        <v>2.8613847098313202E-4</v>
      </c>
      <c r="AD104" s="2">
        <v>2.7272710576653399E-4</v>
      </c>
      <c r="AE104" s="2">
        <v>2.0365291275084001E-3</v>
      </c>
      <c r="AF104" s="2">
        <v>7.0565656642429504E-5</v>
      </c>
      <c r="AG104" s="3">
        <f t="shared" si="11"/>
        <v>2.2534936785594484E-2</v>
      </c>
      <c r="AH104" s="3">
        <f t="shared" si="12"/>
        <v>0.22636072601410706</v>
      </c>
      <c r="AI104" s="3">
        <f t="shared" si="13"/>
        <v>2.0727887219170876E-2</v>
      </c>
      <c r="AJ104" s="3">
        <f t="shared" si="14"/>
        <v>-0.46119749693341677</v>
      </c>
      <c r="AK104" s="3">
        <f t="shared" si="15"/>
        <v>0.979027373365565</v>
      </c>
    </row>
    <row r="105" spans="1:37" x14ac:dyDescent="0.25">
      <c r="A105" s="32" t="str" cm="1">
        <f t="array" ref="A105:B105">_xlfn.TEXTSPLIT(G105,"P")</f>
        <v>Random100</v>
      </c>
      <c r="B105" t="str">
        <v>laneFullStandard45</v>
      </c>
      <c r="D105" s="32" t="str">
        <f t="shared" si="8"/>
        <v>Plane</v>
      </c>
      <c r="E105" s="32" t="str">
        <f t="shared" si="9"/>
        <v>45</v>
      </c>
      <c r="F105" s="32" t="str">
        <f t="shared" si="10"/>
        <v>Standard</v>
      </c>
      <c r="G105" t="s">
        <v>249</v>
      </c>
      <c r="H105" s="1">
        <v>23.522464752197202</v>
      </c>
      <c r="I105" s="1">
        <v>18.718509674072202</v>
      </c>
      <c r="J105" s="8">
        <v>43.964744567871001</v>
      </c>
      <c r="K105" s="1">
        <v>23.801000595092699</v>
      </c>
      <c r="L105" s="3">
        <v>0.104000002145767</v>
      </c>
      <c r="M105" s="8">
        <v>23.666378021240199</v>
      </c>
      <c r="N105" s="1">
        <v>22.654466629028299</v>
      </c>
      <c r="O105" s="1">
        <v>12.871999740600501</v>
      </c>
      <c r="P105" s="8">
        <v>23.3343791961669</v>
      </c>
      <c r="Q105" s="1">
        <v>12.706000328063899</v>
      </c>
      <c r="R105" s="3">
        <v>0.41488736867904602</v>
      </c>
      <c r="S105" s="3">
        <v>0.44844123721122697</v>
      </c>
      <c r="T105">
        <v>9</v>
      </c>
      <c r="U105">
        <v>0</v>
      </c>
      <c r="V105">
        <v>0</v>
      </c>
      <c r="W105">
        <v>0</v>
      </c>
      <c r="X105">
        <v>2</v>
      </c>
      <c r="Y105">
        <v>100</v>
      </c>
      <c r="Z105">
        <v>0.89999997615814198</v>
      </c>
      <c r="AA105">
        <v>1.29999995231628</v>
      </c>
      <c r="AB105">
        <v>0.89999997615814198</v>
      </c>
      <c r="AC105" s="2">
        <v>2.8383819153532299E-4</v>
      </c>
      <c r="AD105" s="2">
        <v>2.7979785227216699E-4</v>
      </c>
      <c r="AE105" s="2">
        <v>7.1717877290211604E-5</v>
      </c>
      <c r="AF105" s="2">
        <v>7.0020898419898003E-5</v>
      </c>
      <c r="AG105" s="3">
        <f t="shared" si="11"/>
        <v>6.1181202973023662E-3</v>
      </c>
      <c r="AH105" s="3">
        <f t="shared" si="12"/>
        <v>0.24659385829676034</v>
      </c>
      <c r="AI105" s="3">
        <f t="shared" si="13"/>
        <v>-1.4028290462331641E-2</v>
      </c>
      <c r="AJ105" s="3">
        <f t="shared" si="14"/>
        <v>-0.4692479297782744</v>
      </c>
      <c r="AK105" s="3">
        <f t="shared" si="15"/>
        <v>1.0146548947944725</v>
      </c>
    </row>
    <row r="106" spans="1:37" x14ac:dyDescent="0.25">
      <c r="A106" s="32" t="str" cm="1">
        <f t="array" ref="A106:B106">_xlfn.TEXTSPLIT(G106,"P")</f>
        <v>Random100</v>
      </c>
      <c r="B106" t="str">
        <v>laneFullSahOblique</v>
      </c>
      <c r="D106" s="32" t="str">
        <f t="shared" si="8"/>
        <v>Plane</v>
      </c>
      <c r="E106" s="32" t="str">
        <f t="shared" si="9"/>
        <v>Oblique</v>
      </c>
      <c r="F106" s="32" t="str">
        <f t="shared" si="10"/>
        <v>Facing</v>
      </c>
      <c r="G106" s="9" t="s">
        <v>169</v>
      </c>
      <c r="H106" s="1">
        <v>24.291151046752901</v>
      </c>
      <c r="I106" s="1">
        <v>18.711935043334901</v>
      </c>
      <c r="J106" s="8">
        <v>43.022369384765597</v>
      </c>
      <c r="K106" s="1">
        <v>23.270999908447202</v>
      </c>
      <c r="L106" s="3">
        <v>0.103000000119209</v>
      </c>
      <c r="M106" s="8">
        <v>24.029579162597599</v>
      </c>
      <c r="N106" s="1">
        <v>21.173717498779201</v>
      </c>
      <c r="O106" s="1">
        <v>13.027000427246</v>
      </c>
      <c r="P106" s="8">
        <v>22.3715915679931</v>
      </c>
      <c r="Q106" s="1">
        <v>12.197999954223601</v>
      </c>
      <c r="R106" s="3">
        <v>0.50152385234832697</v>
      </c>
      <c r="S106" s="3">
        <v>0.54384702444076505</v>
      </c>
      <c r="T106" s="11">
        <v>8</v>
      </c>
      <c r="U106" s="11">
        <v>0</v>
      </c>
      <c r="V106" s="11">
        <v>0</v>
      </c>
      <c r="W106" s="11">
        <v>0</v>
      </c>
      <c r="X106" s="11">
        <v>2</v>
      </c>
      <c r="Y106" s="11">
        <v>100</v>
      </c>
      <c r="Z106" s="10">
        <v>0.40000000596046398</v>
      </c>
      <c r="AA106" s="10">
        <v>1.29999995231628</v>
      </c>
      <c r="AB106" s="10">
        <v>0.89999997615814198</v>
      </c>
      <c r="AC106" s="2">
        <v>2.4040385324042201E-4</v>
      </c>
      <c r="AD106" s="2">
        <v>2.8484829817898501E-4</v>
      </c>
      <c r="AE106" s="2">
        <v>7.3669696575961993E-5</v>
      </c>
      <c r="AF106" s="2">
        <v>7.3166869697161005E-5</v>
      </c>
      <c r="AG106" s="3">
        <f t="shared" si="11"/>
        <v>1.0768196354790163E-2</v>
      </c>
      <c r="AH106" s="3">
        <f t="shared" si="12"/>
        <v>0.19557873176573212</v>
      </c>
      <c r="AI106" s="3">
        <f t="shared" si="13"/>
        <v>-6.8997779086584332E-2</v>
      </c>
      <c r="AJ106" s="3">
        <f t="shared" si="14"/>
        <v>-0.48000094165164747</v>
      </c>
      <c r="AK106" s="3">
        <f t="shared" si="15"/>
        <v>1.0783040387074254</v>
      </c>
    </row>
    <row r="107" spans="1:37" x14ac:dyDescent="0.25">
      <c r="A107" s="32" t="str" cm="1">
        <f t="array" ref="A107:B107">_xlfn.TEXTSPLIT(G107,"P")</f>
        <v>Random100</v>
      </c>
      <c r="B107" t="str">
        <v>laneFullOblique</v>
      </c>
      <c r="D107" s="32" t="str">
        <f t="shared" si="8"/>
        <v>Plane</v>
      </c>
      <c r="E107" s="32" t="str">
        <f t="shared" si="9"/>
        <v>Oblique</v>
      </c>
      <c r="F107" s="32" t="str">
        <f t="shared" si="10"/>
        <v>Full</v>
      </c>
      <c r="G107" t="s">
        <v>51</v>
      </c>
      <c r="H107" s="1">
        <v>22.959545135498001</v>
      </c>
      <c r="I107" s="1">
        <v>18.711935043334901</v>
      </c>
      <c r="J107" s="8">
        <v>43.025978088378899</v>
      </c>
      <c r="K107" s="1">
        <v>23.3120002746582</v>
      </c>
      <c r="L107" s="3">
        <v>8.5000000894069602E-2</v>
      </c>
      <c r="M107" s="8">
        <v>23.0647983551025</v>
      </c>
      <c r="N107" s="1">
        <v>21.815534591674801</v>
      </c>
      <c r="O107" s="1">
        <v>12.5459995269775</v>
      </c>
      <c r="P107" s="8">
        <v>22.822801589965799</v>
      </c>
      <c r="Q107" s="1">
        <v>12.425000190734799</v>
      </c>
      <c r="R107" s="3">
        <v>0.46305415034294101</v>
      </c>
      <c r="S107" s="3">
        <v>0.49675807356834401</v>
      </c>
      <c r="T107">
        <v>9</v>
      </c>
      <c r="U107">
        <v>0</v>
      </c>
      <c r="V107">
        <v>0</v>
      </c>
      <c r="W107">
        <v>0</v>
      </c>
      <c r="X107">
        <v>2</v>
      </c>
      <c r="Y107">
        <v>100</v>
      </c>
      <c r="Z107">
        <v>0.40000000596046398</v>
      </c>
      <c r="AA107">
        <v>1.29999995231628</v>
      </c>
      <c r="AB107">
        <v>0.89999997615814198</v>
      </c>
      <c r="AC107" s="2">
        <v>2.43564150878228E-4</v>
      </c>
      <c r="AD107" s="2">
        <v>2.8484826907515499E-4</v>
      </c>
      <c r="AE107" s="2">
        <v>2.1206331439316199E-3</v>
      </c>
      <c r="AF107" s="2">
        <v>7.3463685112074004E-5</v>
      </c>
      <c r="AG107" s="3">
        <f t="shared" si="11"/>
        <v>4.5842902802880944E-3</v>
      </c>
      <c r="AH107" s="3">
        <f t="shared" si="12"/>
        <v>0.21969221981107556</v>
      </c>
      <c r="AI107" s="3">
        <f t="shared" si="13"/>
        <v>-1.0492039054968167E-2</v>
      </c>
      <c r="AJ107" s="3">
        <f t="shared" si="14"/>
        <v>-0.46955763462051026</v>
      </c>
      <c r="AK107" s="3">
        <f t="shared" si="15"/>
        <v>1.0110928643128025</v>
      </c>
    </row>
    <row r="108" spans="1:37" x14ac:dyDescent="0.25">
      <c r="A108" s="32" t="str" cm="1">
        <f t="array" ref="A108:B108">_xlfn.TEXTSPLIT(G108,"P")</f>
        <v>Random100</v>
      </c>
      <c r="B108" t="str">
        <v>laneFullObliqueLongest</v>
      </c>
      <c r="D108" s="32" t="str">
        <f t="shared" si="8"/>
        <v>Plane</v>
      </c>
      <c r="E108" s="32" t="str">
        <f t="shared" si="9"/>
        <v>Oblique</v>
      </c>
      <c r="F108" s="32" t="str">
        <f t="shared" si="10"/>
        <v>Longest</v>
      </c>
      <c r="G108" t="s">
        <v>47</v>
      </c>
      <c r="H108" s="1">
        <v>22.669618606567301</v>
      </c>
      <c r="I108" s="1">
        <v>18.711935043334901</v>
      </c>
      <c r="J108" s="8">
        <v>43.725170135497997</v>
      </c>
      <c r="K108" s="1">
        <v>23.6840000152587</v>
      </c>
      <c r="L108" s="3">
        <v>0.10700000077485999</v>
      </c>
      <c r="M108" s="8">
        <v>23.5831909179687</v>
      </c>
      <c r="N108" s="1">
        <v>22.5554485321044</v>
      </c>
      <c r="O108" s="1">
        <v>12.843000411987299</v>
      </c>
      <c r="P108" s="8">
        <v>23.629192352294901</v>
      </c>
      <c r="Q108" s="1">
        <v>12.866000175476</v>
      </c>
      <c r="R108" s="3">
        <v>0.43197575211524902</v>
      </c>
      <c r="S108" s="3">
        <v>0.47693774104118303</v>
      </c>
      <c r="T108">
        <v>9</v>
      </c>
      <c r="U108">
        <v>0</v>
      </c>
      <c r="V108">
        <v>0</v>
      </c>
      <c r="W108">
        <v>0</v>
      </c>
      <c r="X108">
        <v>2</v>
      </c>
      <c r="Y108">
        <v>100</v>
      </c>
      <c r="Z108">
        <v>0.89999997615814198</v>
      </c>
      <c r="AA108">
        <v>1.29999995231628</v>
      </c>
      <c r="AB108">
        <v>0.89999997615814198</v>
      </c>
      <c r="AC108" s="2">
        <v>2.7227707323618201E-4</v>
      </c>
      <c r="AD108" s="2">
        <v>2.9999978141859098E-4</v>
      </c>
      <c r="AE108" s="2">
        <v>2.1409699693322099E-3</v>
      </c>
      <c r="AF108" s="2">
        <v>7.1717870014254004E-5</v>
      </c>
      <c r="AG108" s="3">
        <f t="shared" si="11"/>
        <v>4.0299412498132667E-2</v>
      </c>
      <c r="AH108" s="3">
        <f t="shared" si="12"/>
        <v>0.26278721562319141</v>
      </c>
      <c r="AI108" s="3">
        <f t="shared" si="13"/>
        <v>1.9506026341478033E-3</v>
      </c>
      <c r="AJ108" s="3">
        <f t="shared" si="14"/>
        <v>-0.45959747488525621</v>
      </c>
      <c r="AK108" s="3">
        <f t="shared" si="15"/>
        <v>0.99796051786508599</v>
      </c>
    </row>
    <row r="109" spans="1:37" x14ac:dyDescent="0.25">
      <c r="A109" s="32" t="str" cm="1">
        <f t="array" ref="A109:B109">_xlfn.TEXTSPLIT(G109,"P")</f>
        <v>Random100</v>
      </c>
      <c r="B109" t="str">
        <v>laneFullStandardOblique</v>
      </c>
      <c r="D109" s="32" t="str">
        <f t="shared" si="8"/>
        <v>Plane</v>
      </c>
      <c r="E109" s="32" t="str">
        <f t="shared" si="9"/>
        <v>Oblique</v>
      </c>
      <c r="F109" s="32" t="str">
        <f t="shared" si="10"/>
        <v>Standard</v>
      </c>
      <c r="G109" t="s">
        <v>250</v>
      </c>
      <c r="H109" s="1">
        <v>22.727647781371999</v>
      </c>
      <c r="I109" s="1">
        <v>18.718509674072202</v>
      </c>
      <c r="J109" s="8">
        <v>41.546394348144503</v>
      </c>
      <c r="K109" s="1">
        <v>22.533000946044901</v>
      </c>
      <c r="L109" s="3">
        <v>0.103000000119209</v>
      </c>
      <c r="M109" s="8">
        <v>22.3715915679931</v>
      </c>
      <c r="N109" s="1">
        <v>21.376613616943299</v>
      </c>
      <c r="O109" s="1">
        <v>12.197999954223601</v>
      </c>
      <c r="P109" s="8">
        <v>22.597589492797798</v>
      </c>
      <c r="Q109" s="1">
        <v>12.310999870300201</v>
      </c>
      <c r="R109" s="3">
        <v>0.43459409475326499</v>
      </c>
      <c r="S109" s="3">
        <v>0.47853294014930697</v>
      </c>
      <c r="T109">
        <v>9</v>
      </c>
      <c r="U109">
        <v>0</v>
      </c>
      <c r="V109">
        <v>0</v>
      </c>
      <c r="W109">
        <v>0</v>
      </c>
      <c r="X109">
        <v>2</v>
      </c>
      <c r="Y109">
        <v>100</v>
      </c>
      <c r="Z109">
        <v>0.89999997615814198</v>
      </c>
      <c r="AA109">
        <v>1.29999995231628</v>
      </c>
      <c r="AB109">
        <v>0.89999997615814198</v>
      </c>
      <c r="AC109" s="2">
        <v>2.9595944215543498E-4</v>
      </c>
      <c r="AD109" s="2">
        <v>2.9090890893712602E-4</v>
      </c>
      <c r="AE109" s="2">
        <v>7.2939918027259396E-5</v>
      </c>
      <c r="AF109" s="2">
        <v>7.3868061008397395E-5</v>
      </c>
      <c r="AG109" s="3">
        <f t="shared" si="11"/>
        <v>1.5666214858835036E-2</v>
      </c>
      <c r="AH109" s="3">
        <f t="shared" si="12"/>
        <v>0.20723230034165988</v>
      </c>
      <c r="AI109" s="3">
        <f t="shared" si="13"/>
        <v>1.0102004773233569E-2</v>
      </c>
      <c r="AJ109" s="3">
        <f t="shared" si="14"/>
        <v>-0.45608783030754085</v>
      </c>
      <c r="AK109" s="3">
        <f t="shared" si="15"/>
        <v>0.98942779577465101</v>
      </c>
    </row>
    <row r="110" spans="1:37" x14ac:dyDescent="0.25">
      <c r="A110" s="32" t="str" cm="1">
        <f t="array" ref="A110:C110">_xlfn.TEXTSPLIT(G110,"P")</f>
        <v>Random100</v>
      </c>
      <c r="B110" t="str">
        <v>laneFullSah</v>
      </c>
      <c r="C110" t="str">
        <v>arallel</v>
      </c>
      <c r="D110" s="32" t="str">
        <f t="shared" si="8"/>
        <v>Plane</v>
      </c>
      <c r="E110" s="32" t="str">
        <f t="shared" si="9"/>
        <v>Parallel</v>
      </c>
      <c r="F110" s="32" t="str">
        <f t="shared" si="10"/>
        <v>Facing</v>
      </c>
      <c r="G110" s="9" t="s">
        <v>166</v>
      </c>
      <c r="H110" s="1">
        <v>14.021272659301699</v>
      </c>
      <c r="I110" s="1">
        <v>18.711935043334901</v>
      </c>
      <c r="J110" s="8">
        <v>30.131259918212798</v>
      </c>
      <c r="K110" s="1">
        <v>16.579000473022401</v>
      </c>
      <c r="L110" s="3">
        <v>0.168999999761581</v>
      </c>
      <c r="M110" s="8">
        <v>13.935244560241699</v>
      </c>
      <c r="N110" s="1">
        <v>19.4898147583007</v>
      </c>
      <c r="O110" s="1">
        <v>7.9349999427795401</v>
      </c>
      <c r="P110" s="8">
        <v>20.4512023925781</v>
      </c>
      <c r="Q110" s="1">
        <v>11.192999839782701</v>
      </c>
      <c r="R110" s="3">
        <v>0.12727673351764601</v>
      </c>
      <c r="S110" s="3">
        <v>0.14626337587833399</v>
      </c>
      <c r="T110" s="11">
        <v>8</v>
      </c>
      <c r="U110" s="11">
        <v>0</v>
      </c>
      <c r="V110" s="11">
        <v>0</v>
      </c>
      <c r="W110" s="11">
        <v>0</v>
      </c>
      <c r="X110" s="11">
        <v>2</v>
      </c>
      <c r="Y110" s="11">
        <v>100</v>
      </c>
      <c r="Z110" s="10">
        <v>0.40000000596046398</v>
      </c>
      <c r="AA110" s="10">
        <v>1.29999995231628</v>
      </c>
      <c r="AB110" s="10">
        <v>0.89999997615814198</v>
      </c>
      <c r="AC110" s="2">
        <v>1.48484730743803E-4</v>
      </c>
      <c r="AD110" s="2">
        <v>3.0303007224574598E-4</v>
      </c>
      <c r="AE110" s="2">
        <v>7.1174275944940705E-5</v>
      </c>
      <c r="AF110" s="2">
        <v>7.0548187068197795E-5</v>
      </c>
      <c r="AG110" s="3">
        <f t="shared" si="11"/>
        <v>6.135541412706857E-3</v>
      </c>
      <c r="AH110" s="3">
        <f t="shared" si="12"/>
        <v>9.2949625210606859E-2</v>
      </c>
      <c r="AI110" s="3">
        <f t="shared" si="13"/>
        <v>0.46758833719552501</v>
      </c>
      <c r="AJ110" s="3">
        <f t="shared" si="14"/>
        <v>-0.32126295255856863</v>
      </c>
      <c r="AK110" s="3">
        <f t="shared" si="15"/>
        <v>0.66567369094355999</v>
      </c>
    </row>
    <row r="111" spans="1:37" x14ac:dyDescent="0.25">
      <c r="A111" s="32" t="str" cm="1">
        <f t="array" ref="A111:C111">_xlfn.TEXTSPLIT(G111,"P")</f>
        <v>Random100</v>
      </c>
      <c r="B111" t="str">
        <v>laneFull</v>
      </c>
      <c r="C111" t="str">
        <v>arallel</v>
      </c>
      <c r="D111" s="32" t="str">
        <f t="shared" si="8"/>
        <v>Plane</v>
      </c>
      <c r="E111" s="32" t="str">
        <f t="shared" si="9"/>
        <v>Parallel</v>
      </c>
      <c r="F111" s="32" t="str">
        <f t="shared" si="10"/>
        <v>Full</v>
      </c>
      <c r="G111" t="s">
        <v>45</v>
      </c>
      <c r="H111" s="1">
        <v>13.0393524169921</v>
      </c>
      <c r="I111" s="1">
        <v>18.711935043334901</v>
      </c>
      <c r="J111" s="8">
        <v>29.445266723632798</v>
      </c>
      <c r="K111" s="1">
        <v>16.236000061035099</v>
      </c>
      <c r="L111" s="3">
        <v>0.153999999165534</v>
      </c>
      <c r="M111" s="8">
        <v>13.0420484542846</v>
      </c>
      <c r="N111" s="1">
        <v>19.389175415038999</v>
      </c>
      <c r="O111" s="1">
        <v>7.4800000190734801</v>
      </c>
      <c r="P111" s="8">
        <v>20.320005416870099</v>
      </c>
      <c r="Q111" s="1">
        <v>11.119000434875399</v>
      </c>
      <c r="R111" s="3">
        <v>9.2826388776302296E-2</v>
      </c>
      <c r="S111" s="3">
        <v>0.110777772963047</v>
      </c>
      <c r="T111">
        <v>9</v>
      </c>
      <c r="U111">
        <v>0</v>
      </c>
      <c r="V111">
        <v>0</v>
      </c>
      <c r="W111">
        <v>0</v>
      </c>
      <c r="X111">
        <v>2</v>
      </c>
      <c r="Y111">
        <v>100</v>
      </c>
      <c r="Z111">
        <v>0.40000000596046398</v>
      </c>
      <c r="AA111">
        <v>1.29999995231628</v>
      </c>
      <c r="AB111">
        <v>0.89999997615814198</v>
      </c>
      <c r="AC111" s="2">
        <v>1.75675566424615E-4</v>
      </c>
      <c r="AD111" s="2">
        <v>2.9393922886811099E-4</v>
      </c>
      <c r="AE111" s="2">
        <v>1.48215610533952E-3</v>
      </c>
      <c r="AF111" s="2">
        <v>7.2695518610998893E-5</v>
      </c>
      <c r="AG111" s="3">
        <f t="shared" si="11"/>
        <v>2.0676159415606367E-4</v>
      </c>
      <c r="AH111" s="3">
        <f t="shared" si="12"/>
        <v>8.5938219099792448E-2</v>
      </c>
      <c r="AI111" s="3">
        <f t="shared" si="13"/>
        <v>0.55803787174203678</v>
      </c>
      <c r="AJ111" s="3">
        <f t="shared" si="14"/>
        <v>-0.30990588037155581</v>
      </c>
      <c r="AK111" s="3">
        <f t="shared" si="15"/>
        <v>0.62463813922997313</v>
      </c>
    </row>
    <row r="112" spans="1:37" x14ac:dyDescent="0.25">
      <c r="A112" s="32" t="str" cm="1">
        <f t="array" ref="A112:C112">_xlfn.TEXTSPLIT(G112,"P")</f>
        <v>Random100</v>
      </c>
      <c r="B112" t="str">
        <v>laneFull</v>
      </c>
      <c r="C112" t="str">
        <v>arallelLongest</v>
      </c>
      <c r="D112" s="32" t="str">
        <f t="shared" si="8"/>
        <v>Plane</v>
      </c>
      <c r="E112" s="32" t="str">
        <f t="shared" si="9"/>
        <v>Parallel</v>
      </c>
      <c r="F112" s="32" t="str">
        <f t="shared" si="10"/>
        <v>Longest</v>
      </c>
      <c r="G112" t="s">
        <v>73</v>
      </c>
      <c r="H112" s="1">
        <v>19.449415206909102</v>
      </c>
      <c r="I112" s="1">
        <v>18.711935043334901</v>
      </c>
      <c r="J112" s="8">
        <v>36.3668403625488</v>
      </c>
      <c r="K112" s="1">
        <v>19.715000152587798</v>
      </c>
      <c r="L112" s="3">
        <v>0.14200000464916199</v>
      </c>
      <c r="M112" s="8">
        <v>19.4692268371582</v>
      </c>
      <c r="N112" s="1">
        <v>19.694217681884702</v>
      </c>
      <c r="O112" s="1">
        <v>10.6739997863769</v>
      </c>
      <c r="P112" s="8">
        <v>20.521217346191399</v>
      </c>
      <c r="Q112" s="1">
        <v>11.199999809265099</v>
      </c>
      <c r="R112" s="3">
        <v>0.37598863244056702</v>
      </c>
      <c r="S112" s="3">
        <v>0.40737473964691101</v>
      </c>
      <c r="T112">
        <v>9</v>
      </c>
      <c r="U112">
        <v>0</v>
      </c>
      <c r="V112">
        <v>0</v>
      </c>
      <c r="W112">
        <v>0</v>
      </c>
      <c r="X112">
        <v>2</v>
      </c>
      <c r="Y112">
        <v>100</v>
      </c>
      <c r="Z112">
        <v>0.89999997615814198</v>
      </c>
      <c r="AA112">
        <v>1.29999995231628</v>
      </c>
      <c r="AB112">
        <v>0.89999997615814198</v>
      </c>
      <c r="AC112" s="2">
        <v>2.7272713487036499E-4</v>
      </c>
      <c r="AD112" s="2">
        <v>2.7676750323735102E-4</v>
      </c>
      <c r="AE112" s="2">
        <v>1.5353406779468001E-3</v>
      </c>
      <c r="AF112" s="2">
        <v>7.2486014687456096E-5</v>
      </c>
      <c r="AG112" s="3">
        <f t="shared" si="11"/>
        <v>1.0186234412878528E-3</v>
      </c>
      <c r="AH112" s="3">
        <f t="shared" si="12"/>
        <v>9.6691352266154648E-2</v>
      </c>
      <c r="AI112" s="3">
        <f t="shared" si="13"/>
        <v>5.403350209189673E-2</v>
      </c>
      <c r="AJ112" s="3">
        <f t="shared" si="14"/>
        <v>-0.43571624200477688</v>
      </c>
      <c r="AK112" s="3">
        <f t="shared" si="15"/>
        <v>0.9465837878901453</v>
      </c>
    </row>
    <row r="113" spans="1:37" x14ac:dyDescent="0.25">
      <c r="A113" s="32" t="str" cm="1">
        <f t="array" ref="A113:C113">_xlfn.TEXTSPLIT(G113,"P")</f>
        <v>Random100</v>
      </c>
      <c r="B113" t="str">
        <v>laneFullStandard</v>
      </c>
      <c r="C113" t="str">
        <v>arallel</v>
      </c>
      <c r="D113" s="32" t="str">
        <f t="shared" si="8"/>
        <v>Plane</v>
      </c>
      <c r="E113" s="32" t="str">
        <f t="shared" si="9"/>
        <v>Parallel</v>
      </c>
      <c r="F113" s="32" t="str">
        <f t="shared" si="10"/>
        <v>Standard</v>
      </c>
      <c r="G113" t="s">
        <v>243</v>
      </c>
      <c r="H113" s="1">
        <v>20.617824554443299</v>
      </c>
      <c r="I113" s="1">
        <v>18.718509674072202</v>
      </c>
      <c r="J113" s="8">
        <v>36.039215087890597</v>
      </c>
      <c r="K113" s="1">
        <v>19.533000946044901</v>
      </c>
      <c r="L113" s="3">
        <v>0.168999999761581</v>
      </c>
      <c r="M113" s="8">
        <v>20.4512023925781</v>
      </c>
      <c r="N113" s="1">
        <v>18.758165359496999</v>
      </c>
      <c r="O113" s="1">
        <v>11.192999839782701</v>
      </c>
      <c r="P113" s="8">
        <v>19.749208450317301</v>
      </c>
      <c r="Q113" s="1">
        <v>10.8420000076293</v>
      </c>
      <c r="R113" s="3">
        <v>0.41079542040824801</v>
      </c>
      <c r="S113" s="3">
        <v>0.44892394542693997</v>
      </c>
      <c r="T113">
        <v>9</v>
      </c>
      <c r="U113">
        <v>0</v>
      </c>
      <c r="V113">
        <v>0</v>
      </c>
      <c r="W113">
        <v>0</v>
      </c>
      <c r="X113">
        <v>2</v>
      </c>
      <c r="Y113">
        <v>100</v>
      </c>
      <c r="Z113">
        <v>0.89999997615814198</v>
      </c>
      <c r="AA113">
        <v>1.29999995231628</v>
      </c>
      <c r="AB113">
        <v>0.89999997615814198</v>
      </c>
      <c r="AC113" s="2">
        <v>2.6666652411222398E-4</v>
      </c>
      <c r="AD113" s="2">
        <v>3.25252301990985E-4</v>
      </c>
      <c r="AE113" s="2">
        <v>7.2520917456131401E-5</v>
      </c>
      <c r="AF113" s="2">
        <v>7.1918308094609502E-5</v>
      </c>
      <c r="AG113" s="3">
        <f t="shared" si="11"/>
        <v>8.081461815974687E-3</v>
      </c>
      <c r="AH113" s="3">
        <f t="shared" si="12"/>
        <v>5.5063078962571677E-2</v>
      </c>
      <c r="AI113" s="3">
        <f t="shared" si="13"/>
        <v>-3.4325313924601232E-2</v>
      </c>
      <c r="AJ113" s="3">
        <f t="shared" si="14"/>
        <v>-0.45200780865637774</v>
      </c>
      <c r="AK113" s="3">
        <f t="shared" si="15"/>
        <v>1.0374233795686947</v>
      </c>
    </row>
    <row r="114" spans="1:37" x14ac:dyDescent="0.25">
      <c r="A114" s="32" t="str" cm="1">
        <f t="array" ref="A114:B114">_xlfn.TEXTSPLIT(G114,"P")</f>
        <v>Random100</v>
      </c>
      <c r="B114" t="str">
        <v>ointFullSah15</v>
      </c>
      <c r="D114" s="32" t="str">
        <f t="shared" si="8"/>
        <v>Point</v>
      </c>
      <c r="E114" s="32" t="str">
        <f t="shared" si="9"/>
        <v>15</v>
      </c>
      <c r="F114" s="32" t="str">
        <f t="shared" si="10"/>
        <v>Facing</v>
      </c>
      <c r="G114" s="9" t="s">
        <v>209</v>
      </c>
      <c r="H114" s="1">
        <v>17.982475280761701</v>
      </c>
      <c r="I114" s="1">
        <v>18.711935043334901</v>
      </c>
      <c r="J114" s="8">
        <v>35.577259063720703</v>
      </c>
      <c r="K114" s="1">
        <v>19.2600002288818</v>
      </c>
      <c r="L114" s="3">
        <v>0.10199999809265101</v>
      </c>
      <c r="M114" s="8">
        <v>18.4724311828613</v>
      </c>
      <c r="N114" s="1">
        <v>19.047706604003899</v>
      </c>
      <c r="O114" s="1">
        <v>10.093000411987299</v>
      </c>
      <c r="P114" s="8">
        <v>19.724412918090799</v>
      </c>
      <c r="Q114" s="1">
        <v>10.718999862670801</v>
      </c>
      <c r="R114" s="3">
        <v>0.34764006733894298</v>
      </c>
      <c r="S114" s="3">
        <v>0.435774385929107</v>
      </c>
      <c r="T114" s="11">
        <v>9</v>
      </c>
      <c r="U114" s="11">
        <v>0</v>
      </c>
      <c r="V114" s="11">
        <v>0</v>
      </c>
      <c r="W114" s="11">
        <v>0</v>
      </c>
      <c r="X114" s="11">
        <v>2</v>
      </c>
      <c r="Y114" s="11">
        <v>100</v>
      </c>
      <c r="Z114" s="10">
        <v>0.40000000596046398</v>
      </c>
      <c r="AA114" s="10">
        <v>1.29999995231628</v>
      </c>
      <c r="AB114" s="10">
        <v>0.89999997615814198</v>
      </c>
      <c r="AC114" s="2">
        <v>2.6161596179008403E-4</v>
      </c>
      <c r="AD114" s="2">
        <v>2.8787864721380098E-4</v>
      </c>
      <c r="AE114" s="2">
        <v>7.2125869337469299E-5</v>
      </c>
      <c r="AF114" s="2">
        <v>7.1525828388985206E-5</v>
      </c>
      <c r="AG114" s="3">
        <f t="shared" si="11"/>
        <v>2.7246299213533255E-2</v>
      </c>
      <c r="AH114" s="3">
        <f t="shared" si="12"/>
        <v>5.4108667671788339E-2</v>
      </c>
      <c r="AI114" s="3">
        <f t="shared" si="13"/>
        <v>6.7775688150409061E-2</v>
      </c>
      <c r="AJ114" s="3">
        <f t="shared" si="14"/>
        <v>-0.44558930515801232</v>
      </c>
      <c r="AK114" s="3">
        <f t="shared" si="15"/>
        <v>0.93427126103641644</v>
      </c>
    </row>
    <row r="115" spans="1:37" x14ac:dyDescent="0.25">
      <c r="A115" s="32" t="str" cm="1">
        <f t="array" ref="A115:B115">_xlfn.TEXTSPLIT(G115,"P")</f>
        <v>Random100</v>
      </c>
      <c r="B115" t="str">
        <v>ointFull15</v>
      </c>
      <c r="D115" s="32" t="str">
        <f t="shared" si="8"/>
        <v>Point</v>
      </c>
      <c r="E115" s="32" t="str">
        <f t="shared" si="9"/>
        <v>15</v>
      </c>
      <c r="F115" s="32" t="str">
        <f t="shared" si="10"/>
        <v>Full</v>
      </c>
      <c r="G115" t="s">
        <v>55</v>
      </c>
      <c r="H115" s="1">
        <v>17.5345058441162</v>
      </c>
      <c r="I115" s="1">
        <v>18.711935043334901</v>
      </c>
      <c r="J115" s="8">
        <v>35.772861480712798</v>
      </c>
      <c r="K115" s="1">
        <v>19.4179992675781</v>
      </c>
      <c r="L115" s="3">
        <v>9.7999997437000205E-2</v>
      </c>
      <c r="M115" s="8">
        <v>18.536035537719702</v>
      </c>
      <c r="N115" s="1">
        <v>19.109582901000898</v>
      </c>
      <c r="O115" s="1">
        <v>10.1429996490478</v>
      </c>
      <c r="P115" s="8">
        <v>19.798017501831001</v>
      </c>
      <c r="Q115" s="1">
        <v>10.7740001678466</v>
      </c>
      <c r="R115" s="3">
        <v>0.25010433793067899</v>
      </c>
      <c r="S115" s="3">
        <v>0.38944986462593001</v>
      </c>
      <c r="T115">
        <v>9</v>
      </c>
      <c r="U115">
        <v>0</v>
      </c>
      <c r="V115">
        <v>0</v>
      </c>
      <c r="W115">
        <v>0</v>
      </c>
      <c r="X115">
        <v>2</v>
      </c>
      <c r="Y115">
        <v>100</v>
      </c>
      <c r="Z115">
        <v>0.40000000596046398</v>
      </c>
      <c r="AA115">
        <v>1.29999995231628</v>
      </c>
      <c r="AB115">
        <v>0.89999997615814198</v>
      </c>
      <c r="AC115" s="2">
        <v>4.4455443276092399E-4</v>
      </c>
      <c r="AD115" s="2">
        <v>2.7474734815768898E-4</v>
      </c>
      <c r="AE115" s="2">
        <v>1.9080589991062799E-3</v>
      </c>
      <c r="AF115" s="2">
        <v>7.2608214395586401E-5</v>
      </c>
      <c r="AG115" s="3">
        <f t="shared" si="11"/>
        <v>5.7117645772696249E-2</v>
      </c>
      <c r="AH115" s="3">
        <f t="shared" si="12"/>
        <v>5.8042231120450483E-2</v>
      </c>
      <c r="AI115" s="3">
        <f t="shared" si="13"/>
        <v>6.8082625410554667E-2</v>
      </c>
      <c r="AJ115" s="3">
        <f t="shared" si="14"/>
        <v>-0.44656321349900263</v>
      </c>
      <c r="AK115" s="3">
        <f t="shared" si="15"/>
        <v>0.93396077922531751</v>
      </c>
    </row>
    <row r="116" spans="1:37" x14ac:dyDescent="0.25">
      <c r="A116" s="32" t="str" cm="1">
        <f t="array" ref="A116:B116">_xlfn.TEXTSPLIT(G116,"P")</f>
        <v>Random100</v>
      </c>
      <c r="B116" t="str">
        <v>ointFull15Longest</v>
      </c>
      <c r="D116" s="32" t="str">
        <f t="shared" si="8"/>
        <v>Point</v>
      </c>
      <c r="E116" s="32" t="str">
        <f t="shared" si="9"/>
        <v>15</v>
      </c>
      <c r="F116" s="32" t="str">
        <f t="shared" si="10"/>
        <v>Longest</v>
      </c>
      <c r="G116" t="s">
        <v>317</v>
      </c>
      <c r="H116" s="1">
        <v>18.568635940551701</v>
      </c>
      <c r="I116" s="1">
        <v>18.718509674072202</v>
      </c>
      <c r="J116" s="8">
        <v>35.846042633056598</v>
      </c>
      <c r="K116" s="1">
        <v>19.424999237060501</v>
      </c>
      <c r="L116" s="3">
        <v>0.10199999809265101</v>
      </c>
      <c r="M116" s="8">
        <v>19.291213989257798</v>
      </c>
      <c r="N116" s="1">
        <v>18.435239791870099</v>
      </c>
      <c r="O116" s="1">
        <v>10.5329999923706</v>
      </c>
      <c r="P116" s="8">
        <v>19.0384216308593</v>
      </c>
      <c r="Q116" s="1">
        <v>10.376000404357899</v>
      </c>
      <c r="R116" s="3">
        <v>0.35877057909965498</v>
      </c>
      <c r="S116" s="3">
        <v>0.45188590884208601</v>
      </c>
      <c r="T116">
        <v>8</v>
      </c>
      <c r="U116">
        <v>0</v>
      </c>
      <c r="V116">
        <v>0</v>
      </c>
      <c r="W116">
        <v>0</v>
      </c>
      <c r="X116">
        <v>2</v>
      </c>
      <c r="Y116">
        <v>100</v>
      </c>
      <c r="Z116">
        <v>0.89999997615814198</v>
      </c>
      <c r="AA116">
        <v>1.29999995231628</v>
      </c>
      <c r="AB116">
        <v>0.89999997615814198</v>
      </c>
      <c r="AC116" s="2">
        <v>2.9157305834814901E-4</v>
      </c>
      <c r="AD116" s="2">
        <v>2.8484829817898501E-4</v>
      </c>
      <c r="AE116" s="2">
        <v>7.4625648267101496E-5</v>
      </c>
      <c r="AF116" s="2">
        <v>7.4522336944937706E-5</v>
      </c>
      <c r="AG116" s="3">
        <f t="shared" si="11"/>
        <v>3.8913900354310492E-2</v>
      </c>
      <c r="AH116" s="3">
        <f t="shared" si="12"/>
        <v>1.7090674543936705E-2</v>
      </c>
      <c r="AI116" s="3">
        <f t="shared" si="13"/>
        <v>-1.3104015047433712E-2</v>
      </c>
      <c r="AJ116" s="3">
        <f t="shared" si="14"/>
        <v>-0.4688835856792069</v>
      </c>
      <c r="AK116" s="3">
        <f t="shared" si="15"/>
        <v>1.0137124529570796</v>
      </c>
    </row>
    <row r="117" spans="1:37" x14ac:dyDescent="0.25">
      <c r="A117" s="32" t="str" cm="1">
        <f t="array" ref="A117:B117">_xlfn.TEXTSPLIT(G117,"P")</f>
        <v>Random100</v>
      </c>
      <c r="B117" t="str">
        <v>ointFullStandard15</v>
      </c>
      <c r="D117" s="32" t="str">
        <f t="shared" si="8"/>
        <v>Point</v>
      </c>
      <c r="E117" s="32" t="str">
        <f t="shared" si="9"/>
        <v>15</v>
      </c>
      <c r="F117" s="32" t="str">
        <f t="shared" si="10"/>
        <v>Standard</v>
      </c>
      <c r="G117" t="s">
        <v>288</v>
      </c>
      <c r="H117" s="1">
        <v>18.803083419799801</v>
      </c>
      <c r="I117" s="1">
        <v>18.718509674072202</v>
      </c>
      <c r="J117" s="8">
        <v>36.494441986083899</v>
      </c>
      <c r="K117" s="1">
        <v>19.8250007629394</v>
      </c>
      <c r="L117" s="3">
        <v>0.111000001430511</v>
      </c>
      <c r="M117" s="8">
        <v>19.992815017700099</v>
      </c>
      <c r="N117" s="1">
        <v>18.562034606933501</v>
      </c>
      <c r="O117" s="1">
        <v>10.918999671936</v>
      </c>
      <c r="P117" s="8">
        <v>19.154821395873999</v>
      </c>
      <c r="Q117" s="1">
        <v>10.5</v>
      </c>
      <c r="R117" s="3">
        <v>0.34442529082298201</v>
      </c>
      <c r="S117" s="3">
        <v>0.46601629257202098</v>
      </c>
      <c r="T117">
        <v>9</v>
      </c>
      <c r="U117">
        <v>0</v>
      </c>
      <c r="V117">
        <v>0</v>
      </c>
      <c r="W117">
        <v>0</v>
      </c>
      <c r="X117">
        <v>2</v>
      </c>
      <c r="Y117">
        <v>100</v>
      </c>
      <c r="Z117">
        <v>0.89999997615814198</v>
      </c>
      <c r="AA117">
        <v>1.29999995231628</v>
      </c>
      <c r="AB117">
        <v>0.89999997615814198</v>
      </c>
      <c r="AC117" s="2">
        <v>3.4646448330022302E-4</v>
      </c>
      <c r="AD117" s="2">
        <v>3.6464640288613699E-4</v>
      </c>
      <c r="AE117" s="2">
        <v>8.4776511357631494E-5</v>
      </c>
      <c r="AF117" s="2">
        <v>8.1614707596600001E-5</v>
      </c>
      <c r="AG117" s="3">
        <f t="shared" si="11"/>
        <v>6.3273218085471081E-2</v>
      </c>
      <c r="AH117" s="3">
        <f t="shared" si="12"/>
        <v>2.3309105767439952E-2</v>
      </c>
      <c r="AI117" s="3">
        <f t="shared" si="13"/>
        <v>-4.1914738924168797E-2</v>
      </c>
      <c r="AJ117" s="3">
        <f t="shared" si="14"/>
        <v>-0.47513044854396908</v>
      </c>
      <c r="AK117" s="3">
        <f t="shared" si="15"/>
        <v>1.0451455694147391</v>
      </c>
    </row>
    <row r="118" spans="1:37" x14ac:dyDescent="0.25">
      <c r="A118" s="32" t="str" cm="1">
        <f t="array" ref="A118:B118">_xlfn.TEXTSPLIT(G118,"P")</f>
        <v>Random100</v>
      </c>
      <c r="B118" t="str">
        <v>ointFullSah45</v>
      </c>
      <c r="D118" s="32" t="str">
        <f t="shared" si="8"/>
        <v>Point</v>
      </c>
      <c r="E118" s="32" t="str">
        <f t="shared" si="9"/>
        <v>45</v>
      </c>
      <c r="F118" s="32" t="str">
        <f t="shared" si="10"/>
        <v>Facing</v>
      </c>
      <c r="G118" s="9" t="s">
        <v>213</v>
      </c>
      <c r="H118" s="1">
        <v>18.961359024047798</v>
      </c>
      <c r="I118" s="1">
        <v>18.711935043334901</v>
      </c>
      <c r="J118" s="8">
        <v>39.024818420410099</v>
      </c>
      <c r="K118" s="1">
        <v>21.093000411987301</v>
      </c>
      <c r="L118" s="3">
        <v>9.0000003576278603E-2</v>
      </c>
      <c r="M118" s="8">
        <v>21.137208938598601</v>
      </c>
      <c r="N118" s="1">
        <v>19.656734466552699</v>
      </c>
      <c r="O118" s="1">
        <v>11.472999572753899</v>
      </c>
      <c r="P118" s="8">
        <v>20.453212738037099</v>
      </c>
      <c r="Q118" s="1">
        <v>11.130999565124499</v>
      </c>
      <c r="R118" s="3">
        <v>0.51773446798324496</v>
      </c>
      <c r="S118" s="3">
        <v>0.58213412761688199</v>
      </c>
      <c r="T118" s="11">
        <v>9</v>
      </c>
      <c r="U118" s="11">
        <v>0</v>
      </c>
      <c r="V118" s="11">
        <v>0</v>
      </c>
      <c r="W118" s="11">
        <v>0</v>
      </c>
      <c r="X118" s="11">
        <v>2</v>
      </c>
      <c r="Y118" s="11">
        <v>100</v>
      </c>
      <c r="Z118" s="10">
        <v>0.40000000596046398</v>
      </c>
      <c r="AA118" s="10">
        <v>1.29999995231628</v>
      </c>
      <c r="AB118" s="10">
        <v>0.89999997615814198</v>
      </c>
      <c r="AC118" s="2">
        <v>2.6346131926402401E-4</v>
      </c>
      <c r="AD118" s="2">
        <v>2.7979785227216699E-4</v>
      </c>
      <c r="AE118" s="2">
        <v>7.2535760409664295E-5</v>
      </c>
      <c r="AF118" s="2">
        <v>7.2503476985730204E-5</v>
      </c>
      <c r="AG118" s="3">
        <f t="shared" si="11"/>
        <v>0.11475179135584504</v>
      </c>
      <c r="AH118" s="3">
        <f t="shared" si="12"/>
        <v>9.3057061745328837E-2</v>
      </c>
      <c r="AI118" s="3">
        <f t="shared" si="13"/>
        <v>-3.2359816404731588E-2</v>
      </c>
      <c r="AJ118" s="3">
        <f t="shared" si="14"/>
        <v>-0.4758921741109241</v>
      </c>
      <c r="AK118" s="3">
        <f t="shared" si="15"/>
        <v>1.0347970412748551</v>
      </c>
    </row>
    <row r="119" spans="1:37" x14ac:dyDescent="0.25">
      <c r="A119" s="32" t="str" cm="1">
        <f t="array" ref="A119:B119">_xlfn.TEXTSPLIT(G119,"P")</f>
        <v>Random100</v>
      </c>
      <c r="B119" t="str">
        <v>ointFull45</v>
      </c>
      <c r="D119" s="32" t="str">
        <f t="shared" si="8"/>
        <v>Point</v>
      </c>
      <c r="E119" s="32" t="str">
        <f t="shared" si="9"/>
        <v>45</v>
      </c>
      <c r="F119" s="32" t="str">
        <f t="shared" si="10"/>
        <v>Full</v>
      </c>
      <c r="G119" t="s">
        <v>53</v>
      </c>
      <c r="H119" s="1">
        <v>19.819635391235298</v>
      </c>
      <c r="I119" s="1">
        <v>18.711935043334901</v>
      </c>
      <c r="J119" s="8">
        <v>38.173606872558501</v>
      </c>
      <c r="K119" s="1">
        <v>20.6310005187988</v>
      </c>
      <c r="L119" s="3">
        <v>8.2999996840953799E-2</v>
      </c>
      <c r="M119" s="8">
        <v>20.717197418212798</v>
      </c>
      <c r="N119" s="1">
        <v>19.036453247070298</v>
      </c>
      <c r="O119" s="1">
        <v>11.227999687194799</v>
      </c>
      <c r="P119" s="8">
        <v>19.7132034301757</v>
      </c>
      <c r="Q119" s="1">
        <v>10.725999832153301</v>
      </c>
      <c r="R119" s="3">
        <v>0.45139589905738797</v>
      </c>
      <c r="S119" s="3">
        <v>0.52426260709762496</v>
      </c>
      <c r="T119">
        <v>9</v>
      </c>
      <c r="U119">
        <v>0</v>
      </c>
      <c r="V119">
        <v>0</v>
      </c>
      <c r="W119">
        <v>0</v>
      </c>
      <c r="X119">
        <v>2</v>
      </c>
      <c r="Y119">
        <v>100</v>
      </c>
      <c r="Z119">
        <v>0.40000000596046398</v>
      </c>
      <c r="AA119">
        <v>1.29999995231628</v>
      </c>
      <c r="AB119">
        <v>0.89999997615814198</v>
      </c>
      <c r="AC119" s="2">
        <v>3.4215676714666101E-4</v>
      </c>
      <c r="AD119" s="2">
        <v>2.7676753234118202E-4</v>
      </c>
      <c r="AE119" s="2">
        <v>2.22364021465182E-3</v>
      </c>
      <c r="AF119" s="2">
        <v>7.2433642344549298E-5</v>
      </c>
      <c r="AG119" s="3">
        <f t="shared" si="11"/>
        <v>4.528650549113647E-2</v>
      </c>
      <c r="AH119" s="3">
        <f t="shared" si="12"/>
        <v>5.3509612155128013E-2</v>
      </c>
      <c r="AI119" s="3">
        <f t="shared" si="13"/>
        <v>-4.8461863241910923E-2</v>
      </c>
      <c r="AJ119" s="3">
        <f t="shared" si="14"/>
        <v>-0.48359075693350989</v>
      </c>
      <c r="AK119" s="3">
        <f t="shared" si="15"/>
        <v>1.0527406011511946</v>
      </c>
    </row>
    <row r="120" spans="1:37" x14ac:dyDescent="0.25">
      <c r="A120" s="32" t="str" cm="1">
        <f t="array" ref="A120:B120">_xlfn.TEXTSPLIT(G120,"P")</f>
        <v>Random100</v>
      </c>
      <c r="B120" t="str">
        <v>ointFull45Longest</v>
      </c>
      <c r="D120" s="32" t="str">
        <f t="shared" si="8"/>
        <v>Point</v>
      </c>
      <c r="E120" s="32" t="str">
        <f t="shared" si="9"/>
        <v>45</v>
      </c>
      <c r="F120" s="32" t="str">
        <f t="shared" si="10"/>
        <v>Longest</v>
      </c>
      <c r="G120" t="s">
        <v>318</v>
      </c>
      <c r="H120" s="1">
        <v>18.523174285888601</v>
      </c>
      <c r="I120" s="1">
        <v>18.718509674072202</v>
      </c>
      <c r="J120" s="8">
        <v>38.388435363769503</v>
      </c>
      <c r="K120" s="1">
        <v>20.783000946044901</v>
      </c>
      <c r="L120" s="3">
        <v>9.0000003576278603E-2</v>
      </c>
      <c r="M120" s="8">
        <v>20.434810638427699</v>
      </c>
      <c r="N120" s="1">
        <v>19.729263305663999</v>
      </c>
      <c r="O120" s="1">
        <v>11.1300001144409</v>
      </c>
      <c r="P120" s="8">
        <v>20.469213485717699</v>
      </c>
      <c r="Q120" s="1">
        <v>11.138999938964799</v>
      </c>
      <c r="R120" s="3">
        <v>0.45055264234542802</v>
      </c>
      <c r="S120" s="3">
        <v>0.50925809144973699</v>
      </c>
      <c r="T120">
        <v>8</v>
      </c>
      <c r="U120">
        <v>0</v>
      </c>
      <c r="V120">
        <v>0</v>
      </c>
      <c r="W120">
        <v>0</v>
      </c>
      <c r="X120">
        <v>2</v>
      </c>
      <c r="Y120">
        <v>100</v>
      </c>
      <c r="Z120">
        <v>0.89999997615814198</v>
      </c>
      <c r="AA120">
        <v>1.29999995231628</v>
      </c>
      <c r="AB120">
        <v>0.89999997615814198</v>
      </c>
      <c r="AC120" s="2">
        <v>2.9402179643511702E-4</v>
      </c>
      <c r="AD120" s="2">
        <v>2.8585843392647797E-4</v>
      </c>
      <c r="AE120" s="2">
        <v>7.5383381044957705E-5</v>
      </c>
      <c r="AF120" s="2">
        <v>7.0740636147093001E-5</v>
      </c>
      <c r="AG120" s="3">
        <f t="shared" si="11"/>
        <v>0.10320241676910791</v>
      </c>
      <c r="AH120" s="3">
        <f t="shared" si="12"/>
        <v>9.3527948652368992E-2</v>
      </c>
      <c r="AI120" s="3">
        <f t="shared" si="13"/>
        <v>1.6835412815279711E-3</v>
      </c>
      <c r="AJ120" s="3">
        <f t="shared" si="14"/>
        <v>-0.46678698176283911</v>
      </c>
      <c r="AK120" s="3">
        <f t="shared" si="15"/>
        <v>0.99825625281811092</v>
      </c>
    </row>
    <row r="121" spans="1:37" x14ac:dyDescent="0.25">
      <c r="A121" s="32" t="str" cm="1">
        <f t="array" ref="A121:B121">_xlfn.TEXTSPLIT(G121,"P")</f>
        <v>Random100</v>
      </c>
      <c r="B121" t="str">
        <v>ointFullStandard45</v>
      </c>
      <c r="D121" s="32" t="str">
        <f t="shared" si="8"/>
        <v>Point</v>
      </c>
      <c r="E121" s="32" t="str">
        <f t="shared" si="9"/>
        <v>45</v>
      </c>
      <c r="F121" s="32" t="str">
        <f t="shared" si="10"/>
        <v>Standard</v>
      </c>
      <c r="G121" t="s">
        <v>286</v>
      </c>
      <c r="H121" s="1">
        <v>18.645076751708899</v>
      </c>
      <c r="I121" s="1">
        <v>18.718509674072202</v>
      </c>
      <c r="J121" s="8">
        <v>37.260429382324197</v>
      </c>
      <c r="K121" s="1">
        <v>20.110000610351499</v>
      </c>
      <c r="L121" s="3">
        <v>9.8999999463558197E-2</v>
      </c>
      <c r="M121" s="8">
        <v>19.926416397094702</v>
      </c>
      <c r="N121" s="1">
        <v>19.238660812377901</v>
      </c>
      <c r="O121" s="1">
        <v>10.819999694824199</v>
      </c>
      <c r="P121" s="8">
        <v>19.9284152984619</v>
      </c>
      <c r="Q121" s="1">
        <v>10.8210000991821</v>
      </c>
      <c r="R121" s="3">
        <v>0.42127522826194702</v>
      </c>
      <c r="S121" s="3">
        <v>0.47689783573150601</v>
      </c>
      <c r="T121">
        <v>9</v>
      </c>
      <c r="U121">
        <v>0</v>
      </c>
      <c r="V121">
        <v>0</v>
      </c>
      <c r="W121">
        <v>0</v>
      </c>
      <c r="X121">
        <v>2</v>
      </c>
      <c r="Y121">
        <v>100</v>
      </c>
      <c r="Z121">
        <v>0.89999997615814198</v>
      </c>
      <c r="AA121">
        <v>1.29999995231628</v>
      </c>
      <c r="AB121">
        <v>0.89999997615814198</v>
      </c>
      <c r="AC121" s="2">
        <v>2.8888869564980198E-4</v>
      </c>
      <c r="AD121" s="2">
        <v>3.01009917166084E-4</v>
      </c>
      <c r="AE121" s="2">
        <v>7.5890347943641205E-5</v>
      </c>
      <c r="AF121" s="2">
        <v>7.4221374234184596E-5</v>
      </c>
      <c r="AG121" s="3">
        <f t="shared" si="11"/>
        <v>6.8722680118136953E-2</v>
      </c>
      <c r="AH121" s="3">
        <f t="shared" si="12"/>
        <v>6.4636856537013176E-2</v>
      </c>
      <c r="AI121" s="3">
        <f t="shared" si="13"/>
        <v>1.0031414216003238E-4</v>
      </c>
      <c r="AJ121" s="3">
        <f t="shared" si="14"/>
        <v>-0.46515873196255625</v>
      </c>
      <c r="AK121" s="3">
        <f t="shared" si="15"/>
        <v>0.99989609976563876</v>
      </c>
    </row>
    <row r="122" spans="1:37" x14ac:dyDescent="0.25">
      <c r="A122" s="32" t="str" cm="1">
        <f t="array" ref="A122:B122">_xlfn.TEXTSPLIT(G122,"P")</f>
        <v>Random100</v>
      </c>
      <c r="B122" t="str">
        <v>ointFullSahOblique</v>
      </c>
      <c r="D122" s="32" t="str">
        <f t="shared" si="8"/>
        <v>Point</v>
      </c>
      <c r="E122" s="32" t="str">
        <f t="shared" si="9"/>
        <v>Oblique</v>
      </c>
      <c r="F122" s="32" t="str">
        <f t="shared" si="10"/>
        <v>Facing</v>
      </c>
      <c r="G122" s="9" t="s">
        <v>211</v>
      </c>
      <c r="H122" s="1">
        <v>25.924695968627901</v>
      </c>
      <c r="I122" s="1">
        <v>18.711935043334901</v>
      </c>
      <c r="J122" s="8">
        <v>46.680324554443303</v>
      </c>
      <c r="K122" s="1">
        <v>25.2959995269775</v>
      </c>
      <c r="L122" s="3">
        <v>0.14100000262260401</v>
      </c>
      <c r="M122" s="8">
        <v>26.4801120758056</v>
      </c>
      <c r="N122" s="1">
        <v>23.885921478271399</v>
      </c>
      <c r="O122" s="1">
        <v>14.239000320434499</v>
      </c>
      <c r="P122" s="8">
        <v>24.932359695434499</v>
      </c>
      <c r="Q122" s="1">
        <v>13.623999595641999</v>
      </c>
      <c r="R122" s="3">
        <v>0.55064064264297397</v>
      </c>
      <c r="S122" s="3">
        <v>0.60902756452560403</v>
      </c>
      <c r="T122" s="11">
        <v>9</v>
      </c>
      <c r="U122" s="11">
        <v>0</v>
      </c>
      <c r="V122" s="11">
        <v>0</v>
      </c>
      <c r="W122" s="11">
        <v>0</v>
      </c>
      <c r="X122" s="11">
        <v>2</v>
      </c>
      <c r="Y122" s="11">
        <v>100</v>
      </c>
      <c r="Z122" s="10">
        <v>0.40000000596046398</v>
      </c>
      <c r="AA122" s="10">
        <v>1.29999995231628</v>
      </c>
      <c r="AB122" s="10">
        <v>0.89999997615814198</v>
      </c>
      <c r="AC122" s="2">
        <v>2.67646886641159E-4</v>
      </c>
      <c r="AD122" s="2">
        <v>2.9191901558078798E-4</v>
      </c>
      <c r="AE122" s="2">
        <v>7.1654474595561596E-5</v>
      </c>
      <c r="AF122" s="2">
        <v>7.1682959969621097E-5</v>
      </c>
      <c r="AG122" s="3">
        <f t="shared" si="11"/>
        <v>2.1424209095829753E-2</v>
      </c>
      <c r="AH122" s="3">
        <f t="shared" si="12"/>
        <v>0.3324308596461959</v>
      </c>
      <c r="AI122" s="3">
        <f t="shared" si="13"/>
        <v>-5.8449615920819847E-2</v>
      </c>
      <c r="AJ122" s="3">
        <f t="shared" si="14"/>
        <v>-0.46589146640666845</v>
      </c>
      <c r="AK122" s="3">
        <f t="shared" si="15"/>
        <v>1.0647976835132387</v>
      </c>
    </row>
    <row r="123" spans="1:37" x14ac:dyDescent="0.25">
      <c r="A123" s="32" t="str" cm="1">
        <f t="array" ref="A123:B123">_xlfn.TEXTSPLIT(G123,"P")</f>
        <v>Random100</v>
      </c>
      <c r="B123" t="str">
        <v>ointFullOblique</v>
      </c>
      <c r="D123" s="32" t="str">
        <f t="shared" si="8"/>
        <v>Point</v>
      </c>
      <c r="E123" s="32" t="str">
        <f t="shared" si="9"/>
        <v>Oblique</v>
      </c>
      <c r="F123" s="32" t="str">
        <f t="shared" si="10"/>
        <v>Full</v>
      </c>
      <c r="G123" t="s">
        <v>82</v>
      </c>
      <c r="H123" s="1">
        <v>25.069902420043899</v>
      </c>
      <c r="I123" s="1">
        <v>18.711935043334901</v>
      </c>
      <c r="J123" s="8">
        <v>45.797908782958899</v>
      </c>
      <c r="K123" s="1">
        <v>24.753999710083001</v>
      </c>
      <c r="L123" s="3">
        <v>0.13300000131130199</v>
      </c>
      <c r="M123" s="8">
        <v>25.685783386230401</v>
      </c>
      <c r="N123" s="1">
        <v>23.552928924560501</v>
      </c>
      <c r="O123" s="1">
        <v>13.7779998779296</v>
      </c>
      <c r="P123" s="8">
        <v>24.657564163208001</v>
      </c>
      <c r="Q123" s="1">
        <v>13.418000221252401</v>
      </c>
      <c r="R123" s="3">
        <v>0.47804149985313399</v>
      </c>
      <c r="S123" s="3">
        <v>0.53928226232528598</v>
      </c>
      <c r="T123">
        <v>10</v>
      </c>
      <c r="U123">
        <v>0</v>
      </c>
      <c r="V123">
        <v>0</v>
      </c>
      <c r="W123">
        <v>0</v>
      </c>
      <c r="X123">
        <v>2</v>
      </c>
      <c r="Y123">
        <v>100</v>
      </c>
      <c r="Z123">
        <v>0.40000000596046398</v>
      </c>
      <c r="AA123">
        <v>1.29999995231628</v>
      </c>
      <c r="AB123">
        <v>0.89999997615814198</v>
      </c>
      <c r="AC123" s="2">
        <v>2.66990100499242E-4</v>
      </c>
      <c r="AD123" s="2">
        <v>2.9696949059143597E-4</v>
      </c>
      <c r="AE123" s="2">
        <v>1.81992596480995E-3</v>
      </c>
      <c r="AF123" s="2">
        <v>7.4738134571816704E-5</v>
      </c>
      <c r="AG123" s="3">
        <f t="shared" si="11"/>
        <v>2.4566548200606185E-2</v>
      </c>
      <c r="AH123" s="3">
        <f t="shared" si="12"/>
        <v>0.31774528428533128</v>
      </c>
      <c r="AI123" s="3">
        <f t="shared" si="13"/>
        <v>-4.0030674072164249E-2</v>
      </c>
      <c r="AJ123" s="3">
        <f t="shared" si="14"/>
        <v>-0.46160065342584117</v>
      </c>
      <c r="AK123" s="3">
        <f t="shared" si="15"/>
        <v>1.0436556840262101</v>
      </c>
    </row>
    <row r="124" spans="1:37" x14ac:dyDescent="0.25">
      <c r="A124" s="32" t="str" cm="1">
        <f t="array" ref="A124:B124">_xlfn.TEXTSPLIT(G124,"P")</f>
        <v>Random100</v>
      </c>
      <c r="B124" t="str">
        <v>ointFullObliqueLongest</v>
      </c>
      <c r="D124" s="32" t="str">
        <f t="shared" si="8"/>
        <v>Point</v>
      </c>
      <c r="E124" s="32" t="str">
        <f t="shared" si="9"/>
        <v>Oblique</v>
      </c>
      <c r="F124" s="32" t="str">
        <f t="shared" si="10"/>
        <v>Longest</v>
      </c>
      <c r="G124" t="s">
        <v>319</v>
      </c>
      <c r="H124" s="1">
        <v>24.649629592895501</v>
      </c>
      <c r="I124" s="1">
        <v>18.718509674072202</v>
      </c>
      <c r="J124" s="8">
        <v>45.578739166259702</v>
      </c>
      <c r="K124" s="1">
        <v>24.749000549316399</v>
      </c>
      <c r="L124" s="3">
        <v>0.14100000262260401</v>
      </c>
      <c r="M124" s="8">
        <v>25.2598781585693</v>
      </c>
      <c r="N124" s="1">
        <v>24.0069885253906</v>
      </c>
      <c r="O124" s="1">
        <v>13.640000343322701</v>
      </c>
      <c r="P124" s="8">
        <v>25.0823554992675</v>
      </c>
      <c r="Q124" s="1">
        <v>13.6990003585815</v>
      </c>
      <c r="R124" s="3">
        <v>0.54387700557708696</v>
      </c>
      <c r="S124" s="3">
        <v>0.59494400024413996</v>
      </c>
      <c r="T124">
        <v>8</v>
      </c>
      <c r="U124">
        <v>0</v>
      </c>
      <c r="V124">
        <v>0</v>
      </c>
      <c r="W124">
        <v>0</v>
      </c>
      <c r="X124">
        <v>2</v>
      </c>
      <c r="Y124">
        <v>100</v>
      </c>
      <c r="Z124">
        <v>0.89999997615814198</v>
      </c>
      <c r="AA124">
        <v>1.29999995231628</v>
      </c>
      <c r="AB124">
        <v>0.89999997615814198</v>
      </c>
      <c r="AC124" s="2">
        <v>3.0159568996168603E-4</v>
      </c>
      <c r="AD124" s="2">
        <v>3.3636353327892699E-4</v>
      </c>
      <c r="AE124" s="2">
        <v>7.5186791946180097E-5</v>
      </c>
      <c r="AF124" s="2">
        <v>7.7545118983834901E-5</v>
      </c>
      <c r="AG124" s="3">
        <f t="shared" si="11"/>
        <v>2.4756906117959887E-2</v>
      </c>
      <c r="AH124" s="3">
        <f t="shared" si="12"/>
        <v>0.33997609510601851</v>
      </c>
      <c r="AI124" s="3">
        <f t="shared" si="13"/>
        <v>-7.0278509732865308E-3</v>
      </c>
      <c r="AJ124" s="3">
        <f t="shared" si="14"/>
        <v>-0.44969176510623921</v>
      </c>
      <c r="AK124" s="3">
        <f t="shared" si="15"/>
        <v>1.0073946242409393</v>
      </c>
    </row>
    <row r="125" spans="1:37" x14ac:dyDescent="0.25">
      <c r="A125" s="32" t="str" cm="1">
        <f t="array" ref="A125:B125">_xlfn.TEXTSPLIT(G125,"P")</f>
        <v>Random100</v>
      </c>
      <c r="B125" t="str">
        <v>ointFullStandardOblique</v>
      </c>
      <c r="D125" s="32" t="str">
        <f t="shared" si="8"/>
        <v>Point</v>
      </c>
      <c r="E125" s="32" t="str">
        <f t="shared" si="9"/>
        <v>Oblique</v>
      </c>
      <c r="F125" s="32" t="str">
        <f t="shared" si="10"/>
        <v>Standard</v>
      </c>
      <c r="G125" t="s">
        <v>290</v>
      </c>
      <c r="H125" s="1">
        <v>24.612667083740199</v>
      </c>
      <c r="I125" s="1">
        <v>18.718509674072202</v>
      </c>
      <c r="J125" s="8">
        <v>47.449939727783203</v>
      </c>
      <c r="K125" s="1">
        <v>25.783000946044901</v>
      </c>
      <c r="L125" s="3">
        <v>0.112999998033046</v>
      </c>
      <c r="M125" s="8">
        <v>25.6871337890625</v>
      </c>
      <c r="N125" s="1">
        <v>24.795934677123999</v>
      </c>
      <c r="O125" s="1">
        <v>13.9040002822875</v>
      </c>
      <c r="P125" s="8">
        <v>25.553949356079102</v>
      </c>
      <c r="Q125" s="1">
        <v>13.953000068664499</v>
      </c>
      <c r="R125" s="3">
        <v>0.52458071708679199</v>
      </c>
      <c r="S125" s="3">
        <v>0.58220815658569303</v>
      </c>
      <c r="T125">
        <v>9</v>
      </c>
      <c r="U125">
        <v>0</v>
      </c>
      <c r="V125">
        <v>0</v>
      </c>
      <c r="W125">
        <v>0</v>
      </c>
      <c r="X125">
        <v>2</v>
      </c>
      <c r="Y125">
        <v>100</v>
      </c>
      <c r="Z125">
        <v>0.89999997615814198</v>
      </c>
      <c r="AA125">
        <v>1.29999995231628</v>
      </c>
      <c r="AB125">
        <v>0.89999997615814198</v>
      </c>
      <c r="AC125" s="2">
        <v>3.5555541398934998E-4</v>
      </c>
      <c r="AD125" s="2">
        <v>3.26262379530817E-4</v>
      </c>
      <c r="AE125" s="2">
        <v>8.3589344285428497E-5</v>
      </c>
      <c r="AF125" s="2">
        <v>7.6367410656530396E-5</v>
      </c>
      <c r="AG125" s="3">
        <f t="shared" si="11"/>
        <v>4.3655029406874934E-2</v>
      </c>
      <c r="AH125" s="3">
        <f t="shared" si="12"/>
        <v>0.36517008036569043</v>
      </c>
      <c r="AI125" s="3">
        <f t="shared" si="13"/>
        <v>-5.1848693621126367E-3</v>
      </c>
      <c r="AJ125" s="3">
        <f t="shared" si="14"/>
        <v>-0.4614545455130139</v>
      </c>
      <c r="AK125" s="3">
        <f t="shared" si="15"/>
        <v>1.005371220513267</v>
      </c>
    </row>
    <row r="126" spans="1:37" x14ac:dyDescent="0.25">
      <c r="A126" s="32" t="str" cm="1">
        <f t="array" ref="A126:C126">_xlfn.TEXTSPLIT(G126,"P")</f>
        <v>Random100</v>
      </c>
      <c r="B126" t="str">
        <v>ointFullSah</v>
      </c>
      <c r="C126" t="str">
        <v>arallel</v>
      </c>
      <c r="D126" s="32" t="str">
        <f t="shared" si="8"/>
        <v>Point</v>
      </c>
      <c r="E126" s="32" t="str">
        <f t="shared" si="9"/>
        <v>Parallel</v>
      </c>
      <c r="F126" s="32" t="str">
        <f t="shared" si="10"/>
        <v>Facing</v>
      </c>
      <c r="G126" s="9" t="s">
        <v>212</v>
      </c>
      <c r="H126" s="1">
        <v>17.705507278442301</v>
      </c>
      <c r="I126" s="1">
        <v>18.711935043334901</v>
      </c>
      <c r="J126" s="8">
        <v>32.806900024413999</v>
      </c>
      <c r="K126" s="1">
        <v>17.899999618530199</v>
      </c>
      <c r="L126" s="3">
        <v>0.12600000202655701</v>
      </c>
      <c r="M126" s="8">
        <v>17.229253768920898</v>
      </c>
      <c r="N126" s="1">
        <v>17.823396682739201</v>
      </c>
      <c r="O126" s="1">
        <v>9.4980001449584908</v>
      </c>
      <c r="P126" s="8">
        <v>18.5072326660156</v>
      </c>
      <c r="Q126" s="1">
        <v>10.137000083923301</v>
      </c>
      <c r="R126" s="3">
        <v>0.267303466796875</v>
      </c>
      <c r="S126" s="3">
        <v>0.40774735808372498</v>
      </c>
      <c r="T126" s="11">
        <v>9</v>
      </c>
      <c r="U126" s="11">
        <v>0</v>
      </c>
      <c r="V126" s="11">
        <v>0</v>
      </c>
      <c r="W126" s="11">
        <v>0</v>
      </c>
      <c r="X126" s="11">
        <v>2</v>
      </c>
      <c r="Y126" s="11">
        <v>100</v>
      </c>
      <c r="Z126" s="10">
        <v>0.40000000596046398</v>
      </c>
      <c r="AA126" s="10">
        <v>1.29999995231628</v>
      </c>
      <c r="AB126" s="10">
        <v>0.89999997615814198</v>
      </c>
      <c r="AC126" s="2">
        <v>2.47474526986479E-4</v>
      </c>
      <c r="AD126" s="2">
        <v>2.9797959723509799E-4</v>
      </c>
      <c r="AE126" s="2">
        <v>7.16988361091353E-5</v>
      </c>
      <c r="AF126" s="2">
        <v>7.2905000706668903E-5</v>
      </c>
      <c r="AG126" s="3">
        <f t="shared" si="11"/>
        <v>2.6898608553355303E-2</v>
      </c>
      <c r="AH126" s="3">
        <f t="shared" si="12"/>
        <v>1.0939669085277976E-2</v>
      </c>
      <c r="AI126" s="3">
        <f t="shared" si="13"/>
        <v>7.4174941888661028E-2</v>
      </c>
      <c r="AJ126" s="3">
        <f t="shared" si="14"/>
        <v>-0.43587377496066304</v>
      </c>
      <c r="AK126" s="3">
        <f t="shared" si="15"/>
        <v>0.92829767973843391</v>
      </c>
    </row>
    <row r="127" spans="1:37" x14ac:dyDescent="0.25">
      <c r="A127" s="32" t="str" cm="1">
        <f t="array" ref="A127:C127">_xlfn.TEXTSPLIT(G127,"P")</f>
        <v>Random100</v>
      </c>
      <c r="B127" t="str">
        <v>ointFull</v>
      </c>
      <c r="C127" t="str">
        <v>arallel</v>
      </c>
      <c r="D127" s="32" t="str">
        <f t="shared" si="8"/>
        <v>Point</v>
      </c>
      <c r="E127" s="32" t="str">
        <f t="shared" si="9"/>
        <v>Parallel</v>
      </c>
      <c r="F127" s="32" t="str">
        <f t="shared" si="10"/>
        <v>Full</v>
      </c>
      <c r="G127" t="s">
        <v>76</v>
      </c>
      <c r="H127" s="1">
        <v>16.799974441528299</v>
      </c>
      <c r="I127" s="1">
        <v>18.711935043334901</v>
      </c>
      <c r="J127" s="8">
        <v>33.340091705322202</v>
      </c>
      <c r="K127" s="1">
        <v>18.32200050354</v>
      </c>
      <c r="L127" s="3">
        <v>0.12700000405311501</v>
      </c>
      <c r="M127" s="8">
        <v>17.172449111938398</v>
      </c>
      <c r="N127" s="1">
        <v>18.519649505615199</v>
      </c>
      <c r="O127" s="1">
        <v>9.5550003051757795</v>
      </c>
      <c r="P127" s="8">
        <v>19.2424201965332</v>
      </c>
      <c r="Q127" s="1">
        <v>10.5900001525878</v>
      </c>
      <c r="R127" s="3">
        <v>0.20034810900688099</v>
      </c>
      <c r="S127" s="3">
        <v>0.331179469823837</v>
      </c>
      <c r="T127">
        <v>9</v>
      </c>
      <c r="U127">
        <v>0</v>
      </c>
      <c r="V127">
        <v>0</v>
      </c>
      <c r="W127">
        <v>0</v>
      </c>
      <c r="X127">
        <v>2</v>
      </c>
      <c r="Y127">
        <v>100</v>
      </c>
      <c r="Z127">
        <v>0.40000000596046398</v>
      </c>
      <c r="AA127">
        <v>1.29999995231628</v>
      </c>
      <c r="AB127">
        <v>0.89999997615814198</v>
      </c>
      <c r="AC127" s="2">
        <v>2.9191892826929602E-4</v>
      </c>
      <c r="AD127" s="2">
        <v>2.7272710576653399E-4</v>
      </c>
      <c r="AE127" s="2">
        <v>1.87828601337969E-3</v>
      </c>
      <c r="AF127" s="2">
        <v>7.0268833951558904E-5</v>
      </c>
      <c r="AG127" s="3">
        <f t="shared" si="11"/>
        <v>2.2171145063731138E-2</v>
      </c>
      <c r="AH127" s="3">
        <f t="shared" si="12"/>
        <v>2.8350095913103078E-2</v>
      </c>
      <c r="AI127" s="3">
        <f t="shared" si="13"/>
        <v>0.12054023692844976</v>
      </c>
      <c r="AJ127" s="3">
        <f t="shared" si="14"/>
        <v>-0.42284441306856207</v>
      </c>
      <c r="AK127" s="3">
        <f t="shared" si="15"/>
        <v>0.88822838769345058</v>
      </c>
    </row>
    <row r="128" spans="1:37" x14ac:dyDescent="0.25">
      <c r="A128" s="32" t="str" cm="1">
        <f t="array" ref="A128:C128">_xlfn.TEXTSPLIT(G128,"P")</f>
        <v>Random100</v>
      </c>
      <c r="B128" t="str">
        <v>ointFull</v>
      </c>
      <c r="C128" t="str">
        <v>arallelLongest</v>
      </c>
      <c r="D128" s="32" t="str">
        <f t="shared" si="8"/>
        <v>Point</v>
      </c>
      <c r="E128" s="32" t="str">
        <f t="shared" si="9"/>
        <v>Parallel</v>
      </c>
      <c r="F128" s="32" t="str">
        <f t="shared" si="10"/>
        <v>Longest</v>
      </c>
      <c r="G128" t="s">
        <v>316</v>
      </c>
      <c r="H128" s="1">
        <v>18.216670989990199</v>
      </c>
      <c r="I128" s="1">
        <v>18.718509674072202</v>
      </c>
      <c r="J128" s="8">
        <v>33.438072204589801</v>
      </c>
      <c r="K128" s="1">
        <v>18.2339992523193</v>
      </c>
      <c r="L128" s="3">
        <v>0.12600000202655701</v>
      </c>
      <c r="M128" s="8">
        <v>18.130435943603501</v>
      </c>
      <c r="N128" s="1">
        <v>17.514471054077099</v>
      </c>
      <c r="O128" s="1">
        <v>9.9670000076293892</v>
      </c>
      <c r="P128" s="8">
        <v>18.171237945556602</v>
      </c>
      <c r="Q128" s="1">
        <v>9.9689998626708896</v>
      </c>
      <c r="R128" s="3">
        <v>0.28192460536956698</v>
      </c>
      <c r="S128" s="3">
        <v>0.43476074934005698</v>
      </c>
      <c r="T128">
        <v>8</v>
      </c>
      <c r="U128">
        <v>0</v>
      </c>
      <c r="V128">
        <v>0</v>
      </c>
      <c r="W128">
        <v>0</v>
      </c>
      <c r="X128">
        <v>2</v>
      </c>
      <c r="Y128">
        <v>100</v>
      </c>
      <c r="Z128">
        <v>0.89999997615814198</v>
      </c>
      <c r="AA128">
        <v>1.29999995231628</v>
      </c>
      <c r="AB128">
        <v>0.89999997615814198</v>
      </c>
      <c r="AC128" s="2">
        <v>2.9340659966692301E-4</v>
      </c>
      <c r="AD128" s="2">
        <v>2.8787861810997101E-4</v>
      </c>
      <c r="AE128" s="2">
        <v>7.2968679887708195E-5</v>
      </c>
      <c r="AF128" s="2">
        <v>7.1146263508126099E-5</v>
      </c>
      <c r="AG128" s="3">
        <f t="shared" si="11"/>
        <v>4.7338532069927794E-3</v>
      </c>
      <c r="AH128" s="3">
        <f t="shared" si="12"/>
        <v>2.923692847586308E-2</v>
      </c>
      <c r="AI128" s="3">
        <f t="shared" si="13"/>
        <v>2.2504699875953759E-3</v>
      </c>
      <c r="AJ128" s="3">
        <f t="shared" si="14"/>
        <v>-0.45657040769645901</v>
      </c>
      <c r="AK128" s="3">
        <f t="shared" si="15"/>
        <v>0.9976703834316708</v>
      </c>
    </row>
    <row r="129" spans="1:37" x14ac:dyDescent="0.25">
      <c r="A129" s="32" t="str" cm="1">
        <f t="array" ref="A129:C129">_xlfn.TEXTSPLIT(G129,"P")</f>
        <v>Random100</v>
      </c>
      <c r="B129" t="str">
        <v>ointFullStandard</v>
      </c>
      <c r="C129" t="str">
        <v>arallel</v>
      </c>
      <c r="D129" s="32" t="str">
        <f t="shared" si="8"/>
        <v>Point</v>
      </c>
      <c r="E129" s="32" t="str">
        <f t="shared" si="9"/>
        <v>Parallel</v>
      </c>
      <c r="F129" s="32" t="str">
        <f t="shared" si="10"/>
        <v>Standard</v>
      </c>
      <c r="G129" t="s">
        <v>287</v>
      </c>
      <c r="H129" s="1">
        <v>18.523361206054599</v>
      </c>
      <c r="I129" s="1">
        <v>18.718509674072202</v>
      </c>
      <c r="J129" s="8">
        <v>35.059261322021399</v>
      </c>
      <c r="K129" s="1">
        <v>19.1340007781982</v>
      </c>
      <c r="L129" s="3">
        <v>0.104000002145767</v>
      </c>
      <c r="M129" s="8">
        <v>18.9456253051757</v>
      </c>
      <c r="N129" s="1">
        <v>17.9839878082275</v>
      </c>
      <c r="O129" s="1">
        <v>10.387000083923301</v>
      </c>
      <c r="P129" s="8">
        <v>18.499629974365199</v>
      </c>
      <c r="Q129" s="1">
        <v>10.163999557495099</v>
      </c>
      <c r="R129" s="3">
        <v>0.27057787775993303</v>
      </c>
      <c r="S129" s="3">
        <v>0.42781111598014798</v>
      </c>
      <c r="T129">
        <v>9</v>
      </c>
      <c r="U129">
        <v>0</v>
      </c>
      <c r="V129">
        <v>0</v>
      </c>
      <c r="W129">
        <v>0</v>
      </c>
      <c r="X129">
        <v>2</v>
      </c>
      <c r="Y129">
        <v>100</v>
      </c>
      <c r="Z129">
        <v>0.89999997615814198</v>
      </c>
      <c r="AA129">
        <v>1.29999995231628</v>
      </c>
      <c r="AB129">
        <v>0.89999997615814198</v>
      </c>
      <c r="AC129" s="2">
        <v>3.01009917166084E-4</v>
      </c>
      <c r="AD129" s="2">
        <v>3.2929275766946299E-4</v>
      </c>
      <c r="AE129" s="2">
        <v>7.7618693467229605E-5</v>
      </c>
      <c r="AF129" s="2">
        <v>7.5058851507492296E-5</v>
      </c>
      <c r="AG129" s="3">
        <f t="shared" si="11"/>
        <v>2.2796300003213154E-2</v>
      </c>
      <c r="AH129" s="3">
        <f t="shared" si="12"/>
        <v>1.1693222565158718E-2</v>
      </c>
      <c r="AI129" s="3">
        <f t="shared" si="13"/>
        <v>-2.3540808161589714E-2</v>
      </c>
      <c r="AJ129" s="3">
        <f t="shared" si="14"/>
        <v>-0.47233257984402471</v>
      </c>
      <c r="AK129" s="3">
        <f t="shared" si="15"/>
        <v>1.0247995792460702</v>
      </c>
    </row>
    <row r="130" spans="1:37" x14ac:dyDescent="0.25">
      <c r="A130" s="32" t="str" cm="1">
        <f t="array" ref="A130:B130">_xlfn.TEXTSPLIT(G130,"P")</f>
        <v>Random1000</v>
      </c>
      <c r="B130" t="str">
        <v>laneFullSah15</v>
      </c>
      <c r="D130" s="32" t="str">
        <f t="shared" ref="D130:D193" si="16">IF(ISNUMBER(SEARCH("Plane",G130)),"Plane",IF(ISNUMBER(SEARCH("Point",G130)),"Point"))</f>
        <v>Plane</v>
      </c>
      <c r="E130" s="32" t="str">
        <f t="shared" ref="E130:E193" si="17">IF(ISNUMBER(SEARCH(15,G130)),"15",IF(ISNUMBER(SEARCH(45,G130)),"45",IF(ISNUMBER(SEARCH("Oblique",G130)),"Oblique","Parallel")))</f>
        <v>15</v>
      </c>
      <c r="F130" s="32" t="str">
        <f t="shared" ref="F130:F193" si="18">IF(ISNUMBER(SEARCH("Longest",G130)),"Longest",IF(ISNUMBER(SEARCH("Standard",G130)),"Standard",IF(ISNUMBER(SEARCH("Sah",G130)),"Facing","Full")))</f>
        <v>Facing</v>
      </c>
      <c r="G130" s="9" t="s">
        <v>171</v>
      </c>
      <c r="H130" s="1">
        <v>85.4232177734375</v>
      </c>
      <c r="I130" s="1">
        <v>69.342674255371094</v>
      </c>
      <c r="J130" s="8">
        <v>104.54521942138599</v>
      </c>
      <c r="K130" s="1">
        <v>62.235000610351499</v>
      </c>
      <c r="L130" s="3">
        <v>0.64899998903274503</v>
      </c>
      <c r="M130" s="8">
        <v>84.635269165039006</v>
      </c>
      <c r="N130" s="1">
        <v>56.723648071288999</v>
      </c>
      <c r="O130" s="1">
        <v>50.852001190185497</v>
      </c>
      <c r="P130" s="8">
        <v>91.077262878417898</v>
      </c>
      <c r="Q130" s="1">
        <v>54.073001861572202</v>
      </c>
      <c r="R130" s="3">
        <v>0.52946686744689897</v>
      </c>
      <c r="S130" s="3">
        <v>0.58771842718124301</v>
      </c>
      <c r="T130" s="11">
        <v>13</v>
      </c>
      <c r="U130" s="11">
        <v>0</v>
      </c>
      <c r="V130" s="11">
        <v>0</v>
      </c>
      <c r="W130" s="11">
        <v>0</v>
      </c>
      <c r="X130" s="11">
        <v>2</v>
      </c>
      <c r="Y130" s="11">
        <v>100</v>
      </c>
      <c r="Z130" s="10">
        <v>0.40000000596046398</v>
      </c>
      <c r="AA130" s="10">
        <v>1.29999995231628</v>
      </c>
      <c r="AB130" s="10">
        <v>0.89999997615814198</v>
      </c>
      <c r="AC130" s="2">
        <v>2.0277187286410399E-4</v>
      </c>
      <c r="AD130" s="2">
        <v>2.6736769359558799E-4</v>
      </c>
      <c r="AE130" s="2">
        <v>7.1430680691264502E-5</v>
      </c>
      <c r="AF130" s="2">
        <v>7.2164264565799304E-5</v>
      </c>
      <c r="AG130" s="3">
        <f t="shared" ref="AG130:AG193" si="19">ABS((M130-H130)/H130)</f>
        <v>9.2240567486970553E-3</v>
      </c>
      <c r="AH130" s="3">
        <f t="shared" ref="AH130:AH193" si="20">ABS((P130-I130)/I130)</f>
        <v>0.31343741579685763</v>
      </c>
      <c r="AI130" s="3">
        <f t="shared" ref="AI130:AI193" si="21">(P130-M130)/M130</f>
        <v>7.6114766065397479E-2</v>
      </c>
      <c r="AJ130" s="3">
        <f t="shared" ref="AJ130:AJ193" si="22">(P130-J130)/J130</f>
        <v>-0.12882422187745737</v>
      </c>
      <c r="AK130" s="3">
        <f t="shared" ref="AK130:AK193" si="23">(M130+N130-P130)/N130</f>
        <v>0.88643195682191078</v>
      </c>
    </row>
    <row r="131" spans="1:37" x14ac:dyDescent="0.25">
      <c r="A131" s="32" t="str" cm="1">
        <f t="array" ref="A131:B131">_xlfn.TEXTSPLIT(G131,"P")</f>
        <v>Random1000</v>
      </c>
      <c r="B131" t="str">
        <v>laneFull15</v>
      </c>
      <c r="D131" s="32" t="str">
        <f t="shared" si="16"/>
        <v>Plane</v>
      </c>
      <c r="E131" s="32" t="str">
        <f t="shared" si="17"/>
        <v>15</v>
      </c>
      <c r="F131" s="32" t="str">
        <f t="shared" si="18"/>
        <v>Full</v>
      </c>
      <c r="G131" t="s">
        <v>107</v>
      </c>
      <c r="H131" s="1">
        <v>77.879463195800696</v>
      </c>
      <c r="I131" s="1">
        <v>69.342674255371094</v>
      </c>
      <c r="J131" s="8">
        <v>100.04231262207</v>
      </c>
      <c r="K131" s="1">
        <v>60.355998992919901</v>
      </c>
      <c r="L131" s="3">
        <v>0.66500002145767201</v>
      </c>
      <c r="M131" s="8">
        <v>78.431571960449205</v>
      </c>
      <c r="N131" s="1">
        <v>64.509826660156193</v>
      </c>
      <c r="O131" s="1">
        <v>47.928001403808501</v>
      </c>
      <c r="P131" s="8">
        <v>93.531578063964801</v>
      </c>
      <c r="Q131" s="1">
        <v>55.478000640869098</v>
      </c>
      <c r="R131" s="3">
        <v>0.50943887233734098</v>
      </c>
      <c r="S131" s="3">
        <v>0.57520312070846502</v>
      </c>
      <c r="T131">
        <v>13</v>
      </c>
      <c r="U131">
        <v>0</v>
      </c>
      <c r="V131">
        <v>0</v>
      </c>
      <c r="W131">
        <v>0</v>
      </c>
      <c r="X131">
        <v>2</v>
      </c>
      <c r="Y131">
        <v>100</v>
      </c>
      <c r="Z131">
        <v>0.40000000596046398</v>
      </c>
      <c r="AA131">
        <v>1.29999995231628</v>
      </c>
      <c r="AB131">
        <v>0.89999997615814198</v>
      </c>
      <c r="AC131" s="2">
        <v>2.1466487669385899E-4</v>
      </c>
      <c r="AD131" s="2">
        <v>2.6975324726663497E-4</v>
      </c>
      <c r="AE131" s="2">
        <v>1.8925716867670399E-3</v>
      </c>
      <c r="AF131" s="2">
        <v>7.2890048613771796E-5</v>
      </c>
      <c r="AG131" s="3">
        <f t="shared" si="19"/>
        <v>7.0892728582427952E-3</v>
      </c>
      <c r="AH131" s="3">
        <f t="shared" si="20"/>
        <v>0.34883142405947953</v>
      </c>
      <c r="AI131" s="3">
        <f t="shared" si="21"/>
        <v>0.19252458832688063</v>
      </c>
      <c r="AJ131" s="3">
        <f t="shared" si="22"/>
        <v>-6.507980860759198E-2</v>
      </c>
      <c r="AK131" s="3">
        <f t="shared" si="23"/>
        <v>0.76592703956462593</v>
      </c>
    </row>
    <row r="132" spans="1:37" x14ac:dyDescent="0.25">
      <c r="A132" s="32" t="str" cm="1">
        <f t="array" ref="A132:B132">_xlfn.TEXTSPLIT(G132,"P")</f>
        <v>Random1000</v>
      </c>
      <c r="B132" t="str">
        <v>laneFull15Longest</v>
      </c>
      <c r="D132" s="32" t="str">
        <f t="shared" si="16"/>
        <v>Plane</v>
      </c>
      <c r="E132" s="32" t="str">
        <f t="shared" si="17"/>
        <v>15</v>
      </c>
      <c r="F132" s="32" t="str">
        <f t="shared" si="18"/>
        <v>Longest</v>
      </c>
      <c r="G132" t="s">
        <v>116</v>
      </c>
      <c r="H132" s="1">
        <v>89.224807739257798</v>
      </c>
      <c r="I132" s="1">
        <v>69.342674255371094</v>
      </c>
      <c r="J132" s="8">
        <v>110.10601043701099</v>
      </c>
      <c r="K132" s="1">
        <v>65.037002563476506</v>
      </c>
      <c r="L132" s="3">
        <v>0.67000001668929998</v>
      </c>
      <c r="M132" s="8">
        <v>89.691314697265597</v>
      </c>
      <c r="N132" s="1">
        <v>61.863025665283203</v>
      </c>
      <c r="O132" s="1">
        <v>53.409999847412102</v>
      </c>
      <c r="P132" s="8">
        <v>93.171684265136705</v>
      </c>
      <c r="Q132" s="1">
        <v>55.109001159667898</v>
      </c>
      <c r="R132" s="3">
        <v>0.51616567373275701</v>
      </c>
      <c r="S132" s="3">
        <v>0.56630009412765503</v>
      </c>
      <c r="T132">
        <v>13</v>
      </c>
      <c r="U132">
        <v>0</v>
      </c>
      <c r="V132">
        <v>0</v>
      </c>
      <c r="W132">
        <v>0</v>
      </c>
      <c r="X132">
        <v>2</v>
      </c>
      <c r="Y132">
        <v>100</v>
      </c>
      <c r="Z132">
        <v>0.89999997615814198</v>
      </c>
      <c r="AA132">
        <v>1.29999995231628</v>
      </c>
      <c r="AB132">
        <v>0.89999997615814198</v>
      </c>
      <c r="AC132" s="2">
        <v>2.7149362722411698E-4</v>
      </c>
      <c r="AD132" s="2">
        <v>2.6794025325216299E-4</v>
      </c>
      <c r="AE132" s="2">
        <v>1.9175269408151501E-3</v>
      </c>
      <c r="AF132" s="2">
        <v>7.3643095674924498E-5</v>
      </c>
      <c r="AG132" s="3">
        <f t="shared" si="19"/>
        <v>5.2284445304838813E-3</v>
      </c>
      <c r="AH132" s="3">
        <f t="shared" si="20"/>
        <v>0.34364134734708301</v>
      </c>
      <c r="AI132" s="3">
        <f t="shared" si="21"/>
        <v>3.8803863892712162E-2</v>
      </c>
      <c r="AJ132" s="3">
        <f t="shared" si="22"/>
        <v>-0.15380019768822711</v>
      </c>
      <c r="AK132" s="3">
        <f t="shared" si="23"/>
        <v>0.94374071538786297</v>
      </c>
    </row>
    <row r="133" spans="1:37" x14ac:dyDescent="0.25">
      <c r="A133" s="32" t="str" cm="1">
        <f t="array" ref="A133:B133">_xlfn.TEXTSPLIT(G133,"P")</f>
        <v>Random1000</v>
      </c>
      <c r="B133" t="str">
        <v>laneFullStandard15</v>
      </c>
      <c r="D133" s="32" t="str">
        <f t="shared" si="16"/>
        <v>Plane</v>
      </c>
      <c r="E133" s="32" t="str">
        <f t="shared" si="17"/>
        <v>15</v>
      </c>
      <c r="F133" s="32" t="str">
        <f t="shared" si="18"/>
        <v>Standard</v>
      </c>
      <c r="G133" t="s">
        <v>252</v>
      </c>
      <c r="H133" s="1">
        <v>91.929008483886705</v>
      </c>
      <c r="I133" s="1">
        <v>68.530258178710895</v>
      </c>
      <c r="J133" s="8">
        <v>110.51358795166</v>
      </c>
      <c r="K133" s="1">
        <v>65.278999328613196</v>
      </c>
      <c r="L133" s="3">
        <v>0.64899998903274503</v>
      </c>
      <c r="M133" s="8">
        <v>90.875648498535099</v>
      </c>
      <c r="N133" s="1">
        <v>55.948722839355398</v>
      </c>
      <c r="O133" s="1">
        <v>54.0320014953613</v>
      </c>
      <c r="P133" s="8">
        <v>90.167266845703097</v>
      </c>
      <c r="Q133" s="1">
        <v>53.6180000305175</v>
      </c>
      <c r="R133" s="3">
        <v>0.55493277311324996</v>
      </c>
      <c r="S133" s="3">
        <v>0.62411016225814797</v>
      </c>
      <c r="T133">
        <v>13</v>
      </c>
      <c r="U133">
        <v>0</v>
      </c>
      <c r="V133">
        <v>0</v>
      </c>
      <c r="W133">
        <v>0</v>
      </c>
      <c r="X133">
        <v>2</v>
      </c>
      <c r="Y133">
        <v>100</v>
      </c>
      <c r="Z133">
        <v>0.89999997615814198</v>
      </c>
      <c r="AA133">
        <v>1.29999995231628</v>
      </c>
      <c r="AB133">
        <v>0.89999997615814198</v>
      </c>
      <c r="AC133" s="2">
        <v>2.9085754067636999E-4</v>
      </c>
      <c r="AD133" s="2">
        <v>2.99101753626018E-4</v>
      </c>
      <c r="AE133" s="2">
        <v>7.7503405918832801E-5</v>
      </c>
      <c r="AF133" s="2">
        <v>7.71904233261011E-5</v>
      </c>
      <c r="AG133" s="3">
        <f t="shared" si="19"/>
        <v>1.1458406902498441E-2</v>
      </c>
      <c r="AH133" s="3">
        <f t="shared" si="20"/>
        <v>0.31572927407580959</v>
      </c>
      <c r="AI133" s="3">
        <f t="shared" si="21"/>
        <v>-7.7950657248231003E-3</v>
      </c>
      <c r="AJ133" s="3">
        <f t="shared" si="22"/>
        <v>-0.18410696352431011</v>
      </c>
      <c r="AK133" s="3">
        <f t="shared" si="23"/>
        <v>1.0126612658320366</v>
      </c>
    </row>
    <row r="134" spans="1:37" x14ac:dyDescent="0.25">
      <c r="A134" s="32" t="str" cm="1">
        <f t="array" ref="A134:B134">_xlfn.TEXTSPLIT(G134,"P")</f>
        <v>Random1000</v>
      </c>
      <c r="B134" t="str">
        <v>laneFullSah45</v>
      </c>
      <c r="D134" s="32" t="str">
        <f t="shared" si="16"/>
        <v>Plane</v>
      </c>
      <c r="E134" s="32" t="str">
        <f t="shared" si="17"/>
        <v>45</v>
      </c>
      <c r="F134" s="32" t="str">
        <f t="shared" si="18"/>
        <v>Facing</v>
      </c>
      <c r="G134" s="9" t="s">
        <v>172</v>
      </c>
      <c r="H134" s="1">
        <v>96.033950805664006</v>
      </c>
      <c r="I134" s="1">
        <v>69.342674255371094</v>
      </c>
      <c r="J134" s="8">
        <v>123.045166015625</v>
      </c>
      <c r="K134" s="1">
        <v>72.944999694824205</v>
      </c>
      <c r="L134" s="3">
        <v>0.62599998712539595</v>
      </c>
      <c r="M134" s="8">
        <v>96.964096069335895</v>
      </c>
      <c r="N134" s="1">
        <v>69.735763549804602</v>
      </c>
      <c r="O134" s="1">
        <v>57.957000732421797</v>
      </c>
      <c r="P134" s="8">
        <v>101.930488586425</v>
      </c>
      <c r="Q134" s="1">
        <v>60.438999176025298</v>
      </c>
      <c r="R134" s="3">
        <v>0.52773898839950495</v>
      </c>
      <c r="S134" s="3">
        <v>0.61392873525619496</v>
      </c>
      <c r="T134" s="11">
        <v>14</v>
      </c>
      <c r="U134" s="11">
        <v>0</v>
      </c>
      <c r="V134" s="11">
        <v>0</v>
      </c>
      <c r="W134" s="11">
        <v>0</v>
      </c>
      <c r="X134" s="11">
        <v>2</v>
      </c>
      <c r="Y134" s="11">
        <v>100</v>
      </c>
      <c r="Z134" s="10">
        <v>0.40000000596046398</v>
      </c>
      <c r="AA134" s="10">
        <v>1.29999995231628</v>
      </c>
      <c r="AB134" s="10">
        <v>0.89999997615814198</v>
      </c>
      <c r="AC134" s="2">
        <v>2.0415062317624599E-4</v>
      </c>
      <c r="AD134" s="2">
        <v>2.6126106968149499E-4</v>
      </c>
      <c r="AE134" s="2">
        <v>7.2002156230155297E-5</v>
      </c>
      <c r="AF134" s="2">
        <v>7.1422917244490195E-5</v>
      </c>
      <c r="AG134" s="3">
        <f t="shared" si="19"/>
        <v>9.6855878141902906E-3</v>
      </c>
      <c r="AH134" s="3">
        <f t="shared" si="20"/>
        <v>0.46995323847824838</v>
      </c>
      <c r="AI134" s="3">
        <f t="shared" si="21"/>
        <v>5.121888119843656E-2</v>
      </c>
      <c r="AJ134" s="3">
        <f t="shared" si="22"/>
        <v>-0.17160103166116036</v>
      </c>
      <c r="AK134" s="3">
        <f t="shared" si="23"/>
        <v>0.92878270396305129</v>
      </c>
    </row>
    <row r="135" spans="1:37" x14ac:dyDescent="0.25">
      <c r="A135" s="32" t="str" cm="1">
        <f t="array" ref="A135:B135">_xlfn.TEXTSPLIT(G135,"P")</f>
        <v>Random1000</v>
      </c>
      <c r="B135" t="str">
        <v>laneFull45</v>
      </c>
      <c r="D135" s="32" t="str">
        <f t="shared" si="16"/>
        <v>Plane</v>
      </c>
      <c r="E135" s="32" t="str">
        <f t="shared" si="17"/>
        <v>45</v>
      </c>
      <c r="F135" s="32" t="str">
        <f t="shared" si="18"/>
        <v>Full</v>
      </c>
      <c r="G135" t="s">
        <v>108</v>
      </c>
      <c r="H135" s="1">
        <v>96.564559936523395</v>
      </c>
      <c r="I135" s="1">
        <v>69.342674255371094</v>
      </c>
      <c r="J135" s="8">
        <v>123.14308166503901</v>
      </c>
      <c r="K135" s="1">
        <v>72.876998901367102</v>
      </c>
      <c r="L135" s="3">
        <v>0.60699999332427901</v>
      </c>
      <c r="M135" s="8">
        <v>97.269226074218693</v>
      </c>
      <c r="N135" s="1">
        <v>65.837097167968693</v>
      </c>
      <c r="O135" s="1">
        <v>58.070999145507798</v>
      </c>
      <c r="P135" s="8">
        <v>101.34645080566401</v>
      </c>
      <c r="Q135" s="1">
        <v>60.097999572753899</v>
      </c>
      <c r="R135" s="3">
        <v>0.50462126731872503</v>
      </c>
      <c r="S135" s="3">
        <v>0.56617683172225897</v>
      </c>
      <c r="T135">
        <v>14</v>
      </c>
      <c r="U135">
        <v>0</v>
      </c>
      <c r="V135">
        <v>0</v>
      </c>
      <c r="W135">
        <v>0</v>
      </c>
      <c r="X135">
        <v>2</v>
      </c>
      <c r="Y135">
        <v>100</v>
      </c>
      <c r="Z135">
        <v>0.40000000596046398</v>
      </c>
      <c r="AA135">
        <v>1.29999995231628</v>
      </c>
      <c r="AB135">
        <v>0.89999997615814198</v>
      </c>
      <c r="AC135" s="2">
        <v>2.1448350162245301E-4</v>
      </c>
      <c r="AD135" s="2">
        <v>2.66413582721725E-4</v>
      </c>
      <c r="AE135" s="2">
        <v>1.16760376840829E-3</v>
      </c>
      <c r="AF135" s="2">
        <v>7.2025759436655695E-5</v>
      </c>
      <c r="AG135" s="3">
        <f t="shared" si="19"/>
        <v>7.2973577279129087E-3</v>
      </c>
      <c r="AH135" s="3">
        <f t="shared" si="20"/>
        <v>0.46153075135855448</v>
      </c>
      <c r="AI135" s="3">
        <f t="shared" si="21"/>
        <v>4.1916903176902991E-2</v>
      </c>
      <c r="AJ135" s="3">
        <f t="shared" si="22"/>
        <v>-0.17700248007974922</v>
      </c>
      <c r="AK135" s="3">
        <f t="shared" si="23"/>
        <v>0.93807101304841578</v>
      </c>
    </row>
    <row r="136" spans="1:37" x14ac:dyDescent="0.25">
      <c r="A136" s="32" t="str" cm="1">
        <f t="array" ref="A136:B136">_xlfn.TEXTSPLIT(G136,"P")</f>
        <v>Random1000</v>
      </c>
      <c r="B136" t="str">
        <v>laneFull45Longest</v>
      </c>
      <c r="D136" s="32" t="str">
        <f t="shared" si="16"/>
        <v>Plane</v>
      </c>
      <c r="E136" s="32" t="str">
        <f t="shared" si="17"/>
        <v>45</v>
      </c>
      <c r="F136" s="32" t="str">
        <f t="shared" si="18"/>
        <v>Longest</v>
      </c>
      <c r="G136" t="s">
        <v>109</v>
      </c>
      <c r="H136" s="1">
        <v>98.326446533203097</v>
      </c>
      <c r="I136" s="1">
        <v>69.342674255371094</v>
      </c>
      <c r="J136" s="8">
        <v>126.25276184082</v>
      </c>
      <c r="K136" s="1">
        <v>74.581001281738196</v>
      </c>
      <c r="L136" s="3">
        <v>0.60199999809265103</v>
      </c>
      <c r="M136" s="8">
        <v>98.839202880859304</v>
      </c>
      <c r="N136" s="1">
        <v>68.878387451171804</v>
      </c>
      <c r="O136" s="1">
        <v>58.805000305175703</v>
      </c>
      <c r="P136" s="8">
        <v>101.03678894042901</v>
      </c>
      <c r="Q136" s="1">
        <v>59.875999450683501</v>
      </c>
      <c r="R136" s="3">
        <v>0.49520286917686401</v>
      </c>
      <c r="S136" s="3">
        <v>0.56050622463226296</v>
      </c>
      <c r="T136">
        <v>13</v>
      </c>
      <c r="U136">
        <v>0</v>
      </c>
      <c r="V136">
        <v>0</v>
      </c>
      <c r="W136">
        <v>0</v>
      </c>
      <c r="X136">
        <v>2</v>
      </c>
      <c r="Y136">
        <v>100</v>
      </c>
      <c r="Z136">
        <v>0.89999997615814198</v>
      </c>
      <c r="AA136">
        <v>1.29999995231628</v>
      </c>
      <c r="AB136">
        <v>0.89999997615814198</v>
      </c>
      <c r="AC136" s="2">
        <v>2.7295397012494499E-4</v>
      </c>
      <c r="AD136" s="2">
        <v>2.7509665233082999E-4</v>
      </c>
      <c r="AE136" s="2">
        <v>1.9714392255991602E-3</v>
      </c>
      <c r="AF136" s="2">
        <v>7.2094138886313804E-5</v>
      </c>
      <c r="AG136" s="3">
        <f t="shared" si="19"/>
        <v>5.2148365545078316E-3</v>
      </c>
      <c r="AH136" s="3">
        <f t="shared" si="20"/>
        <v>0.45706507609349911</v>
      </c>
      <c r="AI136" s="3">
        <f t="shared" si="21"/>
        <v>2.2233951666108333E-2</v>
      </c>
      <c r="AJ136" s="3">
        <f t="shared" si="22"/>
        <v>-0.19972610921718606</v>
      </c>
      <c r="AK136" s="3">
        <f t="shared" si="23"/>
        <v>0.96809469354770272</v>
      </c>
    </row>
    <row r="137" spans="1:37" x14ac:dyDescent="0.25">
      <c r="A137" s="32" t="str" cm="1">
        <f t="array" ref="A137:B137">_xlfn.TEXTSPLIT(G137,"P")</f>
        <v>Random1000</v>
      </c>
      <c r="B137" t="str">
        <v>laneFullStandard45</v>
      </c>
      <c r="D137" s="32" t="str">
        <f t="shared" si="16"/>
        <v>Plane</v>
      </c>
      <c r="E137" s="32" t="str">
        <f t="shared" si="17"/>
        <v>45</v>
      </c>
      <c r="F137" s="32" t="str">
        <f t="shared" si="18"/>
        <v>Standard</v>
      </c>
      <c r="G137" t="s">
        <v>253</v>
      </c>
      <c r="H137" s="1">
        <v>99.974082946777301</v>
      </c>
      <c r="I137" s="1">
        <v>68.530258178710895</v>
      </c>
      <c r="J137" s="8">
        <v>127.281532287597</v>
      </c>
      <c r="K137" s="1">
        <v>75.174003601074205</v>
      </c>
      <c r="L137" s="3">
        <v>0.62599998712539595</v>
      </c>
      <c r="M137" s="8">
        <v>101.42648315429599</v>
      </c>
      <c r="N137" s="1">
        <v>69.131484985351506</v>
      </c>
      <c r="O137" s="1">
        <v>60.298999786376903</v>
      </c>
      <c r="P137" s="8">
        <v>100.628494262695</v>
      </c>
      <c r="Q137" s="1">
        <v>59.787998199462798</v>
      </c>
      <c r="R137" s="3">
        <v>0.52888602018356301</v>
      </c>
      <c r="S137" s="3">
        <v>0.61309701204299905</v>
      </c>
      <c r="T137">
        <v>13</v>
      </c>
      <c r="U137">
        <v>0</v>
      </c>
      <c r="V137">
        <v>0</v>
      </c>
      <c r="W137">
        <v>0</v>
      </c>
      <c r="X137">
        <v>2</v>
      </c>
      <c r="Y137">
        <v>100</v>
      </c>
      <c r="Z137">
        <v>0.89999997615814198</v>
      </c>
      <c r="AA137">
        <v>1.29999995231628</v>
      </c>
      <c r="AB137">
        <v>0.89999997615814198</v>
      </c>
      <c r="AC137" s="2">
        <v>2.7095351833850102E-4</v>
      </c>
      <c r="AD137" s="2">
        <v>2.8591539012268099E-4</v>
      </c>
      <c r="AE137" s="2">
        <v>7.2306989750359194E-5</v>
      </c>
      <c r="AF137" s="2">
        <v>7.3222203354816802E-5</v>
      </c>
      <c r="AG137" s="3">
        <f t="shared" si="19"/>
        <v>1.4527767244355718E-2</v>
      </c>
      <c r="AH137" s="3">
        <f t="shared" si="20"/>
        <v>0.46838049260341919</v>
      </c>
      <c r="AI137" s="3">
        <f t="shared" si="21"/>
        <v>-7.8676580985958654E-3</v>
      </c>
      <c r="AJ137" s="3">
        <f t="shared" si="22"/>
        <v>-0.2094022404183393</v>
      </c>
      <c r="AK137" s="3">
        <f t="shared" si="23"/>
        <v>1.0115430601811908</v>
      </c>
    </row>
    <row r="138" spans="1:37" x14ac:dyDescent="0.25">
      <c r="A138" s="32" t="str" cm="1">
        <f t="array" ref="A138:B138">_xlfn.TEXTSPLIT(G138,"P")</f>
        <v>Random1000</v>
      </c>
      <c r="B138" t="str">
        <v>laneFullSahOblique</v>
      </c>
      <c r="D138" s="32" t="str">
        <f t="shared" si="16"/>
        <v>Plane</v>
      </c>
      <c r="E138" s="32" t="str">
        <f t="shared" si="17"/>
        <v>Oblique</v>
      </c>
      <c r="F138" s="32" t="str">
        <f t="shared" si="18"/>
        <v>Facing</v>
      </c>
      <c r="G138" s="9" t="s">
        <v>173</v>
      </c>
      <c r="H138" s="1">
        <v>104.872924804687</v>
      </c>
      <c r="I138" s="1">
        <v>69.342674255371094</v>
      </c>
      <c r="J138" s="8">
        <v>132.567138671875</v>
      </c>
      <c r="K138" s="1">
        <v>77.561996459960895</v>
      </c>
      <c r="L138" s="3">
        <v>0.53899997472762995</v>
      </c>
      <c r="M138" s="8">
        <v>103.916450500488</v>
      </c>
      <c r="N138" s="1">
        <v>62.149196624755803</v>
      </c>
      <c r="O138" s="1">
        <v>61.222000122070298</v>
      </c>
      <c r="P138" s="8">
        <v>102.65845489501901</v>
      </c>
      <c r="Q138" s="1">
        <v>60.592998504638601</v>
      </c>
      <c r="R138" s="3">
        <v>0.55165952444076505</v>
      </c>
      <c r="S138" s="3">
        <v>0.65585690736770597</v>
      </c>
      <c r="T138" s="11">
        <v>13</v>
      </c>
      <c r="U138" s="11">
        <v>0</v>
      </c>
      <c r="V138" s="11">
        <v>0</v>
      </c>
      <c r="W138" s="11">
        <v>0</v>
      </c>
      <c r="X138" s="11">
        <v>2</v>
      </c>
      <c r="Y138" s="11">
        <v>100</v>
      </c>
      <c r="Z138" s="10">
        <v>0.40000000596046398</v>
      </c>
      <c r="AA138" s="10">
        <v>1.29999995231628</v>
      </c>
      <c r="AB138" s="10">
        <v>0.89999997615814198</v>
      </c>
      <c r="AC138" s="2">
        <v>2.3252761457115401E-4</v>
      </c>
      <c r="AD138" s="2">
        <v>2.6507760048843899E-4</v>
      </c>
      <c r="AE138" s="2">
        <v>7.2320042818318998E-5</v>
      </c>
      <c r="AF138" s="2">
        <v>7.0783105911687003E-5</v>
      </c>
      <c r="AG138" s="3">
        <f t="shared" si="19"/>
        <v>9.1203168594784778E-3</v>
      </c>
      <c r="AH138" s="3">
        <f t="shared" si="20"/>
        <v>0.48045133818973479</v>
      </c>
      <c r="AI138" s="3">
        <f t="shared" si="21"/>
        <v>-1.2105836943141971E-2</v>
      </c>
      <c r="AJ138" s="3">
        <f t="shared" si="22"/>
        <v>-0.22561159633146191</v>
      </c>
      <c r="AK138" s="3">
        <f t="shared" si="23"/>
        <v>1.0202415425104288</v>
      </c>
    </row>
    <row r="139" spans="1:37" x14ac:dyDescent="0.25">
      <c r="A139" s="32" t="str" cm="1">
        <f t="array" ref="A139:B139">_xlfn.TEXTSPLIT(G139,"P")</f>
        <v>Random1000</v>
      </c>
      <c r="B139" t="str">
        <v>laneFullOblique</v>
      </c>
      <c r="D139" s="32" t="str">
        <f t="shared" si="16"/>
        <v>Plane</v>
      </c>
      <c r="E139" s="32" t="str">
        <f t="shared" si="17"/>
        <v>Oblique</v>
      </c>
      <c r="F139" s="32" t="str">
        <f t="shared" si="18"/>
        <v>Full</v>
      </c>
      <c r="G139" t="s">
        <v>110</v>
      </c>
      <c r="H139" s="1">
        <v>106.28668212890599</v>
      </c>
      <c r="I139" s="1">
        <v>69.342674255371094</v>
      </c>
      <c r="J139" s="8">
        <v>136.18273925781199</v>
      </c>
      <c r="K139" s="1">
        <v>79.821998596191406</v>
      </c>
      <c r="L139" s="3">
        <v>0.56400001049041704</v>
      </c>
      <c r="M139" s="8">
        <v>107.881698608398</v>
      </c>
      <c r="N139" s="1">
        <v>64.910942077636705</v>
      </c>
      <c r="O139" s="1">
        <v>63.562999725341797</v>
      </c>
      <c r="P139" s="8">
        <v>104.745704650878</v>
      </c>
      <c r="Q139" s="1">
        <v>61.994998931884702</v>
      </c>
      <c r="R139" s="3">
        <v>0.56720346212386996</v>
      </c>
      <c r="S139" s="3">
        <v>0.65202075242996205</v>
      </c>
      <c r="T139">
        <v>13</v>
      </c>
      <c r="U139">
        <v>0</v>
      </c>
      <c r="V139">
        <v>0</v>
      </c>
      <c r="W139">
        <v>0</v>
      </c>
      <c r="X139">
        <v>2</v>
      </c>
      <c r="Y139">
        <v>100</v>
      </c>
      <c r="Z139">
        <v>0.40000000596046398</v>
      </c>
      <c r="AA139">
        <v>1.29999995231628</v>
      </c>
      <c r="AB139">
        <v>0.89999997615814198</v>
      </c>
      <c r="AC139" s="2">
        <v>2.3824819072615301E-4</v>
      </c>
      <c r="AD139" s="2">
        <v>2.6517311925999799E-4</v>
      </c>
      <c r="AE139" s="2">
        <v>2.0049163140356502E-3</v>
      </c>
      <c r="AF139" s="2">
        <v>7.2593495133332895E-5</v>
      </c>
      <c r="AG139" s="3">
        <f t="shared" si="19"/>
        <v>1.5006738826954295E-2</v>
      </c>
      <c r="AH139" s="3">
        <f t="shared" si="20"/>
        <v>0.51055184669005871</v>
      </c>
      <c r="AI139" s="3">
        <f t="shared" si="21"/>
        <v>-2.9068822589672132E-2</v>
      </c>
      <c r="AJ139" s="3">
        <f t="shared" si="22"/>
        <v>-0.2308444871814446</v>
      </c>
      <c r="AK139" s="3">
        <f t="shared" si="23"/>
        <v>1.0483122545620922</v>
      </c>
    </row>
    <row r="140" spans="1:37" x14ac:dyDescent="0.25">
      <c r="A140" s="32" t="str" cm="1">
        <f t="array" ref="A140:B140">_xlfn.TEXTSPLIT(G140,"P")</f>
        <v>Random1000</v>
      </c>
      <c r="B140" t="str">
        <v>laneFullObliqueLongest</v>
      </c>
      <c r="D140" s="32" t="str">
        <f t="shared" si="16"/>
        <v>Plane</v>
      </c>
      <c r="E140" s="32" t="str">
        <f t="shared" si="17"/>
        <v>Oblique</v>
      </c>
      <c r="F140" s="32" t="str">
        <f t="shared" si="18"/>
        <v>Longest</v>
      </c>
      <c r="G140" t="s">
        <v>117</v>
      </c>
      <c r="H140" s="1">
        <v>102.077339172363</v>
      </c>
      <c r="I140" s="1">
        <v>69.342674255371094</v>
      </c>
      <c r="J140" s="8">
        <v>128.82862854003901</v>
      </c>
      <c r="K140" s="1">
        <v>75.485000610351506</v>
      </c>
      <c r="L140" s="3">
        <v>0.51200002431869496</v>
      </c>
      <c r="M140" s="8">
        <v>98.570816040039006</v>
      </c>
      <c r="N140" s="1">
        <v>62.004062652587798</v>
      </c>
      <c r="O140" s="1">
        <v>58.2560005187988</v>
      </c>
      <c r="P140" s="8">
        <v>99.584823608398395</v>
      </c>
      <c r="Q140" s="1">
        <v>58.701999664306598</v>
      </c>
      <c r="R140" s="3">
        <v>0.55516386032104403</v>
      </c>
      <c r="S140" s="3">
        <v>0.63394945859909002</v>
      </c>
      <c r="T140">
        <v>13</v>
      </c>
      <c r="U140">
        <v>0</v>
      </c>
      <c r="V140">
        <v>0</v>
      </c>
      <c r="W140">
        <v>0</v>
      </c>
      <c r="X140">
        <v>2</v>
      </c>
      <c r="Y140">
        <v>100</v>
      </c>
      <c r="Z140">
        <v>0.89999997615814198</v>
      </c>
      <c r="AA140">
        <v>1.29999995231628</v>
      </c>
      <c r="AB140">
        <v>0.89999997615814198</v>
      </c>
      <c r="AC140" s="2">
        <v>2.7396349469199701E-4</v>
      </c>
      <c r="AD140" s="2">
        <v>2.6326475199311901E-4</v>
      </c>
      <c r="AE140" s="2">
        <v>2.11880705319345E-3</v>
      </c>
      <c r="AF140" s="2">
        <v>7.4337629484944005E-5</v>
      </c>
      <c r="AG140" s="3">
        <f t="shared" si="19"/>
        <v>3.4351631427255773E-2</v>
      </c>
      <c r="AH140" s="3">
        <f t="shared" si="20"/>
        <v>0.43612608942154879</v>
      </c>
      <c r="AI140" s="3">
        <f t="shared" si="21"/>
        <v>1.0287097227109332E-2</v>
      </c>
      <c r="AJ140" s="3">
        <f t="shared" si="22"/>
        <v>-0.2269977198628009</v>
      </c>
      <c r="AK140" s="3">
        <f t="shared" si="23"/>
        <v>0.98364611083565734</v>
      </c>
    </row>
    <row r="141" spans="1:37" x14ac:dyDescent="0.25">
      <c r="A141" s="32" t="str" cm="1">
        <f t="array" ref="A141:B141">_xlfn.TEXTSPLIT(G141,"P")</f>
        <v>Random1000</v>
      </c>
      <c r="B141" t="str">
        <v>laneFullStandardOblique</v>
      </c>
      <c r="D141" s="32" t="str">
        <f t="shared" si="16"/>
        <v>Plane</v>
      </c>
      <c r="E141" s="32" t="str">
        <f t="shared" si="17"/>
        <v>Oblique</v>
      </c>
      <c r="F141" s="32" t="str">
        <f t="shared" si="18"/>
        <v>Standard</v>
      </c>
      <c r="G141" t="s">
        <v>254</v>
      </c>
      <c r="H141" s="1">
        <v>103.1650390625</v>
      </c>
      <c r="I141" s="1">
        <v>68.530258178710895</v>
      </c>
      <c r="J141" s="8">
        <v>130.78471374511699</v>
      </c>
      <c r="K141" s="1">
        <v>76.745002746582003</v>
      </c>
      <c r="L141" s="3">
        <v>0.53899997472762995</v>
      </c>
      <c r="M141" s="8">
        <v>102.350051879882</v>
      </c>
      <c r="N141" s="1">
        <v>61.680644989013601</v>
      </c>
      <c r="O141" s="1">
        <v>60.5130004882812</v>
      </c>
      <c r="P141" s="8">
        <v>101.486457824707</v>
      </c>
      <c r="Q141" s="1">
        <v>60.006999969482401</v>
      </c>
      <c r="R141" s="3">
        <v>0.55327957868576005</v>
      </c>
      <c r="S141" s="3">
        <v>0.65686434507369995</v>
      </c>
      <c r="T141">
        <v>13</v>
      </c>
      <c r="U141">
        <v>0</v>
      </c>
      <c r="V141">
        <v>0</v>
      </c>
      <c r="W141">
        <v>0</v>
      </c>
      <c r="X141">
        <v>2</v>
      </c>
      <c r="Y141">
        <v>100</v>
      </c>
      <c r="Z141">
        <v>0.89999997615814198</v>
      </c>
      <c r="AA141">
        <v>1.29999995231628</v>
      </c>
      <c r="AB141">
        <v>0.89999997615814198</v>
      </c>
      <c r="AC141" s="2">
        <v>2.7028692420571999E-4</v>
      </c>
      <c r="AD141" s="2">
        <v>2.8601539088413098E-4</v>
      </c>
      <c r="AE141" s="2">
        <v>7.1313326770905405E-5</v>
      </c>
      <c r="AF141" s="2">
        <v>7.4097915785387104E-5</v>
      </c>
      <c r="AG141" s="3">
        <f t="shared" si="19"/>
        <v>7.8998388409881534E-3</v>
      </c>
      <c r="AH141" s="3">
        <f t="shared" si="20"/>
        <v>0.4808999779346233</v>
      </c>
      <c r="AI141" s="3">
        <f t="shared" si="21"/>
        <v>-8.4376513671777457E-3</v>
      </c>
      <c r="AJ141" s="3">
        <f t="shared" si="22"/>
        <v>-0.22401896277808592</v>
      </c>
      <c r="AK141" s="3">
        <f t="shared" si="23"/>
        <v>1.0140010542258244</v>
      </c>
    </row>
    <row r="142" spans="1:37" x14ac:dyDescent="0.25">
      <c r="A142" s="32" t="str" cm="1">
        <f t="array" ref="A142:C142">_xlfn.TEXTSPLIT(G142,"P")</f>
        <v>Random1000</v>
      </c>
      <c r="B142" t="str">
        <v>laneFullSah</v>
      </c>
      <c r="C142" t="str">
        <v>arallel</v>
      </c>
      <c r="D142" s="32" t="str">
        <f t="shared" si="16"/>
        <v>Plane</v>
      </c>
      <c r="E142" s="32" t="str">
        <f t="shared" si="17"/>
        <v>Parallel</v>
      </c>
      <c r="F142" s="32" t="str">
        <f t="shared" si="18"/>
        <v>Facing</v>
      </c>
      <c r="G142" s="9" t="s">
        <v>170</v>
      </c>
      <c r="H142" s="1">
        <v>81.369895935058594</v>
      </c>
      <c r="I142" s="1">
        <v>69.342674255371094</v>
      </c>
      <c r="J142" s="8">
        <v>97.919609069824205</v>
      </c>
      <c r="K142" s="1">
        <v>58.896999359130803</v>
      </c>
      <c r="L142" s="3">
        <v>0.77999997138976995</v>
      </c>
      <c r="M142" s="8">
        <v>80.104019165039006</v>
      </c>
      <c r="N142" s="1">
        <v>80.979972839355398</v>
      </c>
      <c r="O142" s="1">
        <v>48.654998779296797</v>
      </c>
      <c r="P142" s="8">
        <v>90.679985046386705</v>
      </c>
      <c r="Q142" s="1">
        <v>53.943000793457003</v>
      </c>
      <c r="R142" s="3">
        <v>0.53646528720855702</v>
      </c>
      <c r="S142" s="3">
        <v>0.60014283657073897</v>
      </c>
      <c r="T142" s="11">
        <v>13</v>
      </c>
      <c r="U142" s="11">
        <v>0</v>
      </c>
      <c r="V142" s="11">
        <v>0</v>
      </c>
      <c r="W142" s="11">
        <v>0</v>
      </c>
      <c r="X142" s="11">
        <v>2</v>
      </c>
      <c r="Y142" s="11">
        <v>100</v>
      </c>
      <c r="Z142" s="10">
        <v>0.40000000596046398</v>
      </c>
      <c r="AA142" s="10">
        <v>1.29999995231628</v>
      </c>
      <c r="AB142" s="10">
        <v>0.89999997615814198</v>
      </c>
      <c r="AC142" s="2">
        <v>1.6300239076372201E-4</v>
      </c>
      <c r="AD142" s="2">
        <v>2.6727240765467199E-4</v>
      </c>
      <c r="AE142" s="2">
        <v>7.3398492531850893E-5</v>
      </c>
      <c r="AF142" s="2">
        <v>7.2486189310438904E-5</v>
      </c>
      <c r="AG142" s="3">
        <f t="shared" si="19"/>
        <v>1.5557065121846608E-2</v>
      </c>
      <c r="AH142" s="3">
        <f t="shared" si="20"/>
        <v>0.3077082189307529</v>
      </c>
      <c r="AI142" s="3">
        <f t="shared" si="21"/>
        <v>0.132027905610553</v>
      </c>
      <c r="AJ142" s="3">
        <f t="shared" si="22"/>
        <v>-7.3934364038106937E-2</v>
      </c>
      <c r="AK142" s="3">
        <f t="shared" si="23"/>
        <v>0.8694002293341363</v>
      </c>
    </row>
    <row r="143" spans="1:37" x14ac:dyDescent="0.25">
      <c r="A143" s="32" t="str" cm="1">
        <f t="array" ref="A143:C143">_xlfn.TEXTSPLIT(G143,"P")</f>
        <v>Random1000</v>
      </c>
      <c r="B143" t="str">
        <v>laneFull</v>
      </c>
      <c r="C143" t="str">
        <v>arallel</v>
      </c>
      <c r="D143" s="32" t="str">
        <f t="shared" si="16"/>
        <v>Plane</v>
      </c>
      <c r="E143" s="32" t="str">
        <f t="shared" si="17"/>
        <v>Parallel</v>
      </c>
      <c r="F143" s="32" t="str">
        <f t="shared" si="18"/>
        <v>Full</v>
      </c>
      <c r="G143" t="s">
        <v>106</v>
      </c>
      <c r="H143" s="1">
        <v>60.470363616943303</v>
      </c>
      <c r="I143" s="1">
        <v>69.342674255371094</v>
      </c>
      <c r="J143" s="8">
        <v>76.304374694824205</v>
      </c>
      <c r="K143" s="1">
        <v>48.172000885009702</v>
      </c>
      <c r="L143" s="3">
        <v>0.799000024795532</v>
      </c>
      <c r="M143" s="8">
        <v>60.2595825195312</v>
      </c>
      <c r="N143" s="1">
        <v>79.824882507324205</v>
      </c>
      <c r="O143" s="1">
        <v>38.946998596191399</v>
      </c>
      <c r="P143" s="8">
        <v>91.387565612792898</v>
      </c>
      <c r="Q143" s="1">
        <v>54.511001586913999</v>
      </c>
      <c r="R143" s="3">
        <v>0.32903537154197599</v>
      </c>
      <c r="S143" s="3">
        <v>0.39162078499794001</v>
      </c>
      <c r="T143">
        <v>13</v>
      </c>
      <c r="U143">
        <v>0</v>
      </c>
      <c r="V143">
        <v>0</v>
      </c>
      <c r="W143">
        <v>0</v>
      </c>
      <c r="X143">
        <v>2</v>
      </c>
      <c r="Y143">
        <v>100</v>
      </c>
      <c r="Z143">
        <v>0.40000000596046398</v>
      </c>
      <c r="AA143">
        <v>1.29999995231628</v>
      </c>
      <c r="AB143">
        <v>0.89999997615814198</v>
      </c>
      <c r="AC143" s="2">
        <v>1.70716841239482E-4</v>
      </c>
      <c r="AD143" s="2">
        <v>2.6879896176978902E-4</v>
      </c>
      <c r="AE143" s="2">
        <v>1.30041548982262E-3</v>
      </c>
      <c r="AF143" s="2">
        <v>7.2121365519706106E-5</v>
      </c>
      <c r="AG143" s="3">
        <f t="shared" si="19"/>
        <v>3.4856925740900145E-3</v>
      </c>
      <c r="AH143" s="3">
        <f t="shared" si="20"/>
        <v>0.31791233312168182</v>
      </c>
      <c r="AI143" s="3">
        <f t="shared" si="21"/>
        <v>0.516564864736203</v>
      </c>
      <c r="AJ143" s="3">
        <f t="shared" si="22"/>
        <v>0.19767137832258261</v>
      </c>
      <c r="AK143" s="3">
        <f t="shared" si="23"/>
        <v>0.61004661559751627</v>
      </c>
    </row>
    <row r="144" spans="1:37" x14ac:dyDescent="0.25">
      <c r="A144" s="32" t="str" cm="1">
        <f t="array" ref="A144:C144">_xlfn.TEXTSPLIT(G144,"P")</f>
        <v>Random1000</v>
      </c>
      <c r="B144" t="str">
        <v>laneFull</v>
      </c>
      <c r="C144" t="str">
        <v>arallelLongest</v>
      </c>
      <c r="D144" s="32" t="str">
        <f t="shared" si="16"/>
        <v>Plane</v>
      </c>
      <c r="E144" s="32" t="str">
        <f t="shared" si="17"/>
        <v>Parallel</v>
      </c>
      <c r="F144" s="32" t="str">
        <f t="shared" si="18"/>
        <v>Longest</v>
      </c>
      <c r="G144" t="s">
        <v>115</v>
      </c>
      <c r="H144" s="1">
        <v>87.679283142089801</v>
      </c>
      <c r="I144" s="1">
        <v>69.342674255371094</v>
      </c>
      <c r="J144" s="8">
        <v>104.784378051757</v>
      </c>
      <c r="K144" s="1">
        <v>62.352001190185497</v>
      </c>
      <c r="L144" s="3">
        <v>0.79799997806548995</v>
      </c>
      <c r="M144" s="8">
        <v>88.217590332031193</v>
      </c>
      <c r="N144" s="1">
        <v>82.013877868652301</v>
      </c>
      <c r="O144" s="1">
        <v>52.89400100708</v>
      </c>
      <c r="P144" s="8">
        <v>91.744010925292898</v>
      </c>
      <c r="Q144" s="1">
        <v>54.601001739501903</v>
      </c>
      <c r="R144" s="3">
        <v>0.50510710477828902</v>
      </c>
      <c r="S144" s="3">
        <v>0.53102707862854004</v>
      </c>
      <c r="T144">
        <v>13</v>
      </c>
      <c r="U144">
        <v>0</v>
      </c>
      <c r="V144">
        <v>0</v>
      </c>
      <c r="W144">
        <v>0</v>
      </c>
      <c r="X144">
        <v>2</v>
      </c>
      <c r="Y144">
        <v>100</v>
      </c>
      <c r="Z144">
        <v>0.89999997615814198</v>
      </c>
      <c r="AA144">
        <v>1.29999995231628</v>
      </c>
      <c r="AB144">
        <v>0.89999997615814198</v>
      </c>
      <c r="AC144" s="2">
        <v>2.6971887564286497E-4</v>
      </c>
      <c r="AD144" s="2">
        <v>2.6898973737843302E-4</v>
      </c>
      <c r="AE144" s="2">
        <v>1.4542613644152799E-3</v>
      </c>
      <c r="AF144" s="2">
        <v>7.2008195274975097E-5</v>
      </c>
      <c r="AG144" s="3">
        <f t="shared" si="19"/>
        <v>6.1395026356343644E-3</v>
      </c>
      <c r="AH144" s="3">
        <f t="shared" si="20"/>
        <v>0.32305267875051208</v>
      </c>
      <c r="AI144" s="3">
        <f t="shared" si="21"/>
        <v>3.9974120580589988E-2</v>
      </c>
      <c r="AJ144" s="3">
        <f t="shared" si="22"/>
        <v>-0.12444953502537344</v>
      </c>
      <c r="AK144" s="3">
        <f t="shared" si="23"/>
        <v>0.9570021478692986</v>
      </c>
    </row>
    <row r="145" spans="1:37" x14ac:dyDescent="0.25">
      <c r="A145" s="32" t="str" cm="1">
        <f t="array" ref="A145:C145">_xlfn.TEXTSPLIT(G145,"P")</f>
        <v>Random1000</v>
      </c>
      <c r="B145" t="str">
        <v>laneFullStandard</v>
      </c>
      <c r="C145" t="str">
        <v>arallel</v>
      </c>
      <c r="D145" s="32" t="str">
        <f t="shared" si="16"/>
        <v>Plane</v>
      </c>
      <c r="E145" s="32" t="str">
        <f t="shared" si="17"/>
        <v>Parallel</v>
      </c>
      <c r="F145" s="32" t="str">
        <f t="shared" si="18"/>
        <v>Standard</v>
      </c>
      <c r="G145" t="s">
        <v>251</v>
      </c>
      <c r="H145" s="1">
        <v>90.909797668457003</v>
      </c>
      <c r="I145" s="1">
        <v>68.530258178710895</v>
      </c>
      <c r="J145" s="8">
        <v>107.80760192871</v>
      </c>
      <c r="K145" s="1">
        <v>63.924999237060497</v>
      </c>
      <c r="L145" s="3">
        <v>0.77999997138976995</v>
      </c>
      <c r="M145" s="8">
        <v>89.975959777832003</v>
      </c>
      <c r="N145" s="1">
        <v>81.052696228027301</v>
      </c>
      <c r="O145" s="1">
        <v>53.674999237060497</v>
      </c>
      <c r="P145" s="8">
        <v>89.949974060058594</v>
      </c>
      <c r="Q145" s="1">
        <v>53.577999114990199</v>
      </c>
      <c r="R145" s="3">
        <v>0.56149357557296697</v>
      </c>
      <c r="S145" s="3">
        <v>0.62691730260848999</v>
      </c>
      <c r="T145">
        <v>13</v>
      </c>
      <c r="U145">
        <v>0</v>
      </c>
      <c r="V145">
        <v>0</v>
      </c>
      <c r="W145">
        <v>0</v>
      </c>
      <c r="X145">
        <v>2</v>
      </c>
      <c r="Y145">
        <v>100</v>
      </c>
      <c r="Z145">
        <v>0.89999997615814198</v>
      </c>
      <c r="AA145">
        <v>1.29999995231628</v>
      </c>
      <c r="AB145">
        <v>0.89999997615814198</v>
      </c>
      <c r="AC145" s="2">
        <v>2.7362015680409897E-4</v>
      </c>
      <c r="AD145" s="2">
        <v>2.88013281533494E-4</v>
      </c>
      <c r="AE145" s="2">
        <v>7.2641501901671196E-5</v>
      </c>
      <c r="AF145" s="2">
        <v>7.4056930316146395E-5</v>
      </c>
      <c r="AG145" s="3">
        <f t="shared" si="19"/>
        <v>1.0272136937656105E-2</v>
      </c>
      <c r="AH145" s="3">
        <f t="shared" si="20"/>
        <v>0.31255851722446581</v>
      </c>
      <c r="AI145" s="3">
        <f t="shared" si="21"/>
        <v>-2.8880734184523097E-4</v>
      </c>
      <c r="AJ145" s="3">
        <f t="shared" si="22"/>
        <v>-0.16564349405026307</v>
      </c>
      <c r="AK145" s="3">
        <f t="shared" si="23"/>
        <v>1.0003206027557716</v>
      </c>
    </row>
    <row r="146" spans="1:37" x14ac:dyDescent="0.25">
      <c r="A146" s="32" t="str" cm="1">
        <f t="array" ref="A146:B146">_xlfn.TEXTSPLIT(G146,"P")</f>
        <v>Random1000</v>
      </c>
      <c r="B146" t="str">
        <v>ointFullSah15</v>
      </c>
      <c r="D146" s="32" t="str">
        <f t="shared" si="16"/>
        <v>Point</v>
      </c>
      <c r="E146" s="32" t="str">
        <f t="shared" si="17"/>
        <v>15</v>
      </c>
      <c r="F146" s="32" t="str">
        <f t="shared" si="18"/>
        <v>Facing</v>
      </c>
      <c r="G146" s="9" t="s">
        <v>215</v>
      </c>
      <c r="H146" s="1">
        <v>75.384620666503906</v>
      </c>
      <c r="I146" s="1">
        <v>69.342674255371094</v>
      </c>
      <c r="J146" s="8">
        <v>111.386711120605</v>
      </c>
      <c r="K146" s="1">
        <v>65.261001586914006</v>
      </c>
      <c r="L146" s="3">
        <v>0.51700001955032304</v>
      </c>
      <c r="M146" s="8">
        <v>81.490379333496094</v>
      </c>
      <c r="N146" s="1">
        <v>61.897274017333899</v>
      </c>
      <c r="O146" s="1">
        <v>48.202999114990199</v>
      </c>
      <c r="P146" s="8">
        <v>85.160400390625</v>
      </c>
      <c r="Q146" s="1">
        <v>50.037998199462798</v>
      </c>
      <c r="R146" s="3">
        <v>0.43834641575813199</v>
      </c>
      <c r="S146" s="3">
        <v>0.67964410781860296</v>
      </c>
      <c r="T146" s="11">
        <v>13</v>
      </c>
      <c r="U146" s="11">
        <v>0</v>
      </c>
      <c r="V146" s="11">
        <v>0</v>
      </c>
      <c r="W146" s="11">
        <v>0</v>
      </c>
      <c r="X146" s="11">
        <v>2</v>
      </c>
      <c r="Y146" s="11">
        <v>100</v>
      </c>
      <c r="Z146" s="10">
        <v>0.40000000596046398</v>
      </c>
      <c r="AA146" s="10">
        <v>1.29999995231628</v>
      </c>
      <c r="AB146" s="10">
        <v>0.89999997615814198</v>
      </c>
      <c r="AC146" s="2">
        <v>2.3586634779348899E-4</v>
      </c>
      <c r="AD146" s="2">
        <v>2.7232937281951297E-4</v>
      </c>
      <c r="AE146" s="2">
        <v>7.2211638325825306E-5</v>
      </c>
      <c r="AF146" s="2">
        <v>7.2232629463542199E-5</v>
      </c>
      <c r="AG146" s="3">
        <f t="shared" si="19"/>
        <v>8.0994752152479754E-2</v>
      </c>
      <c r="AH146" s="3">
        <f t="shared" si="20"/>
        <v>0.22810954877513551</v>
      </c>
      <c r="AI146" s="3">
        <f t="shared" si="21"/>
        <v>4.5036249519829735E-2</v>
      </c>
      <c r="AJ146" s="3">
        <f t="shared" si="22"/>
        <v>-0.23545277947549073</v>
      </c>
      <c r="AK146" s="3">
        <f t="shared" si="23"/>
        <v>0.9407078725938538</v>
      </c>
    </row>
    <row r="147" spans="1:37" x14ac:dyDescent="0.25">
      <c r="A147" s="32" t="str" cm="1">
        <f t="array" ref="A147:B147">_xlfn.TEXTSPLIT(G147,"P")</f>
        <v>Random1000</v>
      </c>
      <c r="B147" t="str">
        <v>ointFull15</v>
      </c>
      <c r="D147" s="32" t="str">
        <f t="shared" si="16"/>
        <v>Point</v>
      </c>
      <c r="E147" s="32" t="str">
        <f t="shared" si="17"/>
        <v>15</v>
      </c>
      <c r="F147" s="32" t="str">
        <f t="shared" si="18"/>
        <v>Full</v>
      </c>
      <c r="G147" t="s">
        <v>124</v>
      </c>
      <c r="H147" s="1">
        <v>71.362586975097599</v>
      </c>
      <c r="I147" s="1">
        <v>69.342674255371094</v>
      </c>
      <c r="J147" s="8">
        <v>105.653106689453</v>
      </c>
      <c r="K147" s="1">
        <v>62.215000152587798</v>
      </c>
      <c r="L147" s="3">
        <v>0.54100000858306796</v>
      </c>
      <c r="M147" s="8">
        <v>77.918777465820298</v>
      </c>
      <c r="N147" s="1">
        <v>60.423507690429602</v>
      </c>
      <c r="O147" s="1">
        <v>46.433998107910099</v>
      </c>
      <c r="P147" s="8">
        <v>86.984794616699205</v>
      </c>
      <c r="Q147" s="1">
        <v>50.966999053955</v>
      </c>
      <c r="R147" s="3">
        <v>0.41915550827980003</v>
      </c>
      <c r="S147" s="3">
        <v>0.56524509191512995</v>
      </c>
      <c r="T147">
        <v>13</v>
      </c>
      <c r="U147">
        <v>0</v>
      </c>
      <c r="V147">
        <v>0</v>
      </c>
      <c r="W147">
        <v>0</v>
      </c>
      <c r="X147">
        <v>2</v>
      </c>
      <c r="Y147">
        <v>100</v>
      </c>
      <c r="Z147">
        <v>0.40000000596046398</v>
      </c>
      <c r="AA147">
        <v>1.29999995231628</v>
      </c>
      <c r="AB147">
        <v>0.89999997615814198</v>
      </c>
      <c r="AC147" s="2">
        <v>2.4628272512927603E-4</v>
      </c>
      <c r="AD147" s="2">
        <v>2.6879899087361899E-4</v>
      </c>
      <c r="AE147" s="2">
        <v>1.7562669236212899E-3</v>
      </c>
      <c r="AF147" s="2">
        <v>7.2012087912298698E-5</v>
      </c>
      <c r="AG147" s="3">
        <f t="shared" si="19"/>
        <v>9.1871536173576795E-2</v>
      </c>
      <c r="AH147" s="3">
        <f t="shared" si="20"/>
        <v>0.25441938244776591</v>
      </c>
      <c r="AI147" s="3">
        <f t="shared" si="21"/>
        <v>0.11635214829770382</v>
      </c>
      <c r="AJ147" s="3">
        <f t="shared" si="22"/>
        <v>-0.17669439789996624</v>
      </c>
      <c r="AK147" s="3">
        <f t="shared" si="23"/>
        <v>0.84995877436763123</v>
      </c>
    </row>
    <row r="148" spans="1:37" x14ac:dyDescent="0.25">
      <c r="A148" s="32" t="str" cm="1">
        <f t="array" ref="A148:B148">_xlfn.TEXTSPLIT(G148,"P")</f>
        <v>Random1000</v>
      </c>
      <c r="B148" t="str">
        <v>ointFull15Longest</v>
      </c>
      <c r="D148" s="32" t="str">
        <f t="shared" si="16"/>
        <v>Point</v>
      </c>
      <c r="E148" s="32" t="str">
        <f t="shared" si="17"/>
        <v>15</v>
      </c>
      <c r="F148" s="32" t="str">
        <f t="shared" si="18"/>
        <v>Longest</v>
      </c>
      <c r="G148" t="s">
        <v>321</v>
      </c>
      <c r="H148" s="1">
        <v>77.080192565917898</v>
      </c>
      <c r="I148" s="1">
        <v>68.530258178710895</v>
      </c>
      <c r="J148" s="8">
        <v>112.5679397583</v>
      </c>
      <c r="K148" s="1">
        <v>65.864997863769503</v>
      </c>
      <c r="L148" s="3">
        <v>0.51700001955032304</v>
      </c>
      <c r="M148" s="8">
        <v>83.415603637695298</v>
      </c>
      <c r="N148" s="1">
        <v>60.356899261474602</v>
      </c>
      <c r="O148" s="1">
        <v>49.179000854492102</v>
      </c>
      <c r="P148" s="8">
        <v>83.366386413574205</v>
      </c>
      <c r="Q148" s="1">
        <v>49.140998840332003</v>
      </c>
      <c r="R148" s="3">
        <v>0.45851764082908603</v>
      </c>
      <c r="S148" s="3">
        <v>0.68570309877395597</v>
      </c>
      <c r="T148">
        <v>13</v>
      </c>
      <c r="U148">
        <v>0</v>
      </c>
      <c r="V148">
        <v>0</v>
      </c>
      <c r="W148">
        <v>0</v>
      </c>
      <c r="X148">
        <v>2</v>
      </c>
      <c r="Y148">
        <v>100</v>
      </c>
      <c r="Z148">
        <v>0.89999997615814198</v>
      </c>
      <c r="AA148">
        <v>1.29999995231628</v>
      </c>
      <c r="AB148">
        <v>0.89999997615814198</v>
      </c>
      <c r="AC148" s="2">
        <v>2.50244309427216E-4</v>
      </c>
      <c r="AD148" s="2">
        <v>2.8751380159519602E-4</v>
      </c>
      <c r="AE148" s="2">
        <v>7.2565278969705105E-5</v>
      </c>
      <c r="AF148" s="2">
        <v>7.5308009400032406E-5</v>
      </c>
      <c r="AG148" s="3">
        <f t="shared" si="19"/>
        <v>8.2192465546313292E-2</v>
      </c>
      <c r="AH148" s="3">
        <f t="shared" si="20"/>
        <v>0.21649018446967111</v>
      </c>
      <c r="AI148" s="3">
        <f t="shared" si="21"/>
        <v>-5.9002419181502651E-4</v>
      </c>
      <c r="AJ148" s="3">
        <f t="shared" si="22"/>
        <v>-0.25941270140881895</v>
      </c>
      <c r="AK148" s="3">
        <f t="shared" si="23"/>
        <v>1.0008154365900719</v>
      </c>
    </row>
    <row r="149" spans="1:37" x14ac:dyDescent="0.25">
      <c r="A149" s="32" t="str" cm="1">
        <f t="array" ref="A149:B149">_xlfn.TEXTSPLIT(G149,"P")</f>
        <v>Random1000</v>
      </c>
      <c r="B149" t="str">
        <v>ointFullStandard15</v>
      </c>
      <c r="D149" s="32" t="str">
        <f t="shared" si="16"/>
        <v>Point</v>
      </c>
      <c r="E149" s="32" t="str">
        <f t="shared" si="17"/>
        <v>15</v>
      </c>
      <c r="F149" s="32" t="str">
        <f t="shared" si="18"/>
        <v>Standard</v>
      </c>
      <c r="G149" t="s">
        <v>291</v>
      </c>
      <c r="H149" s="1">
        <v>77.017372131347599</v>
      </c>
      <c r="I149" s="1">
        <v>68.530258178710895</v>
      </c>
      <c r="J149" s="8">
        <v>114.096641540527</v>
      </c>
      <c r="K149" s="1">
        <v>67.045997619628906</v>
      </c>
      <c r="L149" s="3">
        <v>0.53600001335143999</v>
      </c>
      <c r="M149" s="8">
        <v>84.945556640625</v>
      </c>
      <c r="N149" s="1">
        <v>62.825817108154297</v>
      </c>
      <c r="O149" s="1">
        <v>50.340999603271399</v>
      </c>
      <c r="P149" s="8">
        <v>84.779548645019503</v>
      </c>
      <c r="Q149" s="1">
        <v>50.192001342773402</v>
      </c>
      <c r="R149" s="3">
        <v>0.44189828634262002</v>
      </c>
      <c r="S149" s="3">
        <v>0.692918360233306</v>
      </c>
      <c r="T149">
        <v>13</v>
      </c>
      <c r="U149">
        <v>0</v>
      </c>
      <c r="V149">
        <v>0</v>
      </c>
      <c r="W149">
        <v>0</v>
      </c>
      <c r="X149">
        <v>2</v>
      </c>
      <c r="Y149">
        <v>100</v>
      </c>
      <c r="Z149">
        <v>0.89999997615814198</v>
      </c>
      <c r="AA149">
        <v>1.29999995231628</v>
      </c>
      <c r="AB149">
        <v>0.89999997615814198</v>
      </c>
      <c r="AC149" s="2">
        <v>3.0904790037311597E-4</v>
      </c>
      <c r="AD149" s="2">
        <v>3.65235231583938E-4</v>
      </c>
      <c r="AE149" s="2">
        <v>7.6552300015464398E-5</v>
      </c>
      <c r="AF149" s="2">
        <v>8.2501974247861599E-5</v>
      </c>
      <c r="AG149" s="3">
        <f t="shared" si="19"/>
        <v>0.1029402106287975</v>
      </c>
      <c r="AH149" s="3">
        <f t="shared" si="20"/>
        <v>0.23711118122354444</v>
      </c>
      <c r="AI149" s="3">
        <f t="shared" si="21"/>
        <v>-1.954286982988634E-3</v>
      </c>
      <c r="AJ149" s="3">
        <f t="shared" si="22"/>
        <v>-0.25694965688445875</v>
      </c>
      <c r="AK149" s="3">
        <f t="shared" si="23"/>
        <v>1.0026423531479061</v>
      </c>
    </row>
    <row r="150" spans="1:37" x14ac:dyDescent="0.25">
      <c r="A150" s="32" t="str" cm="1">
        <f t="array" ref="A150:B150">_xlfn.TEXTSPLIT(G150,"P")</f>
        <v>Random1000</v>
      </c>
      <c r="B150" t="str">
        <v>ointFullSah45</v>
      </c>
      <c r="D150" s="32" t="str">
        <f t="shared" si="16"/>
        <v>Point</v>
      </c>
      <c r="E150" s="32" t="str">
        <f t="shared" si="17"/>
        <v>45</v>
      </c>
      <c r="F150" s="32" t="str">
        <f t="shared" si="18"/>
        <v>Facing</v>
      </c>
      <c r="G150" s="9" t="s">
        <v>216</v>
      </c>
      <c r="H150" s="1">
        <v>77.772979736328097</v>
      </c>
      <c r="I150" s="1">
        <v>69.342674255371094</v>
      </c>
      <c r="J150" s="8">
        <v>117.284294128417</v>
      </c>
      <c r="K150" s="1">
        <v>68.831001281738196</v>
      </c>
      <c r="L150" s="3">
        <v>0.481000006198883</v>
      </c>
      <c r="M150" s="8">
        <v>87.618789672851506</v>
      </c>
      <c r="N150" s="1">
        <v>57.159099578857401</v>
      </c>
      <c r="O150" s="1">
        <v>51.880001068115199</v>
      </c>
      <c r="P150" s="8">
        <v>90.121627807617102</v>
      </c>
      <c r="Q150" s="1">
        <v>53.115001678466797</v>
      </c>
      <c r="R150" s="3">
        <v>0.60098910331725997</v>
      </c>
      <c r="S150" s="3">
        <v>0.68441992998123102</v>
      </c>
      <c r="T150" s="11">
        <v>14</v>
      </c>
      <c r="U150" s="11">
        <v>0</v>
      </c>
      <c r="V150" s="11">
        <v>0</v>
      </c>
      <c r="W150" s="11">
        <v>0</v>
      </c>
      <c r="X150" s="11">
        <v>2</v>
      </c>
      <c r="Y150" s="11">
        <v>100</v>
      </c>
      <c r="Z150" s="10">
        <v>0.40000000596046398</v>
      </c>
      <c r="AA150" s="10">
        <v>1.29999995231628</v>
      </c>
      <c r="AB150" s="10">
        <v>0.89999997615814198</v>
      </c>
      <c r="AC150" s="2">
        <v>2.4101127928588499E-4</v>
      </c>
      <c r="AD150" s="2">
        <v>2.7433317154645898E-4</v>
      </c>
      <c r="AE150" s="2">
        <v>7.2657945565879304E-5</v>
      </c>
      <c r="AF150" s="2">
        <v>7.2811984864529195E-5</v>
      </c>
      <c r="AG150" s="3">
        <f t="shared" si="19"/>
        <v>0.12659679454102732</v>
      </c>
      <c r="AH150" s="3">
        <f t="shared" si="20"/>
        <v>0.29965607434928898</v>
      </c>
      <c r="AI150" s="3">
        <f t="shared" si="21"/>
        <v>2.8565084545342626E-2</v>
      </c>
      <c r="AJ150" s="3">
        <f t="shared" si="22"/>
        <v>-0.23159679241500941</v>
      </c>
      <c r="AK150" s="3">
        <f t="shared" si="23"/>
        <v>0.95621277883650602</v>
      </c>
    </row>
    <row r="151" spans="1:37" x14ac:dyDescent="0.25">
      <c r="A151" s="32" t="str" cm="1">
        <f t="array" ref="A151:B151">_xlfn.TEXTSPLIT(G151,"P")</f>
        <v>Random1000</v>
      </c>
      <c r="B151" t="str">
        <v>ointFull45</v>
      </c>
      <c r="D151" s="32" t="str">
        <f t="shared" si="16"/>
        <v>Point</v>
      </c>
      <c r="E151" s="32" t="str">
        <f t="shared" si="17"/>
        <v>45</v>
      </c>
      <c r="F151" s="32" t="str">
        <f t="shared" si="18"/>
        <v>Full</v>
      </c>
      <c r="G151" t="s">
        <v>125</v>
      </c>
      <c r="H151" s="1">
        <v>81.492111206054602</v>
      </c>
      <c r="I151" s="1">
        <v>69.342674255371094</v>
      </c>
      <c r="J151" s="8">
        <v>120.611946105957</v>
      </c>
      <c r="K151" s="1">
        <v>70.070999145507798</v>
      </c>
      <c r="L151" s="3">
        <v>0.47200000286102201</v>
      </c>
      <c r="M151" s="8">
        <v>90.800430297851506</v>
      </c>
      <c r="N151" s="1">
        <v>56.461334228515597</v>
      </c>
      <c r="O151" s="1">
        <v>53.187000274658203</v>
      </c>
      <c r="P151" s="8">
        <v>88.664413452148395</v>
      </c>
      <c r="Q151" s="1">
        <v>52.118999481201101</v>
      </c>
      <c r="R151" s="3">
        <v>0.60319447517394997</v>
      </c>
      <c r="S151" s="3">
        <v>0.68166506290435702</v>
      </c>
      <c r="T151">
        <v>14</v>
      </c>
      <c r="U151">
        <v>0</v>
      </c>
      <c r="V151">
        <v>0</v>
      </c>
      <c r="W151">
        <v>0</v>
      </c>
      <c r="X151">
        <v>2</v>
      </c>
      <c r="Y151">
        <v>100</v>
      </c>
      <c r="Z151">
        <v>0.40000000596046398</v>
      </c>
      <c r="AA151">
        <v>1.29999995231628</v>
      </c>
      <c r="AB151">
        <v>0.89999997615814198</v>
      </c>
      <c r="AC151" s="2">
        <v>2.5174397160299101E-4</v>
      </c>
      <c r="AD151" s="2">
        <v>2.73474463028833E-4</v>
      </c>
      <c r="AE151" s="2">
        <v>1.64711824618279E-3</v>
      </c>
      <c r="AF151" s="2">
        <v>7.4840929300989901E-5</v>
      </c>
      <c r="AG151" s="3">
        <f t="shared" si="19"/>
        <v>0.11422356046538804</v>
      </c>
      <c r="AH151" s="3">
        <f t="shared" si="20"/>
        <v>0.27864139080676847</v>
      </c>
      <c r="AI151" s="3">
        <f t="shared" si="21"/>
        <v>-2.3524303119449565E-2</v>
      </c>
      <c r="AJ151" s="3">
        <f t="shared" si="22"/>
        <v>-0.2648786764931465</v>
      </c>
      <c r="AK151" s="3">
        <f t="shared" si="23"/>
        <v>1.0378314978717651</v>
      </c>
    </row>
    <row r="152" spans="1:37" x14ac:dyDescent="0.25">
      <c r="A152" s="32" t="str" cm="1">
        <f t="array" ref="A152:B152">_xlfn.TEXTSPLIT(G152,"P")</f>
        <v>Random1000</v>
      </c>
      <c r="B152" t="str">
        <v>ointFull45Longest</v>
      </c>
      <c r="D152" s="32" t="str">
        <f t="shared" si="16"/>
        <v>Point</v>
      </c>
      <c r="E152" s="32" t="str">
        <f t="shared" si="17"/>
        <v>45</v>
      </c>
      <c r="F152" s="32" t="str">
        <f t="shared" si="18"/>
        <v>Longest</v>
      </c>
      <c r="G152" t="s">
        <v>322</v>
      </c>
      <c r="H152" s="1">
        <v>78.907249450683594</v>
      </c>
      <c r="I152" s="1">
        <v>68.530258178710895</v>
      </c>
      <c r="J152" s="8">
        <v>118.057075500488</v>
      </c>
      <c r="K152" s="1">
        <v>69.261001586914006</v>
      </c>
      <c r="L152" s="3">
        <v>0.481000006198883</v>
      </c>
      <c r="M152" s="8">
        <v>88.963607788085895</v>
      </c>
      <c r="N152" s="1">
        <v>56.056983947753899</v>
      </c>
      <c r="O152" s="1">
        <v>52.596000671386697</v>
      </c>
      <c r="P152" s="8">
        <v>88.523605346679602</v>
      </c>
      <c r="Q152" s="1">
        <v>52.316001892089801</v>
      </c>
      <c r="R152" s="3">
        <v>0.60985308885574296</v>
      </c>
      <c r="S152" s="3">
        <v>0.69038027524948098</v>
      </c>
      <c r="T152">
        <v>13</v>
      </c>
      <c r="U152">
        <v>0</v>
      </c>
      <c r="V152">
        <v>0</v>
      </c>
      <c r="W152">
        <v>0</v>
      </c>
      <c r="X152">
        <v>2</v>
      </c>
      <c r="Y152">
        <v>100</v>
      </c>
      <c r="Z152">
        <v>0.89999997615814198</v>
      </c>
      <c r="AA152">
        <v>1.29999995231628</v>
      </c>
      <c r="AB152">
        <v>0.89999997615814198</v>
      </c>
      <c r="AC152" s="2">
        <v>2.6995100779458799E-4</v>
      </c>
      <c r="AD152" s="2">
        <v>2.8291845228523E-4</v>
      </c>
      <c r="AE152" s="2">
        <v>7.4912080890499001E-5</v>
      </c>
      <c r="AF152" s="2">
        <v>7.4376148404553505E-5</v>
      </c>
      <c r="AG152" s="3">
        <f t="shared" si="19"/>
        <v>0.12744530328214576</v>
      </c>
      <c r="AH152" s="3">
        <f t="shared" si="20"/>
        <v>0.29174481023886895</v>
      </c>
      <c r="AI152" s="3">
        <f t="shared" si="21"/>
        <v>-4.945870028724467E-3</v>
      </c>
      <c r="AJ152" s="3">
        <f t="shared" si="22"/>
        <v>-0.25016264403132971</v>
      </c>
      <c r="AK152" s="3">
        <f t="shared" si="23"/>
        <v>1.0078491993400212</v>
      </c>
    </row>
    <row r="153" spans="1:37" x14ac:dyDescent="0.25">
      <c r="A153" s="32" t="str" cm="1">
        <f t="array" ref="A153:B153">_xlfn.TEXTSPLIT(G153,"P")</f>
        <v>Random1000</v>
      </c>
      <c r="B153" t="str">
        <v>ointFullStandard45</v>
      </c>
      <c r="D153" s="32" t="str">
        <f t="shared" si="16"/>
        <v>Point</v>
      </c>
      <c r="E153" s="32" t="str">
        <f t="shared" si="17"/>
        <v>45</v>
      </c>
      <c r="F153" s="32" t="str">
        <f t="shared" si="18"/>
        <v>Standard</v>
      </c>
      <c r="G153" t="s">
        <v>292</v>
      </c>
      <c r="H153" s="1">
        <v>79.208946228027301</v>
      </c>
      <c r="I153" s="1">
        <v>68.530258178710895</v>
      </c>
      <c r="J153" s="8">
        <v>117.76115417480401</v>
      </c>
      <c r="K153" s="1">
        <v>68.928001403808594</v>
      </c>
      <c r="L153" s="3">
        <v>0.47499999403953502</v>
      </c>
      <c r="M153" s="8">
        <v>87.818778991699205</v>
      </c>
      <c r="N153" s="1">
        <v>57.033130645751903</v>
      </c>
      <c r="O153" s="1">
        <v>51.7630004882812</v>
      </c>
      <c r="P153" s="8">
        <v>86.998756408691406</v>
      </c>
      <c r="Q153" s="1">
        <v>51.324001312255803</v>
      </c>
      <c r="R153" s="3">
        <v>0.58224707841873102</v>
      </c>
      <c r="S153" s="3">
        <v>0.66089767217636097</v>
      </c>
      <c r="T153">
        <v>13</v>
      </c>
      <c r="U153">
        <v>0</v>
      </c>
      <c r="V153">
        <v>0</v>
      </c>
      <c r="W153">
        <v>0</v>
      </c>
      <c r="X153">
        <v>2</v>
      </c>
      <c r="Y153">
        <v>100</v>
      </c>
      <c r="Z153">
        <v>0.89999997615814198</v>
      </c>
      <c r="AA153">
        <v>1.29999995231628</v>
      </c>
      <c r="AB153">
        <v>0.89999997615814198</v>
      </c>
      <c r="AC153" s="2">
        <v>2.9923921101726499E-4</v>
      </c>
      <c r="AD153" s="2">
        <v>2.8731394559144898E-4</v>
      </c>
      <c r="AE153" s="2">
        <v>7.7766337199136601E-5</v>
      </c>
      <c r="AF153" s="2">
        <v>7.4662544648162994E-5</v>
      </c>
      <c r="AG153" s="3">
        <f t="shared" si="19"/>
        <v>0.10869773142652162</v>
      </c>
      <c r="AH153" s="3">
        <f t="shared" si="20"/>
        <v>0.26949407051435564</v>
      </c>
      <c r="AI153" s="3">
        <f t="shared" si="21"/>
        <v>-9.337667779294772E-3</v>
      </c>
      <c r="AJ153" s="3">
        <f t="shared" si="22"/>
        <v>-0.26122704028910132</v>
      </c>
      <c r="AK153" s="3">
        <f t="shared" si="23"/>
        <v>1.0143780040429691</v>
      </c>
    </row>
    <row r="154" spans="1:37" x14ac:dyDescent="0.25">
      <c r="A154" s="32" t="str" cm="1">
        <f t="array" ref="A154:B154">_xlfn.TEXTSPLIT(G154,"P")</f>
        <v>Random1000</v>
      </c>
      <c r="B154" t="str">
        <v>ointFullSahOblique</v>
      </c>
      <c r="D154" s="32" t="str">
        <f t="shared" si="16"/>
        <v>Point</v>
      </c>
      <c r="E154" s="32" t="str">
        <f t="shared" si="17"/>
        <v>Oblique</v>
      </c>
      <c r="F154" s="32" t="str">
        <f t="shared" si="18"/>
        <v>Facing</v>
      </c>
      <c r="G154" s="9" t="s">
        <v>217</v>
      </c>
      <c r="H154" s="1">
        <v>120.22428894042901</v>
      </c>
      <c r="I154" s="1">
        <v>69.342674255371094</v>
      </c>
      <c r="J154" s="8">
        <v>151.56040954589801</v>
      </c>
      <c r="K154" s="1">
        <v>89.538002014160099</v>
      </c>
      <c r="L154" s="3">
        <v>0.63999998569488503</v>
      </c>
      <c r="M154" s="8">
        <v>127.31159210205</v>
      </c>
      <c r="N154" s="1">
        <v>74.5772705078125</v>
      </c>
      <c r="O154" s="1">
        <v>74.253997802734304</v>
      </c>
      <c r="P154" s="8">
        <v>125.17404937744099</v>
      </c>
      <c r="Q154" s="1">
        <v>74.536003112792898</v>
      </c>
      <c r="R154" s="3">
        <v>0.69421851634979204</v>
      </c>
      <c r="S154" s="3">
        <v>0.75574189424514704</v>
      </c>
      <c r="T154" s="11">
        <v>13</v>
      </c>
      <c r="U154" s="11">
        <v>0</v>
      </c>
      <c r="V154" s="11">
        <v>0</v>
      </c>
      <c r="W154" s="11">
        <v>0</v>
      </c>
      <c r="X154" s="11">
        <v>2</v>
      </c>
      <c r="Y154" s="11">
        <v>100</v>
      </c>
      <c r="Z154" s="10">
        <v>0.40000000596046398</v>
      </c>
      <c r="AA154" s="10">
        <v>1.29999995231628</v>
      </c>
      <c r="AB154" s="10">
        <v>0.89999997615814198</v>
      </c>
      <c r="AC154" s="2">
        <v>2.4091094383038499E-4</v>
      </c>
      <c r="AD154" s="2">
        <v>2.7576438151299899E-4</v>
      </c>
      <c r="AE154" s="2">
        <v>7.2687209467403496E-5</v>
      </c>
      <c r="AF154" s="2">
        <v>7.24823330529034E-5</v>
      </c>
      <c r="AG154" s="3">
        <f t="shared" si="19"/>
        <v>5.8950676473809256E-2</v>
      </c>
      <c r="AH154" s="3">
        <f t="shared" si="20"/>
        <v>0.80515174416921709</v>
      </c>
      <c r="AI154" s="3">
        <f t="shared" si="21"/>
        <v>-1.6789851492043248E-2</v>
      </c>
      <c r="AJ154" s="3">
        <f t="shared" si="22"/>
        <v>-0.1740979735243211</v>
      </c>
      <c r="AK154" s="3">
        <f t="shared" si="23"/>
        <v>1.0286621206441857</v>
      </c>
    </row>
    <row r="155" spans="1:37" x14ac:dyDescent="0.25">
      <c r="A155" s="32" t="str" cm="1">
        <f t="array" ref="A155:B155">_xlfn.TEXTSPLIT(G155,"P")</f>
        <v>Random1000</v>
      </c>
      <c r="B155" t="str">
        <v>ointFullOblique</v>
      </c>
      <c r="D155" s="32" t="str">
        <f t="shared" si="16"/>
        <v>Point</v>
      </c>
      <c r="E155" s="32" t="str">
        <f t="shared" si="17"/>
        <v>Oblique</v>
      </c>
      <c r="F155" s="32" t="str">
        <f t="shared" si="18"/>
        <v>Full</v>
      </c>
      <c r="G155" t="s">
        <v>126</v>
      </c>
      <c r="H155" s="1">
        <v>120.08268737792901</v>
      </c>
      <c r="I155" s="1">
        <v>69.342674255371094</v>
      </c>
      <c r="J155" s="8">
        <v>153.94801330566401</v>
      </c>
      <c r="K155" s="1">
        <v>90.920997619628906</v>
      </c>
      <c r="L155" s="3">
        <v>0.65700000524520796</v>
      </c>
      <c r="M155" s="8">
        <v>129.10348510742099</v>
      </c>
      <c r="N155" s="1">
        <v>77.702629089355398</v>
      </c>
      <c r="O155" s="1">
        <v>75.683998107910099</v>
      </c>
      <c r="P155" s="8">
        <v>126.866828918457</v>
      </c>
      <c r="Q155" s="1">
        <v>75.450996398925696</v>
      </c>
      <c r="R155" s="3">
        <v>0.66180360317230202</v>
      </c>
      <c r="S155" s="3">
        <v>0.72978937625884999</v>
      </c>
      <c r="T155">
        <v>13</v>
      </c>
      <c r="U155">
        <v>0</v>
      </c>
      <c r="V155">
        <v>0</v>
      </c>
      <c r="W155">
        <v>0</v>
      </c>
      <c r="X155">
        <v>2</v>
      </c>
      <c r="Y155">
        <v>100</v>
      </c>
      <c r="Z155">
        <v>0.40000000596046398</v>
      </c>
      <c r="AA155">
        <v>1.29999995231628</v>
      </c>
      <c r="AB155">
        <v>0.89999997615814198</v>
      </c>
      <c r="AC155" s="2">
        <v>2.5316589744761499E-4</v>
      </c>
      <c r="AD155" s="2">
        <v>2.6555464137345498E-4</v>
      </c>
      <c r="AE155" s="2">
        <v>1.7134698573499901E-3</v>
      </c>
      <c r="AF155" s="2">
        <v>7.3305527621414499E-5</v>
      </c>
      <c r="AG155" s="3">
        <f t="shared" si="19"/>
        <v>7.5121551045084251E-2</v>
      </c>
      <c r="AH155" s="3">
        <f t="shared" si="20"/>
        <v>0.82956354482723527</v>
      </c>
      <c r="AI155" s="3">
        <f t="shared" si="21"/>
        <v>-1.732452216222493E-2</v>
      </c>
      <c r="AJ155" s="3">
        <f t="shared" si="22"/>
        <v>-0.17591123006853795</v>
      </c>
      <c r="AK155" s="3">
        <f t="shared" si="23"/>
        <v>1.0287848199626797</v>
      </c>
    </row>
    <row r="156" spans="1:37" x14ac:dyDescent="0.25">
      <c r="A156" s="32" t="str" cm="1">
        <f t="array" ref="A156:B156">_xlfn.TEXTSPLIT(G156,"P")</f>
        <v>Random1000</v>
      </c>
      <c r="B156" t="str">
        <v>ointFullObliqueLongest</v>
      </c>
      <c r="D156" s="32" t="str">
        <f t="shared" si="16"/>
        <v>Point</v>
      </c>
      <c r="E156" s="32" t="str">
        <f t="shared" si="17"/>
        <v>Oblique</v>
      </c>
      <c r="F156" s="32" t="str">
        <f t="shared" si="18"/>
        <v>Longest</v>
      </c>
      <c r="G156" t="s">
        <v>323</v>
      </c>
      <c r="H156" s="1">
        <v>121.754425048828</v>
      </c>
      <c r="I156" s="1">
        <v>68.530258178710895</v>
      </c>
      <c r="J156" s="8">
        <v>153.75241088867099</v>
      </c>
      <c r="K156" s="1">
        <v>90.681999206542898</v>
      </c>
      <c r="L156" s="3">
        <v>0.63999998569488503</v>
      </c>
      <c r="M156" s="8">
        <v>129.25030517578099</v>
      </c>
      <c r="N156" s="1">
        <v>75.391677856445298</v>
      </c>
      <c r="O156" s="1">
        <v>75.250999450683594</v>
      </c>
      <c r="P156" s="8">
        <v>124.118041992187</v>
      </c>
      <c r="Q156" s="1">
        <v>74.008003234863196</v>
      </c>
      <c r="R156" s="3">
        <v>0.69476187229156405</v>
      </c>
      <c r="S156" s="3">
        <v>0.75171577930450395</v>
      </c>
      <c r="T156">
        <v>12</v>
      </c>
      <c r="U156">
        <v>0</v>
      </c>
      <c r="V156">
        <v>0</v>
      </c>
      <c r="W156">
        <v>0</v>
      </c>
      <c r="X156">
        <v>2</v>
      </c>
      <c r="Y156">
        <v>100</v>
      </c>
      <c r="Z156">
        <v>0.89999997615814198</v>
      </c>
      <c r="AA156">
        <v>1.29999995231628</v>
      </c>
      <c r="AB156">
        <v>0.89999997615814198</v>
      </c>
      <c r="AC156" s="2">
        <v>2.6438475470058598E-4</v>
      </c>
      <c r="AD156" s="2">
        <v>2.8361778822727501E-4</v>
      </c>
      <c r="AE156" s="2">
        <v>7.2300579631701098E-5</v>
      </c>
      <c r="AF156" s="2">
        <v>7.3343799158465104E-5</v>
      </c>
      <c r="AG156" s="3">
        <f t="shared" si="19"/>
        <v>6.1565566294176775E-2</v>
      </c>
      <c r="AH156" s="3">
        <f t="shared" si="20"/>
        <v>0.81114219165082024</v>
      </c>
      <c r="AI156" s="3">
        <f t="shared" si="21"/>
        <v>-3.970793861271036E-2</v>
      </c>
      <c r="AJ156" s="3">
        <f t="shared" si="22"/>
        <v>-0.19274084045382311</v>
      </c>
      <c r="AK156" s="3">
        <f t="shared" si="23"/>
        <v>1.0680746645984776</v>
      </c>
    </row>
    <row r="157" spans="1:37" x14ac:dyDescent="0.25">
      <c r="A157" s="32" t="str" cm="1">
        <f t="array" ref="A157:B157">_xlfn.TEXTSPLIT(G157,"P")</f>
        <v>Random1000</v>
      </c>
      <c r="B157" t="str">
        <v>ointFullStandardOblique</v>
      </c>
      <c r="D157" s="32" t="str">
        <f t="shared" si="16"/>
        <v>Point</v>
      </c>
      <c r="E157" s="32" t="str">
        <f t="shared" si="17"/>
        <v>Oblique</v>
      </c>
      <c r="F157" s="32" t="str">
        <f t="shared" si="18"/>
        <v>Standard</v>
      </c>
      <c r="G157" t="s">
        <v>293</v>
      </c>
      <c r="H157" s="1">
        <v>119.94072723388599</v>
      </c>
      <c r="I157" s="1">
        <v>68.530258178710895</v>
      </c>
      <c r="J157" s="8">
        <v>148.97509765625</v>
      </c>
      <c r="K157" s="1">
        <v>88.137001037597599</v>
      </c>
      <c r="L157" s="3">
        <v>0.64700001478195102</v>
      </c>
      <c r="M157" s="8">
        <v>124.24614715576099</v>
      </c>
      <c r="N157" s="1">
        <v>74.277633666992102</v>
      </c>
      <c r="O157" s="1">
        <v>73.179000854492102</v>
      </c>
      <c r="P157" s="8">
        <v>122.338401794433</v>
      </c>
      <c r="Q157" s="1">
        <v>72.897003173828097</v>
      </c>
      <c r="R157" s="3">
        <v>0.69277060031890803</v>
      </c>
      <c r="S157" s="3">
        <v>0.75686728954315097</v>
      </c>
      <c r="T157">
        <v>13</v>
      </c>
      <c r="U157">
        <v>0</v>
      </c>
      <c r="V157">
        <v>0</v>
      </c>
      <c r="W157">
        <v>0</v>
      </c>
      <c r="X157">
        <v>2</v>
      </c>
      <c r="Y157">
        <v>100</v>
      </c>
      <c r="Z157">
        <v>0.89999997615814198</v>
      </c>
      <c r="AA157">
        <v>1.29999995231628</v>
      </c>
      <c r="AB157">
        <v>0.89999997615814198</v>
      </c>
      <c r="AC157" s="2">
        <v>3.6421825643628798E-4</v>
      </c>
      <c r="AD157" s="2">
        <v>2.9151001945137902E-4</v>
      </c>
      <c r="AE157" s="2">
        <v>8.7430693383794197E-5</v>
      </c>
      <c r="AF157" s="2">
        <v>7.5682146416511305E-5</v>
      </c>
      <c r="AG157" s="3">
        <f t="shared" si="19"/>
        <v>3.5896229922629821E-2</v>
      </c>
      <c r="AH157" s="3">
        <f t="shared" si="20"/>
        <v>0.78517351379886879</v>
      </c>
      <c r="AI157" s="3">
        <f t="shared" si="21"/>
        <v>-1.5354563541808303E-2</v>
      </c>
      <c r="AJ157" s="3">
        <f t="shared" si="22"/>
        <v>-0.17879965363929068</v>
      </c>
      <c r="AK157" s="3">
        <f t="shared" si="23"/>
        <v>1.025683981397159</v>
      </c>
    </row>
    <row r="158" spans="1:37" x14ac:dyDescent="0.25">
      <c r="A158" s="32" t="str" cm="1">
        <f t="array" ref="A158:C158">_xlfn.TEXTSPLIT(G158,"P")</f>
        <v>Random1000</v>
      </c>
      <c r="B158" t="str">
        <v>ointFullSah</v>
      </c>
      <c r="C158" t="str">
        <v>arallel</v>
      </c>
      <c r="D158" s="32" t="str">
        <f t="shared" si="16"/>
        <v>Point</v>
      </c>
      <c r="E158" s="32" t="str">
        <f t="shared" si="17"/>
        <v>Parallel</v>
      </c>
      <c r="F158" s="32" t="str">
        <f t="shared" si="18"/>
        <v>Facing</v>
      </c>
      <c r="G158" s="9" t="s">
        <v>214</v>
      </c>
      <c r="H158" s="1">
        <v>76.624656677246094</v>
      </c>
      <c r="I158" s="1">
        <v>69.342674255371094</v>
      </c>
      <c r="J158" s="8">
        <v>109.120735168457</v>
      </c>
      <c r="K158" s="1">
        <v>64.141998291015597</v>
      </c>
      <c r="L158" s="3">
        <v>0.55299997329711903</v>
      </c>
      <c r="M158" s="8">
        <v>81.737602233886705</v>
      </c>
      <c r="N158" s="1">
        <v>61.259925842285099</v>
      </c>
      <c r="O158" s="1">
        <v>48.502998352050703</v>
      </c>
      <c r="P158" s="8">
        <v>85.515609741210895</v>
      </c>
      <c r="Q158" s="1">
        <v>50.391998291015597</v>
      </c>
      <c r="R158" s="3">
        <v>0.41001662611961298</v>
      </c>
      <c r="S158" s="3">
        <v>0.70165973901748602</v>
      </c>
      <c r="T158" s="11">
        <v>13</v>
      </c>
      <c r="U158" s="11">
        <v>0</v>
      </c>
      <c r="V158" s="11">
        <v>0</v>
      </c>
      <c r="W158" s="11">
        <v>0</v>
      </c>
      <c r="X158" s="11">
        <v>2</v>
      </c>
      <c r="Y158" s="11">
        <v>100</v>
      </c>
      <c r="Z158" s="10">
        <v>0.40000000596046398</v>
      </c>
      <c r="AA158" s="10">
        <v>1.29999995231628</v>
      </c>
      <c r="AB158" s="10">
        <v>0.89999997615814198</v>
      </c>
      <c r="AC158" s="2">
        <v>2.3785688972566201E-4</v>
      </c>
      <c r="AD158" s="2">
        <v>2.7204307843930998E-4</v>
      </c>
      <c r="AE158" s="2">
        <v>7.2557450039312203E-5</v>
      </c>
      <c r="AF158" s="2">
        <v>7.2353483119513799E-5</v>
      </c>
      <c r="AG158" s="3">
        <f t="shared" si="19"/>
        <v>6.6727157789131269E-2</v>
      </c>
      <c r="AH158" s="3">
        <f t="shared" si="20"/>
        <v>0.23323207043153646</v>
      </c>
      <c r="AI158" s="3">
        <f t="shared" si="21"/>
        <v>4.6221168765309184E-2</v>
      </c>
      <c r="AJ158" s="3">
        <f t="shared" si="22"/>
        <v>-0.21632117297235298</v>
      </c>
      <c r="AK158" s="3">
        <f t="shared" si="23"/>
        <v>0.93832823896896755</v>
      </c>
    </row>
    <row r="159" spans="1:37" x14ac:dyDescent="0.25">
      <c r="A159" s="32" t="str" cm="1">
        <f t="array" ref="A159:C159">_xlfn.TEXTSPLIT(G159,"P")</f>
        <v>Random1000</v>
      </c>
      <c r="B159" t="str">
        <v>ointFull</v>
      </c>
      <c r="C159" t="str">
        <v>arallel</v>
      </c>
      <c r="D159" s="32" t="str">
        <f t="shared" si="16"/>
        <v>Point</v>
      </c>
      <c r="E159" s="32" t="str">
        <f t="shared" si="17"/>
        <v>Parallel</v>
      </c>
      <c r="F159" s="32" t="str">
        <f t="shared" si="18"/>
        <v>Full</v>
      </c>
      <c r="G159" t="s">
        <v>123</v>
      </c>
      <c r="H159" s="1">
        <v>74.102317810058594</v>
      </c>
      <c r="I159" s="1">
        <v>69.342674255371094</v>
      </c>
      <c r="J159" s="8">
        <v>108.949867248535</v>
      </c>
      <c r="K159" s="1">
        <v>64.4219970703125</v>
      </c>
      <c r="L159" s="3">
        <v>0.53899997472762995</v>
      </c>
      <c r="M159" s="8">
        <v>80.113182067871094</v>
      </c>
      <c r="N159" s="1">
        <v>62.552700042724602</v>
      </c>
      <c r="O159" s="1">
        <v>47.932998657226499</v>
      </c>
      <c r="P159" s="8">
        <v>86.575172424316406</v>
      </c>
      <c r="Q159" s="1">
        <v>51.1640014648437</v>
      </c>
      <c r="R159" s="3">
        <v>0.39609134197235102</v>
      </c>
      <c r="S159" s="3">
        <v>0.62582474946975697</v>
      </c>
      <c r="T159">
        <v>14</v>
      </c>
      <c r="U159">
        <v>0</v>
      </c>
      <c r="V159">
        <v>0</v>
      </c>
      <c r="W159">
        <v>0</v>
      </c>
      <c r="X159">
        <v>2</v>
      </c>
      <c r="Y159">
        <v>100</v>
      </c>
      <c r="Z159">
        <v>0.40000000596046398</v>
      </c>
      <c r="AA159">
        <v>1.29999995231628</v>
      </c>
      <c r="AB159">
        <v>0.89999997615814198</v>
      </c>
      <c r="AC159" s="2">
        <v>2.4801641120575298E-4</v>
      </c>
      <c r="AD159" s="2">
        <v>2.7366532594896799E-4</v>
      </c>
      <c r="AE159" s="2">
        <v>1.74523994792252E-3</v>
      </c>
      <c r="AF159" s="2">
        <v>7.2392540459986695E-5</v>
      </c>
      <c r="AG159" s="3">
        <f t="shared" si="19"/>
        <v>8.1115738825062636E-2</v>
      </c>
      <c r="AH159" s="3">
        <f t="shared" si="20"/>
        <v>0.24851216590641556</v>
      </c>
      <c r="AI159" s="3">
        <f t="shared" si="21"/>
        <v>8.0660762556788446E-2</v>
      </c>
      <c r="AJ159" s="3">
        <f t="shared" si="22"/>
        <v>-0.20536688468998071</v>
      </c>
      <c r="AK159" s="3">
        <f t="shared" si="23"/>
        <v>0.89669526092348284</v>
      </c>
    </row>
    <row r="160" spans="1:37" x14ac:dyDescent="0.25">
      <c r="A160" s="32" t="str" cm="1">
        <f t="array" ref="A160:C160">_xlfn.TEXTSPLIT(G160,"P")</f>
        <v>Random1000</v>
      </c>
      <c r="B160" t="str">
        <v>ointFull</v>
      </c>
      <c r="C160" t="str">
        <v>arallelLongest</v>
      </c>
      <c r="D160" s="32" t="str">
        <f t="shared" si="16"/>
        <v>Point</v>
      </c>
      <c r="E160" s="32" t="str">
        <f t="shared" si="17"/>
        <v>Parallel</v>
      </c>
      <c r="F160" s="32" t="str">
        <f t="shared" si="18"/>
        <v>Longest</v>
      </c>
      <c r="G160" t="s">
        <v>320</v>
      </c>
      <c r="H160" s="1">
        <v>78.647621154785099</v>
      </c>
      <c r="I160" s="1">
        <v>68.530258178710895</v>
      </c>
      <c r="J160" s="8">
        <v>111.050338745117</v>
      </c>
      <c r="K160" s="1">
        <v>65.177001953125</v>
      </c>
      <c r="L160" s="3">
        <v>0.55299997329711903</v>
      </c>
      <c r="M160" s="8">
        <v>84.269195556640597</v>
      </c>
      <c r="N160" s="1">
        <v>59.913173675537102</v>
      </c>
      <c r="O160" s="1">
        <v>49.839000701904297</v>
      </c>
      <c r="P160" s="8">
        <v>83.839607238769503</v>
      </c>
      <c r="Q160" s="1">
        <v>49.554000854492102</v>
      </c>
      <c r="R160" s="3">
        <v>0.41937440633773798</v>
      </c>
      <c r="S160" s="3">
        <v>0.70887219905853205</v>
      </c>
      <c r="T160">
        <v>13</v>
      </c>
      <c r="U160">
        <v>0</v>
      </c>
      <c r="V160">
        <v>0</v>
      </c>
      <c r="W160">
        <v>0</v>
      </c>
      <c r="X160">
        <v>2</v>
      </c>
      <c r="Y160">
        <v>100</v>
      </c>
      <c r="Z160">
        <v>0.89999997615814198</v>
      </c>
      <c r="AA160">
        <v>1.29999995231628</v>
      </c>
      <c r="AB160">
        <v>0.89999997615814198</v>
      </c>
      <c r="AC160" s="2">
        <v>2.5040892069227901E-4</v>
      </c>
      <c r="AD160" s="2">
        <v>2.8741391724906802E-4</v>
      </c>
      <c r="AE160" s="2">
        <v>7.2207039920613102E-5</v>
      </c>
      <c r="AF160" s="2">
        <v>7.4553812737576596E-5</v>
      </c>
      <c r="AG160" s="3">
        <f t="shared" si="19"/>
        <v>7.1477996655382223E-2</v>
      </c>
      <c r="AH160" s="3">
        <f t="shared" si="20"/>
        <v>0.22339546744644392</v>
      </c>
      <c r="AI160" s="3">
        <f t="shared" si="21"/>
        <v>-5.0978096448345799E-3</v>
      </c>
      <c r="AJ160" s="3">
        <f t="shared" si="22"/>
        <v>-0.24503060336269333</v>
      </c>
      <c r="AK160" s="3">
        <f t="shared" si="23"/>
        <v>1.0071701813059939</v>
      </c>
    </row>
    <row r="161" spans="1:37" x14ac:dyDescent="0.25">
      <c r="A161" s="32" t="str" cm="1">
        <f t="array" ref="A161:C161">_xlfn.TEXTSPLIT(G161,"P")</f>
        <v>Random1000</v>
      </c>
      <c r="B161" t="str">
        <v>ointFullStandard</v>
      </c>
      <c r="C161" t="str">
        <v>arallel</v>
      </c>
      <c r="D161" s="32" t="str">
        <f t="shared" si="16"/>
        <v>Point</v>
      </c>
      <c r="E161" s="32" t="str">
        <f t="shared" si="17"/>
        <v>Parallel</v>
      </c>
      <c r="F161" s="32" t="str">
        <f t="shared" si="18"/>
        <v>Standard</v>
      </c>
      <c r="G161" t="s">
        <v>289</v>
      </c>
      <c r="H161" s="1">
        <v>78.156791687011705</v>
      </c>
      <c r="I161" s="1">
        <v>68.530258178710895</v>
      </c>
      <c r="J161" s="8">
        <v>114.56273651123</v>
      </c>
      <c r="K161" s="1">
        <v>67.454002380371094</v>
      </c>
      <c r="L161" s="3">
        <v>0.56499999761581399</v>
      </c>
      <c r="M161" s="8">
        <v>87.085601806640597</v>
      </c>
      <c r="N161" s="1">
        <v>63.165969848632798</v>
      </c>
      <c r="O161" s="1">
        <v>51.648998260497997</v>
      </c>
      <c r="P161" s="8">
        <v>87.085205078125</v>
      </c>
      <c r="Q161" s="1">
        <v>51.587001800537102</v>
      </c>
      <c r="R161" s="3">
        <v>0.41966128349304199</v>
      </c>
      <c r="S161" s="3">
        <v>0.72176939249038696</v>
      </c>
      <c r="T161">
        <v>13</v>
      </c>
      <c r="U161">
        <v>0</v>
      </c>
      <c r="V161">
        <v>0</v>
      </c>
      <c r="W161">
        <v>0</v>
      </c>
      <c r="X161">
        <v>2</v>
      </c>
      <c r="Y161">
        <v>100</v>
      </c>
      <c r="Z161">
        <v>0.89999997615814198</v>
      </c>
      <c r="AA161">
        <v>1.29999995231628</v>
      </c>
      <c r="AB161">
        <v>0.89999997615814198</v>
      </c>
      <c r="AC161" s="2">
        <v>3.1114343437366101E-4</v>
      </c>
      <c r="AD161" s="2">
        <v>3.1828257488086798E-4</v>
      </c>
      <c r="AE161" s="2">
        <v>7.9194971476681503E-5</v>
      </c>
      <c r="AF161" s="2">
        <v>7.7742166467942297E-5</v>
      </c>
      <c r="AG161" s="3">
        <f t="shared" si="19"/>
        <v>0.11424228050948391</v>
      </c>
      <c r="AH161" s="3">
        <f t="shared" si="20"/>
        <v>0.27075553766377386</v>
      </c>
      <c r="AI161" s="3">
        <f t="shared" si="21"/>
        <v>-4.5556154790943442E-6</v>
      </c>
      <c r="AJ161" s="3">
        <f t="shared" si="22"/>
        <v>-0.23984702417100098</v>
      </c>
      <c r="AK161" s="3">
        <f t="shared" si="23"/>
        <v>1.0000062807318013</v>
      </c>
    </row>
    <row r="162" spans="1:37" x14ac:dyDescent="0.25">
      <c r="A162" s="32" t="str" cm="1">
        <f t="array" ref="A162:B162">_xlfn.TEXTSPLIT(G162,"P")</f>
        <v>Sponza</v>
      </c>
      <c r="B162" t="str">
        <v>laneFull15</v>
      </c>
      <c r="D162" s="32" t="str">
        <f>IF(ISNUMBER(SEARCH("Plane",G162)),"Plane",IF(ISNUMBER(SEARCH("Point",G162)),"Point"))</f>
        <v>Plane</v>
      </c>
      <c r="E162" s="32" t="str">
        <f>IF(ISNUMBER(SEARCH(15,G162)),"15",IF(ISNUMBER(SEARCH(45,G162)),"45",IF(ISNUMBER(SEARCH("Oblique",G162)),"Oblique","Parallel")))</f>
        <v>15</v>
      </c>
      <c r="F162" s="32" t="str">
        <f>IF(ISNUMBER(SEARCH("Longest",G162)),"Longest",IF(ISNUMBER(SEARCH("Standard",G162)),"Standard",IF(ISNUMBER(SEARCH("Sah",G162)),"Facing","Full")))</f>
        <v>Full</v>
      </c>
      <c r="G162" t="s">
        <v>54</v>
      </c>
      <c r="H162" s="1">
        <v>139.010971069335</v>
      </c>
      <c r="I162" s="1">
        <v>136.59010314941401</v>
      </c>
      <c r="J162" s="8">
        <v>146.08671569824199</v>
      </c>
      <c r="K162" s="1">
        <v>88.444000244140597</v>
      </c>
      <c r="L162" s="3">
        <v>0.99500000476837103</v>
      </c>
      <c r="M162" s="8">
        <v>144.89791870117099</v>
      </c>
      <c r="N162" s="1">
        <v>237.760009765625</v>
      </c>
      <c r="O162" s="1">
        <v>87.846000671386705</v>
      </c>
      <c r="P162" s="8">
        <v>190.26420593261699</v>
      </c>
      <c r="Q162" s="1">
        <v>110.842002868652</v>
      </c>
      <c r="R162" s="3">
        <v>0.45317557454109098</v>
      </c>
      <c r="S162" s="3">
        <v>0.50441181659698398</v>
      </c>
      <c r="T162">
        <v>30</v>
      </c>
      <c r="U162">
        <v>0</v>
      </c>
      <c r="V162">
        <v>0</v>
      </c>
      <c r="W162">
        <v>0</v>
      </c>
      <c r="X162">
        <v>2</v>
      </c>
      <c r="Y162">
        <v>100</v>
      </c>
      <c r="Z162">
        <v>0.40000000596046398</v>
      </c>
      <c r="AA162">
        <v>1.29999995231628</v>
      </c>
      <c r="AB162">
        <v>0.89999997615814198</v>
      </c>
      <c r="AC162" s="2">
        <v>2.25715222768485E-4</v>
      </c>
      <c r="AD162" s="2">
        <v>2.59640015428885E-4</v>
      </c>
      <c r="AE162" s="2">
        <v>1.6732785152271301E-3</v>
      </c>
      <c r="AF162" s="2">
        <v>7.3505900218151496E-5</v>
      </c>
      <c r="AG162" s="3">
        <f>ABS((M162-H162)/H162)</f>
        <v>4.2348798706684385E-2</v>
      </c>
      <c r="AH162" s="3">
        <f>ABS((P162-I162)/I162)</f>
        <v>0.39295748041488504</v>
      </c>
      <c r="AI162" s="3">
        <f>(P162-M162)/M162</f>
        <v>0.31309136554960998</v>
      </c>
      <c r="AJ162" s="3">
        <f>(P162-J162)/J162</f>
        <v>0.30240593761877987</v>
      </c>
      <c r="AK162" s="3">
        <f>(M162+N162-P162)/N162</f>
        <v>0.80919294512072726</v>
      </c>
    </row>
    <row r="163" spans="1:37" x14ac:dyDescent="0.25">
      <c r="A163" s="32" t="str" cm="1">
        <f t="array" ref="A163:B163">_xlfn.TEXTSPLIT(G163,"P")</f>
        <v>Sponza</v>
      </c>
      <c r="B163" t="str">
        <v>laneFull15Longest</v>
      </c>
      <c r="D163" s="32" t="str">
        <f>IF(ISNUMBER(SEARCH("Plane",G163)),"Plane",IF(ISNUMBER(SEARCH("Point",G163)),"Point"))</f>
        <v>Plane</v>
      </c>
      <c r="E163" s="32" t="str">
        <f>IF(ISNUMBER(SEARCH(15,G163)),"15",IF(ISNUMBER(SEARCH(45,G163)),"45",IF(ISNUMBER(SEARCH("Oblique",G163)),"Oblique","Parallel")))</f>
        <v>15</v>
      </c>
      <c r="F163" s="32" t="str">
        <f>IF(ISNUMBER(SEARCH("Longest",G163)),"Longest",IF(ISNUMBER(SEARCH("Standard",G163)),"Standard",IF(ISNUMBER(SEARCH("Sah",G163)),"Facing","Full")))</f>
        <v>Longest</v>
      </c>
      <c r="G163" t="s">
        <v>77</v>
      </c>
      <c r="H163" s="1">
        <v>303.54388427734301</v>
      </c>
      <c r="I163" s="1">
        <v>136.59010314941401</v>
      </c>
      <c r="J163" s="8">
        <v>291.48284912109301</v>
      </c>
      <c r="K163" s="1">
        <v>207.58799743652301</v>
      </c>
      <c r="L163" s="3">
        <v>0.99500000476837103</v>
      </c>
      <c r="M163" s="8">
        <v>290.394439697265</v>
      </c>
      <c r="N163" s="1">
        <v>217.68000793457</v>
      </c>
      <c r="O163" s="1">
        <v>207.04200744628901</v>
      </c>
      <c r="P163" s="8">
        <v>181.46926879882801</v>
      </c>
      <c r="Q163" s="1">
        <v>105.59400177001901</v>
      </c>
      <c r="R163" s="3">
        <v>0.56485593318939198</v>
      </c>
      <c r="S163" s="3">
        <v>0.60835635662078802</v>
      </c>
      <c r="T163">
        <v>29</v>
      </c>
      <c r="U163">
        <v>0</v>
      </c>
      <c r="V163">
        <v>0</v>
      </c>
      <c r="W163">
        <v>0</v>
      </c>
      <c r="X163">
        <v>2</v>
      </c>
      <c r="Y163">
        <v>100</v>
      </c>
      <c r="Z163">
        <v>0.89999997615814198</v>
      </c>
      <c r="AA163">
        <v>1.29999995231628</v>
      </c>
      <c r="AB163">
        <v>0.89999997615814198</v>
      </c>
      <c r="AC163" s="2">
        <v>2.6182070723734698E-4</v>
      </c>
      <c r="AD163" s="2">
        <v>2.5567939155735E-4</v>
      </c>
      <c r="AE163" s="2">
        <v>1.6552783781662501E-3</v>
      </c>
      <c r="AF163" s="2">
        <v>7.2054528573062203E-5</v>
      </c>
      <c r="AG163" s="3">
        <f>ABS((M163-H163)/H163)</f>
        <v>4.3319748020564902E-2</v>
      </c>
      <c r="AH163" s="3">
        <f>ABS((P163-I163)/I163)</f>
        <v>0.32856820966246225</v>
      </c>
      <c r="AI163" s="3">
        <f>(P163-M163)/M163</f>
        <v>-0.37509385858761973</v>
      </c>
      <c r="AJ163" s="3">
        <f>(P163-J163)/J163</f>
        <v>-0.37742728484364851</v>
      </c>
      <c r="AK163" s="3">
        <f>(M163+N163-P163)/N163</f>
        <v>1.5003912482912882</v>
      </c>
    </row>
    <row r="164" spans="1:37" x14ac:dyDescent="0.25">
      <c r="A164" s="32" t="str" cm="1">
        <f t="array" ref="A164:B164">_xlfn.TEXTSPLIT(G164,"P")</f>
        <v>Sponza</v>
      </c>
      <c r="B164" t="str">
        <v>laneFull45</v>
      </c>
      <c r="D164" s="32" t="str">
        <f>IF(ISNUMBER(SEARCH("Plane",G164)),"Plane",IF(ISNUMBER(SEARCH("Point",G164)),"Point"))</f>
        <v>Plane</v>
      </c>
      <c r="E164" s="32" t="str">
        <f>IF(ISNUMBER(SEARCH(15,G164)),"15",IF(ISNUMBER(SEARCH(45,G164)),"45",IF(ISNUMBER(SEARCH("Oblique",G164)),"Oblique","Parallel")))</f>
        <v>45</v>
      </c>
      <c r="F164" s="32" t="str">
        <f>IF(ISNUMBER(SEARCH("Longest",G164)),"Longest",IF(ISNUMBER(SEARCH("Standard",G164)),"Standard",IF(ISNUMBER(SEARCH("Sah",G164)),"Facing","Full")))</f>
        <v>Full</v>
      </c>
      <c r="G164" t="s">
        <v>57</v>
      </c>
      <c r="H164" s="1">
        <v>259.92916870117102</v>
      </c>
      <c r="I164" s="1">
        <v>136.59010314941401</v>
      </c>
      <c r="J164" s="8">
        <v>271.41030883789</v>
      </c>
      <c r="K164" s="1">
        <v>171.34700012207</v>
      </c>
      <c r="L164" s="3">
        <v>0.95899999141693104</v>
      </c>
      <c r="M164" s="8">
        <v>270.13513183593699</v>
      </c>
      <c r="N164" s="1">
        <v>31.102439880371001</v>
      </c>
      <c r="O164" s="1">
        <v>170.69400024414</v>
      </c>
      <c r="P164" s="8">
        <v>183.45407104492099</v>
      </c>
      <c r="Q164" s="1">
        <v>107.620002746582</v>
      </c>
      <c r="R164" s="3">
        <v>0.47272619605064298</v>
      </c>
      <c r="S164" s="3">
        <v>0.51558244228363004</v>
      </c>
      <c r="T164">
        <v>30</v>
      </c>
      <c r="U164">
        <v>0</v>
      </c>
      <c r="V164">
        <v>0</v>
      </c>
      <c r="W164">
        <v>0</v>
      </c>
      <c r="X164">
        <v>2</v>
      </c>
      <c r="Y164">
        <v>100</v>
      </c>
      <c r="Z164">
        <v>0.40000000596046398</v>
      </c>
      <c r="AA164">
        <v>1.29999995231628</v>
      </c>
      <c r="AB164">
        <v>0.89999997615814198</v>
      </c>
      <c r="AC164" s="2">
        <v>2.21453286940231E-4</v>
      </c>
      <c r="AD164" s="2">
        <v>2.5371619267389102E-4</v>
      </c>
      <c r="AE164" s="2">
        <v>4.4035847531631502E-4</v>
      </c>
      <c r="AF164" s="2">
        <v>7.2071496106218506E-5</v>
      </c>
      <c r="AG164" s="3">
        <f>ABS((M164-H164)/H164)</f>
        <v>3.9264401089588015E-2</v>
      </c>
      <c r="AH164" s="3">
        <f>ABS((P164-I164)/I164)</f>
        <v>0.34309929354283558</v>
      </c>
      <c r="AI164" s="3">
        <f>(P164-M164)/M164</f>
        <v>-0.32088036902827061</v>
      </c>
      <c r="AJ164" s="3">
        <f>(P164-J164)/J164</f>
        <v>-0.32407110168208153</v>
      </c>
      <c r="AK164" s="3">
        <f>(M164+N164-P164)/N164</f>
        <v>3.7869537285311523</v>
      </c>
    </row>
    <row r="165" spans="1:37" x14ac:dyDescent="0.25">
      <c r="A165" s="32" t="str" cm="1">
        <f t="array" ref="A165:B165">_xlfn.TEXTSPLIT(G165,"P")</f>
        <v>Sponza</v>
      </c>
      <c r="B165" t="str">
        <v>laneFull45Longest</v>
      </c>
      <c r="D165" s="32" t="str">
        <f>IF(ISNUMBER(SEARCH("Plane",G165)),"Plane",IF(ISNUMBER(SEARCH("Point",G165)),"Point"))</f>
        <v>Plane</v>
      </c>
      <c r="E165" s="32" t="str">
        <f>IF(ISNUMBER(SEARCH(15,G165)),"15",IF(ISNUMBER(SEARCH(45,G165)),"45",IF(ISNUMBER(SEARCH("Oblique",G165)),"Oblique","Parallel")))</f>
        <v>45</v>
      </c>
      <c r="F165" s="32" t="str">
        <f>IF(ISNUMBER(SEARCH("Longest",G165)),"Longest",IF(ISNUMBER(SEARCH("Standard",G165)),"Standard",IF(ISNUMBER(SEARCH("Sah",G165)),"Facing","Full")))</f>
        <v>Longest</v>
      </c>
      <c r="G165" t="s">
        <v>58</v>
      </c>
      <c r="H165" s="1">
        <v>281.090728759765</v>
      </c>
      <c r="I165" s="1">
        <v>136.59010314941401</v>
      </c>
      <c r="J165" s="8">
        <v>278.91995239257801</v>
      </c>
      <c r="K165" s="1">
        <v>196.79800415039</v>
      </c>
      <c r="L165" s="3">
        <v>0.95300000905990601</v>
      </c>
      <c r="M165" s="8">
        <v>277.29672241210898</v>
      </c>
      <c r="N165" s="1">
        <v>34.536170959472599</v>
      </c>
      <c r="O165" s="1">
        <v>195.97099304199199</v>
      </c>
      <c r="P165" s="8">
        <v>180.18684387207</v>
      </c>
      <c r="Q165" s="1">
        <v>105.552001953125</v>
      </c>
      <c r="R165" s="3">
        <v>0.50046503543853704</v>
      </c>
      <c r="S165" s="3">
        <v>0.515982925891876</v>
      </c>
      <c r="T165">
        <v>32</v>
      </c>
      <c r="U165">
        <v>0</v>
      </c>
      <c r="V165">
        <v>0</v>
      </c>
      <c r="W165">
        <v>0</v>
      </c>
      <c r="X165">
        <v>2</v>
      </c>
      <c r="Y165">
        <v>100</v>
      </c>
      <c r="Z165">
        <v>0.89999997615814198</v>
      </c>
      <c r="AA165">
        <v>1.29999995231628</v>
      </c>
      <c r="AB165">
        <v>0.89999997615814198</v>
      </c>
      <c r="AC165" s="2">
        <v>2.6076578069478197E-4</v>
      </c>
      <c r="AD165" s="2">
        <v>2.5705949519760901E-4</v>
      </c>
      <c r="AE165" s="2">
        <v>1.6704902518540599E-3</v>
      </c>
      <c r="AF165" s="2">
        <v>7.2645838372409303E-5</v>
      </c>
      <c r="AG165" s="3">
        <f>ABS((M165-H165)/H165)</f>
        <v>1.3497443919249934E-2</v>
      </c>
      <c r="AH165" s="3">
        <f>ABS((P165-I165)/I165)</f>
        <v>0.3191793528039592</v>
      </c>
      <c r="AI165" s="3">
        <f>(P165-M165)/M165</f>
        <v>-0.35020204240177627</v>
      </c>
      <c r="AJ165" s="3">
        <f>(P165-J165)/J165</f>
        <v>-0.35398367048887852</v>
      </c>
      <c r="AK165" s="3">
        <f>(M165+N165-P165)/N165</f>
        <v>3.8118310699236226</v>
      </c>
    </row>
    <row r="166" spans="1:37" x14ac:dyDescent="0.25">
      <c r="A166" s="32" t="str" cm="1">
        <f t="array" ref="A166:B166">_xlfn.TEXTSPLIT(G166,"P")</f>
        <v>Sponza</v>
      </c>
      <c r="B166" t="str">
        <v>laneFullOblique</v>
      </c>
      <c r="D166" s="32" t="str">
        <f>IF(ISNUMBER(SEARCH("Plane",G166)),"Plane",IF(ISNUMBER(SEARCH("Point",G166)),"Point"))</f>
        <v>Plane</v>
      </c>
      <c r="E166" s="32" t="str">
        <f>IF(ISNUMBER(SEARCH(15,G166)),"15",IF(ISNUMBER(SEARCH(45,G166)),"45",IF(ISNUMBER(SEARCH("Oblique",G166)),"Oblique","Parallel")))</f>
        <v>Oblique</v>
      </c>
      <c r="F166" s="32" t="str">
        <f>IF(ISNUMBER(SEARCH("Longest",G166)),"Longest",IF(ISNUMBER(SEARCH("Standard",G166)),"Standard",IF(ISNUMBER(SEARCH("Sah",G166)),"Facing","Full")))</f>
        <v>Full</v>
      </c>
      <c r="G166" t="s">
        <v>59</v>
      </c>
      <c r="H166" s="1">
        <v>207.24542236328099</v>
      </c>
      <c r="I166" s="1">
        <v>136.59010314941401</v>
      </c>
      <c r="J166" s="8">
        <v>207.77642822265599</v>
      </c>
      <c r="K166" s="1">
        <v>123.00700378417901</v>
      </c>
      <c r="L166" s="3">
        <v>0.98299998044967596</v>
      </c>
      <c r="M166" s="8">
        <v>206.97602844238199</v>
      </c>
      <c r="N166" s="1">
        <v>47.0823554992675</v>
      </c>
      <c r="O166" s="1">
        <v>122.597999572753</v>
      </c>
      <c r="P166" s="8">
        <v>217.56553649902301</v>
      </c>
      <c r="Q166" s="1">
        <v>128.11999511718699</v>
      </c>
      <c r="R166" s="3">
        <v>0.479331225156784</v>
      </c>
      <c r="S166" s="3">
        <v>0.65249627828598</v>
      </c>
      <c r="T166">
        <v>46</v>
      </c>
      <c r="U166">
        <v>0</v>
      </c>
      <c r="V166">
        <v>0</v>
      </c>
      <c r="W166">
        <v>0</v>
      </c>
      <c r="X166">
        <v>2</v>
      </c>
      <c r="Y166">
        <v>100</v>
      </c>
      <c r="Z166">
        <v>0.40000000596046398</v>
      </c>
      <c r="AA166">
        <v>1.29999995231628</v>
      </c>
      <c r="AB166">
        <v>0.89999997615814198</v>
      </c>
      <c r="AC166" s="2">
        <v>2.4850486079230899E-4</v>
      </c>
      <c r="AD166" s="2">
        <v>2.5401575840078202E-4</v>
      </c>
      <c r="AE166" s="2">
        <v>1.6724596498534001E-3</v>
      </c>
      <c r="AF166" s="2">
        <v>7.2002061642706394E-5</v>
      </c>
      <c r="AG166" s="3">
        <f>ABS((M166-H166)/H166)</f>
        <v>1.2998787516125914E-3</v>
      </c>
      <c r="AH166" s="3">
        <f>ABS((P166-I166)/I166)</f>
        <v>0.59283528954532749</v>
      </c>
      <c r="AI166" s="3">
        <f>(P166-M166)/M166</f>
        <v>5.1162968660348661E-2</v>
      </c>
      <c r="AJ166" s="3">
        <f>(P166-J166)/J166</f>
        <v>4.7113661352754022E-2</v>
      </c>
      <c r="AK166" s="3">
        <f>(M166+N166-P166)/N166</f>
        <v>0.77508542331095176</v>
      </c>
    </row>
    <row r="167" spans="1:37" x14ac:dyDescent="0.25">
      <c r="A167" s="32" t="str" cm="1">
        <f t="array" ref="A167:B167">_xlfn.TEXTSPLIT(G167,"P")</f>
        <v>Sponza</v>
      </c>
      <c r="B167" t="str">
        <v>laneFullObliqueLongest</v>
      </c>
      <c r="D167" s="32" t="str">
        <f>IF(ISNUMBER(SEARCH("Plane",G167)),"Plane",IF(ISNUMBER(SEARCH("Point",G167)),"Point"))</f>
        <v>Plane</v>
      </c>
      <c r="E167" s="32" t="str">
        <f>IF(ISNUMBER(SEARCH(15,G167)),"15",IF(ISNUMBER(SEARCH(45,G167)),"45",IF(ISNUMBER(SEARCH("Oblique",G167)),"Oblique","Parallel")))</f>
        <v>Oblique</v>
      </c>
      <c r="F167" s="32" t="str">
        <f>IF(ISNUMBER(SEARCH("Longest",G167)),"Longest",IF(ISNUMBER(SEARCH("Standard",G167)),"Standard",IF(ISNUMBER(SEARCH("Sah",G167)),"Facing","Full")))</f>
        <v>Longest</v>
      </c>
      <c r="G167" t="s">
        <v>56</v>
      </c>
      <c r="H167" s="1">
        <v>322.48403930664</v>
      </c>
      <c r="I167" s="1">
        <v>136.59010314941401</v>
      </c>
      <c r="J167" s="8">
        <v>327.28753662109301</v>
      </c>
      <c r="K167" s="1">
        <v>220.45899963378901</v>
      </c>
      <c r="L167" s="3">
        <v>0.97899997234344405</v>
      </c>
      <c r="M167" s="8">
        <v>326.00115966796801</v>
      </c>
      <c r="N167" s="1">
        <v>61.257137298583899</v>
      </c>
      <c r="O167" s="1">
        <v>219.77799987792901</v>
      </c>
      <c r="P167" s="8">
        <v>221.19691467285099</v>
      </c>
      <c r="Q167" s="1">
        <v>130.73599243164</v>
      </c>
      <c r="R167" s="3">
        <v>0.55591070652008001</v>
      </c>
      <c r="S167" s="3">
        <v>0.70894628763198797</v>
      </c>
      <c r="T167">
        <v>49</v>
      </c>
      <c r="U167">
        <v>0</v>
      </c>
      <c r="V167">
        <v>0</v>
      </c>
      <c r="W167">
        <v>0</v>
      </c>
      <c r="X167">
        <v>2</v>
      </c>
      <c r="Y167">
        <v>100</v>
      </c>
      <c r="Z167">
        <v>0.89999997615814198</v>
      </c>
      <c r="AA167">
        <v>1.29999995231628</v>
      </c>
      <c r="AB167">
        <v>0.89999997615814198</v>
      </c>
      <c r="AC167" s="2">
        <v>2.5927749811671598E-4</v>
      </c>
      <c r="AD167" s="2">
        <v>2.5914731668308301E-4</v>
      </c>
      <c r="AE167" s="2">
        <v>1.64392578881233E-3</v>
      </c>
      <c r="AF167" s="2">
        <v>7.3172166594304104E-5</v>
      </c>
      <c r="AG167" s="3">
        <f>ABS((M167-H167)/H167)</f>
        <v>1.0906339330436417E-2</v>
      </c>
      <c r="AH167" s="3">
        <f>ABS((P167-I167)/I167)</f>
        <v>0.61942124335968018</v>
      </c>
      <c r="AI167" s="3">
        <f>(P167-M167)/M167</f>
        <v>-0.32148427049112366</v>
      </c>
      <c r="AJ167" s="3">
        <f>(P167-J167)/J167</f>
        <v>-0.32415112119306011</v>
      </c>
      <c r="AK167" s="3">
        <f>(M167+N167-P167)/N167</f>
        <v>2.7108903487323075</v>
      </c>
    </row>
    <row r="168" spans="1:37" x14ac:dyDescent="0.25">
      <c r="A168" s="32" t="str" cm="1">
        <f t="array" ref="A168:C168">_xlfn.TEXTSPLIT(G168,"P")</f>
        <v>Sponza</v>
      </c>
      <c r="B168" t="str">
        <v>laneFull</v>
      </c>
      <c r="C168" t="str">
        <v>arallel</v>
      </c>
      <c r="D168" s="32" t="str">
        <f>IF(ISNUMBER(SEARCH("Plane",G168)),"Plane",IF(ISNUMBER(SEARCH("Point",G168)),"Point"))</f>
        <v>Plane</v>
      </c>
      <c r="E168" s="32" t="str">
        <f>IF(ISNUMBER(SEARCH(15,G168)),"15",IF(ISNUMBER(SEARCH(45,G168)),"45",IF(ISNUMBER(SEARCH("Oblique",G168)),"Oblique","Parallel")))</f>
        <v>Parallel</v>
      </c>
      <c r="F168" s="32" t="str">
        <f>IF(ISNUMBER(SEARCH("Longest",G168)),"Longest",IF(ISNUMBER(SEARCH("Standard",G168)),"Standard",IF(ISNUMBER(SEARCH("Sah",G168)),"Facing","Full")))</f>
        <v>Full</v>
      </c>
      <c r="G168" t="s">
        <v>52</v>
      </c>
      <c r="H168" s="1">
        <v>73.788314819335895</v>
      </c>
      <c r="I168" s="1">
        <v>136.59010314941401</v>
      </c>
      <c r="J168" s="8">
        <v>71.216049194335895</v>
      </c>
      <c r="K168" s="1">
        <v>46.264999389648402</v>
      </c>
      <c r="L168" s="3">
        <v>0.98699998855590798</v>
      </c>
      <c r="M168" s="8">
        <v>68.093276977539006</v>
      </c>
      <c r="N168" s="1">
        <v>208.18667602539</v>
      </c>
      <c r="O168" s="1">
        <v>44.698001861572202</v>
      </c>
      <c r="P168" s="8">
        <v>147.572830200195</v>
      </c>
      <c r="Q168" s="1">
        <v>84.900001525878906</v>
      </c>
      <c r="R168" s="3">
        <v>0.17655237019062001</v>
      </c>
      <c r="S168" s="3">
        <v>0.18298219144344299</v>
      </c>
      <c r="T168">
        <v>32</v>
      </c>
      <c r="U168">
        <v>0</v>
      </c>
      <c r="V168">
        <v>0</v>
      </c>
      <c r="W168">
        <v>0</v>
      </c>
      <c r="X168">
        <v>2</v>
      </c>
      <c r="Y168">
        <v>100</v>
      </c>
      <c r="Z168">
        <v>0.40000000596046398</v>
      </c>
      <c r="AA168">
        <v>1.29999995231628</v>
      </c>
      <c r="AB168">
        <v>0.89999997615814198</v>
      </c>
      <c r="AC168" s="2">
        <v>1.88251739018596E-4</v>
      </c>
      <c r="AD168" s="2">
        <v>2.5438543525524399E-4</v>
      </c>
      <c r="AE168" s="2">
        <v>1.04780867695808E-3</v>
      </c>
      <c r="AF168" s="2">
        <v>7.3235511081293198E-5</v>
      </c>
      <c r="AG168" s="3">
        <f>ABS((M168-H168)/H168)</f>
        <v>7.7180754916827701E-2</v>
      </c>
      <c r="AH168" s="3">
        <f>ABS((P168-I168)/I168)</f>
        <v>8.0406462822325733E-2</v>
      </c>
      <c r="AI168" s="3">
        <f>(P168-M168)/M168</f>
        <v>1.1672158655086144</v>
      </c>
      <c r="AJ168" s="3">
        <f>(P168-J168)/J168</f>
        <v>1.0721850182603512</v>
      </c>
      <c r="AK168" s="3">
        <f>(M168+N168-P168)/N168</f>
        <v>0.61822939517530484</v>
      </c>
    </row>
    <row r="169" spans="1:37" x14ac:dyDescent="0.25">
      <c r="A169" s="32" t="str" cm="1">
        <f t="array" ref="A169:C169">_xlfn.TEXTSPLIT(G169,"P")</f>
        <v>Sponza</v>
      </c>
      <c r="B169" t="str">
        <v>laneFull</v>
      </c>
      <c r="C169" t="str">
        <v>arallelLongest</v>
      </c>
      <c r="D169" s="32" t="str">
        <f>IF(ISNUMBER(SEARCH("Plane",G169)),"Plane",IF(ISNUMBER(SEARCH("Point",G169)),"Point"))</f>
        <v>Plane</v>
      </c>
      <c r="E169" s="32" t="str">
        <f>IF(ISNUMBER(SEARCH(15,G169)),"15",IF(ISNUMBER(SEARCH(45,G169)),"45",IF(ISNUMBER(SEARCH("Oblique",G169)),"Oblique","Parallel")))</f>
        <v>Parallel</v>
      </c>
      <c r="F169" s="32" t="str">
        <f>IF(ISNUMBER(SEARCH("Longest",G169)),"Longest",IF(ISNUMBER(SEARCH("Standard",G169)),"Standard",IF(ISNUMBER(SEARCH("Sah",G169)),"Facing","Full")))</f>
        <v>Longest</v>
      </c>
      <c r="G169" t="s">
        <v>75</v>
      </c>
      <c r="H169" s="1">
        <v>247.782455444335</v>
      </c>
      <c r="I169" s="1">
        <v>136.59010314941401</v>
      </c>
      <c r="J169" s="8">
        <v>251.69520568847599</v>
      </c>
      <c r="K169" s="1">
        <v>179.51100158691401</v>
      </c>
      <c r="L169" s="3">
        <v>0.99599999189376798</v>
      </c>
      <c r="M169" s="8">
        <v>250.66839599609301</v>
      </c>
      <c r="N169" s="1">
        <v>256.70001220703102</v>
      </c>
      <c r="O169" s="1">
        <v>178.99400329589801</v>
      </c>
      <c r="P169" s="8">
        <v>161.79763793945301</v>
      </c>
      <c r="Q169" s="1">
        <v>93.495002746582003</v>
      </c>
      <c r="R169" s="3">
        <v>0.58771234750747603</v>
      </c>
      <c r="S169" s="3">
        <v>0.58055490255355802</v>
      </c>
      <c r="T169">
        <v>38</v>
      </c>
      <c r="U169">
        <v>0</v>
      </c>
      <c r="V169">
        <v>0</v>
      </c>
      <c r="W169">
        <v>0</v>
      </c>
      <c r="X169">
        <v>2</v>
      </c>
      <c r="Y169">
        <v>100</v>
      </c>
      <c r="Z169">
        <v>0.89999997615814198</v>
      </c>
      <c r="AA169">
        <v>1.29999995231628</v>
      </c>
      <c r="AB169">
        <v>0.89999997615814198</v>
      </c>
      <c r="AC169" s="2">
        <v>2.6031659217551302E-4</v>
      </c>
      <c r="AD169" s="2">
        <v>2.55578372161835E-4</v>
      </c>
      <c r="AE169" s="2">
        <v>1.28242140635848E-3</v>
      </c>
      <c r="AF169" s="2">
        <v>7.2508621087763404E-5</v>
      </c>
      <c r="AG169" s="3">
        <f>ABS((M169-H169)/H169)</f>
        <v>1.1647073827655832E-2</v>
      </c>
      <c r="AH169" s="3">
        <f>ABS((P169-I169)/I169)</f>
        <v>0.18454876457970631</v>
      </c>
      <c r="AI169" s="3">
        <f>(P169-M169)/M169</f>
        <v>-0.35453515272034997</v>
      </c>
      <c r="AJ169" s="3">
        <f>(P169-J169)/J169</f>
        <v>-0.3571683755481998</v>
      </c>
      <c r="AK169" s="3">
        <f>(M169+N169-P169)/N169</f>
        <v>1.3462047285956686</v>
      </c>
    </row>
    <row r="170" spans="1:37" x14ac:dyDescent="0.25">
      <c r="A170" s="32" t="str" cm="1">
        <f t="array" ref="A170:B170">_xlfn.TEXTSPLIT(G170,"P")</f>
        <v>Sponza</v>
      </c>
      <c r="B170" t="str">
        <v>laneFullSah15</v>
      </c>
      <c r="D170" s="32" t="str">
        <f>IF(ISNUMBER(SEARCH("Plane",G170)),"Plane",IF(ISNUMBER(SEARCH("Point",G170)),"Point"))</f>
        <v>Plane</v>
      </c>
      <c r="E170" s="32" t="str">
        <f>IF(ISNUMBER(SEARCH(15,G170)),"15",IF(ISNUMBER(SEARCH(45,G170)),"45",IF(ISNUMBER(SEARCH("Oblique",G170)),"Oblique","Parallel")))</f>
        <v>15</v>
      </c>
      <c r="F170" s="32" t="str">
        <f>IF(ISNUMBER(SEARCH("Longest",G170)),"Longest",IF(ISNUMBER(SEARCH("Standard",G170)),"Standard",IF(ISNUMBER(SEARCH("Sah",G170)),"Facing","Full")))</f>
        <v>Facing</v>
      </c>
      <c r="G170" s="9" t="s">
        <v>159</v>
      </c>
      <c r="H170" s="1">
        <v>137.68273925781199</v>
      </c>
      <c r="I170" s="1">
        <v>136.59010314941401</v>
      </c>
      <c r="J170" s="8">
        <v>146.528549194335</v>
      </c>
      <c r="K170" s="1">
        <v>88.839996337890597</v>
      </c>
      <c r="L170" s="3">
        <v>0.99299997091293302</v>
      </c>
      <c r="M170" s="8">
        <v>145.19735717773401</v>
      </c>
      <c r="N170" s="1">
        <v>190.17143249511699</v>
      </c>
      <c r="O170" s="1">
        <v>88.166999816894503</v>
      </c>
      <c r="P170" s="8">
        <v>190.31291198730401</v>
      </c>
      <c r="Q170" s="1">
        <v>111.042999267578</v>
      </c>
      <c r="R170" s="3">
        <v>0.53054022789001398</v>
      </c>
      <c r="S170" s="3">
        <v>0.60987770557403498</v>
      </c>
      <c r="T170" s="11">
        <v>28</v>
      </c>
      <c r="U170" s="11">
        <v>0</v>
      </c>
      <c r="V170" s="11">
        <v>0</v>
      </c>
      <c r="W170" s="11">
        <v>0</v>
      </c>
      <c r="X170" s="11">
        <v>2</v>
      </c>
      <c r="Y170" s="11">
        <v>100</v>
      </c>
      <c r="Z170" s="10">
        <v>0.40000000596046398</v>
      </c>
      <c r="AA170" s="10">
        <v>1.29999995231628</v>
      </c>
      <c r="AB170" s="10">
        <v>0.89999997615814198</v>
      </c>
      <c r="AC170" s="2">
        <v>2.22679562284611E-4</v>
      </c>
      <c r="AD170" s="2">
        <v>2.5521236239001101E-4</v>
      </c>
      <c r="AE170" s="2">
        <v>7.1844217018224299E-5</v>
      </c>
      <c r="AF170" s="2">
        <v>7.1937211032491096E-5</v>
      </c>
      <c r="AG170" s="3">
        <f>ABS((M170-H170)/H170)</f>
        <v>5.4579230195666267E-2</v>
      </c>
      <c r="AH170" s="3">
        <f>ABS((P170-I170)/I170)</f>
        <v>0.39331406594754065</v>
      </c>
      <c r="AI170" s="3">
        <f>(P170-M170)/M170</f>
        <v>0.3107188428667107</v>
      </c>
      <c r="AJ170" s="3">
        <f>(P170-J170)/J170</f>
        <v>0.29881113976566809</v>
      </c>
      <c r="AK170" s="3">
        <f>(M170+N170-P170)/N170</f>
        <v>0.76276376415932801</v>
      </c>
    </row>
    <row r="171" spans="1:37" x14ac:dyDescent="0.25">
      <c r="A171" s="32" t="str" cm="1">
        <f t="array" ref="A171:B171">_xlfn.TEXTSPLIT(G171,"P")</f>
        <v>Sponza</v>
      </c>
      <c r="B171" t="str">
        <v>laneFullSah45</v>
      </c>
      <c r="D171" s="32" t="str">
        <f>IF(ISNUMBER(SEARCH("Plane",G171)),"Plane",IF(ISNUMBER(SEARCH("Point",G171)),"Point"))</f>
        <v>Plane</v>
      </c>
      <c r="E171" s="32" t="str">
        <f>IF(ISNUMBER(SEARCH(15,G171)),"15",IF(ISNUMBER(SEARCH(45,G171)),"45",IF(ISNUMBER(SEARCH("Oblique",G171)),"Oblique","Parallel")))</f>
        <v>45</v>
      </c>
      <c r="F171" s="32" t="str">
        <f>IF(ISNUMBER(SEARCH("Longest",G171)),"Longest",IF(ISNUMBER(SEARCH("Standard",G171)),"Standard",IF(ISNUMBER(SEARCH("Sah",G171)),"Facing","Full")))</f>
        <v>Facing</v>
      </c>
      <c r="G171" s="9" t="s">
        <v>174</v>
      </c>
      <c r="H171" s="1">
        <v>215.28874206542901</v>
      </c>
      <c r="I171" s="1">
        <v>136.59010314941401</v>
      </c>
      <c r="J171" s="8">
        <v>197.875228881835</v>
      </c>
      <c r="K171" s="1">
        <v>130.98199462890599</v>
      </c>
      <c r="L171" s="3">
        <v>0.94599997997283902</v>
      </c>
      <c r="M171" s="8">
        <v>196.22282409667901</v>
      </c>
      <c r="N171" s="1">
        <v>30.600000381469702</v>
      </c>
      <c r="O171" s="1">
        <v>130.11799621582</v>
      </c>
      <c r="P171" s="8">
        <v>173.35122680664</v>
      </c>
      <c r="Q171" s="1">
        <v>101.472999572753</v>
      </c>
      <c r="R171" s="3">
        <v>0.544034123420715</v>
      </c>
      <c r="S171" s="3">
        <v>0.58899652957916204</v>
      </c>
      <c r="T171" s="11">
        <v>31</v>
      </c>
      <c r="U171" s="11">
        <v>0</v>
      </c>
      <c r="V171" s="11">
        <v>0</v>
      </c>
      <c r="W171" s="11">
        <v>0</v>
      </c>
      <c r="X171" s="11">
        <v>2</v>
      </c>
      <c r="Y171" s="11">
        <v>100</v>
      </c>
      <c r="Z171" s="10">
        <v>0.40000000596046398</v>
      </c>
      <c r="AA171" s="10">
        <v>1.29999995231628</v>
      </c>
      <c r="AB171" s="10">
        <v>0.89999997615814198</v>
      </c>
      <c r="AC171" s="2">
        <v>2.19545370782725E-4</v>
      </c>
      <c r="AD171" s="2">
        <v>2.55393679253757E-4</v>
      </c>
      <c r="AE171" s="2">
        <v>7.2449060098733699E-5</v>
      </c>
      <c r="AF171" s="2">
        <v>7.21715332474559E-5</v>
      </c>
      <c r="AG171" s="3">
        <f>ABS((M171-H171)/H171)</f>
        <v>8.8559753686310375E-2</v>
      </c>
      <c r="AH171" s="3">
        <f>ABS((P171-I171)/I171)</f>
        <v>0.26913460645837212</v>
      </c>
      <c r="AI171" s="3">
        <f>(P171-M171)/M171</f>
        <v>-0.11655931156494907</v>
      </c>
      <c r="AJ171" s="3">
        <f>(P171-J171)/J171</f>
        <v>-0.12393669593600308</v>
      </c>
      <c r="AK171" s="3">
        <f>(M171+N171-P171)/N171</f>
        <v>1.7474378106181085</v>
      </c>
    </row>
    <row r="172" spans="1:37" x14ac:dyDescent="0.25">
      <c r="A172" s="32" t="str" cm="1">
        <f t="array" ref="A172:B172">_xlfn.TEXTSPLIT(G172,"P")</f>
        <v>Sponza</v>
      </c>
      <c r="B172" t="str">
        <v>laneFullSahOblique</v>
      </c>
      <c r="D172" s="32" t="str">
        <f>IF(ISNUMBER(SEARCH("Plane",G172)),"Plane",IF(ISNUMBER(SEARCH("Point",G172)),"Point"))</f>
        <v>Plane</v>
      </c>
      <c r="E172" s="32" t="str">
        <f>IF(ISNUMBER(SEARCH(15,G172)),"15",IF(ISNUMBER(SEARCH(45,G172)),"45",IF(ISNUMBER(SEARCH("Oblique",G172)),"Oblique","Parallel")))</f>
        <v>Oblique</v>
      </c>
      <c r="F172" s="32" t="str">
        <f>IF(ISNUMBER(SEARCH("Longest",G172)),"Longest",IF(ISNUMBER(SEARCH("Standard",G172)),"Standard",IF(ISNUMBER(SEARCH("Sah",G172)),"Facing","Full")))</f>
        <v>Facing</v>
      </c>
      <c r="G172" s="9" t="s">
        <v>175</v>
      </c>
      <c r="H172" s="1">
        <v>193.09519958496</v>
      </c>
      <c r="I172" s="1">
        <v>136.59010314941401</v>
      </c>
      <c r="J172" s="8">
        <v>197.02175903320301</v>
      </c>
      <c r="K172" s="1">
        <v>118.05899810791</v>
      </c>
      <c r="L172" s="3">
        <v>0.98699998855590798</v>
      </c>
      <c r="M172" s="8">
        <v>196.33293151855401</v>
      </c>
      <c r="N172" s="1">
        <v>52.984615325927699</v>
      </c>
      <c r="O172" s="1">
        <v>117.693000793457</v>
      </c>
      <c r="P172" s="8">
        <v>220.75619506835901</v>
      </c>
      <c r="Q172" s="1">
        <v>130.14100646972599</v>
      </c>
      <c r="R172" s="3">
        <v>0.54590749740600497</v>
      </c>
      <c r="S172" s="3">
        <v>0.69074791669845503</v>
      </c>
      <c r="T172" s="11">
        <v>26</v>
      </c>
      <c r="U172" s="11">
        <v>0</v>
      </c>
      <c r="V172" s="11">
        <v>0</v>
      </c>
      <c r="W172" s="11">
        <v>0</v>
      </c>
      <c r="X172" s="11">
        <v>2</v>
      </c>
      <c r="Y172" s="11">
        <v>100</v>
      </c>
      <c r="Z172" s="10">
        <v>0.40000000596046398</v>
      </c>
      <c r="AA172" s="10">
        <v>1.29999995231628</v>
      </c>
      <c r="AB172" s="10">
        <v>0.89999997615814198</v>
      </c>
      <c r="AC172" s="2">
        <v>2.3917289217933999E-4</v>
      </c>
      <c r="AD172" s="2">
        <v>2.6013705064542499E-4</v>
      </c>
      <c r="AE172" s="2">
        <v>7.1891292463987998E-5</v>
      </c>
      <c r="AF172" s="2">
        <v>7.2929789894260398E-5</v>
      </c>
      <c r="AG172" s="3">
        <f>ABS((M172-H172)/H172)</f>
        <v>1.6767542334315957E-2</v>
      </c>
      <c r="AH172" s="3">
        <f>ABS((P172-I172)/I172)</f>
        <v>0.61619465816551067</v>
      </c>
      <c r="AI172" s="3">
        <f>(P172-M172)/M172</f>
        <v>0.12439718268810616</v>
      </c>
      <c r="AJ172" s="3">
        <f>(P172-J172)/J172</f>
        <v>0.12046606502562064</v>
      </c>
      <c r="AK172" s="3">
        <f>(M172+N172-P172)/N172</f>
        <v>0.53904990345653003</v>
      </c>
    </row>
    <row r="173" spans="1:37" x14ac:dyDescent="0.25">
      <c r="A173" s="32" t="str" cm="1">
        <f t="array" ref="A173:C173">_xlfn.TEXTSPLIT(G173,"P")</f>
        <v>Sponza</v>
      </c>
      <c r="B173" t="str">
        <v>laneFullSah</v>
      </c>
      <c r="C173" t="str">
        <v>arallel</v>
      </c>
      <c r="D173" s="32" t="str">
        <f>IF(ISNUMBER(SEARCH("Plane",G173)),"Plane",IF(ISNUMBER(SEARCH("Point",G173)),"Point"))</f>
        <v>Plane</v>
      </c>
      <c r="E173" s="32" t="str">
        <f>IF(ISNUMBER(SEARCH(15,G173)),"15",IF(ISNUMBER(SEARCH(45,G173)),"45",IF(ISNUMBER(SEARCH("Oblique",G173)),"Oblique","Parallel")))</f>
        <v>Parallel</v>
      </c>
      <c r="F173" s="32" t="str">
        <f>IF(ISNUMBER(SEARCH("Longest",G173)),"Longest",IF(ISNUMBER(SEARCH("Standard",G173)),"Standard",IF(ISNUMBER(SEARCH("Sah",G173)),"Facing","Full")))</f>
        <v>Facing</v>
      </c>
      <c r="G173" s="9" t="s">
        <v>163</v>
      </c>
      <c r="H173" s="1">
        <v>94.518280029296804</v>
      </c>
      <c r="I173" s="1">
        <v>136.59010314941401</v>
      </c>
      <c r="J173" s="8">
        <v>98.9207763671875</v>
      </c>
      <c r="K173" s="1">
        <v>61.3289985656738</v>
      </c>
      <c r="L173" s="3">
        <v>0.99500000476837103</v>
      </c>
      <c r="M173" s="8">
        <v>97.7255859375</v>
      </c>
      <c r="N173" s="1">
        <v>199.19999694824199</v>
      </c>
      <c r="O173" s="1">
        <v>60.724998474121001</v>
      </c>
      <c r="P173" s="8">
        <v>160.42109680175699</v>
      </c>
      <c r="Q173" s="1">
        <v>92.537002563476506</v>
      </c>
      <c r="R173" s="3">
        <v>0.52721726894378595</v>
      </c>
      <c r="S173" s="3">
        <v>0.53819119930267301</v>
      </c>
      <c r="T173" s="11">
        <v>28</v>
      </c>
      <c r="U173" s="11">
        <v>0</v>
      </c>
      <c r="V173" s="11">
        <v>0</v>
      </c>
      <c r="W173" s="11">
        <v>0</v>
      </c>
      <c r="X173" s="11">
        <v>2</v>
      </c>
      <c r="Y173" s="11">
        <v>100</v>
      </c>
      <c r="Z173" s="10">
        <v>0.40000000596046398</v>
      </c>
      <c r="AA173" s="10">
        <v>1.29999995231628</v>
      </c>
      <c r="AB173" s="10">
        <v>0.89999997615814198</v>
      </c>
      <c r="AC173" s="2">
        <v>1.8855422968044801E-4</v>
      </c>
      <c r="AD173" s="2">
        <v>2.5656167417764599E-4</v>
      </c>
      <c r="AE173" s="2">
        <v>7.3387163865845596E-5</v>
      </c>
      <c r="AF173" s="2">
        <v>7.2083304985426299E-5</v>
      </c>
      <c r="AG173" s="3">
        <f>ABS((M173-H173)/H173)</f>
        <v>3.3933181044016693E-2</v>
      </c>
      <c r="AH173" s="3">
        <f>ABS((P173-I173)/I173)</f>
        <v>0.17447086650395593</v>
      </c>
      <c r="AI173" s="3">
        <f>(P173-M173)/M173</f>
        <v>0.64154653321141142</v>
      </c>
      <c r="AJ173" s="3">
        <f>(P173-J173)/J173</f>
        <v>0.6217128766386173</v>
      </c>
      <c r="AK173" s="3">
        <f>(M173+N173-P173)/N173</f>
        <v>0.6852634948556392</v>
      </c>
    </row>
    <row r="174" spans="1:37" x14ac:dyDescent="0.25">
      <c r="A174" s="32" t="str" cm="1">
        <f t="array" ref="A174:B174">_xlfn.TEXTSPLIT(G174,"P")</f>
        <v>Sponza</v>
      </c>
      <c r="B174" t="str">
        <v>laneFullStandard15</v>
      </c>
      <c r="D174" s="32" t="str">
        <f>IF(ISNUMBER(SEARCH("Plane",G174)),"Plane",IF(ISNUMBER(SEARCH("Point",G174)),"Point"))</f>
        <v>Plane</v>
      </c>
      <c r="E174" s="32" t="str">
        <f>IF(ISNUMBER(SEARCH(15,G174)),"15",IF(ISNUMBER(SEARCH(45,G174)),"45",IF(ISNUMBER(SEARCH("Oblique",G174)),"Oblique","Parallel")))</f>
        <v>15</v>
      </c>
      <c r="F174" s="32" t="str">
        <f>IF(ISNUMBER(SEARCH("Longest",G174)),"Longest",IF(ISNUMBER(SEARCH("Standard",G174)),"Standard",IF(ISNUMBER(SEARCH("Sah",G174)),"Facing","Full")))</f>
        <v>Standard</v>
      </c>
      <c r="G174" t="s">
        <v>255</v>
      </c>
      <c r="H174" s="1">
        <v>296.744049072265</v>
      </c>
      <c r="I174" s="1">
        <v>128.73262023925699</v>
      </c>
      <c r="J174" s="8">
        <v>311.22528076171801</v>
      </c>
      <c r="K174" s="1">
        <v>221.31500244140599</v>
      </c>
      <c r="L174" s="3">
        <v>0.99299997091293302</v>
      </c>
      <c r="M174" s="8">
        <v>309.94796752929602</v>
      </c>
      <c r="N174" s="1">
        <v>182.45715332031199</v>
      </c>
      <c r="O174" s="1">
        <v>220.66900634765599</v>
      </c>
      <c r="P174" s="8">
        <v>171.67964172363199</v>
      </c>
      <c r="Q174" s="1">
        <v>101.601997375488</v>
      </c>
      <c r="R174" s="3">
        <v>0.52923548221588101</v>
      </c>
      <c r="S174" s="3">
        <v>0.56443750858306796</v>
      </c>
      <c r="T174">
        <v>28</v>
      </c>
      <c r="U174">
        <v>0</v>
      </c>
      <c r="V174">
        <v>0</v>
      </c>
      <c r="W174">
        <v>0</v>
      </c>
      <c r="X174">
        <v>2</v>
      </c>
      <c r="Y174">
        <v>100</v>
      </c>
      <c r="Z174">
        <v>0.89999997615814198</v>
      </c>
      <c r="AA174">
        <v>1.29999995231628</v>
      </c>
      <c r="AB174">
        <v>0.89999997615814198</v>
      </c>
      <c r="AC174" s="2">
        <v>2.7159060118719897E-4</v>
      </c>
      <c r="AD174" s="2">
        <v>2.7165058418176998E-4</v>
      </c>
      <c r="AE174" s="2">
        <v>7.4427734944037998E-5</v>
      </c>
      <c r="AF174" s="2">
        <v>7.3952644015662304E-5</v>
      </c>
      <c r="AG174" s="3">
        <f>ABS((M174-H174)/H174)</f>
        <v>4.4495983991293182E-2</v>
      </c>
      <c r="AH174" s="3">
        <f>ABS((P174-I174)/I174)</f>
        <v>0.3336141329567866</v>
      </c>
      <c r="AI174" s="3">
        <f>(P174-M174)/M174</f>
        <v>-0.44610173413250415</v>
      </c>
      <c r="AJ174" s="3">
        <f>(P174-J174)/J174</f>
        <v>-0.44837501213445996</v>
      </c>
      <c r="AK174" s="3">
        <f>(M174+N174-P174)/N174</f>
        <v>1.7578125784025993</v>
      </c>
    </row>
    <row r="175" spans="1:37" x14ac:dyDescent="0.25">
      <c r="A175" s="32" t="str" cm="1">
        <f t="array" ref="A175:B175">_xlfn.TEXTSPLIT(G175,"P")</f>
        <v>Sponza</v>
      </c>
      <c r="B175" t="str">
        <v>laneFullStandard45</v>
      </c>
      <c r="D175" s="32" t="str">
        <f>IF(ISNUMBER(SEARCH("Plane",G175)),"Plane",IF(ISNUMBER(SEARCH("Point",G175)),"Point"))</f>
        <v>Plane</v>
      </c>
      <c r="E175" s="32" t="str">
        <f>IF(ISNUMBER(SEARCH(15,G175)),"15",IF(ISNUMBER(SEARCH(45,G175)),"45",IF(ISNUMBER(SEARCH("Oblique",G175)),"Oblique","Parallel")))</f>
        <v>45</v>
      </c>
      <c r="F175" s="32" t="str">
        <f>IF(ISNUMBER(SEARCH("Longest",G175)),"Longest",IF(ISNUMBER(SEARCH("Standard",G175)),"Standard",IF(ISNUMBER(SEARCH("Sah",G175)),"Facing","Full")))</f>
        <v>Standard</v>
      </c>
      <c r="G175" t="s">
        <v>236</v>
      </c>
      <c r="H175" s="1">
        <v>289.28482055664</v>
      </c>
      <c r="I175" s="1">
        <v>128.73262023925699</v>
      </c>
      <c r="J175" s="8">
        <v>279.07965087890602</v>
      </c>
      <c r="K175" s="1">
        <v>197.79699707031199</v>
      </c>
      <c r="L175" s="3">
        <v>0.94599997997283902</v>
      </c>
      <c r="M175" s="8">
        <v>277.61520385742102</v>
      </c>
      <c r="N175" s="1">
        <v>27.1185188293457</v>
      </c>
      <c r="O175" s="1">
        <v>197.02699279785099</v>
      </c>
      <c r="P175" s="8">
        <v>161.05397033691401</v>
      </c>
      <c r="Q175" s="1">
        <v>95.220001220703097</v>
      </c>
      <c r="R175" s="3">
        <v>0.50342768430709794</v>
      </c>
      <c r="S175" s="3">
        <v>0.53963285684585505</v>
      </c>
      <c r="T175">
        <v>28</v>
      </c>
      <c r="U175">
        <v>0</v>
      </c>
      <c r="V175">
        <v>0</v>
      </c>
      <c r="W175">
        <v>0</v>
      </c>
      <c r="X175">
        <v>2</v>
      </c>
      <c r="Y175">
        <v>100</v>
      </c>
      <c r="Z175">
        <v>0.89999997615814198</v>
      </c>
      <c r="AA175">
        <v>1.29999995231628</v>
      </c>
      <c r="AB175">
        <v>0.89999997615814198</v>
      </c>
      <c r="AC175" s="2">
        <v>2.6250863447785302E-4</v>
      </c>
      <c r="AD175" s="2">
        <v>2.6093324413523002E-4</v>
      </c>
      <c r="AE175" s="2">
        <v>7.29885723558254E-5</v>
      </c>
      <c r="AF175" s="2">
        <v>7.2693968832027099E-5</v>
      </c>
      <c r="AG175" s="3">
        <f>ABS((M175-H175)/H175)</f>
        <v>4.0339540376727601E-2</v>
      </c>
      <c r="AH175" s="3">
        <f>ABS((P175-I175)/I175)</f>
        <v>0.25107350442790588</v>
      </c>
      <c r="AI175" s="3">
        <f>(P175-M175)/M175</f>
        <v>-0.41986617411765065</v>
      </c>
      <c r="AJ175" s="3">
        <f>(P175-J175)/J175</f>
        <v>-0.42291037762980405</v>
      </c>
      <c r="AK175" s="3">
        <f>(M175+N175-P175)/N175</f>
        <v>5.298215335948691</v>
      </c>
    </row>
    <row r="176" spans="1:37" x14ac:dyDescent="0.25">
      <c r="A176" s="32" t="str" cm="1">
        <f t="array" ref="A176:B176">_xlfn.TEXTSPLIT(G176,"P")</f>
        <v>Sponza</v>
      </c>
      <c r="B176" t="str">
        <v>laneFullStandardOblique</v>
      </c>
      <c r="D176" s="32" t="str">
        <f>IF(ISNUMBER(SEARCH("Plane",G176)),"Plane",IF(ISNUMBER(SEARCH("Point",G176)),"Point"))</f>
        <v>Plane</v>
      </c>
      <c r="E176" s="32" t="str">
        <f>IF(ISNUMBER(SEARCH(15,G176)),"15",IF(ISNUMBER(SEARCH(45,G176)),"45",IF(ISNUMBER(SEARCH("Oblique",G176)),"Oblique","Parallel")))</f>
        <v>Oblique</v>
      </c>
      <c r="F176" s="32" t="str">
        <f>IF(ISNUMBER(SEARCH("Longest",G176)),"Longest",IF(ISNUMBER(SEARCH("Standard",G176)),"Standard",IF(ISNUMBER(SEARCH("Sah",G176)),"Facing","Full")))</f>
        <v>Standard</v>
      </c>
      <c r="G176" t="s">
        <v>247</v>
      </c>
      <c r="H176" s="1">
        <v>352.73248291015602</v>
      </c>
      <c r="I176" s="1">
        <v>128.73262023925699</v>
      </c>
      <c r="J176" s="8">
        <v>363.60348510742102</v>
      </c>
      <c r="K176" s="1">
        <v>252.16499328613199</v>
      </c>
      <c r="L176" s="3">
        <v>0.98699998855590798</v>
      </c>
      <c r="M176" s="8">
        <v>363.028717041015</v>
      </c>
      <c r="N176" s="1">
        <v>44.215385437011697</v>
      </c>
      <c r="O176" s="1">
        <v>251.85600280761699</v>
      </c>
      <c r="P176" s="8">
        <v>200.05584716796801</v>
      </c>
      <c r="Q176" s="1">
        <v>119.65599822998</v>
      </c>
      <c r="R176" s="3">
        <v>0.54675978422164895</v>
      </c>
      <c r="S176" s="3">
        <v>0.72655200958251898</v>
      </c>
      <c r="T176">
        <v>29</v>
      </c>
      <c r="U176">
        <v>0</v>
      </c>
      <c r="V176">
        <v>0</v>
      </c>
      <c r="W176">
        <v>0</v>
      </c>
      <c r="X176">
        <v>2</v>
      </c>
      <c r="Y176">
        <v>100</v>
      </c>
      <c r="Z176">
        <v>0.89999997615814198</v>
      </c>
      <c r="AA176">
        <v>1.29999995231628</v>
      </c>
      <c r="AB176">
        <v>0.89999997615814198</v>
      </c>
      <c r="AC176" s="2">
        <v>2.6168243493884802E-4</v>
      </c>
      <c r="AD176" s="2">
        <v>2.6167067699134301E-4</v>
      </c>
      <c r="AE176" s="2">
        <v>7.3146322392858497E-5</v>
      </c>
      <c r="AF176" s="2">
        <v>7.2721995820757002E-5</v>
      </c>
      <c r="AG176" s="3">
        <f>ABS((M176-H176)/H176)</f>
        <v>2.9189923326345638E-2</v>
      </c>
      <c r="AH176" s="3">
        <f>ABS((P176-I176)/I176)</f>
        <v>0.5540416003042018</v>
      </c>
      <c r="AI176" s="3">
        <f>(P176-M176)/M176</f>
        <v>-0.44892555939213563</v>
      </c>
      <c r="AJ176" s="3">
        <f>(P176-J176)/J176</f>
        <v>-0.44979667312906912</v>
      </c>
      <c r="AK176" s="3">
        <f>(M176+N176-P176)/N176</f>
        <v>4.6858859933543879</v>
      </c>
    </row>
    <row r="177" spans="1:37" x14ac:dyDescent="0.25">
      <c r="A177" s="32" t="str" cm="1">
        <f t="array" ref="A177:C177">_xlfn.TEXTSPLIT(G177,"P")</f>
        <v>Sponza</v>
      </c>
      <c r="B177" t="str">
        <v>laneFullStandard</v>
      </c>
      <c r="C177" t="str">
        <v>arallel</v>
      </c>
      <c r="D177" s="32" t="str">
        <f>IF(ISNUMBER(SEARCH("Plane",G177)),"Plane",IF(ISNUMBER(SEARCH("Point",G177)),"Point"))</f>
        <v>Plane</v>
      </c>
      <c r="E177" s="32" t="str">
        <f>IF(ISNUMBER(SEARCH(15,G177)),"15",IF(ISNUMBER(SEARCH(45,G177)),"45",IF(ISNUMBER(SEARCH("Oblique",G177)),"Oblique","Parallel")))</f>
        <v>Parallel</v>
      </c>
      <c r="F177" s="32" t="str">
        <f>IF(ISNUMBER(SEARCH("Longest",G177)),"Longest",IF(ISNUMBER(SEARCH("Standard",G177)),"Standard",IF(ISNUMBER(SEARCH("Sah",G177)),"Facing","Full")))</f>
        <v>Standard</v>
      </c>
      <c r="G177" t="s">
        <v>234</v>
      </c>
      <c r="H177" s="1">
        <v>227.95845031738199</v>
      </c>
      <c r="I177" s="1">
        <v>128.73262023925699</v>
      </c>
      <c r="J177" s="8">
        <v>229.61462402343699</v>
      </c>
      <c r="K177" s="1">
        <v>160.50500488281199</v>
      </c>
      <c r="L177" s="3">
        <v>0.99500000476837103</v>
      </c>
      <c r="M177" s="8">
        <v>228.42543029785099</v>
      </c>
      <c r="N177" s="1">
        <v>198.19999694824199</v>
      </c>
      <c r="O177" s="1">
        <v>159.90400695800699</v>
      </c>
      <c r="P177" s="8">
        <v>142.33184814453099</v>
      </c>
      <c r="Q177" s="1">
        <v>83.410003662109304</v>
      </c>
      <c r="R177" s="3">
        <v>0.66049373149871804</v>
      </c>
      <c r="S177" s="3">
        <v>0.65928488969802801</v>
      </c>
      <c r="T177">
        <v>29</v>
      </c>
      <c r="U177">
        <v>0</v>
      </c>
      <c r="V177">
        <v>0</v>
      </c>
      <c r="W177">
        <v>0</v>
      </c>
      <c r="X177">
        <v>2</v>
      </c>
      <c r="Y177">
        <v>100</v>
      </c>
      <c r="Z177">
        <v>0.89999997615814198</v>
      </c>
      <c r="AA177">
        <v>1.29999995231628</v>
      </c>
      <c r="AB177">
        <v>0.89999997615814198</v>
      </c>
      <c r="AC177" s="2">
        <v>2.7326366398483499E-4</v>
      </c>
      <c r="AD177" s="2">
        <v>2.7000842965207902E-4</v>
      </c>
      <c r="AE177" s="2">
        <v>7.5354066211730201E-5</v>
      </c>
      <c r="AF177" s="2">
        <v>7.3797251388896202E-5</v>
      </c>
      <c r="AG177" s="3">
        <f>ABS((M177-H177)/H177)</f>
        <v>2.048531124065982E-3</v>
      </c>
      <c r="AH177" s="3">
        <f>ABS((P177-I177)/I177)</f>
        <v>0.10563933119670102</v>
      </c>
      <c r="AI177" s="3">
        <f>(P177-M177)/M177</f>
        <v>-0.37690016405380045</v>
      </c>
      <c r="AJ177" s="3">
        <f>(P177-J177)/J177</f>
        <v>-0.38012725125903546</v>
      </c>
      <c r="AK177" s="3">
        <f>(M177+N177-P177)/N177</f>
        <v>1.4343773132135942</v>
      </c>
    </row>
    <row r="178" spans="1:37" x14ac:dyDescent="0.25">
      <c r="A178" s="32" t="str" cm="1">
        <f t="array" ref="A178:B178">_xlfn.TEXTSPLIT(G178,"P")</f>
        <v>Sponza</v>
      </c>
      <c r="B178" t="str">
        <v>ointFull15</v>
      </c>
      <c r="D178" s="32" t="str">
        <f>IF(ISNUMBER(SEARCH("Plane",G178)),"Plane",IF(ISNUMBER(SEARCH("Point",G178)),"Point"))</f>
        <v>Point</v>
      </c>
      <c r="E178" s="32" t="str">
        <f>IF(ISNUMBER(SEARCH(15,G178)),"15",IF(ISNUMBER(SEARCH(45,G178)),"45",IF(ISNUMBER(SEARCH("Oblique",G178)),"Oblique","Parallel")))</f>
        <v>15</v>
      </c>
      <c r="F178" s="32" t="str">
        <f>IF(ISNUMBER(SEARCH("Longest",G178)),"Longest",IF(ISNUMBER(SEARCH("Standard",G178)),"Standard",IF(ISNUMBER(SEARCH("Sah",G178)),"Facing","Full")))</f>
        <v>Full</v>
      </c>
      <c r="G178" t="s">
        <v>49</v>
      </c>
      <c r="H178" s="1">
        <v>177.82650756835901</v>
      </c>
      <c r="I178" s="1">
        <v>136.59010314941401</v>
      </c>
      <c r="J178" s="8">
        <v>186.26820373535099</v>
      </c>
      <c r="K178" s="1">
        <v>110.41600036621</v>
      </c>
      <c r="L178" s="3">
        <v>0.990999996662139</v>
      </c>
      <c r="M178" s="8">
        <v>185.74620056152301</v>
      </c>
      <c r="N178" s="1">
        <v>58</v>
      </c>
      <c r="O178" s="1">
        <v>110.15499877929599</v>
      </c>
      <c r="P178" s="8">
        <v>192.40623474121</v>
      </c>
      <c r="Q178" s="1">
        <v>113.554000854492</v>
      </c>
      <c r="R178" s="3">
        <v>0.30303561687469399</v>
      </c>
      <c r="S178" s="3">
        <v>0.44910022616386402</v>
      </c>
      <c r="T178">
        <v>84</v>
      </c>
      <c r="U178">
        <v>0</v>
      </c>
      <c r="V178">
        <v>0</v>
      </c>
      <c r="W178">
        <v>0</v>
      </c>
      <c r="X178">
        <v>2</v>
      </c>
      <c r="Y178">
        <v>100</v>
      </c>
      <c r="Z178">
        <v>0.40000000596046398</v>
      </c>
      <c r="AA178">
        <v>1.29999995231628</v>
      </c>
      <c r="AB178">
        <v>0.89999997615814198</v>
      </c>
      <c r="AC178" s="2">
        <v>2.4884293088689398E-4</v>
      </c>
      <c r="AD178" s="2">
        <v>2.5453849229961601E-4</v>
      </c>
      <c r="AE178" s="2">
        <v>1.4102021232247301E-3</v>
      </c>
      <c r="AF178" s="2">
        <v>7.2127266321331195E-5</v>
      </c>
      <c r="AG178" s="3">
        <f>ABS((M178-H178)/H178)</f>
        <v>4.4536065525099311E-2</v>
      </c>
      <c r="AH178" s="3">
        <f>ABS((P178-I178)/I178)</f>
        <v>0.40863964741822845</v>
      </c>
      <c r="AI178" s="3">
        <f>(P178-M178)/M178</f>
        <v>3.5855560757384358E-2</v>
      </c>
      <c r="AJ178" s="3">
        <f>(P178-J178)/J178</f>
        <v>3.2952650440436368E-2</v>
      </c>
      <c r="AK178" s="3">
        <f>(M178+N178-P178)/N178</f>
        <v>0.88517182448815535</v>
      </c>
    </row>
    <row r="179" spans="1:37" x14ac:dyDescent="0.25">
      <c r="A179" s="32" t="str" cm="1">
        <f t="array" ref="A179:B179">_xlfn.TEXTSPLIT(G179,"P")</f>
        <v>Sponza</v>
      </c>
      <c r="B179" t="str">
        <v>ointFull15Longest</v>
      </c>
      <c r="D179" s="32" t="str">
        <f>IF(ISNUMBER(SEARCH("Plane",G179)),"Plane",IF(ISNUMBER(SEARCH("Point",G179)),"Point"))</f>
        <v>Point</v>
      </c>
      <c r="E179" s="32" t="str">
        <f>IF(ISNUMBER(SEARCH(15,G179)),"15",IF(ISNUMBER(SEARCH(45,G179)),"45",IF(ISNUMBER(SEARCH("Oblique",G179)),"Oblique","Parallel")))</f>
        <v>15</v>
      </c>
      <c r="F179" s="32" t="str">
        <f>IF(ISNUMBER(SEARCH("Longest",G179)),"Longest",IF(ISNUMBER(SEARCH("Standard",G179)),"Standard",IF(ISNUMBER(SEARCH("Sah",G179)),"Facing","Full")))</f>
        <v>Longest</v>
      </c>
      <c r="G179" t="s">
        <v>325</v>
      </c>
      <c r="H179" s="1">
        <v>391.87390136718699</v>
      </c>
      <c r="I179" s="1">
        <v>128.73262023925699</v>
      </c>
      <c r="J179" s="8">
        <v>377.52926635742102</v>
      </c>
      <c r="K179" s="1">
        <v>274.46798706054602</v>
      </c>
      <c r="L179" s="3">
        <v>0.990999996662139</v>
      </c>
      <c r="M179" s="8">
        <v>377.082427978515</v>
      </c>
      <c r="N179" s="1">
        <v>49.644443511962798</v>
      </c>
      <c r="O179" s="1">
        <v>274.239013671875</v>
      </c>
      <c r="P179" s="8">
        <v>166.50900268554599</v>
      </c>
      <c r="Q179" s="1">
        <v>99.175003051757798</v>
      </c>
      <c r="R179" s="3">
        <v>0.37665981054306003</v>
      </c>
      <c r="S179" s="3">
        <v>0.64698249101638705</v>
      </c>
      <c r="T179">
        <v>32</v>
      </c>
      <c r="U179">
        <v>0</v>
      </c>
      <c r="V179">
        <v>0</v>
      </c>
      <c r="W179">
        <v>0</v>
      </c>
      <c r="X179">
        <v>2</v>
      </c>
      <c r="Y179">
        <v>100</v>
      </c>
      <c r="Z179">
        <v>0.89999997615814198</v>
      </c>
      <c r="AA179">
        <v>1.29999995231628</v>
      </c>
      <c r="AB179">
        <v>0.89999997615814198</v>
      </c>
      <c r="AC179" s="2">
        <v>2.5004503550007901E-4</v>
      </c>
      <c r="AD179" s="2">
        <v>2.6166270254179797E-4</v>
      </c>
      <c r="AE179" s="2">
        <v>7.2721886681392694E-5</v>
      </c>
      <c r="AF179" s="2">
        <v>7.3054376116488102E-5</v>
      </c>
      <c r="AG179" s="3">
        <f>ABS((M179-H179)/H179)</f>
        <v>3.7745492458331219E-2</v>
      </c>
      <c r="AH179" s="3">
        <f>ABS((P179-I179)/I179)</f>
        <v>0.29344840784005966</v>
      </c>
      <c r="AI179" s="3">
        <f>(P179-M179)/M179</f>
        <v>-0.55842810396077869</v>
      </c>
      <c r="AJ179" s="3">
        <f>(P179-J179)/J179</f>
        <v>-0.55895074230376163</v>
      </c>
      <c r="AK179" s="3">
        <f>(M179+N179-P179)/N179</f>
        <v>5.2416312964053509</v>
      </c>
    </row>
    <row r="180" spans="1:37" x14ac:dyDescent="0.25">
      <c r="A180" s="32" t="str" cm="1">
        <f t="array" ref="A180:B180">_xlfn.TEXTSPLIT(G180,"P")</f>
        <v>Sponza</v>
      </c>
      <c r="B180" t="str">
        <v>ointFull45</v>
      </c>
      <c r="D180" s="32" t="str">
        <f>IF(ISNUMBER(SEARCH("Plane",G180)),"Plane",IF(ISNUMBER(SEARCH("Point",G180)),"Point"))</f>
        <v>Point</v>
      </c>
      <c r="E180" s="32" t="str">
        <f>IF(ISNUMBER(SEARCH(15,G180)),"15",IF(ISNUMBER(SEARCH(45,G180)),"45",IF(ISNUMBER(SEARCH("Oblique",G180)),"Oblique","Parallel")))</f>
        <v>45</v>
      </c>
      <c r="F180" s="32" t="str">
        <f>IF(ISNUMBER(SEARCH("Longest",G180)),"Longest",IF(ISNUMBER(SEARCH("Standard",G180)),"Standard",IF(ISNUMBER(SEARCH("Sah",G180)),"Facing","Full")))</f>
        <v>Full</v>
      </c>
      <c r="G180" t="s">
        <v>84</v>
      </c>
      <c r="H180" s="1">
        <v>198.72708129882801</v>
      </c>
      <c r="I180" s="1">
        <v>136.59010314941401</v>
      </c>
      <c r="J180" s="8">
        <v>229.14556884765599</v>
      </c>
      <c r="K180" s="1">
        <v>137.76100158691401</v>
      </c>
      <c r="L180" s="3">
        <v>0.89099997282028198</v>
      </c>
      <c r="M180" s="8">
        <v>226.13757324218699</v>
      </c>
      <c r="N180" s="1">
        <v>27.596330642700099</v>
      </c>
      <c r="O180" s="1">
        <v>136.23800659179599</v>
      </c>
      <c r="P180" s="8">
        <v>218.03526306152301</v>
      </c>
      <c r="Q180" s="1">
        <v>127.175003051757</v>
      </c>
      <c r="R180" s="3">
        <v>0.20955908298492401</v>
      </c>
      <c r="S180" s="3">
        <v>0.57087659835815396</v>
      </c>
      <c r="T180">
        <v>78</v>
      </c>
      <c r="U180">
        <v>0</v>
      </c>
      <c r="V180">
        <v>0</v>
      </c>
      <c r="W180">
        <v>0</v>
      </c>
      <c r="X180">
        <v>2</v>
      </c>
      <c r="Y180">
        <v>100</v>
      </c>
      <c r="Z180">
        <v>0.40000000596046398</v>
      </c>
      <c r="AA180">
        <v>1.29999995231628</v>
      </c>
      <c r="AB180">
        <v>0.89999997615814198</v>
      </c>
      <c r="AC180" s="2">
        <v>2.4420698173344097E-4</v>
      </c>
      <c r="AD180" s="2">
        <v>2.55521270446479E-4</v>
      </c>
      <c r="AE180" s="2">
        <v>1.3745129108428901E-3</v>
      </c>
      <c r="AF180" s="2">
        <v>7.2355534939560999E-5</v>
      </c>
      <c r="AG180" s="3">
        <f>ABS((M180-H180)/H180)</f>
        <v>0.13793033020065107</v>
      </c>
      <c r="AH180" s="3">
        <f>ABS((P180-I180)/I180)</f>
        <v>0.59627423974500759</v>
      </c>
      <c r="AI180" s="3">
        <f>(P180-M180)/M180</f>
        <v>-3.58291197013361E-2</v>
      </c>
      <c r="AJ180" s="3">
        <f>(P180-J180)/J180</f>
        <v>-4.8485798097712744E-2</v>
      </c>
      <c r="AK180" s="3">
        <f>(M180+N180-P180)/N180</f>
        <v>1.2936009966530548</v>
      </c>
    </row>
    <row r="181" spans="1:37" x14ac:dyDescent="0.25">
      <c r="A181" s="32" t="str" cm="1">
        <f t="array" ref="A181:B181">_xlfn.TEXTSPLIT(G181,"P")</f>
        <v>Sponza</v>
      </c>
      <c r="B181" t="str">
        <v>ointFull45Longest</v>
      </c>
      <c r="D181" s="32" t="str">
        <f>IF(ISNUMBER(SEARCH("Plane",G181)),"Plane",IF(ISNUMBER(SEARCH("Point",G181)),"Point"))</f>
        <v>Point</v>
      </c>
      <c r="E181" s="32" t="str">
        <f>IF(ISNUMBER(SEARCH(15,G181)),"15",IF(ISNUMBER(SEARCH(45,G181)),"45",IF(ISNUMBER(SEARCH("Oblique",G181)),"Oblique","Parallel")))</f>
        <v>45</v>
      </c>
      <c r="F181" s="32" t="str">
        <f>IF(ISNUMBER(SEARCH("Longest",G181)),"Longest",IF(ISNUMBER(SEARCH("Standard",G181)),"Standard",IF(ISNUMBER(SEARCH("Sah",G181)),"Facing","Full")))</f>
        <v>Longest</v>
      </c>
      <c r="G181" t="s">
        <v>326</v>
      </c>
      <c r="H181" s="1">
        <v>341.19039916992102</v>
      </c>
      <c r="I181" s="1">
        <v>128.73262023925699</v>
      </c>
      <c r="J181" s="8">
        <v>375.82897949218699</v>
      </c>
      <c r="K181" s="1">
        <v>263.79098510742102</v>
      </c>
      <c r="L181" s="3">
        <v>0.912999987602233</v>
      </c>
      <c r="M181" s="8">
        <v>373.84661865234301</v>
      </c>
      <c r="N181" s="1">
        <v>22.786205291748001</v>
      </c>
      <c r="O181" s="1">
        <v>262.77700805664</v>
      </c>
      <c r="P181" s="8">
        <v>200.887603759765</v>
      </c>
      <c r="Q181" s="1">
        <v>118.50700378417901</v>
      </c>
      <c r="R181" s="3">
        <v>0.45696485042571999</v>
      </c>
      <c r="S181" s="3">
        <v>0.778975129127502</v>
      </c>
      <c r="T181">
        <v>32</v>
      </c>
      <c r="U181">
        <v>0</v>
      </c>
      <c r="V181">
        <v>0</v>
      </c>
      <c r="W181">
        <v>0</v>
      </c>
      <c r="X181">
        <v>2</v>
      </c>
      <c r="Y181">
        <v>100</v>
      </c>
      <c r="Z181">
        <v>0.89999997615814198</v>
      </c>
      <c r="AA181">
        <v>1.29999995231628</v>
      </c>
      <c r="AB181">
        <v>0.89999997615814198</v>
      </c>
      <c r="AC181" s="2">
        <v>2.4905576719902402E-4</v>
      </c>
      <c r="AD181" s="2">
        <v>2.6284635532647301E-4</v>
      </c>
      <c r="AE181" s="2">
        <v>7.2804221417754794E-5</v>
      </c>
      <c r="AF181" s="2">
        <v>7.3419745604041896E-5</v>
      </c>
      <c r="AG181" s="3">
        <f>ABS((M181-H181)/H181)</f>
        <v>9.5712597898038765E-2</v>
      </c>
      <c r="AH181" s="3">
        <f>ABS((P181-I181)/I181)</f>
        <v>0.56050271785351546</v>
      </c>
      <c r="AI181" s="3">
        <f>(P181-M181)/M181</f>
        <v>-0.46264699548726018</v>
      </c>
      <c r="AJ181" s="3">
        <f>(P181-J181)/J181</f>
        <v>-0.46548133666754349</v>
      </c>
      <c r="AK181" s="3">
        <f>(M181+N181-P181)/N181</f>
        <v>8.5905142026967916</v>
      </c>
    </row>
    <row r="182" spans="1:37" x14ac:dyDescent="0.25">
      <c r="A182" s="32" t="str" cm="1">
        <f t="array" ref="A182:B182">_xlfn.TEXTSPLIT(G182,"P")</f>
        <v>Sponza</v>
      </c>
      <c r="B182" t="str">
        <v>ointFullOblique</v>
      </c>
      <c r="D182" s="32" t="str">
        <f>IF(ISNUMBER(SEARCH("Plane",G182)),"Plane",IF(ISNUMBER(SEARCH("Point",G182)),"Point"))</f>
        <v>Point</v>
      </c>
      <c r="E182" s="32" t="str">
        <f>IF(ISNUMBER(SEARCH(15,G182)),"15",IF(ISNUMBER(SEARCH(45,G182)),"45",IF(ISNUMBER(SEARCH("Oblique",G182)),"Oblique","Parallel")))</f>
        <v>Oblique</v>
      </c>
      <c r="F182" s="32" t="str">
        <f>IF(ISNUMBER(SEARCH("Longest",G182)),"Longest",IF(ISNUMBER(SEARCH("Standard",G182)),"Standard",IF(ISNUMBER(SEARCH("Sah",G182)),"Facing","Full")))</f>
        <v>Full</v>
      </c>
      <c r="G182" t="s">
        <v>85</v>
      </c>
      <c r="H182" s="1">
        <v>177.43194580078099</v>
      </c>
      <c r="I182" s="1">
        <v>136.59010314941401</v>
      </c>
      <c r="J182" s="8">
        <v>196.45559692382801</v>
      </c>
      <c r="K182" s="1">
        <v>115.52700042724599</v>
      </c>
      <c r="L182" s="3">
        <v>0.962000012397766</v>
      </c>
      <c r="M182" s="8">
        <v>193.634841918945</v>
      </c>
      <c r="N182" s="1">
        <v>77.292312622070298</v>
      </c>
      <c r="O182" s="1">
        <v>113.95700073242099</v>
      </c>
      <c r="P182" s="8">
        <v>203.092514038085</v>
      </c>
      <c r="Q182" s="1">
        <v>118.679000854492</v>
      </c>
      <c r="R182" s="3">
        <v>0.45685532689094499</v>
      </c>
      <c r="S182" s="3">
        <v>0.46255651116371099</v>
      </c>
      <c r="T182">
        <v>44</v>
      </c>
      <c r="U182">
        <v>0</v>
      </c>
      <c r="V182">
        <v>0</v>
      </c>
      <c r="W182">
        <v>0</v>
      </c>
      <c r="X182">
        <v>2</v>
      </c>
      <c r="Y182">
        <v>100</v>
      </c>
      <c r="Z182">
        <v>0.40000000596046398</v>
      </c>
      <c r="AA182">
        <v>1.29999995231628</v>
      </c>
      <c r="AB182">
        <v>0.89999997615814198</v>
      </c>
      <c r="AC182" s="2">
        <v>2.46939482167363E-4</v>
      </c>
      <c r="AD182" s="2">
        <v>2.5611635646782799E-4</v>
      </c>
      <c r="AE182" s="2">
        <v>1.3020826736465001E-3</v>
      </c>
      <c r="AF182" s="2">
        <v>7.2503527917433503E-5</v>
      </c>
      <c r="AG182" s="3">
        <f>ABS((M182-H182)/H182)</f>
        <v>9.1318933831433455E-2</v>
      </c>
      <c r="AH182" s="3">
        <f>ABS((P182-I182)/I182)</f>
        <v>0.48687576446095027</v>
      </c>
      <c r="AI182" s="3">
        <f>(P182-M182)/M182</f>
        <v>4.8842822011851333E-2</v>
      </c>
      <c r="AJ182" s="3">
        <f>(P182-J182)/J182</f>
        <v>3.378329362044253E-2</v>
      </c>
      <c r="AK182" s="3">
        <f>(M182+N182-P182)/N182</f>
        <v>0.87763760976613037</v>
      </c>
    </row>
    <row r="183" spans="1:37" x14ac:dyDescent="0.25">
      <c r="A183" s="32" t="str" cm="1">
        <f t="array" ref="A183:B183">_xlfn.TEXTSPLIT(G183,"P")</f>
        <v>Sponza</v>
      </c>
      <c r="B183" t="str">
        <v>ointFullObliqueLongest</v>
      </c>
      <c r="D183" s="32" t="str">
        <f>IF(ISNUMBER(SEARCH("Plane",G183)),"Plane",IF(ISNUMBER(SEARCH("Point",G183)),"Point"))</f>
        <v>Point</v>
      </c>
      <c r="E183" s="32" t="str">
        <f>IF(ISNUMBER(SEARCH(15,G183)),"15",IF(ISNUMBER(SEARCH(45,G183)),"45",IF(ISNUMBER(SEARCH("Oblique",G183)),"Oblique","Parallel")))</f>
        <v>Oblique</v>
      </c>
      <c r="F183" s="32" t="str">
        <f>IF(ISNUMBER(SEARCH("Longest",G183)),"Longest",IF(ISNUMBER(SEARCH("Standard",G183)),"Standard",IF(ISNUMBER(SEARCH("Sah",G183)),"Facing","Full")))</f>
        <v>Longest</v>
      </c>
      <c r="G183" t="s">
        <v>327</v>
      </c>
      <c r="H183" s="1">
        <v>326.622802734375</v>
      </c>
      <c r="I183" s="1">
        <v>128.73262023925699</v>
      </c>
      <c r="J183" s="8">
        <v>333.68048095703102</v>
      </c>
      <c r="K183" s="1">
        <v>232.05599975585901</v>
      </c>
      <c r="L183" s="3">
        <v>0.96799999475479104</v>
      </c>
      <c r="M183" s="8">
        <v>331.330474853515</v>
      </c>
      <c r="N183" s="1">
        <v>73.437492370605398</v>
      </c>
      <c r="O183" s="1">
        <v>230.81199645996</v>
      </c>
      <c r="P183" s="8">
        <v>185.46855163574199</v>
      </c>
      <c r="Q183" s="1">
        <v>109.800003051757</v>
      </c>
      <c r="R183" s="3">
        <v>0.159827411174774</v>
      </c>
      <c r="S183" s="3">
        <v>0.53118240833282404</v>
      </c>
      <c r="T183">
        <v>31</v>
      </c>
      <c r="U183">
        <v>0</v>
      </c>
      <c r="V183">
        <v>0</v>
      </c>
      <c r="W183">
        <v>0</v>
      </c>
      <c r="X183">
        <v>2</v>
      </c>
      <c r="Y183">
        <v>100</v>
      </c>
      <c r="Z183">
        <v>0.89999997615814198</v>
      </c>
      <c r="AA183">
        <v>1.29999995231628</v>
      </c>
      <c r="AB183">
        <v>0.89999997615814198</v>
      </c>
      <c r="AC183" s="2">
        <v>2.5006505893543298E-4</v>
      </c>
      <c r="AD183" s="2">
        <v>2.6572606293484498E-4</v>
      </c>
      <c r="AE183" s="2">
        <v>7.3036899266298806E-5</v>
      </c>
      <c r="AF183" s="2">
        <v>7.3721494118217298E-5</v>
      </c>
      <c r="AG183" s="3">
        <f>ABS((M183-H183)/H183)</f>
        <v>1.4413176544102157E-2</v>
      </c>
      <c r="AH183" s="3">
        <f>ABS((P183-I183)/I183)</f>
        <v>0.44072692135868907</v>
      </c>
      <c r="AI183" s="3">
        <f>(P183-M183)/M183</f>
        <v>-0.44023093040946576</v>
      </c>
      <c r="AJ183" s="3">
        <f>(P183-J183)/J183</f>
        <v>-0.44417320694396478</v>
      </c>
      <c r="AK183" s="3">
        <f>(M183+N183-P183)/N183</f>
        <v>2.9862051182477023</v>
      </c>
    </row>
    <row r="184" spans="1:37" x14ac:dyDescent="0.25">
      <c r="A184" s="32" t="str" cm="1">
        <f t="array" ref="A184:C184">_xlfn.TEXTSPLIT(G184,"P")</f>
        <v>Sponza</v>
      </c>
      <c r="B184" t="str">
        <v>ointFull</v>
      </c>
      <c r="C184" t="str">
        <v>arallel</v>
      </c>
      <c r="D184" s="32" t="str">
        <f>IF(ISNUMBER(SEARCH("Plane",G184)),"Plane",IF(ISNUMBER(SEARCH("Point",G184)),"Point"))</f>
        <v>Point</v>
      </c>
      <c r="E184" s="32" t="str">
        <f>IF(ISNUMBER(SEARCH(15,G184)),"15",IF(ISNUMBER(SEARCH(45,G184)),"45",IF(ISNUMBER(SEARCH("Oblique",G184)),"Oblique","Parallel")))</f>
        <v>Parallel</v>
      </c>
      <c r="F184" s="32" t="str">
        <f>IF(ISNUMBER(SEARCH("Longest",G184)),"Longest",IF(ISNUMBER(SEARCH("Standard",G184)),"Standard",IF(ISNUMBER(SEARCH("Sah",G184)),"Facing","Full")))</f>
        <v>Full</v>
      </c>
      <c r="G184" t="s">
        <v>83</v>
      </c>
      <c r="H184" s="1">
        <v>186.75717163085901</v>
      </c>
      <c r="I184" s="1">
        <v>136.59010314941401</v>
      </c>
      <c r="J184" s="8">
        <v>189.47019958496</v>
      </c>
      <c r="K184" s="1">
        <v>112.637001037597</v>
      </c>
      <c r="L184" s="3">
        <v>1</v>
      </c>
      <c r="M184" s="8">
        <v>189.47019958496</v>
      </c>
      <c r="N184" s="1">
        <v>189.47019958496</v>
      </c>
      <c r="O184" s="1">
        <v>112.637001037597</v>
      </c>
      <c r="P184" s="8">
        <v>204.31150817871</v>
      </c>
      <c r="Q184" s="1">
        <v>120.38400268554599</v>
      </c>
      <c r="R184" s="3">
        <v>0.67392921447753895</v>
      </c>
      <c r="S184" s="3">
        <v>0.63533121347427302</v>
      </c>
      <c r="T184">
        <v>76</v>
      </c>
      <c r="U184">
        <v>0</v>
      </c>
      <c r="V184">
        <v>0</v>
      </c>
      <c r="W184">
        <v>0</v>
      </c>
      <c r="X184">
        <v>2</v>
      </c>
      <c r="Y184">
        <v>100</v>
      </c>
      <c r="Z184">
        <v>0.40000000596046398</v>
      </c>
      <c r="AA184">
        <v>1.29999995231628</v>
      </c>
      <c r="AB184">
        <v>0.89999997615814198</v>
      </c>
      <c r="AC184" s="2">
        <v>2.4774792836978999E-4</v>
      </c>
      <c r="AD184" s="2">
        <v>2.5559208006598001E-4</v>
      </c>
      <c r="AE184" s="2">
        <v>1.3922695070505101E-3</v>
      </c>
      <c r="AF184" s="2">
        <v>7.3089686338789693E-5</v>
      </c>
      <c r="AG184" s="3">
        <f>ABS((M184-H184)/H184)</f>
        <v>1.4527034921387212E-2</v>
      </c>
      <c r="AH184" s="3">
        <f>ABS((P184-I184)/I184)</f>
        <v>0.49580023345627389</v>
      </c>
      <c r="AI184" s="3">
        <f>(P184-M184)/M184</f>
        <v>7.8330569272953315E-2</v>
      </c>
      <c r="AJ184" s="3">
        <f>(P184-J184)/J184</f>
        <v>7.8330569272953315E-2</v>
      </c>
      <c r="AK184" s="3">
        <f>(M184+N184-P184)/N184</f>
        <v>0.92166943072704666</v>
      </c>
    </row>
    <row r="185" spans="1:37" x14ac:dyDescent="0.25">
      <c r="A185" s="32" t="str" cm="1">
        <f t="array" ref="A185:C185">_xlfn.TEXTSPLIT(G185,"P")</f>
        <v>Sponza</v>
      </c>
      <c r="B185" t="str">
        <v>ointFull</v>
      </c>
      <c r="C185" t="str">
        <v>arallelLongest</v>
      </c>
      <c r="D185" s="32" t="str">
        <f>IF(ISNUMBER(SEARCH("Plane",G185)),"Plane",IF(ISNUMBER(SEARCH("Point",G185)),"Point"))</f>
        <v>Point</v>
      </c>
      <c r="E185" s="32" t="str">
        <f>IF(ISNUMBER(SEARCH(15,G185)),"15",IF(ISNUMBER(SEARCH(45,G185)),"45",IF(ISNUMBER(SEARCH("Oblique",G185)),"Oblique","Parallel")))</f>
        <v>Parallel</v>
      </c>
      <c r="F185" s="32" t="str">
        <f>IF(ISNUMBER(SEARCH("Longest",G185)),"Longest",IF(ISNUMBER(SEARCH("Standard",G185)),"Standard",IF(ISNUMBER(SEARCH("Sah",G185)),"Facing","Full")))</f>
        <v>Longest</v>
      </c>
      <c r="G185" t="s">
        <v>324</v>
      </c>
      <c r="H185" s="1">
        <v>351.78219604492102</v>
      </c>
      <c r="I185" s="1">
        <v>128.73262023925699</v>
      </c>
      <c r="J185" s="8">
        <v>356.47100830078102</v>
      </c>
      <c r="K185" s="1">
        <v>254.07899475097599</v>
      </c>
      <c r="L185" s="3">
        <v>1</v>
      </c>
      <c r="M185" s="8">
        <v>356.47100830078102</v>
      </c>
      <c r="N185" s="1">
        <v>356.47100830078102</v>
      </c>
      <c r="O185" s="1">
        <v>254.07899475097599</v>
      </c>
      <c r="P185" s="8">
        <v>180.54609680175699</v>
      </c>
      <c r="Q185" s="1">
        <v>107.63899993896401</v>
      </c>
      <c r="R185" s="3">
        <v>8.0776862800121293E-2</v>
      </c>
      <c r="S185" s="3">
        <v>0.76579600572586004</v>
      </c>
      <c r="T185">
        <v>30</v>
      </c>
      <c r="U185">
        <v>0</v>
      </c>
      <c r="V185">
        <v>0</v>
      </c>
      <c r="W185">
        <v>0</v>
      </c>
      <c r="X185">
        <v>2</v>
      </c>
      <c r="Y185">
        <v>100</v>
      </c>
      <c r="Z185">
        <v>0.89999997615814198</v>
      </c>
      <c r="AA185">
        <v>1.29999995231628</v>
      </c>
      <c r="AB185">
        <v>0.89999997615814198</v>
      </c>
      <c r="AC185" s="2">
        <v>2.5243338313885001E-4</v>
      </c>
      <c r="AD185" s="2">
        <v>2.6093315682373898E-4</v>
      </c>
      <c r="AE185" s="2">
        <v>7.3434777732472799E-5</v>
      </c>
      <c r="AF185" s="2">
        <v>7.3169248935300803E-5</v>
      </c>
      <c r="AG185" s="3">
        <f>ABS((M185-H185)/H185)</f>
        <v>1.3328736668814416E-2</v>
      </c>
      <c r="AH185" s="3">
        <f>ABS((P185-I185)/I185)</f>
        <v>0.40248910079047306</v>
      </c>
      <c r="AI185" s="3">
        <f>(P185-M185)/M185</f>
        <v>-0.49351814706508512</v>
      </c>
      <c r="AJ185" s="3">
        <f>(P185-J185)/J185</f>
        <v>-0.49351814706508512</v>
      </c>
      <c r="AK185" s="3">
        <f>(M185+N185-P185)/N185</f>
        <v>1.4935181470650851</v>
      </c>
    </row>
    <row r="186" spans="1:37" x14ac:dyDescent="0.25">
      <c r="A186" s="32" t="str" cm="1">
        <f t="array" ref="A186:B186">_xlfn.TEXTSPLIT(G186,"P")</f>
        <v>Sponza</v>
      </c>
      <c r="B186" t="str">
        <v>ointFullSah15</v>
      </c>
      <c r="D186" s="32" t="str">
        <f>IF(ISNUMBER(SEARCH("Plane",G186)),"Plane",IF(ISNUMBER(SEARCH("Point",G186)),"Point"))</f>
        <v>Point</v>
      </c>
      <c r="E186" s="32" t="str">
        <f>IF(ISNUMBER(SEARCH(15,G186)),"15",IF(ISNUMBER(SEARCH(45,G186)),"45",IF(ISNUMBER(SEARCH("Oblique",G186)),"Oblique","Parallel")))</f>
        <v>15</v>
      </c>
      <c r="F186" s="32" t="str">
        <f>IF(ISNUMBER(SEARCH("Longest",G186)),"Longest",IF(ISNUMBER(SEARCH("Standard",G186)),"Standard",IF(ISNUMBER(SEARCH("Sah",G186)),"Facing","Full")))</f>
        <v>Facing</v>
      </c>
      <c r="G186" s="9" t="s">
        <v>205</v>
      </c>
      <c r="H186" s="1">
        <v>164.096267700195</v>
      </c>
      <c r="I186" s="1">
        <v>136.59010314941401</v>
      </c>
      <c r="J186" s="8">
        <v>162.520584106445</v>
      </c>
      <c r="K186" s="1">
        <v>97.443000793457003</v>
      </c>
      <c r="L186" s="3">
        <v>0.990999996662139</v>
      </c>
      <c r="M186" s="8">
        <v>162.00177001953099</v>
      </c>
      <c r="N186" s="1">
        <v>57.644443511962798</v>
      </c>
      <c r="O186" s="1">
        <v>97.178001403808594</v>
      </c>
      <c r="P186" s="8">
        <v>184.33741760253901</v>
      </c>
      <c r="Q186" s="1">
        <v>108.234001159667</v>
      </c>
      <c r="R186" s="3">
        <v>0.37341022491455</v>
      </c>
      <c r="S186" s="3">
        <v>0.65574979782104403</v>
      </c>
      <c r="T186" s="11">
        <v>28</v>
      </c>
      <c r="U186" s="11">
        <v>0</v>
      </c>
      <c r="V186" s="11">
        <v>0</v>
      </c>
      <c r="W186" s="11">
        <v>0</v>
      </c>
      <c r="X186" s="11">
        <v>2</v>
      </c>
      <c r="Y186" s="11">
        <v>100</v>
      </c>
      <c r="Z186" s="10">
        <v>0.40000000596046398</v>
      </c>
      <c r="AA186" s="10">
        <v>1.29999995231628</v>
      </c>
      <c r="AB186" s="10">
        <v>0.89999997615814198</v>
      </c>
      <c r="AC186" s="2">
        <v>2.4781661340966799E-4</v>
      </c>
      <c r="AD186" s="2">
        <v>2.6181689463555802E-4</v>
      </c>
      <c r="AE186" s="2">
        <v>7.3142735345754705E-5</v>
      </c>
      <c r="AF186" s="2">
        <v>7.2984694270417094E-5</v>
      </c>
      <c r="AG186" s="3">
        <f>ABS((M186-H186)/H186)</f>
        <v>1.2763834973325946E-2</v>
      </c>
      <c r="AH186" s="3">
        <f>ABS((P186-I186)/I186)</f>
        <v>0.34956642796363424</v>
      </c>
      <c r="AI186" s="3">
        <f>(P186-M186)/M186</f>
        <v>0.13787286139105281</v>
      </c>
      <c r="AJ186" s="3">
        <f>(P186-J186)/J186</f>
        <v>0.13424043247226322</v>
      </c>
      <c r="AK186" s="3">
        <f>(M186+N186-P186)/N186</f>
        <v>0.61252731014095496</v>
      </c>
    </row>
    <row r="187" spans="1:37" x14ac:dyDescent="0.25">
      <c r="A187" s="32" t="str" cm="1">
        <f t="array" ref="A187:B187">_xlfn.TEXTSPLIT(G187,"P")</f>
        <v>Sponza</v>
      </c>
      <c r="B187" t="str">
        <v>ointFullSah45</v>
      </c>
      <c r="D187" s="32" t="str">
        <f>IF(ISNUMBER(SEARCH("Plane",G187)),"Plane",IF(ISNUMBER(SEARCH("Point",G187)),"Point"))</f>
        <v>Point</v>
      </c>
      <c r="E187" s="32" t="str">
        <f>IF(ISNUMBER(SEARCH(15,G187)),"15",IF(ISNUMBER(SEARCH(45,G187)),"45",IF(ISNUMBER(SEARCH("Oblique",G187)),"Oblique","Parallel")))</f>
        <v>45</v>
      </c>
      <c r="F187" s="32" t="str">
        <f>IF(ISNUMBER(SEARCH("Longest",G187)),"Longest",IF(ISNUMBER(SEARCH("Standard",G187)),"Standard",IF(ISNUMBER(SEARCH("Sah",G187)),"Facing","Full")))</f>
        <v>Facing</v>
      </c>
      <c r="G187" s="9" t="s">
        <v>218</v>
      </c>
      <c r="H187" s="1">
        <v>183.89305114746</v>
      </c>
      <c r="I187" s="1">
        <v>136.59010314941401</v>
      </c>
      <c r="J187" s="8">
        <v>203.61837768554599</v>
      </c>
      <c r="K187" s="1">
        <v>125.1070022583</v>
      </c>
      <c r="L187" s="3">
        <v>0.912999987602233</v>
      </c>
      <c r="M187" s="8">
        <v>201.22198486328099</v>
      </c>
      <c r="N187" s="1">
        <v>27.544824600219702</v>
      </c>
      <c r="O187" s="1">
        <v>123.88600158691401</v>
      </c>
      <c r="P187" s="8">
        <v>217.00686645507801</v>
      </c>
      <c r="Q187" s="1">
        <v>126.6070022583</v>
      </c>
      <c r="R187" s="3">
        <v>0.43834528326988198</v>
      </c>
      <c r="S187" s="3">
        <v>0.76465517282485895</v>
      </c>
      <c r="T187" s="11">
        <v>28</v>
      </c>
      <c r="U187" s="11">
        <v>0</v>
      </c>
      <c r="V187" s="11">
        <v>0</v>
      </c>
      <c r="W187" s="11">
        <v>0</v>
      </c>
      <c r="X187" s="11">
        <v>2</v>
      </c>
      <c r="Y187" s="11">
        <v>100</v>
      </c>
      <c r="Z187" s="10">
        <v>0.40000000596046398</v>
      </c>
      <c r="AA187" s="10">
        <v>1.29999995231628</v>
      </c>
      <c r="AB187" s="10">
        <v>0.89999997615814198</v>
      </c>
      <c r="AC187" s="2">
        <v>2.43091897573322E-4</v>
      </c>
      <c r="AD187" s="2">
        <v>2.6158036780543598E-4</v>
      </c>
      <c r="AE187" s="2">
        <v>7.2952214395627298E-5</v>
      </c>
      <c r="AF187" s="2">
        <v>7.3019902629312101E-5</v>
      </c>
      <c r="AG187" s="3">
        <f>ABS((M187-H187)/H187)</f>
        <v>9.4233760371539452E-2</v>
      </c>
      <c r="AH187" s="3">
        <f>ABS((P187-I187)/I187)</f>
        <v>0.58874516858441228</v>
      </c>
      <c r="AI187" s="3">
        <f>(P187-M187)/M187</f>
        <v>7.8445114247938444E-2</v>
      </c>
      <c r="AJ187" s="3">
        <f>(P187-J187)/J187</f>
        <v>6.5752850610607774E-2</v>
      </c>
      <c r="AK187" s="3">
        <f>(M187+N187-P187)/N187</f>
        <v>0.42693838784977711</v>
      </c>
    </row>
    <row r="188" spans="1:37" x14ac:dyDescent="0.25">
      <c r="A188" s="32" t="str" cm="1">
        <f t="array" ref="A188:B188">_xlfn.TEXTSPLIT(G188,"P")</f>
        <v>Sponza</v>
      </c>
      <c r="B188" t="str">
        <v>ointFullSahOblique</v>
      </c>
      <c r="D188" s="32" t="str">
        <f>IF(ISNUMBER(SEARCH("Plane",G188)),"Plane",IF(ISNUMBER(SEARCH("Point",G188)),"Point"))</f>
        <v>Point</v>
      </c>
      <c r="E188" s="32" t="str">
        <f>IF(ISNUMBER(SEARCH(15,G188)),"15",IF(ISNUMBER(SEARCH(45,G188)),"45",IF(ISNUMBER(SEARCH("Oblique",G188)),"Oblique","Parallel")))</f>
        <v>Oblique</v>
      </c>
      <c r="F188" s="32" t="str">
        <f>IF(ISNUMBER(SEARCH("Longest",G188)),"Longest",IF(ISNUMBER(SEARCH("Standard",G188)),"Standard",IF(ISNUMBER(SEARCH("Sah",G188)),"Facing","Full")))</f>
        <v>Facing</v>
      </c>
      <c r="G188" s="9" t="s">
        <v>219</v>
      </c>
      <c r="H188" s="1">
        <v>164.60610961914</v>
      </c>
      <c r="I188" s="1">
        <v>136.59010314941401</v>
      </c>
      <c r="J188" s="8">
        <v>179.92762756347599</v>
      </c>
      <c r="K188" s="1">
        <v>107.39499664306599</v>
      </c>
      <c r="L188" s="3">
        <v>0.96799999475479104</v>
      </c>
      <c r="M188" s="8">
        <v>177.22245788574199</v>
      </c>
      <c r="N188" s="1">
        <v>84.537490844726506</v>
      </c>
      <c r="O188" s="1">
        <v>105.972999572753</v>
      </c>
      <c r="P188" s="8">
        <v>206.24140930175699</v>
      </c>
      <c r="Q188" s="1">
        <v>120.37799835205</v>
      </c>
      <c r="R188" s="3">
        <v>0.28244471549987699</v>
      </c>
      <c r="S188" s="3">
        <v>0.56546533107757502</v>
      </c>
      <c r="T188" s="11">
        <v>29</v>
      </c>
      <c r="U188" s="11">
        <v>0</v>
      </c>
      <c r="V188" s="11">
        <v>0</v>
      </c>
      <c r="W188" s="11">
        <v>0</v>
      </c>
      <c r="X188" s="11">
        <v>2</v>
      </c>
      <c r="Y188" s="11">
        <v>100</v>
      </c>
      <c r="Z188" s="10">
        <v>0.40000000596046398</v>
      </c>
      <c r="AA188" s="10">
        <v>1.29999995231628</v>
      </c>
      <c r="AB188" s="10">
        <v>0.89999997615814198</v>
      </c>
      <c r="AC188" s="2">
        <v>2.4605006910860501E-4</v>
      </c>
      <c r="AD188" s="2">
        <v>2.65108945313841E-4</v>
      </c>
      <c r="AE188" s="2">
        <v>7.2848575655370896E-5</v>
      </c>
      <c r="AF188" s="2">
        <v>7.3587958468124203E-5</v>
      </c>
      <c r="AG188" s="3">
        <f>ABS((M188-H188)/H188)</f>
        <v>7.6645686455947867E-2</v>
      </c>
      <c r="AH188" s="3">
        <f>ABS((P188-I188)/I188)</f>
        <v>0.50992937662659488</v>
      </c>
      <c r="AI188" s="3">
        <f>(P188-M188)/M188</f>
        <v>0.16374308178664332</v>
      </c>
      <c r="AJ188" s="3">
        <f>(P188-J188)/J188</f>
        <v>0.14624647751217557</v>
      </c>
      <c r="AK188" s="3">
        <f>(M188+N188-P188)/N188</f>
        <v>0.65673275695732114</v>
      </c>
    </row>
    <row r="189" spans="1:37" x14ac:dyDescent="0.25">
      <c r="A189" s="32" t="str" cm="1">
        <f t="array" ref="A189:C189">_xlfn.TEXTSPLIT(G189,"P")</f>
        <v>Sponza</v>
      </c>
      <c r="B189" t="str">
        <v>ointFullSah</v>
      </c>
      <c r="C189" t="str">
        <v>arallel</v>
      </c>
      <c r="D189" s="32" t="str">
        <f>IF(ISNUMBER(SEARCH("Plane",G189)),"Plane",IF(ISNUMBER(SEARCH("Point",G189)),"Point"))</f>
        <v>Point</v>
      </c>
      <c r="E189" s="32" t="str">
        <f>IF(ISNUMBER(SEARCH(15,G189)),"15",IF(ISNUMBER(SEARCH(45,G189)),"45",IF(ISNUMBER(SEARCH("Oblique",G189)),"Oblique","Parallel")))</f>
        <v>Parallel</v>
      </c>
      <c r="F189" s="32" t="str">
        <f>IF(ISNUMBER(SEARCH("Longest",G189)),"Longest",IF(ISNUMBER(SEARCH("Standard",G189)),"Standard",IF(ISNUMBER(SEARCH("Sah",G189)),"Facing","Full")))</f>
        <v>Facing</v>
      </c>
      <c r="G189" s="9" t="s">
        <v>201</v>
      </c>
      <c r="H189" s="1">
        <v>179.91371154785099</v>
      </c>
      <c r="I189" s="1">
        <v>136.59010314941401</v>
      </c>
      <c r="J189" s="8">
        <v>174.09892272949199</v>
      </c>
      <c r="K189" s="1">
        <v>104.40899658203099</v>
      </c>
      <c r="L189" s="3">
        <v>1</v>
      </c>
      <c r="M189" s="8">
        <v>174.09892272949199</v>
      </c>
      <c r="N189" s="1">
        <v>174.09892272949199</v>
      </c>
      <c r="O189" s="1">
        <v>104.40899658203099</v>
      </c>
      <c r="P189" s="8">
        <v>197.82058715820301</v>
      </c>
      <c r="Q189" s="1">
        <v>116.486999511718</v>
      </c>
      <c r="R189" s="3">
        <v>8.0885767936706501E-2</v>
      </c>
      <c r="S189" s="3">
        <v>0.72826939821243197</v>
      </c>
      <c r="T189" s="11">
        <v>28</v>
      </c>
      <c r="U189" s="11">
        <v>0</v>
      </c>
      <c r="V189" s="11">
        <v>0</v>
      </c>
      <c r="W189" s="11">
        <v>0</v>
      </c>
      <c r="X189" s="11">
        <v>2</v>
      </c>
      <c r="Y189" s="11">
        <v>100</v>
      </c>
      <c r="Z189" s="10">
        <v>0.40000000596046398</v>
      </c>
      <c r="AA189" s="10">
        <v>1.29999995231628</v>
      </c>
      <c r="AB189" s="10">
        <v>0.89999997615814198</v>
      </c>
      <c r="AC189" s="2">
        <v>2.4618033785372902E-4</v>
      </c>
      <c r="AD189" s="2">
        <v>2.6303902268409702E-4</v>
      </c>
      <c r="AE189" s="2">
        <v>7.4208895966876298E-5</v>
      </c>
      <c r="AF189" s="2">
        <v>7.3502458690200001E-5</v>
      </c>
      <c r="AG189" s="3">
        <f>ABS((M189-H189)/H189)</f>
        <v>3.2319875835658401E-2</v>
      </c>
      <c r="AH189" s="3">
        <f>ABS((P189-I189)/I189)</f>
        <v>0.4482790670551719</v>
      </c>
      <c r="AI189" s="3">
        <f>(P189-M189)/M189</f>
        <v>0.13625394147652944</v>
      </c>
      <c r="AJ189" s="3">
        <f>(P189-J189)/J189</f>
        <v>0.13625394147652944</v>
      </c>
      <c r="AK189" s="3">
        <f>(M189+N189-P189)/N189</f>
        <v>0.86374605852347053</v>
      </c>
    </row>
    <row r="190" spans="1:37" x14ac:dyDescent="0.25">
      <c r="A190" s="32" t="str" cm="1">
        <f t="array" ref="A190:B190">_xlfn.TEXTSPLIT(G190,"P")</f>
        <v>Sponza</v>
      </c>
      <c r="B190" t="str">
        <v>ointFullStandard15</v>
      </c>
      <c r="D190" s="32" t="str">
        <f>IF(ISNUMBER(SEARCH("Plane",G190)),"Plane",IF(ISNUMBER(SEARCH("Point",G190)),"Point"))</f>
        <v>Point</v>
      </c>
      <c r="E190" s="32" t="str">
        <f>IF(ISNUMBER(SEARCH(15,G190)),"15",IF(ISNUMBER(SEARCH(45,G190)),"45",IF(ISNUMBER(SEARCH("Oblique",G190)),"Oblique","Parallel")))</f>
        <v>15</v>
      </c>
      <c r="F190" s="32" t="str">
        <f>IF(ISNUMBER(SEARCH("Longest",G190)),"Longest",IF(ISNUMBER(SEARCH("Standard",G190)),"Standard",IF(ISNUMBER(SEARCH("Sah",G190)),"Facing","Full")))</f>
        <v>Standard</v>
      </c>
      <c r="G190" t="s">
        <v>294</v>
      </c>
      <c r="H190" s="1">
        <v>400.04055786132801</v>
      </c>
      <c r="I190" s="1">
        <v>128.73262023925699</v>
      </c>
      <c r="J190" s="8">
        <v>408.24206542968699</v>
      </c>
      <c r="K190" s="1">
        <v>298.04901123046801</v>
      </c>
      <c r="L190" s="3">
        <v>0.990999996662139</v>
      </c>
      <c r="M190" s="8">
        <v>407.81805419921801</v>
      </c>
      <c r="N190" s="1">
        <v>47.111110687255803</v>
      </c>
      <c r="O190" s="1">
        <v>297.83700561523398</v>
      </c>
      <c r="P190" s="8">
        <v>173.73017883300699</v>
      </c>
      <c r="Q190" s="1">
        <v>103.988998413085</v>
      </c>
      <c r="R190" s="3">
        <v>0.36587095260620101</v>
      </c>
      <c r="S190" s="3">
        <v>0.61074382066726596</v>
      </c>
      <c r="T190">
        <v>33</v>
      </c>
      <c r="U190">
        <v>0</v>
      </c>
      <c r="V190">
        <v>0</v>
      </c>
      <c r="W190">
        <v>0</v>
      </c>
      <c r="X190">
        <v>2</v>
      </c>
      <c r="Y190">
        <v>100</v>
      </c>
      <c r="Z190">
        <v>0.89999997615814198</v>
      </c>
      <c r="AA190">
        <v>1.29999995231628</v>
      </c>
      <c r="AB190">
        <v>0.89999997615814198</v>
      </c>
      <c r="AC190" s="2">
        <v>2.6298759621568002E-4</v>
      </c>
      <c r="AD190" s="2">
        <v>2.61435634456574E-4</v>
      </c>
      <c r="AE190" s="2">
        <v>7.2466704295948094E-5</v>
      </c>
      <c r="AF190" s="2">
        <v>7.2062015533447198E-5</v>
      </c>
      <c r="AG190" s="3">
        <f>ABS((M190-H190)/H190)</f>
        <v>1.9441769553241221E-2</v>
      </c>
      <c r="AH190" s="3">
        <f>ABS((P190-I190)/I190)</f>
        <v>0.34954278496094809</v>
      </c>
      <c r="AI190" s="3">
        <f>(P190-M190)/M190</f>
        <v>-0.57400076567443903</v>
      </c>
      <c r="AJ190" s="3">
        <f>(P190-J190)/J190</f>
        <v>-0.57444321997991366</v>
      </c>
      <c r="AK190" s="3">
        <f>(M190+N190-P190)/N190</f>
        <v>5.9688464557795911</v>
      </c>
    </row>
    <row r="191" spans="1:37" x14ac:dyDescent="0.25">
      <c r="A191" s="32" t="str" cm="1">
        <f t="array" ref="A191:B191">_xlfn.TEXTSPLIT(G191,"P")</f>
        <v>Sponza</v>
      </c>
      <c r="B191" t="str">
        <v>ointFullStandard45</v>
      </c>
      <c r="D191" s="32" t="str">
        <f>IF(ISNUMBER(SEARCH("Plane",G191)),"Plane",IF(ISNUMBER(SEARCH("Point",G191)),"Point"))</f>
        <v>Point</v>
      </c>
      <c r="E191" s="32" t="str">
        <f>IF(ISNUMBER(SEARCH(15,G191)),"15",IF(ISNUMBER(SEARCH(45,G191)),"45",IF(ISNUMBER(SEARCH("Oblique",G191)),"Oblique","Parallel")))</f>
        <v>45</v>
      </c>
      <c r="F191" s="32" t="str">
        <f>IF(ISNUMBER(SEARCH("Longest",G191)),"Longest",IF(ISNUMBER(SEARCH("Standard",G191)),"Standard",IF(ISNUMBER(SEARCH("Sah",G191)),"Facing","Full")))</f>
        <v>Standard</v>
      </c>
      <c r="G191" t="s">
        <v>284</v>
      </c>
      <c r="H191" s="1">
        <v>331.80010986328102</v>
      </c>
      <c r="I191" s="1">
        <v>128.73262023925699</v>
      </c>
      <c r="J191" s="8">
        <v>366.00851440429602</v>
      </c>
      <c r="K191" s="1">
        <v>253.06199645996</v>
      </c>
      <c r="L191" s="3">
        <v>0.89099997282028198</v>
      </c>
      <c r="M191" s="8">
        <v>363.74252319335898</v>
      </c>
      <c r="N191" s="1">
        <v>20.7889900207519</v>
      </c>
      <c r="O191" s="1">
        <v>251.91000366210901</v>
      </c>
      <c r="P191" s="8">
        <v>201.37911987304599</v>
      </c>
      <c r="Q191" s="1">
        <v>118.876998901367</v>
      </c>
      <c r="R191" s="3">
        <v>0.44823771715164101</v>
      </c>
      <c r="S191" s="3">
        <v>0.65706861019134499</v>
      </c>
      <c r="T191">
        <v>33</v>
      </c>
      <c r="U191">
        <v>0</v>
      </c>
      <c r="V191">
        <v>0</v>
      </c>
      <c r="W191">
        <v>0</v>
      </c>
      <c r="X191">
        <v>2</v>
      </c>
      <c r="Y191">
        <v>100</v>
      </c>
      <c r="Z191">
        <v>0.89999997615814198</v>
      </c>
      <c r="AA191">
        <v>1.29999995231628</v>
      </c>
      <c r="AB191">
        <v>0.89999997615814198</v>
      </c>
      <c r="AC191" s="2">
        <v>2.6168712065555101E-4</v>
      </c>
      <c r="AD191" s="2">
        <v>2.6135941152460803E-4</v>
      </c>
      <c r="AE191" s="2">
        <v>7.2310926043428399E-5</v>
      </c>
      <c r="AF191" s="2">
        <v>7.2110065957531306E-5</v>
      </c>
      <c r="AG191" s="3">
        <f>ABS((M191-H191)/H191)</f>
        <v>9.6270050492870227E-2</v>
      </c>
      <c r="AH191" s="3">
        <f>ABS((P191-I191)/I191)</f>
        <v>0.56432083413490153</v>
      </c>
      <c r="AI191" s="3">
        <f>(P191-M191)/M191</f>
        <v>-0.44636904669516331</v>
      </c>
      <c r="AJ191" s="3">
        <f>(P191-J191)/J191</f>
        <v>-0.44979662508451657</v>
      </c>
      <c r="AK191" s="3">
        <f>(M191+N191-P191)/N191</f>
        <v>8.8100669228394093</v>
      </c>
    </row>
    <row r="192" spans="1:37" x14ac:dyDescent="0.25">
      <c r="A192" s="32" t="str" cm="1">
        <f t="array" ref="A192:B192">_xlfn.TEXTSPLIT(G192,"P")</f>
        <v>Sponza</v>
      </c>
      <c r="B192" t="str">
        <v>ointFullStandardOblique</v>
      </c>
      <c r="D192" s="32" t="str">
        <f>IF(ISNUMBER(SEARCH("Plane",G192)),"Plane",IF(ISNUMBER(SEARCH("Point",G192)),"Point"))</f>
        <v>Point</v>
      </c>
      <c r="E192" s="32" t="str">
        <f>IF(ISNUMBER(SEARCH(15,G192)),"15",IF(ISNUMBER(SEARCH(45,G192)),"45",IF(ISNUMBER(SEARCH("Oblique",G192)),"Oblique","Parallel")))</f>
        <v>Oblique</v>
      </c>
      <c r="F192" s="32" t="str">
        <f>IF(ISNUMBER(SEARCH("Longest",G192)),"Longest",IF(ISNUMBER(SEARCH("Standard",G192)),"Standard",IF(ISNUMBER(SEARCH("Sah",G192)),"Facing","Full")))</f>
        <v>Standard</v>
      </c>
      <c r="G192" t="s">
        <v>295</v>
      </c>
      <c r="H192" s="1">
        <v>380.07635498046801</v>
      </c>
      <c r="I192" s="1">
        <v>128.73262023925699</v>
      </c>
      <c r="J192" s="8">
        <v>380.6162109375</v>
      </c>
      <c r="K192" s="1">
        <v>273.14300537109301</v>
      </c>
      <c r="L192" s="3">
        <v>0.962000012397766</v>
      </c>
      <c r="M192" s="8">
        <v>378.40142822265602</v>
      </c>
      <c r="N192" s="1">
        <v>66.4923095703125</v>
      </c>
      <c r="O192" s="1">
        <v>271.78399658203102</v>
      </c>
      <c r="P192" s="8">
        <v>183.07122802734301</v>
      </c>
      <c r="Q192" s="1">
        <v>108.42400360107401</v>
      </c>
      <c r="R192" s="3">
        <v>0.170756265521049</v>
      </c>
      <c r="S192" s="3">
        <v>0.56348812580108598</v>
      </c>
      <c r="T192">
        <v>29</v>
      </c>
      <c r="U192">
        <v>0</v>
      </c>
      <c r="V192">
        <v>0</v>
      </c>
      <c r="W192">
        <v>0</v>
      </c>
      <c r="X192">
        <v>2</v>
      </c>
      <c r="Y192">
        <v>100</v>
      </c>
      <c r="Z192">
        <v>0.89999997615814198</v>
      </c>
      <c r="AA192">
        <v>1.29999995231628</v>
      </c>
      <c r="AB192">
        <v>0.89999997615814198</v>
      </c>
      <c r="AC192" s="2">
        <v>2.62722402112558E-4</v>
      </c>
      <c r="AD192" s="2">
        <v>2.6054613408632501E-4</v>
      </c>
      <c r="AE192" s="2">
        <v>7.2451701271347702E-5</v>
      </c>
      <c r="AF192" s="2">
        <v>7.1963491791393594E-5</v>
      </c>
      <c r="AG192" s="3">
        <f>ABS((M192-H192)/H192)</f>
        <v>4.4068165142713556E-3</v>
      </c>
      <c r="AH192" s="3">
        <f>ABS((P192-I192)/I192)</f>
        <v>0.42210441834474116</v>
      </c>
      <c r="AI192" s="3">
        <f>(P192-M192)/M192</f>
        <v>-0.51619836931582175</v>
      </c>
      <c r="AJ192" s="3">
        <f>(P192-J192)/J192</f>
        <v>-0.519013581748349</v>
      </c>
      <c r="AK192" s="3">
        <f>(M192+N192-P192)/N192</f>
        <v>3.9376359680928288</v>
      </c>
    </row>
    <row r="193" spans="1:37" x14ac:dyDescent="0.25">
      <c r="A193" s="32" t="str" cm="1">
        <f t="array" ref="A193:C193">_xlfn.TEXTSPLIT(G193,"P")</f>
        <v>Sponza</v>
      </c>
      <c r="B193" t="str">
        <v>ointFullStandard</v>
      </c>
      <c r="C193" t="str">
        <v>arallel</v>
      </c>
      <c r="D193" s="32" t="str">
        <f>IF(ISNUMBER(SEARCH("Plane",G193)),"Plane",IF(ISNUMBER(SEARCH("Point",G193)),"Point"))</f>
        <v>Point</v>
      </c>
      <c r="E193" s="32" t="str">
        <f>IF(ISNUMBER(SEARCH(15,G193)),"15",IF(ISNUMBER(SEARCH(45,G193)),"45",IF(ISNUMBER(SEARCH("Oblique",G193)),"Oblique","Parallel")))</f>
        <v>Parallel</v>
      </c>
      <c r="F193" s="32" t="str">
        <f>IF(ISNUMBER(SEARCH("Longest",G193)),"Longest",IF(ISNUMBER(SEARCH("Standard",G193)),"Standard",IF(ISNUMBER(SEARCH("Sah",G193)),"Facing","Full")))</f>
        <v>Standard</v>
      </c>
      <c r="G193" t="s">
        <v>282</v>
      </c>
      <c r="H193" s="1">
        <v>371.143951416015</v>
      </c>
      <c r="I193" s="1">
        <v>128.73262023925699</v>
      </c>
      <c r="J193" s="8">
        <v>380.38650512695301</v>
      </c>
      <c r="K193" s="1">
        <v>271.7919921875</v>
      </c>
      <c r="L193" s="3">
        <v>1</v>
      </c>
      <c r="M193" s="8">
        <v>380.38650512695301</v>
      </c>
      <c r="N193" s="1">
        <v>380.38650512695301</v>
      </c>
      <c r="O193" s="1">
        <v>271.7919921875</v>
      </c>
      <c r="P193" s="8">
        <v>185.589431762695</v>
      </c>
      <c r="Q193" s="1">
        <v>110.750999450683</v>
      </c>
      <c r="R193" s="3">
        <v>0.14192371070384899</v>
      </c>
      <c r="S193" s="3">
        <v>0.65425693988800004</v>
      </c>
      <c r="T193">
        <v>33</v>
      </c>
      <c r="U193">
        <v>0</v>
      </c>
      <c r="V193">
        <v>0</v>
      </c>
      <c r="W193">
        <v>0</v>
      </c>
      <c r="X193">
        <v>2</v>
      </c>
      <c r="Y193">
        <v>100</v>
      </c>
      <c r="Z193">
        <v>0.89999997615814198</v>
      </c>
      <c r="AA193">
        <v>1.29999995231628</v>
      </c>
      <c r="AB193">
        <v>0.89999997615814198</v>
      </c>
      <c r="AC193" s="2">
        <v>2.6664795586839302E-4</v>
      </c>
      <c r="AD193" s="2">
        <v>2.6370945852249801E-4</v>
      </c>
      <c r="AE193" s="2">
        <v>7.3251962021458894E-5</v>
      </c>
      <c r="AF193" s="2">
        <v>7.2543189162388403E-5</v>
      </c>
      <c r="AG193" s="3">
        <f>ABS((M193-H193)/H193)</f>
        <v>2.4902881148069794E-2</v>
      </c>
      <c r="AH193" s="3">
        <f>ABS((P193-I193)/I193)</f>
        <v>0.44166592288548429</v>
      </c>
      <c r="AI193" s="3">
        <f>(P193-M193)/M193</f>
        <v>-0.51210300770066752</v>
      </c>
      <c r="AJ193" s="3">
        <f>(P193-J193)/J193</f>
        <v>-0.51210300770066752</v>
      </c>
      <c r="AK193" s="3">
        <f>(M193+N193-P193)/N193</f>
        <v>1.5121030077006676</v>
      </c>
    </row>
    <row r="194" spans="1:37" x14ac:dyDescent="0.25">
      <c r="A194" s="32" t="str" cm="1">
        <f t="array" ref="A194:B194">_xlfn.TEXTSPLIT(G194,"P")</f>
        <v>Suzanne</v>
      </c>
      <c r="B194" t="str">
        <v>laneFullSah15</v>
      </c>
      <c r="D194" s="32" t="str">
        <f t="shared" ref="D194:D257" si="24">IF(ISNUMBER(SEARCH("Plane",G194)),"Plane",IF(ISNUMBER(SEARCH("Point",G194)),"Point"))</f>
        <v>Plane</v>
      </c>
      <c r="E194" s="32" t="str">
        <f t="shared" ref="E194:E257" si="25">IF(ISNUMBER(SEARCH(15,G194)),"15",IF(ISNUMBER(SEARCH(45,G194)),"45",IF(ISNUMBER(SEARCH("Oblique",G194)),"Oblique","Parallel")))</f>
        <v>15</v>
      </c>
      <c r="F194" s="32" t="str">
        <f t="shared" ref="F194:F257" si="26">IF(ISNUMBER(SEARCH("Longest",G194)),"Longest",IF(ISNUMBER(SEARCH("Standard",G194)),"Standard",IF(ISNUMBER(SEARCH("Sah",G194)),"Facing","Full")))</f>
        <v>Facing</v>
      </c>
      <c r="G194" s="9" t="s">
        <v>152</v>
      </c>
      <c r="H194" s="1">
        <v>47.574981689453097</v>
      </c>
      <c r="I194" s="1">
        <v>39.487205505371001</v>
      </c>
      <c r="J194" s="8">
        <v>54.311965942382798</v>
      </c>
      <c r="K194" s="1">
        <v>35.033000946044901</v>
      </c>
      <c r="L194" s="3">
        <v>0.64700001478195102</v>
      </c>
      <c r="M194" s="8">
        <v>47.436389923095703</v>
      </c>
      <c r="N194" s="1">
        <v>19.477622985839801</v>
      </c>
      <c r="O194" s="1">
        <v>31.120000839233398</v>
      </c>
      <c r="P194" s="8">
        <v>52.773166656494098</v>
      </c>
      <c r="Q194" s="1">
        <v>33.784999847412102</v>
      </c>
      <c r="R194" s="3">
        <v>0.50136154890060403</v>
      </c>
      <c r="S194" s="3">
        <v>0.60447323322296098</v>
      </c>
      <c r="T194" s="11">
        <v>14</v>
      </c>
      <c r="U194" s="11">
        <v>0</v>
      </c>
      <c r="V194" s="11">
        <v>0</v>
      </c>
      <c r="W194" s="11">
        <v>0</v>
      </c>
      <c r="X194" s="11">
        <v>2</v>
      </c>
      <c r="Y194" s="11">
        <v>100</v>
      </c>
      <c r="Z194" s="10">
        <v>0.40000000596046398</v>
      </c>
      <c r="AA194" s="10">
        <v>1.29999995231628</v>
      </c>
      <c r="AB194" s="10">
        <v>0.89999997615814198</v>
      </c>
      <c r="AC194" s="2">
        <v>2.1776367793790901E-4</v>
      </c>
      <c r="AD194" s="2">
        <v>2.6093650376424101E-4</v>
      </c>
      <c r="AE194" s="2">
        <v>7.2122595156542903E-5</v>
      </c>
      <c r="AF194" s="2">
        <v>7.2133821959141601E-5</v>
      </c>
      <c r="AG194" s="3">
        <f t="shared" ref="AG194:AG257" si="27">ABS((M194-H194)/H194)</f>
        <v>2.913122852301967E-3</v>
      </c>
      <c r="AH194" s="3">
        <f t="shared" ref="AH194:AH257" si="28">ABS((P194-I194)/I194)</f>
        <v>0.33646243083258848</v>
      </c>
      <c r="AI194" s="3">
        <f t="shared" ref="AI194:AI257" si="29">(P194-M194)/M194</f>
        <v>0.11250385499508762</v>
      </c>
      <c r="AJ194" s="3">
        <f t="shared" ref="AJ194:AJ257" si="30">(P194-J194)/J194</f>
        <v>-2.833260146615104E-2</v>
      </c>
      <c r="AK194" s="3">
        <f t="shared" ref="AK194:AK257" si="31">(M194+N194-P194)/N194</f>
        <v>0.72600472155774742</v>
      </c>
    </row>
    <row r="195" spans="1:37" x14ac:dyDescent="0.25">
      <c r="A195" s="32" t="str" cm="1">
        <f t="array" ref="A195:B195">_xlfn.TEXTSPLIT(G195,"P")</f>
        <v>Suzanne</v>
      </c>
      <c r="B195" t="str">
        <v>laneFull15</v>
      </c>
      <c r="D195" s="32" t="str">
        <f t="shared" si="24"/>
        <v>Plane</v>
      </c>
      <c r="E195" s="32" t="str">
        <f t="shared" si="25"/>
        <v>15</v>
      </c>
      <c r="F195" s="32" t="str">
        <f t="shared" si="26"/>
        <v>Full</v>
      </c>
      <c r="G195" t="s">
        <v>26</v>
      </c>
      <c r="H195" s="1">
        <v>48.604644775390597</v>
      </c>
      <c r="I195" s="1">
        <v>39.487205505371001</v>
      </c>
      <c r="J195" s="8">
        <v>55.004764556884702</v>
      </c>
      <c r="K195" s="1">
        <v>35.375999450683501</v>
      </c>
      <c r="L195" s="3">
        <v>0.64700001478195102</v>
      </c>
      <c r="M195" s="8">
        <v>48.129196166992102</v>
      </c>
      <c r="N195" s="1">
        <v>19.477622985839801</v>
      </c>
      <c r="O195" s="1">
        <v>31.462999343871999</v>
      </c>
      <c r="P195" s="8">
        <v>52.773166656494098</v>
      </c>
      <c r="Q195" s="1">
        <v>33.784999847412102</v>
      </c>
      <c r="R195" s="3">
        <v>0.48773282766342102</v>
      </c>
      <c r="S195" s="3">
        <v>0.53623962402343694</v>
      </c>
      <c r="T195">
        <v>16</v>
      </c>
      <c r="U195">
        <v>0</v>
      </c>
      <c r="V195">
        <v>0</v>
      </c>
      <c r="W195">
        <v>0</v>
      </c>
      <c r="X195">
        <v>2</v>
      </c>
      <c r="Y195">
        <v>100</v>
      </c>
      <c r="Z195">
        <v>0.40000000596046398</v>
      </c>
      <c r="AA195">
        <v>1.29999995231628</v>
      </c>
      <c r="AB195">
        <v>0.89999997615814198</v>
      </c>
      <c r="AC195" s="2">
        <v>2.24941351916641E-4</v>
      </c>
      <c r="AD195" s="2">
        <v>3.0373051413334901E-4</v>
      </c>
      <c r="AE195" s="2">
        <v>1.6860980540513899E-3</v>
      </c>
      <c r="AF195" s="2">
        <v>7.1755021053831997E-5</v>
      </c>
      <c r="AG195" s="3">
        <f t="shared" si="27"/>
        <v>9.7819583003973011E-3</v>
      </c>
      <c r="AH195" s="3">
        <f t="shared" si="28"/>
        <v>0.33646243083258848</v>
      </c>
      <c r="AI195" s="3">
        <f t="shared" si="29"/>
        <v>9.6489674861574296E-2</v>
      </c>
      <c r="AJ195" s="3">
        <f t="shared" si="30"/>
        <v>-4.0570992683419904E-2</v>
      </c>
      <c r="AK195" s="3">
        <f t="shared" si="31"/>
        <v>0.76157406410021622</v>
      </c>
    </row>
    <row r="196" spans="1:37" x14ac:dyDescent="0.25">
      <c r="A196" s="32" t="str" cm="1">
        <f t="array" ref="A196:B196">_xlfn.TEXTSPLIT(G196,"P")</f>
        <v>Suzanne</v>
      </c>
      <c r="B196" t="str">
        <v>laneFull15Longest</v>
      </c>
      <c r="D196" s="32" t="str">
        <f t="shared" si="24"/>
        <v>Plane</v>
      </c>
      <c r="E196" s="32" t="str">
        <f t="shared" si="25"/>
        <v>15</v>
      </c>
      <c r="F196" s="32" t="str">
        <f t="shared" si="26"/>
        <v>Longest</v>
      </c>
      <c r="G196" t="s">
        <v>66</v>
      </c>
      <c r="H196" s="1">
        <v>52.316478729247997</v>
      </c>
      <c r="I196" s="1">
        <v>39.487205505371001</v>
      </c>
      <c r="J196" s="8">
        <v>57.918003082275298</v>
      </c>
      <c r="K196" s="1">
        <v>36.820999145507798</v>
      </c>
      <c r="L196" s="3">
        <v>0.63899999856948797</v>
      </c>
      <c r="M196" s="8">
        <v>51.580806732177699</v>
      </c>
      <c r="N196" s="1">
        <v>17.554569244384702</v>
      </c>
      <c r="O196" s="1">
        <v>33.254001617431598</v>
      </c>
      <c r="P196" s="8">
        <v>52.213611602783203</v>
      </c>
      <c r="Q196" s="1">
        <v>33.330001831054602</v>
      </c>
      <c r="R196" s="3">
        <v>0.48374688625335599</v>
      </c>
      <c r="S196" s="3">
        <v>0.54556602239608698</v>
      </c>
      <c r="T196">
        <v>17</v>
      </c>
      <c r="U196">
        <v>0</v>
      </c>
      <c r="V196">
        <v>0</v>
      </c>
      <c r="W196">
        <v>0</v>
      </c>
      <c r="X196">
        <v>2</v>
      </c>
      <c r="Y196">
        <v>100</v>
      </c>
      <c r="Z196">
        <v>0.89999997615814198</v>
      </c>
      <c r="AA196">
        <v>1.29999995231628</v>
      </c>
      <c r="AB196">
        <v>0.89999997615814198</v>
      </c>
      <c r="AC196" s="2">
        <v>2.60929140495136E-4</v>
      </c>
      <c r="AD196" s="2">
        <v>2.7205594233237202E-4</v>
      </c>
      <c r="AE196" s="2">
        <v>1.63760152645409E-3</v>
      </c>
      <c r="AF196" s="2">
        <v>7.2120368713513003E-5</v>
      </c>
      <c r="AG196" s="3">
        <f t="shared" si="27"/>
        <v>1.4061955524139936E-2</v>
      </c>
      <c r="AH196" s="3">
        <f t="shared" si="28"/>
        <v>0.32229189010807996</v>
      </c>
      <c r="AI196" s="3">
        <f t="shared" si="29"/>
        <v>1.2268223602845301E-2</v>
      </c>
      <c r="AJ196" s="3">
        <f t="shared" si="30"/>
        <v>-9.8490817637285136E-2</v>
      </c>
      <c r="AK196" s="3">
        <f t="shared" si="31"/>
        <v>0.96395212768846927</v>
      </c>
    </row>
    <row r="197" spans="1:37" x14ac:dyDescent="0.25">
      <c r="A197" s="32" t="str" cm="1">
        <f t="array" ref="A197:B197">_xlfn.TEXTSPLIT(G197,"P")</f>
        <v>Suzanne</v>
      </c>
      <c r="B197" t="str">
        <v>laneFullStandard15</v>
      </c>
      <c r="D197" s="32" t="str">
        <f t="shared" si="24"/>
        <v>Plane</v>
      </c>
      <c r="E197" s="32" t="str">
        <f t="shared" si="25"/>
        <v>15</v>
      </c>
      <c r="F197" s="32" t="str">
        <f t="shared" si="26"/>
        <v>Standard</v>
      </c>
      <c r="G197" t="s">
        <v>229</v>
      </c>
      <c r="H197" s="1">
        <v>53.122409820556598</v>
      </c>
      <c r="I197" s="1">
        <v>38.639030456542898</v>
      </c>
      <c r="J197" s="8">
        <v>59.631172180175703</v>
      </c>
      <c r="K197" s="1">
        <v>37.891998291015597</v>
      </c>
      <c r="L197" s="3">
        <v>0.64700001478195102</v>
      </c>
      <c r="M197" s="8">
        <v>52.911968231201101</v>
      </c>
      <c r="N197" s="1">
        <v>19.0345649719238</v>
      </c>
      <c r="O197" s="1">
        <v>34.055000305175703</v>
      </c>
      <c r="P197" s="8">
        <v>53.0343627929687</v>
      </c>
      <c r="Q197" s="1">
        <v>33.918998718261697</v>
      </c>
      <c r="R197" s="3">
        <v>0.49541574716567899</v>
      </c>
      <c r="S197" s="3">
        <v>0.559223651885986</v>
      </c>
      <c r="T197">
        <v>17</v>
      </c>
      <c r="U197">
        <v>0</v>
      </c>
      <c r="V197">
        <v>0</v>
      </c>
      <c r="W197">
        <v>0</v>
      </c>
      <c r="X197">
        <v>2</v>
      </c>
      <c r="Y197">
        <v>100</v>
      </c>
      <c r="Z197">
        <v>0.89999997615814198</v>
      </c>
      <c r="AA197">
        <v>1.29999995231628</v>
      </c>
      <c r="AB197">
        <v>0.89999997615814198</v>
      </c>
      <c r="AC197" s="2">
        <v>2.65779526671394E-4</v>
      </c>
      <c r="AD197" s="2">
        <v>2.6795853045768998E-4</v>
      </c>
      <c r="AE197" s="2">
        <v>7.2590846684761305E-5</v>
      </c>
      <c r="AF197" s="2">
        <v>7.1635789936408401E-5</v>
      </c>
      <c r="AG197" s="3">
        <f t="shared" si="27"/>
        <v>3.9614465922452055E-3</v>
      </c>
      <c r="AH197" s="3">
        <f t="shared" si="28"/>
        <v>0.37255935685591679</v>
      </c>
      <c r="AI197" s="3">
        <f t="shared" si="29"/>
        <v>2.3131734815229552E-3</v>
      </c>
      <c r="AJ197" s="3">
        <f t="shared" si="30"/>
        <v>-0.1106268608518164</v>
      </c>
      <c r="AK197" s="3">
        <f t="shared" si="31"/>
        <v>0.99356987869446278</v>
      </c>
    </row>
    <row r="198" spans="1:37" x14ac:dyDescent="0.25">
      <c r="A198" s="32" t="str" cm="1">
        <f t="array" ref="A198:B198">_xlfn.TEXTSPLIT(G198,"P")</f>
        <v>Suzanne</v>
      </c>
      <c r="B198" t="str">
        <v>laneFullSah45</v>
      </c>
      <c r="D198" s="32" t="str">
        <f t="shared" si="24"/>
        <v>Plane</v>
      </c>
      <c r="E198" s="32" t="str">
        <f t="shared" si="25"/>
        <v>45</v>
      </c>
      <c r="F198" s="32" t="str">
        <f t="shared" si="26"/>
        <v>Facing</v>
      </c>
      <c r="G198" s="9" t="s">
        <v>148</v>
      </c>
      <c r="H198" s="1">
        <v>53.835666656494098</v>
      </c>
      <c r="I198" s="1">
        <v>39.487205505371001</v>
      </c>
      <c r="J198" s="8">
        <v>62.326412200927699</v>
      </c>
      <c r="K198" s="1">
        <v>39.652999877929602</v>
      </c>
      <c r="L198" s="3">
        <v>0.55400002002715998</v>
      </c>
      <c r="M198" s="8">
        <v>53.957992553710902</v>
      </c>
      <c r="N198" s="1">
        <v>18.763229370117099</v>
      </c>
      <c r="O198" s="1">
        <v>34.838001251220703</v>
      </c>
      <c r="P198" s="8">
        <v>55.706356048583899</v>
      </c>
      <c r="Q198" s="1">
        <v>35.249000549316399</v>
      </c>
      <c r="R198" s="3">
        <v>0.518840551376342</v>
      </c>
      <c r="S198" s="3">
        <v>0.55690306425094604</v>
      </c>
      <c r="T198" s="11">
        <v>18</v>
      </c>
      <c r="U198" s="11">
        <v>0</v>
      </c>
      <c r="V198" s="11">
        <v>0</v>
      </c>
      <c r="W198" s="11">
        <v>0</v>
      </c>
      <c r="X198" s="11">
        <v>2</v>
      </c>
      <c r="Y198" s="11">
        <v>100</v>
      </c>
      <c r="Z198" s="10">
        <v>0.40000000596046398</v>
      </c>
      <c r="AA198" s="10">
        <v>1.29999995231628</v>
      </c>
      <c r="AB198" s="10">
        <v>0.89999997615814198</v>
      </c>
      <c r="AC198" s="2">
        <v>2.1845578157808599E-4</v>
      </c>
      <c r="AD198" s="2">
        <v>2.7081210282631202E-4</v>
      </c>
      <c r="AE198" s="2">
        <v>7.2287548391614096E-5</v>
      </c>
      <c r="AF198" s="2">
        <v>7.2435956099070595E-5</v>
      </c>
      <c r="AG198" s="3">
        <f t="shared" si="27"/>
        <v>2.2722092028194104E-3</v>
      </c>
      <c r="AH198" s="3">
        <f t="shared" si="28"/>
        <v>0.41074445090845407</v>
      </c>
      <c r="AI198" s="3">
        <f t="shared" si="29"/>
        <v>3.2402308020125843E-2</v>
      </c>
      <c r="AJ198" s="3">
        <f t="shared" si="30"/>
        <v>-0.10621590299473814</v>
      </c>
      <c r="AK198" s="3">
        <f t="shared" si="31"/>
        <v>0.90681969183527122</v>
      </c>
    </row>
    <row r="199" spans="1:37" x14ac:dyDescent="0.25">
      <c r="A199" s="32" t="str" cm="1">
        <f t="array" ref="A199:B199">_xlfn.TEXTSPLIT(G199,"P")</f>
        <v>Suzanne</v>
      </c>
      <c r="B199" t="str">
        <v>laneFull45</v>
      </c>
      <c r="D199" s="32" t="str">
        <f t="shared" si="24"/>
        <v>Plane</v>
      </c>
      <c r="E199" s="32" t="str">
        <f t="shared" si="25"/>
        <v>45</v>
      </c>
      <c r="F199" s="32" t="str">
        <f t="shared" si="26"/>
        <v>Full</v>
      </c>
      <c r="G199" t="s">
        <v>39</v>
      </c>
      <c r="H199" s="1">
        <v>59.601428985595703</v>
      </c>
      <c r="I199" s="1">
        <v>39.487205505371001</v>
      </c>
      <c r="J199" s="8">
        <v>67.821197509765597</v>
      </c>
      <c r="K199" s="1">
        <v>42.442001342773402</v>
      </c>
      <c r="L199" s="3">
        <v>0.55400002002715998</v>
      </c>
      <c r="M199" s="8">
        <v>59.452774047851499</v>
      </c>
      <c r="N199" s="1">
        <v>18.763229370117099</v>
      </c>
      <c r="O199" s="1">
        <v>37.626998901367102</v>
      </c>
      <c r="P199" s="8">
        <v>55.706356048583899</v>
      </c>
      <c r="Q199" s="1">
        <v>35.249000549316399</v>
      </c>
      <c r="R199" s="3">
        <v>0.54676586389541604</v>
      </c>
      <c r="S199" s="3">
        <v>0.57300949096679599</v>
      </c>
      <c r="T199">
        <v>18</v>
      </c>
      <c r="U199">
        <v>0</v>
      </c>
      <c r="V199">
        <v>0</v>
      </c>
      <c r="W199">
        <v>0</v>
      </c>
      <c r="X199">
        <v>2</v>
      </c>
      <c r="Y199">
        <v>100</v>
      </c>
      <c r="Z199">
        <v>0.40000000596046398</v>
      </c>
      <c r="AA199">
        <v>1.29999995231628</v>
      </c>
      <c r="AB199">
        <v>0.89999997615814198</v>
      </c>
      <c r="AC199" s="2">
        <v>2.15737469261512E-4</v>
      </c>
      <c r="AD199" s="2">
        <v>2.6525268913246599E-4</v>
      </c>
      <c r="AE199" s="2">
        <v>1.11075793392956E-3</v>
      </c>
      <c r="AF199" s="2">
        <v>7.1871741965878701E-5</v>
      </c>
      <c r="AG199" s="3">
        <f t="shared" si="27"/>
        <v>2.4941505644123243E-3</v>
      </c>
      <c r="AH199" s="3">
        <f t="shared" si="28"/>
        <v>0.41074445090845407</v>
      </c>
      <c r="AI199" s="3">
        <f t="shared" si="29"/>
        <v>-6.301502426534776E-2</v>
      </c>
      <c r="AJ199" s="3">
        <f t="shared" si="30"/>
        <v>-0.17862912932844155</v>
      </c>
      <c r="AK199" s="3">
        <f t="shared" si="31"/>
        <v>1.1996680808706766</v>
      </c>
    </row>
    <row r="200" spans="1:37" x14ac:dyDescent="0.25">
      <c r="A200" s="32" t="str" cm="1">
        <f t="array" ref="A200:B200">_xlfn.TEXTSPLIT(G200,"P")</f>
        <v>Suzanne</v>
      </c>
      <c r="B200" t="str">
        <v>laneFull45Longest</v>
      </c>
      <c r="D200" s="32" t="str">
        <f t="shared" si="24"/>
        <v>Plane</v>
      </c>
      <c r="E200" s="32" t="str">
        <f t="shared" si="25"/>
        <v>45</v>
      </c>
      <c r="F200" s="32" t="str">
        <f t="shared" si="26"/>
        <v>Longest</v>
      </c>
      <c r="G200" t="s">
        <v>67</v>
      </c>
      <c r="H200" s="1">
        <v>54.5664672851562</v>
      </c>
      <c r="I200" s="1">
        <v>39.487205505371001</v>
      </c>
      <c r="J200" s="8">
        <v>61.806388854980398</v>
      </c>
      <c r="K200" s="1">
        <v>39.360000610351499</v>
      </c>
      <c r="L200" s="3">
        <v>0.56800001859664895</v>
      </c>
      <c r="M200" s="8">
        <v>54.278385162353501</v>
      </c>
      <c r="N200" s="1">
        <v>17.425930023193299</v>
      </c>
      <c r="O200" s="1">
        <v>35.028999328613203</v>
      </c>
      <c r="P200" s="8">
        <v>54.631988525390597</v>
      </c>
      <c r="Q200" s="1">
        <v>34.750999450683501</v>
      </c>
      <c r="R200" s="3">
        <v>0.47470170259475702</v>
      </c>
      <c r="S200" s="3">
        <v>0.51258468627929599</v>
      </c>
      <c r="T200">
        <v>14</v>
      </c>
      <c r="U200">
        <v>0</v>
      </c>
      <c r="V200">
        <v>0</v>
      </c>
      <c r="W200">
        <v>0</v>
      </c>
      <c r="X200">
        <v>2</v>
      </c>
      <c r="Y200">
        <v>100</v>
      </c>
      <c r="Z200">
        <v>0.89999997615814198</v>
      </c>
      <c r="AA200">
        <v>1.29999995231628</v>
      </c>
      <c r="AB200">
        <v>0.89999997615814198</v>
      </c>
      <c r="AC200" s="2">
        <v>2.5836032000370302E-4</v>
      </c>
      <c r="AD200" s="2">
        <v>2.55011313129216E-4</v>
      </c>
      <c r="AE200" s="2">
        <v>1.6812762478366401E-3</v>
      </c>
      <c r="AF200" s="2">
        <v>7.10262756911106E-5</v>
      </c>
      <c r="AG200" s="3">
        <f t="shared" si="27"/>
        <v>5.2794717550107241E-3</v>
      </c>
      <c r="AH200" s="3">
        <f t="shared" si="28"/>
        <v>0.38353646013161452</v>
      </c>
      <c r="AI200" s="3">
        <f t="shared" si="29"/>
        <v>6.5146257019147282E-3</v>
      </c>
      <c r="AJ200" s="3">
        <f t="shared" si="30"/>
        <v>-0.11607862006666457</v>
      </c>
      <c r="AK200" s="3">
        <f t="shared" si="31"/>
        <v>0.97970820710478823</v>
      </c>
    </row>
    <row r="201" spans="1:37" x14ac:dyDescent="0.25">
      <c r="A201" s="32" t="str" cm="1">
        <f t="array" ref="A201:B201">_xlfn.TEXTSPLIT(G201,"P")</f>
        <v>Suzanne</v>
      </c>
      <c r="B201" t="str">
        <v>laneFullStandard45</v>
      </c>
      <c r="D201" s="32" t="str">
        <f t="shared" si="24"/>
        <v>Plane</v>
      </c>
      <c r="E201" s="32" t="str">
        <f t="shared" si="25"/>
        <v>45</v>
      </c>
      <c r="F201" s="32" t="str">
        <f t="shared" si="26"/>
        <v>Standard</v>
      </c>
      <c r="G201" t="s">
        <v>230</v>
      </c>
      <c r="H201" s="1">
        <v>55.3273315429687</v>
      </c>
      <c r="I201" s="1">
        <v>38.639030456542898</v>
      </c>
      <c r="J201" s="8">
        <v>64.130409240722599</v>
      </c>
      <c r="K201" s="1">
        <v>40.549999237060497</v>
      </c>
      <c r="L201" s="3">
        <v>0.55400002002715998</v>
      </c>
      <c r="M201" s="8">
        <v>55.624378204345703</v>
      </c>
      <c r="N201" s="1">
        <v>19.071752548217699</v>
      </c>
      <c r="O201" s="1">
        <v>35.666999816894503</v>
      </c>
      <c r="P201" s="8">
        <v>56.543952941894503</v>
      </c>
      <c r="Q201" s="1">
        <v>35.6640014648437</v>
      </c>
      <c r="R201" s="3">
        <v>0.48332941532134999</v>
      </c>
      <c r="S201" s="3">
        <v>0.52199941873550404</v>
      </c>
      <c r="T201">
        <v>16</v>
      </c>
      <c r="U201">
        <v>0</v>
      </c>
      <c r="V201">
        <v>0</v>
      </c>
      <c r="W201">
        <v>0</v>
      </c>
      <c r="X201">
        <v>2</v>
      </c>
      <c r="Y201">
        <v>100</v>
      </c>
      <c r="Z201">
        <v>0.89999997615814198</v>
      </c>
      <c r="AA201">
        <v>1.29999995231628</v>
      </c>
      <c r="AB201">
        <v>0.89999997615814198</v>
      </c>
      <c r="AC201" s="2">
        <v>2.71306984359398E-4</v>
      </c>
      <c r="AD201" s="2">
        <v>2.7544080512598097E-4</v>
      </c>
      <c r="AE201" s="2">
        <v>7.2744303906802007E-5</v>
      </c>
      <c r="AF201" s="2">
        <v>7.2081464168149897E-5</v>
      </c>
      <c r="AG201" s="3">
        <f t="shared" si="27"/>
        <v>5.3688955005232524E-3</v>
      </c>
      <c r="AH201" s="3">
        <f t="shared" si="28"/>
        <v>0.46338953834489122</v>
      </c>
      <c r="AI201" s="3">
        <f t="shared" si="29"/>
        <v>1.6531865473993868E-2</v>
      </c>
      <c r="AJ201" s="3">
        <f t="shared" si="30"/>
        <v>-0.11829733177518414</v>
      </c>
      <c r="AK201" s="3">
        <f t="shared" si="31"/>
        <v>0.95178341711261705</v>
      </c>
    </row>
    <row r="202" spans="1:37" x14ac:dyDescent="0.25">
      <c r="A202" s="32" t="str" cm="1">
        <f t="array" ref="A202:B202">_xlfn.TEXTSPLIT(G202,"P")</f>
        <v>Suzanne</v>
      </c>
      <c r="B202" t="str">
        <v>laneFullSahOblique</v>
      </c>
      <c r="D202" s="32" t="str">
        <f t="shared" si="24"/>
        <v>Plane</v>
      </c>
      <c r="E202" s="32" t="str">
        <f t="shared" si="25"/>
        <v>Oblique</v>
      </c>
      <c r="F202" s="32" t="str">
        <f t="shared" si="26"/>
        <v>Facing</v>
      </c>
      <c r="G202" s="9" t="s">
        <v>149</v>
      </c>
      <c r="H202" s="1">
        <v>21.850471496581999</v>
      </c>
      <c r="I202" s="1">
        <v>39.487205505371001</v>
      </c>
      <c r="J202" s="8">
        <v>26.073604583740199</v>
      </c>
      <c r="K202" s="1">
        <v>16.357000350952099</v>
      </c>
      <c r="L202" s="3">
        <v>0.23299999535083701</v>
      </c>
      <c r="M202" s="8">
        <v>21.6060066223144</v>
      </c>
      <c r="N202" s="1">
        <v>5.8247714042663503</v>
      </c>
      <c r="O202" s="1">
        <v>13.8669996261596</v>
      </c>
      <c r="P202" s="8">
        <v>23.018407821655199</v>
      </c>
      <c r="Q202" s="1">
        <v>14.572999954223601</v>
      </c>
      <c r="R202" s="3">
        <v>0.53754431009292603</v>
      </c>
      <c r="S202" s="3">
        <v>0.53754425048828103</v>
      </c>
      <c r="T202" s="11">
        <v>14</v>
      </c>
      <c r="U202" s="11">
        <v>0</v>
      </c>
      <c r="V202" s="11">
        <v>0</v>
      </c>
      <c r="W202" s="11">
        <v>0</v>
      </c>
      <c r="X202" s="11">
        <v>2</v>
      </c>
      <c r="Y202" s="11">
        <v>100</v>
      </c>
      <c r="Z202" s="10">
        <v>0.40000000596046398</v>
      </c>
      <c r="AA202" s="10">
        <v>1.29999995231628</v>
      </c>
      <c r="AB202" s="10">
        <v>0.89999997615814198</v>
      </c>
      <c r="AC202" s="2">
        <v>2.4530975497327702E-4</v>
      </c>
      <c r="AD202" s="2">
        <v>2.6335031725466203E-4</v>
      </c>
      <c r="AE202" s="2">
        <v>7.2826645919121802E-5</v>
      </c>
      <c r="AF202" s="2">
        <v>7.1743532316759202E-5</v>
      </c>
      <c r="AG202" s="3">
        <f t="shared" si="27"/>
        <v>1.1188082339817716E-2</v>
      </c>
      <c r="AH202" s="3">
        <f t="shared" si="28"/>
        <v>0.41706667952169307</v>
      </c>
      <c r="AI202" s="3">
        <f t="shared" si="29"/>
        <v>6.5370765825929614E-2</v>
      </c>
      <c r="AJ202" s="3">
        <f t="shared" si="30"/>
        <v>-0.11717584932580653</v>
      </c>
      <c r="AK202" s="3">
        <f t="shared" si="31"/>
        <v>0.75751817516713416</v>
      </c>
    </row>
    <row r="203" spans="1:37" x14ac:dyDescent="0.25">
      <c r="A203" s="32" t="str" cm="1">
        <f t="array" ref="A203:B203">_xlfn.TEXTSPLIT(G203,"P")</f>
        <v>Suzanne</v>
      </c>
      <c r="B203" t="str">
        <v>laneFullOblique</v>
      </c>
      <c r="D203" s="32" t="str">
        <f t="shared" si="24"/>
        <v>Plane</v>
      </c>
      <c r="E203" s="32" t="str">
        <f t="shared" si="25"/>
        <v>Oblique</v>
      </c>
      <c r="F203" s="32" t="str">
        <f t="shared" si="26"/>
        <v>Full</v>
      </c>
      <c r="G203" t="s">
        <v>37</v>
      </c>
      <c r="H203" s="1">
        <v>22.2507209777832</v>
      </c>
      <c r="I203" s="1">
        <v>39.487205505371001</v>
      </c>
      <c r="J203" s="8">
        <v>26.434005737304599</v>
      </c>
      <c r="K203" s="1">
        <v>16.537000656127901</v>
      </c>
      <c r="L203" s="3">
        <v>0.23299999535083701</v>
      </c>
      <c r="M203" s="8">
        <v>21.966405868530199</v>
      </c>
      <c r="N203" s="1">
        <v>5.8247714042663503</v>
      </c>
      <c r="O203" s="1">
        <v>14.046999931335399</v>
      </c>
      <c r="P203" s="8">
        <v>23.018407821655199</v>
      </c>
      <c r="Q203" s="1">
        <v>14.572999954223601</v>
      </c>
      <c r="R203" s="3">
        <v>0.51558446884155196</v>
      </c>
      <c r="S203" s="3">
        <v>0.51558440923690796</v>
      </c>
      <c r="T203">
        <v>15</v>
      </c>
      <c r="U203">
        <v>0</v>
      </c>
      <c r="V203">
        <v>0</v>
      </c>
      <c r="W203">
        <v>0</v>
      </c>
      <c r="X203">
        <v>2</v>
      </c>
      <c r="Y203">
        <v>100</v>
      </c>
      <c r="Z203">
        <v>0.40000000596046398</v>
      </c>
      <c r="AA203">
        <v>1.29999995231628</v>
      </c>
      <c r="AB203">
        <v>0.89999997615814198</v>
      </c>
      <c r="AC203" s="2">
        <v>2.4516964913345797E-4</v>
      </c>
      <c r="AD203" s="2">
        <v>2.56401079241186E-4</v>
      </c>
      <c r="AE203" s="2">
        <v>1.7968814354389899E-3</v>
      </c>
      <c r="AF203" s="2">
        <v>7.1454749559052194E-5</v>
      </c>
      <c r="AG203" s="3">
        <f t="shared" si="27"/>
        <v>1.2777793112271842E-2</v>
      </c>
      <c r="AH203" s="3">
        <f t="shared" si="28"/>
        <v>0.41706667952169307</v>
      </c>
      <c r="AI203" s="3">
        <f t="shared" si="29"/>
        <v>4.7891401052191834E-2</v>
      </c>
      <c r="AJ203" s="3">
        <f t="shared" si="30"/>
        <v>-0.12921227110233952</v>
      </c>
      <c r="AK203" s="3">
        <f t="shared" si="31"/>
        <v>0.81939171855663528</v>
      </c>
    </row>
    <row r="204" spans="1:37" x14ac:dyDescent="0.25">
      <c r="A204" s="32" t="str" cm="1">
        <f t="array" ref="A204:B204">_xlfn.TEXTSPLIT(G204,"P")</f>
        <v>Suzanne</v>
      </c>
      <c r="B204" t="str">
        <v>laneFullObliqueLongest</v>
      </c>
      <c r="D204" s="32" t="str">
        <f t="shared" si="24"/>
        <v>Plane</v>
      </c>
      <c r="E204" s="32" t="str">
        <f t="shared" si="25"/>
        <v>Oblique</v>
      </c>
      <c r="F204" s="32" t="str">
        <f t="shared" si="26"/>
        <v>Longest</v>
      </c>
      <c r="G204" t="s">
        <v>71</v>
      </c>
      <c r="H204" s="1">
        <v>67.367782592773395</v>
      </c>
      <c r="I204" s="1">
        <v>39.487205505371001</v>
      </c>
      <c r="J204" s="8">
        <v>77.678764343261705</v>
      </c>
      <c r="K204" s="1">
        <v>50.353000640869098</v>
      </c>
      <c r="L204" s="3">
        <v>0.72799998521804798</v>
      </c>
      <c r="M204" s="8">
        <v>70.641952514648395</v>
      </c>
      <c r="N204" s="1">
        <v>25.870588302612301</v>
      </c>
      <c r="O204" s="1">
        <v>46.199001312255803</v>
      </c>
      <c r="P204" s="8">
        <v>70.596351623535099</v>
      </c>
      <c r="Q204" s="1">
        <v>45.7760009765625</v>
      </c>
      <c r="R204" s="3">
        <v>0.51705491542816095</v>
      </c>
      <c r="S204" s="3">
        <v>0.64246809482574396</v>
      </c>
      <c r="T204">
        <v>18</v>
      </c>
      <c r="U204">
        <v>0</v>
      </c>
      <c r="V204">
        <v>0</v>
      </c>
      <c r="W204">
        <v>0</v>
      </c>
      <c r="X204">
        <v>2</v>
      </c>
      <c r="Y204">
        <v>100</v>
      </c>
      <c r="Z204">
        <v>0.89999997615814198</v>
      </c>
      <c r="AA204">
        <v>1.29999995231628</v>
      </c>
      <c r="AB204">
        <v>0.89999997615814198</v>
      </c>
      <c r="AC204" s="2">
        <v>2.8195948107168003E-4</v>
      </c>
      <c r="AD204" s="2">
        <v>2.7937101549468902E-4</v>
      </c>
      <c r="AE204" s="2">
        <v>1.78445829078555E-3</v>
      </c>
      <c r="AF204" s="2">
        <v>7.4471041443757699E-5</v>
      </c>
      <c r="AG204" s="3">
        <f t="shared" si="27"/>
        <v>4.860142038022524E-2</v>
      </c>
      <c r="AH204" s="3">
        <f t="shared" si="28"/>
        <v>0.78782850596841225</v>
      </c>
      <c r="AI204" s="3">
        <f t="shared" si="29"/>
        <v>-6.455213862306483E-4</v>
      </c>
      <c r="AJ204" s="3">
        <f t="shared" si="30"/>
        <v>-9.1175661451429538E-2</v>
      </c>
      <c r="AK204" s="3">
        <f t="shared" si="31"/>
        <v>1.0017626538128896</v>
      </c>
    </row>
    <row r="205" spans="1:37" x14ac:dyDescent="0.25">
      <c r="A205" s="32" t="str" cm="1">
        <f t="array" ref="A205:B205">_xlfn.TEXTSPLIT(G205,"P")</f>
        <v>Suzanne</v>
      </c>
      <c r="B205" t="str">
        <v>laneFullStandardOblique</v>
      </c>
      <c r="D205" s="32" t="str">
        <f t="shared" si="24"/>
        <v>Plane</v>
      </c>
      <c r="E205" s="32" t="str">
        <f t="shared" si="25"/>
        <v>Oblique</v>
      </c>
      <c r="F205" s="32" t="str">
        <f t="shared" si="26"/>
        <v>Standard</v>
      </c>
      <c r="G205" t="s">
        <v>231</v>
      </c>
      <c r="H205" s="1">
        <v>23.619024276733398</v>
      </c>
      <c r="I205" s="1">
        <v>38.639030456542898</v>
      </c>
      <c r="J205" s="8">
        <v>27.897609710693299</v>
      </c>
      <c r="K205" s="1">
        <v>17.4409999847412</v>
      </c>
      <c r="L205" s="3">
        <v>0.23299999535083701</v>
      </c>
      <c r="M205" s="8">
        <v>23.4520053863525</v>
      </c>
      <c r="N205" s="1">
        <v>5.7960882186889604</v>
      </c>
      <c r="O205" s="1">
        <v>14.9619998931884</v>
      </c>
      <c r="P205" s="8">
        <v>22.752008438110298</v>
      </c>
      <c r="Q205" s="1">
        <v>14.4420003890991</v>
      </c>
      <c r="R205" s="3">
        <v>0.52198863029479903</v>
      </c>
      <c r="S205" s="3">
        <v>0.52198863029479903</v>
      </c>
      <c r="T205">
        <v>16</v>
      </c>
      <c r="U205">
        <v>0</v>
      </c>
      <c r="V205">
        <v>0</v>
      </c>
      <c r="W205">
        <v>0</v>
      </c>
      <c r="X205">
        <v>2</v>
      </c>
      <c r="Y205">
        <v>100</v>
      </c>
      <c r="Z205">
        <v>0.89999997615814198</v>
      </c>
      <c r="AA205">
        <v>1.29999995231628</v>
      </c>
      <c r="AB205">
        <v>0.89999997615814198</v>
      </c>
      <c r="AC205" s="2">
        <v>2.5859204470179899E-4</v>
      </c>
      <c r="AD205" s="2">
        <v>2.7447249158285499E-4</v>
      </c>
      <c r="AE205" s="2">
        <v>7.2047798312269097E-5</v>
      </c>
      <c r="AF205" s="2">
        <v>7.2769391408655698E-5</v>
      </c>
      <c r="AG205" s="3">
        <f t="shared" si="27"/>
        <v>7.0713712990009177E-3</v>
      </c>
      <c r="AH205" s="3">
        <f t="shared" si="28"/>
        <v>0.41116513097554674</v>
      </c>
      <c r="AI205" s="3">
        <f t="shared" si="29"/>
        <v>-2.9848063596708586E-2</v>
      </c>
      <c r="AJ205" s="3">
        <f t="shared" si="30"/>
        <v>-0.18444595526084318</v>
      </c>
      <c r="AK205" s="3">
        <f t="shared" si="31"/>
        <v>1.120770582129017</v>
      </c>
    </row>
    <row r="206" spans="1:37" x14ac:dyDescent="0.25">
      <c r="A206" s="32" t="str" cm="1">
        <f t="array" ref="A206:C206">_xlfn.TEXTSPLIT(G206,"P")</f>
        <v>Suzanne</v>
      </c>
      <c r="B206" t="str">
        <v>laneFullSah</v>
      </c>
      <c r="C206" t="str">
        <v>arallel</v>
      </c>
      <c r="D206" s="32" t="str">
        <f t="shared" si="24"/>
        <v>Plane</v>
      </c>
      <c r="E206" s="32" t="str">
        <f t="shared" si="25"/>
        <v>Parallel</v>
      </c>
      <c r="F206" s="32" t="str">
        <f t="shared" si="26"/>
        <v>Facing</v>
      </c>
      <c r="G206" s="9" t="s">
        <v>150</v>
      </c>
      <c r="H206" s="1">
        <v>39.711563110351499</v>
      </c>
      <c r="I206" s="1">
        <v>39.487205505371001</v>
      </c>
      <c r="J206" s="8">
        <v>45.274032592773402</v>
      </c>
      <c r="K206" s="1">
        <v>29.826000213623001</v>
      </c>
      <c r="L206" s="3">
        <v>0.70700001716613703</v>
      </c>
      <c r="M206" s="8">
        <v>40.755229949951101</v>
      </c>
      <c r="N206" s="1">
        <v>15.4225263595581</v>
      </c>
      <c r="O206" s="1">
        <v>27.267000198364201</v>
      </c>
      <c r="P206" s="8">
        <v>47.001628875732401</v>
      </c>
      <c r="Q206" s="1">
        <v>30.3850002288818</v>
      </c>
      <c r="R206" s="3">
        <v>0.474886745214462</v>
      </c>
      <c r="S206" s="3">
        <v>0.529410541057586</v>
      </c>
      <c r="T206" s="11">
        <v>14</v>
      </c>
      <c r="U206" s="11">
        <v>0</v>
      </c>
      <c r="V206" s="11">
        <v>0</v>
      </c>
      <c r="W206" s="11">
        <v>0</v>
      </c>
      <c r="X206" s="11">
        <v>2</v>
      </c>
      <c r="Y206" s="11">
        <v>100</v>
      </c>
      <c r="Z206" s="10">
        <v>0.40000000596046398</v>
      </c>
      <c r="AA206" s="10">
        <v>1.29999995231628</v>
      </c>
      <c r="AB206" s="10">
        <v>0.89999997615814198</v>
      </c>
      <c r="AC206" s="2">
        <v>1.78778704139404E-4</v>
      </c>
      <c r="AD206" s="2">
        <v>2.6642295415513201E-4</v>
      </c>
      <c r="AE206" s="2">
        <v>7.2411690780427293E-5</v>
      </c>
      <c r="AF206" s="2">
        <v>7.1820119046606096E-5</v>
      </c>
      <c r="AG206" s="3">
        <f t="shared" si="27"/>
        <v>2.6281182553792568E-2</v>
      </c>
      <c r="AH206" s="3">
        <f t="shared" si="28"/>
        <v>0.19030020671732004</v>
      </c>
      <c r="AI206" s="3">
        <f t="shared" si="29"/>
        <v>0.15326619266906613</v>
      </c>
      <c r="AJ206" s="3">
        <f t="shared" si="30"/>
        <v>3.8158657049576709E-2</v>
      </c>
      <c r="AK206" s="3">
        <f t="shared" si="31"/>
        <v>0.59498212029898068</v>
      </c>
    </row>
    <row r="207" spans="1:37" x14ac:dyDescent="0.25">
      <c r="A207" s="32" t="str" cm="1">
        <f t="array" ref="A207:C207">_xlfn.TEXTSPLIT(G207,"P")</f>
        <v>Suzanne</v>
      </c>
      <c r="B207" t="str">
        <v>laneFull</v>
      </c>
      <c r="C207" t="str">
        <v>arallel</v>
      </c>
      <c r="D207" s="32" t="str">
        <f t="shared" si="24"/>
        <v>Plane</v>
      </c>
      <c r="E207" s="32" t="str">
        <f t="shared" si="25"/>
        <v>Parallel</v>
      </c>
      <c r="F207" s="32" t="str">
        <f t="shared" si="26"/>
        <v>Full</v>
      </c>
      <c r="G207" t="s">
        <v>42</v>
      </c>
      <c r="H207" s="1">
        <v>35.270595550537102</v>
      </c>
      <c r="I207" s="1">
        <v>39.487205505371001</v>
      </c>
      <c r="J207" s="8">
        <v>40.708427429199197</v>
      </c>
      <c r="K207" s="1">
        <v>27.538000106811499</v>
      </c>
      <c r="L207" s="3">
        <v>0.70700001716613703</v>
      </c>
      <c r="M207" s="8">
        <v>36.1896362304687</v>
      </c>
      <c r="N207" s="1">
        <v>15.4225263595581</v>
      </c>
      <c r="O207" s="1">
        <v>24.979000091552699</v>
      </c>
      <c r="P207" s="8">
        <v>47.001628875732401</v>
      </c>
      <c r="Q207" s="1">
        <v>30.3850002288818</v>
      </c>
      <c r="R207" s="3">
        <v>0.22270734608173301</v>
      </c>
      <c r="S207" s="3">
        <v>0.26014688611030501</v>
      </c>
      <c r="T207">
        <v>14</v>
      </c>
      <c r="U207">
        <v>0</v>
      </c>
      <c r="V207">
        <v>0</v>
      </c>
      <c r="W207">
        <v>0</v>
      </c>
      <c r="X207">
        <v>2</v>
      </c>
      <c r="Y207">
        <v>100</v>
      </c>
      <c r="Z207">
        <v>0.40000000596046398</v>
      </c>
      <c r="AA207">
        <v>1.29999995231628</v>
      </c>
      <c r="AB207">
        <v>0.89999997615814198</v>
      </c>
      <c r="AC207" s="2">
        <v>1.8309713050257401E-4</v>
      </c>
      <c r="AD207" s="2">
        <v>2.5859556626528502E-4</v>
      </c>
      <c r="AE207" s="2">
        <v>1.3046136591583399E-3</v>
      </c>
      <c r="AF207" s="2">
        <v>7.16134745744057E-5</v>
      </c>
      <c r="AG207" s="3">
        <f t="shared" si="27"/>
        <v>2.6056851765226367E-2</v>
      </c>
      <c r="AH207" s="3">
        <f t="shared" si="28"/>
        <v>0.19030020671732004</v>
      </c>
      <c r="AI207" s="3">
        <f t="shared" si="29"/>
        <v>0.2987593623878676</v>
      </c>
      <c r="AJ207" s="3">
        <f t="shared" si="30"/>
        <v>0.15459210399317067</v>
      </c>
      <c r="AK207" s="3">
        <f t="shared" si="31"/>
        <v>0.29894801972162122</v>
      </c>
    </row>
    <row r="208" spans="1:37" x14ac:dyDescent="0.25">
      <c r="A208" s="32" t="str" cm="1">
        <f t="array" ref="A208:C208">_xlfn.TEXTSPLIT(G208,"P")</f>
        <v>Suzanne</v>
      </c>
      <c r="B208" t="str">
        <v>laneFull</v>
      </c>
      <c r="C208" t="str">
        <v>arallelLongest</v>
      </c>
      <c r="D208" s="32" t="str">
        <f t="shared" si="24"/>
        <v>Plane</v>
      </c>
      <c r="E208" s="32" t="str">
        <f t="shared" si="25"/>
        <v>Parallel</v>
      </c>
      <c r="F208" s="32" t="str">
        <f t="shared" si="26"/>
        <v>Longest</v>
      </c>
      <c r="G208" t="s">
        <v>65</v>
      </c>
      <c r="H208" s="1">
        <v>43.782047271728501</v>
      </c>
      <c r="I208" s="1">
        <v>39.487205505371001</v>
      </c>
      <c r="J208" s="8">
        <v>47.202053070068303</v>
      </c>
      <c r="K208" s="1">
        <v>30.504999160766602</v>
      </c>
      <c r="L208" s="3">
        <v>0.66699999570846502</v>
      </c>
      <c r="M208" s="8">
        <v>42.450851440429602</v>
      </c>
      <c r="N208" s="1">
        <v>14.2678670883178</v>
      </c>
      <c r="O208" s="1">
        <v>27.840999603271399</v>
      </c>
      <c r="P208" s="8">
        <v>44.3868598937988</v>
      </c>
      <c r="Q208" s="1">
        <v>28.702999114990199</v>
      </c>
      <c r="R208" s="3">
        <v>0.44642829895019498</v>
      </c>
      <c r="S208" s="3">
        <v>0.47546738386154103</v>
      </c>
      <c r="T208">
        <v>17</v>
      </c>
      <c r="U208">
        <v>0</v>
      </c>
      <c r="V208">
        <v>0</v>
      </c>
      <c r="W208">
        <v>0</v>
      </c>
      <c r="X208">
        <v>2</v>
      </c>
      <c r="Y208">
        <v>100</v>
      </c>
      <c r="Z208">
        <v>0.89999997615814198</v>
      </c>
      <c r="AA208">
        <v>1.29999995231628</v>
      </c>
      <c r="AB208">
        <v>0.89999997615814198</v>
      </c>
      <c r="AC208" s="2">
        <v>2.5581652880646202E-4</v>
      </c>
      <c r="AD208" s="2">
        <v>2.68690753728151E-4</v>
      </c>
      <c r="AE208" s="2">
        <v>1.26295792870223E-3</v>
      </c>
      <c r="AF208" s="2">
        <v>7.1246249717660194E-5</v>
      </c>
      <c r="AG208" s="3">
        <f t="shared" si="27"/>
        <v>3.0405061303711484E-2</v>
      </c>
      <c r="AH208" s="3">
        <f t="shared" si="28"/>
        <v>0.12408207483209602</v>
      </c>
      <c r="AI208" s="3">
        <f t="shared" si="29"/>
        <v>4.5605880392904675E-2</v>
      </c>
      <c r="AJ208" s="3">
        <f t="shared" si="30"/>
        <v>-5.9641328992417683E-2</v>
      </c>
      <c r="AK208" s="3">
        <f t="shared" si="31"/>
        <v>0.86430989009181647</v>
      </c>
    </row>
    <row r="209" spans="1:37" x14ac:dyDescent="0.25">
      <c r="A209" s="32" t="str" cm="1">
        <f t="array" ref="A209:C209">_xlfn.TEXTSPLIT(G209,"P")</f>
        <v>Suzanne</v>
      </c>
      <c r="B209" t="str">
        <v>laneFullStandard</v>
      </c>
      <c r="C209" t="str">
        <v>arallel</v>
      </c>
      <c r="D209" s="32" t="str">
        <f t="shared" si="24"/>
        <v>Plane</v>
      </c>
      <c r="E209" s="32" t="str">
        <f t="shared" si="25"/>
        <v>Parallel</v>
      </c>
      <c r="F209" s="32" t="str">
        <f t="shared" si="26"/>
        <v>Standard</v>
      </c>
      <c r="G209" t="s">
        <v>227</v>
      </c>
      <c r="H209" s="1">
        <v>45.725139617919901</v>
      </c>
      <c r="I209" s="1">
        <v>38.639030456542898</v>
      </c>
      <c r="J209" s="8">
        <v>51.581615447997997</v>
      </c>
      <c r="K209" s="1">
        <v>33.102001190185497</v>
      </c>
      <c r="L209" s="3">
        <v>0.70700001716613703</v>
      </c>
      <c r="M209" s="8">
        <v>46.904830932617102</v>
      </c>
      <c r="N209" s="1">
        <v>15.9617757797241</v>
      </c>
      <c r="O209" s="1">
        <v>30.464000701904201</v>
      </c>
      <c r="P209" s="8">
        <v>46.745227813720703</v>
      </c>
      <c r="Q209" s="1">
        <v>30.261999130248999</v>
      </c>
      <c r="R209" s="3">
        <v>0.49838015437126099</v>
      </c>
      <c r="S209" s="3">
        <v>0.52097886800765902</v>
      </c>
      <c r="T209">
        <v>15</v>
      </c>
      <c r="U209">
        <v>0</v>
      </c>
      <c r="V209">
        <v>0</v>
      </c>
      <c r="W209">
        <v>0</v>
      </c>
      <c r="X209">
        <v>2</v>
      </c>
      <c r="Y209">
        <v>100</v>
      </c>
      <c r="Z209">
        <v>0.89999997615814198</v>
      </c>
      <c r="AA209">
        <v>1.29999995231628</v>
      </c>
      <c r="AB209">
        <v>0.89999997615814198</v>
      </c>
      <c r="AC209" s="2">
        <v>2.6490958407521199E-4</v>
      </c>
      <c r="AD209" s="2">
        <v>2.7526472695171801E-4</v>
      </c>
      <c r="AE209" s="2">
        <v>7.1887516241986305E-5</v>
      </c>
      <c r="AF209" s="2">
        <v>7.3058312409557402E-5</v>
      </c>
      <c r="AG209" s="3">
        <f t="shared" si="27"/>
        <v>2.5799621926903313E-2</v>
      </c>
      <c r="AH209" s="3">
        <f t="shared" si="28"/>
        <v>0.20979298034651259</v>
      </c>
      <c r="AI209" s="3">
        <f t="shared" si="29"/>
        <v>-3.4027010805279946E-3</v>
      </c>
      <c r="AJ209" s="3">
        <f t="shared" si="30"/>
        <v>-9.3761848912101209E-2</v>
      </c>
      <c r="AK209" s="3">
        <f t="shared" si="31"/>
        <v>1.0099990828776795</v>
      </c>
    </row>
    <row r="210" spans="1:37" x14ac:dyDescent="0.25">
      <c r="A210" s="32" t="str" cm="1">
        <f t="array" ref="A210:B210">_xlfn.TEXTSPLIT(G210,"P")</f>
        <v>Suzanne</v>
      </c>
      <c r="B210" t="str">
        <v>ointFullSah15</v>
      </c>
      <c r="D210" s="32" t="str">
        <f t="shared" si="24"/>
        <v>Point</v>
      </c>
      <c r="E210" s="32" t="str">
        <f t="shared" si="25"/>
        <v>15</v>
      </c>
      <c r="F210" s="32" t="str">
        <f t="shared" si="26"/>
        <v>Facing</v>
      </c>
      <c r="G210" s="9" t="s">
        <v>191</v>
      </c>
      <c r="H210" s="1">
        <v>41.861034393310497</v>
      </c>
      <c r="I210" s="1">
        <v>39.487205505371001</v>
      </c>
      <c r="J210" s="8">
        <v>50.053627014160099</v>
      </c>
      <c r="K210" s="1">
        <v>31.82200050354</v>
      </c>
      <c r="L210" s="3">
        <v>0.49799999594688399</v>
      </c>
      <c r="M210" s="8">
        <v>42.058834075927699</v>
      </c>
      <c r="N210" s="1">
        <v>15.9258966445922</v>
      </c>
      <c r="O210" s="1">
        <v>27.340000152587798</v>
      </c>
      <c r="P210" s="8">
        <v>46.1448364257812</v>
      </c>
      <c r="Q210" s="1">
        <v>29.3840007781982</v>
      </c>
      <c r="R210" s="3">
        <v>0.50010734796524003</v>
      </c>
      <c r="S210" s="3">
        <v>0.56297594308853105</v>
      </c>
      <c r="T210" s="11">
        <v>14</v>
      </c>
      <c r="U210" s="11">
        <v>0</v>
      </c>
      <c r="V210" s="11">
        <v>0</v>
      </c>
      <c r="W210" s="11">
        <v>0</v>
      </c>
      <c r="X210" s="11">
        <v>2</v>
      </c>
      <c r="Y210" s="11">
        <v>100</v>
      </c>
      <c r="Z210" s="10">
        <v>0.40000000596046398</v>
      </c>
      <c r="AA210" s="10">
        <v>1.29999995231628</v>
      </c>
      <c r="AB210" s="10">
        <v>0.89999997615814198</v>
      </c>
      <c r="AC210" s="2">
        <v>2.43348447838798E-4</v>
      </c>
      <c r="AD210" s="2">
        <v>2.6817838079295998E-4</v>
      </c>
      <c r="AE210" s="2">
        <v>7.2437120252288797E-5</v>
      </c>
      <c r="AF210" s="2">
        <v>7.3782553954515606E-5</v>
      </c>
      <c r="AG210" s="3">
        <f t="shared" si="27"/>
        <v>4.7251503811098043E-3</v>
      </c>
      <c r="AH210" s="3">
        <f t="shared" si="28"/>
        <v>0.16860223039851824</v>
      </c>
      <c r="AI210" s="3">
        <f t="shared" si="29"/>
        <v>9.7149681859396042E-2</v>
      </c>
      <c r="AJ210" s="3">
        <f t="shared" si="30"/>
        <v>-7.8092054892907325E-2</v>
      </c>
      <c r="AK210" s="3">
        <f t="shared" si="31"/>
        <v>0.74343659003708618</v>
      </c>
    </row>
    <row r="211" spans="1:37" x14ac:dyDescent="0.25">
      <c r="A211" s="32" t="str" cm="1">
        <f t="array" ref="A211:B211">_xlfn.TEXTSPLIT(G211,"P")</f>
        <v>Suzanne</v>
      </c>
      <c r="B211" t="str">
        <v>ointFull15</v>
      </c>
      <c r="D211" s="32" t="str">
        <f t="shared" si="24"/>
        <v>Point</v>
      </c>
      <c r="E211" s="32" t="str">
        <f t="shared" si="25"/>
        <v>15</v>
      </c>
      <c r="F211" s="32" t="str">
        <f t="shared" si="26"/>
        <v>Full</v>
      </c>
      <c r="G211" t="s">
        <v>80</v>
      </c>
      <c r="H211" s="1">
        <v>42.3379096984863</v>
      </c>
      <c r="I211" s="1">
        <v>39.487205505371001</v>
      </c>
      <c r="J211" s="8">
        <v>49.456809997558501</v>
      </c>
      <c r="K211" s="1">
        <v>31.347000122070298</v>
      </c>
      <c r="L211" s="3">
        <v>0.50400000810623102</v>
      </c>
      <c r="M211" s="8">
        <v>41.875980377197202</v>
      </c>
      <c r="N211" s="1">
        <v>15.2838697433471</v>
      </c>
      <c r="O211" s="1">
        <v>27.163000106811499</v>
      </c>
      <c r="P211" s="8">
        <v>45.679985046386697</v>
      </c>
      <c r="Q211" s="1">
        <v>29.065000534057599</v>
      </c>
      <c r="R211" s="3">
        <v>0.437472283840179</v>
      </c>
      <c r="S211" s="3">
        <v>0.48160052299499501</v>
      </c>
      <c r="T211">
        <v>16</v>
      </c>
      <c r="U211">
        <v>0</v>
      </c>
      <c r="V211">
        <v>0</v>
      </c>
      <c r="W211">
        <v>0</v>
      </c>
      <c r="X211">
        <v>2</v>
      </c>
      <c r="Y211">
        <v>100</v>
      </c>
      <c r="Z211">
        <v>0.40000000596046398</v>
      </c>
      <c r="AA211">
        <v>1.29999995231628</v>
      </c>
      <c r="AB211">
        <v>0.89999997615814198</v>
      </c>
      <c r="AC211" s="2">
        <v>2.4389167083427299E-4</v>
      </c>
      <c r="AD211" s="2">
        <v>2.6013172464445201E-4</v>
      </c>
      <c r="AE211" s="2">
        <v>1.5254017198458301E-3</v>
      </c>
      <c r="AF211" s="2">
        <v>7.1628790465183502E-5</v>
      </c>
      <c r="AG211" s="3">
        <f t="shared" si="27"/>
        <v>1.0910536787923031E-2</v>
      </c>
      <c r="AH211" s="3">
        <f t="shared" si="28"/>
        <v>0.15683002789785572</v>
      </c>
      <c r="AI211" s="3">
        <f t="shared" si="29"/>
        <v>9.0839775807634512E-2</v>
      </c>
      <c r="AJ211" s="3">
        <f t="shared" si="30"/>
        <v>-7.6366125339629706E-2</v>
      </c>
      <c r="AK211" s="3">
        <f t="shared" si="31"/>
        <v>0.75110984763231614</v>
      </c>
    </row>
    <row r="212" spans="1:37" x14ac:dyDescent="0.25">
      <c r="A212" s="32" t="str" cm="1">
        <f t="array" ref="A212:B212">_xlfn.TEXTSPLIT(G212,"P")</f>
        <v>Suzanne</v>
      </c>
      <c r="B212" t="str">
        <v>ointFull15Longest</v>
      </c>
      <c r="D212" s="32" t="str">
        <f t="shared" si="24"/>
        <v>Point</v>
      </c>
      <c r="E212" s="32" t="str">
        <f t="shared" si="25"/>
        <v>15</v>
      </c>
      <c r="F212" s="32" t="str">
        <f t="shared" si="26"/>
        <v>Longest</v>
      </c>
      <c r="G212" t="s">
        <v>302</v>
      </c>
      <c r="H212" s="1">
        <v>46.319347381591797</v>
      </c>
      <c r="I212" s="1">
        <v>38.639030456542898</v>
      </c>
      <c r="J212" s="8">
        <v>54.170825958251903</v>
      </c>
      <c r="K212" s="1">
        <v>34.124000549316399</v>
      </c>
      <c r="L212" s="3">
        <v>0.49799999594688399</v>
      </c>
      <c r="M212" s="8">
        <v>46.457630157470703</v>
      </c>
      <c r="N212" s="1">
        <v>15.364941596984799</v>
      </c>
      <c r="O212" s="1">
        <v>29.783000946044901</v>
      </c>
      <c r="P212" s="8">
        <v>45.798835754394503</v>
      </c>
      <c r="Q212" s="1">
        <v>29.211999893188398</v>
      </c>
      <c r="R212" s="3">
        <v>0.485934138298034</v>
      </c>
      <c r="S212" s="3">
        <v>0.52572661638259799</v>
      </c>
      <c r="T212">
        <v>18</v>
      </c>
      <c r="U212">
        <v>0</v>
      </c>
      <c r="V212">
        <v>0</v>
      </c>
      <c r="W212">
        <v>0</v>
      </c>
      <c r="X212">
        <v>2</v>
      </c>
      <c r="Y212">
        <v>100</v>
      </c>
      <c r="Z212">
        <v>0.89999997615814198</v>
      </c>
      <c r="AA212">
        <v>1.29999995231628</v>
      </c>
      <c r="AB212">
        <v>0.89999997615814198</v>
      </c>
      <c r="AC212" s="2">
        <v>2.6542012346908401E-4</v>
      </c>
      <c r="AD212" s="2">
        <v>2.7852188213728298E-4</v>
      </c>
      <c r="AE212" s="2">
        <v>7.5656236731447198E-5</v>
      </c>
      <c r="AF212" s="2">
        <v>7.4332499934826006E-5</v>
      </c>
      <c r="AG212" s="3">
        <f t="shared" si="27"/>
        <v>2.9854215073389073E-3</v>
      </c>
      <c r="AH212" s="3">
        <f t="shared" si="28"/>
        <v>0.18529981765210693</v>
      </c>
      <c r="AI212" s="3">
        <f t="shared" si="29"/>
        <v>-1.4180542589950893E-2</v>
      </c>
      <c r="AJ212" s="3">
        <f t="shared" si="30"/>
        <v>-0.15454795188667575</v>
      </c>
      <c r="AK212" s="3">
        <f t="shared" si="31"/>
        <v>1.0428764664621621</v>
      </c>
    </row>
    <row r="213" spans="1:37" x14ac:dyDescent="0.25">
      <c r="A213" s="32" t="str" cm="1">
        <f t="array" ref="A213:B213">_xlfn.TEXTSPLIT(G213,"P")</f>
        <v>Suzanne</v>
      </c>
      <c r="B213" t="str">
        <v>ointFullStandard15</v>
      </c>
      <c r="D213" s="32" t="str">
        <f t="shared" si="24"/>
        <v>Point</v>
      </c>
      <c r="E213" s="32" t="str">
        <f t="shared" si="25"/>
        <v>15</v>
      </c>
      <c r="F213" s="32" t="str">
        <f t="shared" si="26"/>
        <v>Standard</v>
      </c>
      <c r="G213" t="s">
        <v>265</v>
      </c>
      <c r="H213" s="1">
        <v>46.471023559570298</v>
      </c>
      <c r="I213" s="1">
        <v>38.639030456542898</v>
      </c>
      <c r="J213" s="8">
        <v>56.864383697509702</v>
      </c>
      <c r="K213" s="1">
        <v>35.909999847412102</v>
      </c>
      <c r="L213" s="3">
        <v>0.53200000524520796</v>
      </c>
      <c r="M213" s="8">
        <v>49.250782012939403</v>
      </c>
      <c r="N213" s="1">
        <v>16.268377304077099</v>
      </c>
      <c r="O213" s="1">
        <v>31.672000885009702</v>
      </c>
      <c r="P213" s="8">
        <v>49.185588836669901</v>
      </c>
      <c r="Q213" s="1">
        <v>31.372999191284102</v>
      </c>
      <c r="R213" s="3">
        <v>0.46876823902130099</v>
      </c>
      <c r="S213" s="3">
        <v>0.51700359582901001</v>
      </c>
      <c r="T213">
        <v>16</v>
      </c>
      <c r="U213">
        <v>0</v>
      </c>
      <c r="V213">
        <v>0</v>
      </c>
      <c r="W213">
        <v>0</v>
      </c>
      <c r="X213">
        <v>2</v>
      </c>
      <c r="Y213">
        <v>100</v>
      </c>
      <c r="Z213">
        <v>0.89999997615814198</v>
      </c>
      <c r="AA213">
        <v>1.29999995231628</v>
      </c>
      <c r="AB213">
        <v>0.89999997615814198</v>
      </c>
      <c r="AC213" s="2">
        <v>2.6646416517905799E-4</v>
      </c>
      <c r="AD213" s="2">
        <v>2.69630923867225E-4</v>
      </c>
      <c r="AE213" s="2">
        <v>7.2665119660086903E-5</v>
      </c>
      <c r="AF213" s="2">
        <v>7.2454677138011903E-5</v>
      </c>
      <c r="AG213" s="3">
        <f t="shared" si="27"/>
        <v>5.9817026621025185E-2</v>
      </c>
      <c r="AH213" s="3">
        <f t="shared" si="28"/>
        <v>0.27295090626015212</v>
      </c>
      <c r="AI213" s="3">
        <f t="shared" si="29"/>
        <v>-1.3236982968590216E-3</v>
      </c>
      <c r="AJ213" s="3">
        <f t="shared" si="30"/>
        <v>-0.13503698381199694</v>
      </c>
      <c r="AK213" s="3">
        <f t="shared" si="31"/>
        <v>1.0040073558075866</v>
      </c>
    </row>
    <row r="214" spans="1:37" x14ac:dyDescent="0.25">
      <c r="A214" s="32" t="str" cm="1">
        <f t="array" ref="A214:B214">_xlfn.TEXTSPLIT(G214,"P")</f>
        <v>Suzanne</v>
      </c>
      <c r="B214" t="str">
        <v>ointFullSah45</v>
      </c>
      <c r="D214" s="32" t="str">
        <f t="shared" si="24"/>
        <v>Point</v>
      </c>
      <c r="E214" s="32" t="str">
        <f t="shared" si="25"/>
        <v>45</v>
      </c>
      <c r="F214" s="32" t="str">
        <f t="shared" si="26"/>
        <v>Facing</v>
      </c>
      <c r="G214" s="9" t="s">
        <v>196</v>
      </c>
      <c r="H214" s="1">
        <v>48.481372833251903</v>
      </c>
      <c r="I214" s="1">
        <v>39.487205505371001</v>
      </c>
      <c r="J214" s="8">
        <v>58.327949523925703</v>
      </c>
      <c r="K214" s="1">
        <v>36.854000091552699</v>
      </c>
      <c r="L214" s="3">
        <v>0.53399997949600198</v>
      </c>
      <c r="M214" s="8">
        <v>50.825553894042898</v>
      </c>
      <c r="N214" s="1">
        <v>16.099573135375898</v>
      </c>
      <c r="O214" s="1">
        <v>32.617000579833899</v>
      </c>
      <c r="P214" s="8">
        <v>51.836761474609297</v>
      </c>
      <c r="Q214" s="1">
        <v>32.860000610351499</v>
      </c>
      <c r="R214" s="3">
        <v>0.51908493041992099</v>
      </c>
      <c r="S214" s="3">
        <v>0.55396950244903498</v>
      </c>
      <c r="T214" s="11">
        <v>18</v>
      </c>
      <c r="U214" s="11">
        <v>0</v>
      </c>
      <c r="V214" s="11">
        <v>0</v>
      </c>
      <c r="W214" s="11">
        <v>0</v>
      </c>
      <c r="X214" s="11">
        <v>2</v>
      </c>
      <c r="Y214" s="11">
        <v>100</v>
      </c>
      <c r="Z214" s="10">
        <v>0.40000000596046398</v>
      </c>
      <c r="AA214" s="10">
        <v>1.29999995231628</v>
      </c>
      <c r="AB214" s="10">
        <v>0.89999997615814198</v>
      </c>
      <c r="AC214" s="2">
        <v>2.4805410066619499E-4</v>
      </c>
      <c r="AD214" s="2">
        <v>3.1887341174297002E-4</v>
      </c>
      <c r="AE214" s="2">
        <v>7.3228366090916097E-5</v>
      </c>
      <c r="AF214" s="2">
        <v>7.4964569648727693E-5</v>
      </c>
      <c r="AG214" s="3">
        <f t="shared" si="27"/>
        <v>4.8352200521499911E-2</v>
      </c>
      <c r="AH214" s="3">
        <f t="shared" si="28"/>
        <v>0.31274828925431364</v>
      </c>
      <c r="AI214" s="3">
        <f t="shared" si="29"/>
        <v>1.9895652936207736E-2</v>
      </c>
      <c r="AJ214" s="3">
        <f t="shared" si="30"/>
        <v>-0.11128778059742642</v>
      </c>
      <c r="AK214" s="3">
        <f t="shared" si="31"/>
        <v>0.93719041044979967</v>
      </c>
    </row>
    <row r="215" spans="1:37" x14ac:dyDescent="0.25">
      <c r="A215" s="32" t="str" cm="1">
        <f t="array" ref="A215:B215">_xlfn.TEXTSPLIT(G215,"P")</f>
        <v>Suzanne</v>
      </c>
      <c r="B215" t="str">
        <v>ointFull45</v>
      </c>
      <c r="D215" s="32" t="str">
        <f t="shared" si="24"/>
        <v>Point</v>
      </c>
      <c r="E215" s="32" t="str">
        <f t="shared" si="25"/>
        <v>45</v>
      </c>
      <c r="F215" s="32" t="str">
        <f t="shared" si="26"/>
        <v>Full</v>
      </c>
      <c r="G215" t="s">
        <v>69</v>
      </c>
      <c r="H215" s="1">
        <v>52.819625854492102</v>
      </c>
      <c r="I215" s="1">
        <v>39.487205505371001</v>
      </c>
      <c r="J215" s="8">
        <v>60.4639892578125</v>
      </c>
      <c r="K215" s="1">
        <v>37.438999176025298</v>
      </c>
      <c r="L215" s="3">
        <v>0.50400000810623102</v>
      </c>
      <c r="M215" s="8">
        <v>52.388767242431598</v>
      </c>
      <c r="N215" s="1">
        <v>16.280647277831999</v>
      </c>
      <c r="O215" s="1">
        <v>32.881999969482401</v>
      </c>
      <c r="P215" s="8">
        <v>49.226795196533203</v>
      </c>
      <c r="Q215" s="1">
        <v>31.049999237060501</v>
      </c>
      <c r="R215" s="3">
        <v>0.55527865886688199</v>
      </c>
      <c r="S215" s="3">
        <v>0.58287298679351796</v>
      </c>
      <c r="T215">
        <v>18</v>
      </c>
      <c r="U215">
        <v>0</v>
      </c>
      <c r="V215">
        <v>0</v>
      </c>
      <c r="W215">
        <v>0</v>
      </c>
      <c r="X215">
        <v>2</v>
      </c>
      <c r="Y215">
        <v>100</v>
      </c>
      <c r="Z215">
        <v>0.40000000596046398</v>
      </c>
      <c r="AA215">
        <v>1.29999995231628</v>
      </c>
      <c r="AB215">
        <v>0.89999997615814198</v>
      </c>
      <c r="AC215" s="2">
        <v>2.4270261928904799E-4</v>
      </c>
      <c r="AD215" s="2">
        <v>2.5369442300870998E-4</v>
      </c>
      <c r="AE215" s="2">
        <v>1.17271079216152E-3</v>
      </c>
      <c r="AF215" s="2">
        <v>7.1238617238122902E-5</v>
      </c>
      <c r="AG215" s="3">
        <f t="shared" si="27"/>
        <v>8.1571689516967937E-3</v>
      </c>
      <c r="AH215" s="3">
        <f t="shared" si="28"/>
        <v>0.24665178420482134</v>
      </c>
      <c r="AI215" s="3">
        <f t="shared" si="29"/>
        <v>-6.0355916207499478E-2</v>
      </c>
      <c r="AJ215" s="3">
        <f t="shared" si="30"/>
        <v>-0.18584936586577189</v>
      </c>
      <c r="AK215" s="3">
        <f t="shared" si="31"/>
        <v>1.1942166052699754</v>
      </c>
    </row>
    <row r="216" spans="1:37" x14ac:dyDescent="0.25">
      <c r="A216" s="32" t="str" cm="1">
        <f t="array" ref="A216:B216">_xlfn.TEXTSPLIT(G216,"P")</f>
        <v>Suzanne</v>
      </c>
      <c r="B216" t="str">
        <v>ointFull45Longest</v>
      </c>
      <c r="D216" s="32" t="str">
        <f t="shared" si="24"/>
        <v>Point</v>
      </c>
      <c r="E216" s="32" t="str">
        <f t="shared" si="25"/>
        <v>45</v>
      </c>
      <c r="F216" s="32" t="str">
        <f t="shared" si="26"/>
        <v>Longest</v>
      </c>
      <c r="G216" t="s">
        <v>297</v>
      </c>
      <c r="H216" s="1">
        <v>48.881603240966797</v>
      </c>
      <c r="I216" s="1">
        <v>38.639030456542898</v>
      </c>
      <c r="J216" s="8">
        <v>58.540370941162102</v>
      </c>
      <c r="K216" s="1">
        <v>37.113998413085902</v>
      </c>
      <c r="L216" s="3">
        <v>0.53399997949600198</v>
      </c>
      <c r="M216" s="8">
        <v>51.303981781005803</v>
      </c>
      <c r="N216" s="1">
        <v>15.5287561416625</v>
      </c>
      <c r="O216" s="1">
        <v>33.009998321533203</v>
      </c>
      <c r="P216" s="8">
        <v>52.423557281494098</v>
      </c>
      <c r="Q216" s="1">
        <v>33.145999908447202</v>
      </c>
      <c r="R216" s="3">
        <v>0.50514060258865301</v>
      </c>
      <c r="S216" s="3">
        <v>0.53645020723342896</v>
      </c>
      <c r="T216">
        <v>18</v>
      </c>
      <c r="U216">
        <v>0</v>
      </c>
      <c r="V216">
        <v>0</v>
      </c>
      <c r="W216">
        <v>0</v>
      </c>
      <c r="X216">
        <v>2</v>
      </c>
      <c r="Y216">
        <v>100</v>
      </c>
      <c r="Z216">
        <v>0.89999997615814198</v>
      </c>
      <c r="AA216">
        <v>1.29999995231628</v>
      </c>
      <c r="AB216">
        <v>0.89999997615814198</v>
      </c>
      <c r="AC216" s="2">
        <v>2.4541572201996998E-4</v>
      </c>
      <c r="AD216" s="2">
        <v>2.7253601001575502E-4</v>
      </c>
      <c r="AE216" s="2">
        <v>7.2197406552731896E-5</v>
      </c>
      <c r="AF216" s="2">
        <v>7.3915980465244502E-5</v>
      </c>
      <c r="AG216" s="3">
        <f t="shared" si="27"/>
        <v>4.9556037024760545E-2</v>
      </c>
      <c r="AH216" s="3">
        <f t="shared" si="28"/>
        <v>0.35675136415378178</v>
      </c>
      <c r="AI216" s="3">
        <f t="shared" si="29"/>
        <v>2.1822390029438109E-2</v>
      </c>
      <c r="AJ216" s="3">
        <f t="shared" si="30"/>
        <v>-0.10448880936910881</v>
      </c>
      <c r="AK216" s="3">
        <f t="shared" si="31"/>
        <v>0.92790307927596605</v>
      </c>
    </row>
    <row r="217" spans="1:37" x14ac:dyDescent="0.25">
      <c r="A217" s="32" t="str" cm="1">
        <f t="array" ref="A217:B217">_xlfn.TEXTSPLIT(G217,"P")</f>
        <v>Suzanne</v>
      </c>
      <c r="B217" t="str">
        <v>ointFullStandard45</v>
      </c>
      <c r="D217" s="32" t="str">
        <f t="shared" si="24"/>
        <v>Point</v>
      </c>
      <c r="E217" s="32" t="str">
        <f t="shared" si="25"/>
        <v>45</v>
      </c>
      <c r="F217" s="32" t="str">
        <f t="shared" si="26"/>
        <v>Standard</v>
      </c>
      <c r="G217" t="s">
        <v>270</v>
      </c>
      <c r="H217" s="1">
        <v>49.635818481445298</v>
      </c>
      <c r="I217" s="1">
        <v>38.639030456542898</v>
      </c>
      <c r="J217" s="8">
        <v>59.4207763671875</v>
      </c>
      <c r="K217" s="1">
        <v>37.438999176025298</v>
      </c>
      <c r="L217" s="3">
        <v>0.52600002288818304</v>
      </c>
      <c r="M217" s="8">
        <v>51.973979949951101</v>
      </c>
      <c r="N217" s="1">
        <v>15.7105503082275</v>
      </c>
      <c r="O217" s="1">
        <v>33.227001190185497</v>
      </c>
      <c r="P217" s="8">
        <v>52.245182037353501</v>
      </c>
      <c r="Q217" s="1">
        <v>33.082000732421797</v>
      </c>
      <c r="R217" s="3">
        <v>0.4758161008358</v>
      </c>
      <c r="S217" s="3">
        <v>0.51000583171844405</v>
      </c>
      <c r="T217">
        <v>16</v>
      </c>
      <c r="U217">
        <v>0</v>
      </c>
      <c r="V217">
        <v>0</v>
      </c>
      <c r="W217">
        <v>0</v>
      </c>
      <c r="X217">
        <v>2</v>
      </c>
      <c r="Y217">
        <v>100</v>
      </c>
      <c r="Z217">
        <v>0.89999997615814198</v>
      </c>
      <c r="AA217">
        <v>1.29999995231628</v>
      </c>
      <c r="AB217">
        <v>0.89999997615814198</v>
      </c>
      <c r="AC217" s="2">
        <v>2.6888723368756403E-4</v>
      </c>
      <c r="AD217" s="2">
        <v>2.7579275774769398E-4</v>
      </c>
      <c r="AE217" s="2">
        <v>7.2092509071808295E-5</v>
      </c>
      <c r="AF217" s="2">
        <v>7.3083021561615101E-5</v>
      </c>
      <c r="AG217" s="3">
        <f t="shared" si="27"/>
        <v>4.7106334498742006E-2</v>
      </c>
      <c r="AH217" s="3">
        <f t="shared" si="28"/>
        <v>0.35213491177304168</v>
      </c>
      <c r="AI217" s="3">
        <f t="shared" si="29"/>
        <v>5.2180357875913587E-3</v>
      </c>
      <c r="AJ217" s="3">
        <f t="shared" si="30"/>
        <v>-0.1207590134045506</v>
      </c>
      <c r="AK217" s="3">
        <f t="shared" si="31"/>
        <v>0.98273758193814653</v>
      </c>
    </row>
    <row r="218" spans="1:37" x14ac:dyDescent="0.25">
      <c r="A218" s="32" t="str" cm="1">
        <f t="array" ref="A218:B218">_xlfn.TEXTSPLIT(G218,"P")</f>
        <v>Suzanne</v>
      </c>
      <c r="B218" t="str">
        <v>ointFullSahOblique</v>
      </c>
      <c r="D218" s="32" t="str">
        <f t="shared" si="24"/>
        <v>Point</v>
      </c>
      <c r="E218" s="32" t="str">
        <f t="shared" si="25"/>
        <v>Oblique</v>
      </c>
      <c r="F218" s="32" t="str">
        <f t="shared" si="26"/>
        <v>Facing</v>
      </c>
      <c r="G218" s="9" t="s">
        <v>194</v>
      </c>
      <c r="H218" s="1">
        <v>44.0978393554687</v>
      </c>
      <c r="I218" s="1">
        <v>39.487205505371001</v>
      </c>
      <c r="J218" s="8">
        <v>54.253189086913999</v>
      </c>
      <c r="K218" s="1">
        <v>34.450000762939403</v>
      </c>
      <c r="L218" s="3">
        <v>0.47699999809265098</v>
      </c>
      <c r="M218" s="8">
        <v>46.631809234619098</v>
      </c>
      <c r="N218" s="1">
        <v>14.6615657806396</v>
      </c>
      <c r="O218" s="1">
        <v>30.139999389648398</v>
      </c>
      <c r="P218" s="8">
        <v>49.025169372558501</v>
      </c>
      <c r="Q218" s="1">
        <v>31.3579998016357</v>
      </c>
      <c r="R218" s="3">
        <v>0.536413013935089</v>
      </c>
      <c r="S218" s="3">
        <v>0.575974881649017</v>
      </c>
      <c r="T218" s="11">
        <v>14</v>
      </c>
      <c r="U218" s="11">
        <v>0</v>
      </c>
      <c r="V218" s="11">
        <v>0</v>
      </c>
      <c r="W218" s="11">
        <v>0</v>
      </c>
      <c r="X218" s="11">
        <v>2</v>
      </c>
      <c r="Y218" s="11">
        <v>100</v>
      </c>
      <c r="Z218" s="10">
        <v>0.40000000596046398</v>
      </c>
      <c r="AA218" s="10">
        <v>1.29999995231628</v>
      </c>
      <c r="AB218" s="10">
        <v>0.89999997615814198</v>
      </c>
      <c r="AC218" s="2">
        <v>2.39826127653941E-4</v>
      </c>
      <c r="AD218" s="2">
        <v>2.6656925911083801E-4</v>
      </c>
      <c r="AE218" s="2">
        <v>7.2786169766914099E-5</v>
      </c>
      <c r="AF218" s="2">
        <v>7.2636779805179604E-5</v>
      </c>
      <c r="AG218" s="3">
        <f t="shared" si="27"/>
        <v>5.7462449775017216E-2</v>
      </c>
      <c r="AH218" s="3">
        <f t="shared" si="28"/>
        <v>0.24154567904001609</v>
      </c>
      <c r="AI218" s="3">
        <f t="shared" si="29"/>
        <v>5.1324625340991296E-2</v>
      </c>
      <c r="AJ218" s="3">
        <f t="shared" si="30"/>
        <v>-9.6363362271297492E-2</v>
      </c>
      <c r="AK218" s="3">
        <f t="shared" si="31"/>
        <v>0.83675958122427796</v>
      </c>
    </row>
    <row r="219" spans="1:37" x14ac:dyDescent="0.25">
      <c r="A219" s="32" t="str" cm="1">
        <f t="array" ref="A219:B219">_xlfn.TEXTSPLIT(G219,"P")</f>
        <v>Suzanne</v>
      </c>
      <c r="B219" t="str">
        <v>ointFullOblique</v>
      </c>
      <c r="D219" s="32" t="str">
        <f t="shared" si="24"/>
        <v>Point</v>
      </c>
      <c r="E219" s="32" t="str">
        <f t="shared" si="25"/>
        <v>Oblique</v>
      </c>
      <c r="F219" s="32" t="str">
        <f t="shared" si="26"/>
        <v>Full</v>
      </c>
      <c r="G219" t="s">
        <v>68</v>
      </c>
      <c r="H219" s="1">
        <v>45.959629058837798</v>
      </c>
      <c r="I219" s="1">
        <v>39.487205505371001</v>
      </c>
      <c r="J219" s="8">
        <v>55.951156616210902</v>
      </c>
      <c r="K219" s="1">
        <v>35.436000823974602</v>
      </c>
      <c r="L219" s="3">
        <v>0.50099998712539595</v>
      </c>
      <c r="M219" s="8">
        <v>48.728225708007798</v>
      </c>
      <c r="N219" s="1">
        <v>14.670143127441399</v>
      </c>
      <c r="O219" s="1">
        <v>31.318000793456999</v>
      </c>
      <c r="P219" s="8">
        <v>49.466773986816399</v>
      </c>
      <c r="Q219" s="1">
        <v>31.736000061035099</v>
      </c>
      <c r="R219" s="3">
        <v>0.54287678003311102</v>
      </c>
      <c r="S219" s="3">
        <v>0.57147836685180597</v>
      </c>
      <c r="T219">
        <v>16</v>
      </c>
      <c r="U219">
        <v>0</v>
      </c>
      <c r="V219">
        <v>0</v>
      </c>
      <c r="W219">
        <v>0</v>
      </c>
      <c r="X219">
        <v>2</v>
      </c>
      <c r="Y219">
        <v>100</v>
      </c>
      <c r="Z219">
        <v>0.40000000596046398</v>
      </c>
      <c r="AA219">
        <v>1.29999995231628</v>
      </c>
      <c r="AB219">
        <v>0.89999997615814198</v>
      </c>
      <c r="AC219" s="2">
        <v>2.44097871473059E-4</v>
      </c>
      <c r="AD219" s="2">
        <v>2.7037347899749799E-4</v>
      </c>
      <c r="AE219" s="2">
        <v>1.5749275917187301E-3</v>
      </c>
      <c r="AF219" s="2">
        <v>7.2095514042302898E-5</v>
      </c>
      <c r="AG219" s="3">
        <f t="shared" si="27"/>
        <v>6.0239751840155752E-2</v>
      </c>
      <c r="AH219" s="3">
        <f t="shared" si="28"/>
        <v>0.25272916514915167</v>
      </c>
      <c r="AI219" s="3">
        <f t="shared" si="29"/>
        <v>1.5156477956619521E-2</v>
      </c>
      <c r="AJ219" s="3">
        <f t="shared" si="30"/>
        <v>-0.11589362975770483</v>
      </c>
      <c r="AK219" s="3">
        <f t="shared" si="31"/>
        <v>0.94965636855804758</v>
      </c>
    </row>
    <row r="220" spans="1:37" x14ac:dyDescent="0.25">
      <c r="A220" s="32" t="str" cm="1">
        <f t="array" ref="A220:B220">_xlfn.TEXTSPLIT(G220,"P")</f>
        <v>Suzanne</v>
      </c>
      <c r="B220" t="str">
        <v>ointFullObliqueLongest</v>
      </c>
      <c r="D220" s="32" t="str">
        <f t="shared" si="24"/>
        <v>Point</v>
      </c>
      <c r="E220" s="32" t="str">
        <f t="shared" si="25"/>
        <v>Oblique</v>
      </c>
      <c r="F220" s="32" t="str">
        <f t="shared" si="26"/>
        <v>Longest</v>
      </c>
      <c r="G220" t="s">
        <v>298</v>
      </c>
      <c r="H220" s="1">
        <v>47.639984130859297</v>
      </c>
      <c r="I220" s="1">
        <v>38.639030456542898</v>
      </c>
      <c r="J220" s="8">
        <v>57.791183471679602</v>
      </c>
      <c r="K220" s="1">
        <v>36.640998840332003</v>
      </c>
      <c r="L220" s="3">
        <v>0.47699999809265098</v>
      </c>
      <c r="M220" s="8">
        <v>50.261451721191399</v>
      </c>
      <c r="N220" s="1">
        <v>14.4933052062988</v>
      </c>
      <c r="O220" s="1">
        <v>32.375</v>
      </c>
      <c r="P220" s="8">
        <v>48.527172088622997</v>
      </c>
      <c r="Q220" s="1">
        <v>31.111000061035099</v>
      </c>
      <c r="R220" s="3">
        <v>0.50994163751602095</v>
      </c>
      <c r="S220" s="3">
        <v>0.54721796512603704</v>
      </c>
      <c r="T220">
        <v>16</v>
      </c>
      <c r="U220">
        <v>0</v>
      </c>
      <c r="V220">
        <v>0</v>
      </c>
      <c r="W220">
        <v>0</v>
      </c>
      <c r="X220">
        <v>2</v>
      </c>
      <c r="Y220">
        <v>100</v>
      </c>
      <c r="Z220">
        <v>0.89999997615814198</v>
      </c>
      <c r="AA220">
        <v>1.29999995231628</v>
      </c>
      <c r="AB220">
        <v>0.89999997615814198</v>
      </c>
      <c r="AC220" s="2">
        <v>2.5420088786631801E-4</v>
      </c>
      <c r="AD220" s="2">
        <v>2.6628602063283303E-4</v>
      </c>
      <c r="AE220" s="2">
        <v>7.3238996264990406E-5</v>
      </c>
      <c r="AF220" s="2">
        <v>7.2633702075108804E-5</v>
      </c>
      <c r="AG220" s="3">
        <f t="shared" si="27"/>
        <v>5.5026626019256362E-2</v>
      </c>
      <c r="AH220" s="3">
        <f t="shared" si="28"/>
        <v>0.25591070778034242</v>
      </c>
      <c r="AI220" s="3">
        <f t="shared" si="29"/>
        <v>-3.4505163961215016E-2</v>
      </c>
      <c r="AJ220" s="3">
        <f t="shared" si="30"/>
        <v>-0.16030146514643373</v>
      </c>
      <c r="AK220" s="3">
        <f t="shared" si="31"/>
        <v>1.119660740451025</v>
      </c>
    </row>
    <row r="221" spans="1:37" x14ac:dyDescent="0.25">
      <c r="A221" s="32" t="str" cm="1">
        <f t="array" ref="A221:B221">_xlfn.TEXTSPLIT(G221,"P")</f>
        <v>Suzanne</v>
      </c>
      <c r="B221" t="str">
        <v>ointFullStandardOblique</v>
      </c>
      <c r="D221" s="32" t="str">
        <f t="shared" si="24"/>
        <v>Point</v>
      </c>
      <c r="E221" s="32" t="str">
        <f t="shared" si="25"/>
        <v>Oblique</v>
      </c>
      <c r="F221" s="32" t="str">
        <f t="shared" si="26"/>
        <v>Standard</v>
      </c>
      <c r="G221" t="s">
        <v>272</v>
      </c>
      <c r="H221" s="1">
        <v>47.176036834716797</v>
      </c>
      <c r="I221" s="1">
        <v>38.639030456542898</v>
      </c>
      <c r="J221" s="8">
        <v>54.7063789367675</v>
      </c>
      <c r="K221" s="1">
        <v>34.337001800537102</v>
      </c>
      <c r="L221" s="3">
        <v>0.44800001382827698</v>
      </c>
      <c r="M221" s="8">
        <v>46.141700744628899</v>
      </c>
      <c r="N221" s="1">
        <v>15.599274635314901</v>
      </c>
      <c r="O221" s="1">
        <v>29.444999694824201</v>
      </c>
      <c r="P221" s="8">
        <v>45.060752868652301</v>
      </c>
      <c r="Q221" s="1">
        <v>28.674999237060501</v>
      </c>
      <c r="R221" s="3">
        <v>0.50394046306610096</v>
      </c>
      <c r="S221" s="3">
        <v>0.53750383853912298</v>
      </c>
      <c r="T221">
        <v>16</v>
      </c>
      <c r="U221">
        <v>0</v>
      </c>
      <c r="V221">
        <v>0</v>
      </c>
      <c r="W221">
        <v>0</v>
      </c>
      <c r="X221">
        <v>2</v>
      </c>
      <c r="Y221">
        <v>100</v>
      </c>
      <c r="Z221">
        <v>0.89999997615814198</v>
      </c>
      <c r="AA221">
        <v>1.29999995231628</v>
      </c>
      <c r="AB221">
        <v>0.89999997615814198</v>
      </c>
      <c r="AC221" s="2">
        <v>2.6669190265238198E-4</v>
      </c>
      <c r="AD221" s="2">
        <v>2.6487759896553999E-4</v>
      </c>
      <c r="AE221" s="2">
        <v>7.2348644607700394E-5</v>
      </c>
      <c r="AF221" s="2">
        <v>7.1866248617880006E-5</v>
      </c>
      <c r="AG221" s="3">
        <f t="shared" si="27"/>
        <v>2.1925031424571275E-2</v>
      </c>
      <c r="AH221" s="3">
        <f t="shared" si="28"/>
        <v>0.16619781439215664</v>
      </c>
      <c r="AI221" s="3">
        <f t="shared" si="29"/>
        <v>-2.3426702061961277E-2</v>
      </c>
      <c r="AJ221" s="3">
        <f t="shared" si="30"/>
        <v>-0.17631629538603019</v>
      </c>
      <c r="AK221" s="3">
        <f t="shared" si="31"/>
        <v>1.0692947525604466</v>
      </c>
    </row>
    <row r="222" spans="1:37" x14ac:dyDescent="0.25">
      <c r="A222" s="32" t="str" cm="1">
        <f t="array" ref="A222:C222">_xlfn.TEXTSPLIT(G222,"P")</f>
        <v>Suzanne</v>
      </c>
      <c r="B222" t="str">
        <v>ointFullSah</v>
      </c>
      <c r="C222" t="str">
        <v>arallel</v>
      </c>
      <c r="D222" s="32" t="str">
        <f t="shared" si="24"/>
        <v>Point</v>
      </c>
      <c r="E222" s="32" t="str">
        <f t="shared" si="25"/>
        <v>Parallel</v>
      </c>
      <c r="F222" s="32" t="str">
        <f t="shared" si="26"/>
        <v>Facing</v>
      </c>
      <c r="G222" s="9" t="s">
        <v>198</v>
      </c>
      <c r="H222" s="1">
        <v>45.196117401122997</v>
      </c>
      <c r="I222" s="1">
        <v>39.487205505371001</v>
      </c>
      <c r="J222" s="8">
        <v>53.126388549804602</v>
      </c>
      <c r="K222" s="1">
        <v>34.375999450683501</v>
      </c>
      <c r="L222" s="3">
        <v>0.605000019073486</v>
      </c>
      <c r="M222" s="8">
        <v>45.589210510253899</v>
      </c>
      <c r="N222" s="1">
        <v>19.081520080566399</v>
      </c>
      <c r="O222" s="1">
        <v>30.079999923706001</v>
      </c>
      <c r="P222" s="8">
        <v>49.623207092285099</v>
      </c>
      <c r="Q222" s="1">
        <v>32.097000122070298</v>
      </c>
      <c r="R222" s="3">
        <v>0.38417217135429299</v>
      </c>
      <c r="S222" s="3">
        <v>0.493155807256698</v>
      </c>
      <c r="T222" s="11">
        <v>13</v>
      </c>
      <c r="U222" s="11">
        <v>0</v>
      </c>
      <c r="V222" s="11">
        <v>0</v>
      </c>
      <c r="W222" s="11">
        <v>0</v>
      </c>
      <c r="X222" s="11">
        <v>2</v>
      </c>
      <c r="Y222" s="11">
        <v>100</v>
      </c>
      <c r="Z222" s="10">
        <v>0.40000000596046398</v>
      </c>
      <c r="AA222" s="10">
        <v>1.29999995231628</v>
      </c>
      <c r="AB222" s="10">
        <v>0.89999997615814198</v>
      </c>
      <c r="AC222" s="2">
        <v>2.4526831111870701E-4</v>
      </c>
      <c r="AD222" s="2">
        <v>2.9363622888922599E-4</v>
      </c>
      <c r="AE222" s="2">
        <v>7.2986782470252297E-5</v>
      </c>
      <c r="AF222" s="2">
        <v>7.8893281170167002E-5</v>
      </c>
      <c r="AG222" s="3">
        <f t="shared" si="27"/>
        <v>8.697497301419407E-3</v>
      </c>
      <c r="AH222" s="3">
        <f t="shared" si="28"/>
        <v>0.25669078014486013</v>
      </c>
      <c r="AI222" s="3">
        <f t="shared" si="29"/>
        <v>8.8485774087355085E-2</v>
      </c>
      <c r="AJ222" s="3">
        <f t="shared" si="30"/>
        <v>-6.5940515686199186E-2</v>
      </c>
      <c r="AK222" s="3">
        <f t="shared" si="31"/>
        <v>0.7885914452832492</v>
      </c>
    </row>
    <row r="223" spans="1:37" x14ac:dyDescent="0.25">
      <c r="A223" s="32" t="str" cm="1">
        <f t="array" ref="A223:C223">_xlfn.TEXTSPLIT(G223,"P")</f>
        <v>Suzanne</v>
      </c>
      <c r="B223" t="str">
        <v>ointFull</v>
      </c>
      <c r="C223" t="str">
        <v>arallel</v>
      </c>
      <c r="D223" s="32" t="str">
        <f t="shared" si="24"/>
        <v>Point</v>
      </c>
      <c r="E223" s="32" t="str">
        <f t="shared" si="25"/>
        <v>Parallel</v>
      </c>
      <c r="F223" s="32" t="str">
        <f t="shared" si="26"/>
        <v>Full</v>
      </c>
      <c r="G223" t="s">
        <v>63</v>
      </c>
      <c r="H223" s="1">
        <v>45.421554565429602</v>
      </c>
      <c r="I223" s="1">
        <v>39.487205505371001</v>
      </c>
      <c r="J223" s="8">
        <v>51.710842132568303</v>
      </c>
      <c r="K223" s="1">
        <v>33.330001831054602</v>
      </c>
      <c r="L223" s="3">
        <v>0.55900001525878895</v>
      </c>
      <c r="M223" s="8">
        <v>43.810436248779297</v>
      </c>
      <c r="N223" s="1">
        <v>17.914739608764599</v>
      </c>
      <c r="O223" s="1">
        <v>28.8059997558593</v>
      </c>
      <c r="P223" s="8">
        <v>47.386451721191399</v>
      </c>
      <c r="Q223" s="1">
        <v>30.593999862670898</v>
      </c>
      <c r="R223" s="3">
        <v>0.344019144773483</v>
      </c>
      <c r="S223" s="3">
        <v>0.43953597545623702</v>
      </c>
      <c r="T223">
        <v>16</v>
      </c>
      <c r="U223">
        <v>0</v>
      </c>
      <c r="V223">
        <v>0</v>
      </c>
      <c r="W223">
        <v>0</v>
      </c>
      <c r="X223">
        <v>2</v>
      </c>
      <c r="Y223">
        <v>100</v>
      </c>
      <c r="Z223">
        <v>0.40000000596046398</v>
      </c>
      <c r="AA223">
        <v>1.29999995231628</v>
      </c>
      <c r="AB223">
        <v>0.89999997615814198</v>
      </c>
      <c r="AC223" s="2">
        <v>2.4734885664656699E-4</v>
      </c>
      <c r="AD223" s="2">
        <v>2.6005864492617499E-4</v>
      </c>
      <c r="AE223" s="2">
        <v>1.5130073297768801E-3</v>
      </c>
      <c r="AF223" s="2">
        <v>7.1129572461359203E-5</v>
      </c>
      <c r="AG223" s="3">
        <f t="shared" si="27"/>
        <v>3.5470347328810478E-2</v>
      </c>
      <c r="AH223" s="3">
        <f t="shared" si="28"/>
        <v>0.20004571391475023</v>
      </c>
      <c r="AI223" s="3">
        <f t="shared" si="29"/>
        <v>8.1624740098581922E-2</v>
      </c>
      <c r="AJ223" s="3">
        <f t="shared" si="30"/>
        <v>-8.3626377622911197E-2</v>
      </c>
      <c r="AK223" s="3">
        <f t="shared" si="31"/>
        <v>0.80038696902618811</v>
      </c>
    </row>
    <row r="224" spans="1:37" x14ac:dyDescent="0.25">
      <c r="A224" s="32" t="str" cm="1">
        <f t="array" ref="A224:C224">_xlfn.TEXTSPLIT(G224,"P")</f>
        <v>Suzanne</v>
      </c>
      <c r="B224" t="str">
        <v>ointFull</v>
      </c>
      <c r="C224" t="str">
        <v>arallelLongest</v>
      </c>
      <c r="D224" s="32" t="str">
        <f t="shared" si="24"/>
        <v>Point</v>
      </c>
      <c r="E224" s="32" t="str">
        <f t="shared" si="25"/>
        <v>Parallel</v>
      </c>
      <c r="F224" s="32" t="str">
        <f t="shared" si="26"/>
        <v>Longest</v>
      </c>
      <c r="G224" t="s">
        <v>299</v>
      </c>
      <c r="H224" s="1">
        <v>50.361968994140597</v>
      </c>
      <c r="I224" s="1">
        <v>38.639030456542898</v>
      </c>
      <c r="J224" s="8">
        <v>58.757984161376903</v>
      </c>
      <c r="K224" s="1">
        <v>37.494998931884702</v>
      </c>
      <c r="L224" s="3">
        <v>0.605000019073486</v>
      </c>
      <c r="M224" s="8">
        <v>50.9568061828613</v>
      </c>
      <c r="N224" s="1">
        <v>19.7498760223388</v>
      </c>
      <c r="O224" s="1">
        <v>33.068000793457003</v>
      </c>
      <c r="P224" s="8">
        <v>49.862407684326101</v>
      </c>
      <c r="Q224" s="1">
        <v>32.214000701904297</v>
      </c>
      <c r="R224" s="3">
        <v>0.44897243380546498</v>
      </c>
      <c r="S224" s="3">
        <v>0.54343795776367099</v>
      </c>
      <c r="T224">
        <v>18</v>
      </c>
      <c r="U224">
        <v>0</v>
      </c>
      <c r="V224">
        <v>0</v>
      </c>
      <c r="W224">
        <v>0</v>
      </c>
      <c r="X224">
        <v>2</v>
      </c>
      <c r="Y224">
        <v>100</v>
      </c>
      <c r="Z224">
        <v>0.89999997615814198</v>
      </c>
      <c r="AA224">
        <v>1.29999995231628</v>
      </c>
      <c r="AB224">
        <v>0.89999997615814198</v>
      </c>
      <c r="AC224" s="2">
        <v>2.4220702471211501E-4</v>
      </c>
      <c r="AD224" s="2">
        <v>2.7244782540947199E-4</v>
      </c>
      <c r="AE224" s="2">
        <v>7.2123402787838104E-5</v>
      </c>
      <c r="AF224" s="2">
        <v>7.4682255217339803E-5</v>
      </c>
      <c r="AG224" s="3">
        <f t="shared" si="27"/>
        <v>1.1811237737545765E-2</v>
      </c>
      <c r="AH224" s="3">
        <f t="shared" si="28"/>
        <v>0.29046736150396096</v>
      </c>
      <c r="AI224" s="3">
        <f t="shared" si="29"/>
        <v>-2.1476983753806893E-2</v>
      </c>
      <c r="AJ224" s="3">
        <f t="shared" si="30"/>
        <v>-0.15139349322501244</v>
      </c>
      <c r="AK224" s="3">
        <f t="shared" si="31"/>
        <v>1.0554129300506665</v>
      </c>
    </row>
    <row r="225" spans="1:37" x14ac:dyDescent="0.25">
      <c r="A225" s="32" t="str" cm="1">
        <f t="array" ref="A225:C225">_xlfn.TEXTSPLIT(G225,"P")</f>
        <v>Suzanne</v>
      </c>
      <c r="B225" t="str">
        <v>ointFullStandard</v>
      </c>
      <c r="C225" t="str">
        <v>arallel</v>
      </c>
      <c r="D225" s="32" t="str">
        <f t="shared" si="24"/>
        <v>Point</v>
      </c>
      <c r="E225" s="32" t="str">
        <f t="shared" si="25"/>
        <v>Parallel</v>
      </c>
      <c r="F225" s="32" t="str">
        <f t="shared" si="26"/>
        <v>Standard</v>
      </c>
      <c r="G225" t="s">
        <v>271</v>
      </c>
      <c r="H225" s="1">
        <v>49.5367622375488</v>
      </c>
      <c r="I225" s="1">
        <v>38.639030456542898</v>
      </c>
      <c r="J225" s="8">
        <v>56.941642761230398</v>
      </c>
      <c r="K225" s="1">
        <v>36.215999603271399</v>
      </c>
      <c r="L225" s="3">
        <v>0.57800000905990601</v>
      </c>
      <c r="M225" s="8">
        <v>49.005245208740199</v>
      </c>
      <c r="N225" s="1">
        <v>18.806636810302699</v>
      </c>
      <c r="O225" s="1">
        <v>31.7269992828369</v>
      </c>
      <c r="P225" s="8">
        <v>48.898834228515597</v>
      </c>
      <c r="Q225" s="1">
        <v>31.413000106811499</v>
      </c>
      <c r="R225" s="3">
        <v>0.44448176026344299</v>
      </c>
      <c r="S225" s="3">
        <v>0.53556668758392301</v>
      </c>
      <c r="T225">
        <v>16</v>
      </c>
      <c r="U225">
        <v>0</v>
      </c>
      <c r="V225">
        <v>0</v>
      </c>
      <c r="W225">
        <v>0</v>
      </c>
      <c r="X225">
        <v>2</v>
      </c>
      <c r="Y225">
        <v>100</v>
      </c>
      <c r="Z225">
        <v>0.89999997615814198</v>
      </c>
      <c r="AA225">
        <v>1.29999995231628</v>
      </c>
      <c r="AB225">
        <v>0.89999997615814198</v>
      </c>
      <c r="AC225" s="2">
        <v>2.6881138910539399E-4</v>
      </c>
      <c r="AD225" s="2">
        <v>2.6434933533891998E-4</v>
      </c>
      <c r="AE225" s="2">
        <v>7.2865113907027895E-5</v>
      </c>
      <c r="AF225" s="2">
        <v>7.3149669333360994E-5</v>
      </c>
      <c r="AG225" s="3">
        <f t="shared" si="27"/>
        <v>1.0729749075237535E-2</v>
      </c>
      <c r="AH225" s="3">
        <f t="shared" si="28"/>
        <v>0.26552953453404693</v>
      </c>
      <c r="AI225" s="3">
        <f t="shared" si="29"/>
        <v>-2.1714202178019838E-3</v>
      </c>
      <c r="AJ225" s="3">
        <f t="shared" si="30"/>
        <v>-0.14124651384646866</v>
      </c>
      <c r="AK225" s="3">
        <f t="shared" si="31"/>
        <v>1.0056581610682409</v>
      </c>
    </row>
    <row r="226" spans="1:37" x14ac:dyDescent="0.25">
      <c r="A226" s="32" t="str" cm="1">
        <f t="array" ref="A226:B226">_xlfn.TEXTSPLIT(G226,"P")</f>
        <v>Wood</v>
      </c>
      <c r="B226" t="str">
        <v>laneFullSah15</v>
      </c>
      <c r="D226" s="32" t="str">
        <f t="shared" si="24"/>
        <v>Plane</v>
      </c>
      <c r="E226" s="32" t="str">
        <f t="shared" si="25"/>
        <v>15</v>
      </c>
      <c r="F226" s="32" t="str">
        <f t="shared" si="26"/>
        <v>Facing</v>
      </c>
      <c r="G226" s="9" t="s">
        <v>146</v>
      </c>
      <c r="H226" s="1">
        <v>113.64160919189401</v>
      </c>
      <c r="I226" s="1">
        <v>91.174903869628906</v>
      </c>
      <c r="J226" s="8">
        <v>133.51184082031199</v>
      </c>
      <c r="K226" s="1">
        <v>85.471000671386705</v>
      </c>
      <c r="L226" s="3">
        <v>0.64700001478195102</v>
      </c>
      <c r="M226" s="8">
        <v>112.913482666015</v>
      </c>
      <c r="N226" s="1">
        <v>58.352386474609297</v>
      </c>
      <c r="O226" s="1">
        <v>73.486000061035099</v>
      </c>
      <c r="P226" s="8">
        <v>135.69572448730401</v>
      </c>
      <c r="Q226" s="1">
        <v>87.404998779296804</v>
      </c>
      <c r="R226" s="3">
        <v>0.69338744878768899</v>
      </c>
      <c r="S226" s="3">
        <v>0.74837261438369695</v>
      </c>
      <c r="T226" s="11">
        <v>26</v>
      </c>
      <c r="U226" s="11">
        <v>0</v>
      </c>
      <c r="V226" s="11">
        <v>0</v>
      </c>
      <c r="W226" s="11">
        <v>0</v>
      </c>
      <c r="X226" s="11">
        <v>2</v>
      </c>
      <c r="Y226" s="11">
        <v>100</v>
      </c>
      <c r="Z226" s="10">
        <v>0.40000000596046398</v>
      </c>
      <c r="AA226" s="10">
        <v>1.29999995231628</v>
      </c>
      <c r="AB226" s="10">
        <v>0.89999997615814198</v>
      </c>
      <c r="AC226" s="2">
        <v>2.3325075744651201E-4</v>
      </c>
      <c r="AD226" s="2">
        <v>2.7106754714623001E-4</v>
      </c>
      <c r="AE226" s="2">
        <v>7.3505987529642799E-5</v>
      </c>
      <c r="AF226" s="2">
        <v>7.4909243267029497E-5</v>
      </c>
      <c r="AG226" s="3">
        <f t="shared" si="27"/>
        <v>6.4072176648739551E-3</v>
      </c>
      <c r="AH226" s="3">
        <f t="shared" si="28"/>
        <v>0.48830126194962015</v>
      </c>
      <c r="AI226" s="3">
        <f t="shared" si="29"/>
        <v>0.20176724057547882</v>
      </c>
      <c r="AJ226" s="3">
        <f t="shared" si="30"/>
        <v>1.6357228344497286E-2</v>
      </c>
      <c r="AK226" s="3">
        <f t="shared" si="31"/>
        <v>0.60957480580160706</v>
      </c>
    </row>
    <row r="227" spans="1:37" x14ac:dyDescent="0.25">
      <c r="A227" s="32" t="str" cm="1">
        <f t="array" ref="A227:B227">_xlfn.TEXTSPLIT(G227,"P")</f>
        <v>Wood</v>
      </c>
      <c r="B227" t="str">
        <v>laneFull15</v>
      </c>
      <c r="D227" s="32" t="str">
        <f t="shared" si="24"/>
        <v>Plane</v>
      </c>
      <c r="E227" s="32" t="str">
        <f t="shared" si="25"/>
        <v>15</v>
      </c>
      <c r="F227" s="32" t="str">
        <f t="shared" si="26"/>
        <v>Full</v>
      </c>
      <c r="G227" t="s">
        <v>29</v>
      </c>
      <c r="H227" s="1">
        <v>111.79843139648401</v>
      </c>
      <c r="I227" s="1">
        <v>91.174903869628906</v>
      </c>
      <c r="J227" s="8">
        <v>131.65623474121</v>
      </c>
      <c r="K227" s="1">
        <v>84.615997314453097</v>
      </c>
      <c r="L227" s="3">
        <v>0.64700001478195102</v>
      </c>
      <c r="M227" s="8">
        <v>111.057884216308</v>
      </c>
      <c r="N227" s="1">
        <v>58.352386474609297</v>
      </c>
      <c r="O227" s="1">
        <v>72.630996704101506</v>
      </c>
      <c r="P227" s="8">
        <v>135.69572448730401</v>
      </c>
      <c r="Q227" s="1">
        <v>87.404998779296804</v>
      </c>
      <c r="R227" s="3">
        <v>0.71093893051147405</v>
      </c>
      <c r="S227" s="3">
        <v>0.75969702005386297</v>
      </c>
      <c r="T227">
        <v>23</v>
      </c>
      <c r="U227">
        <v>0</v>
      </c>
      <c r="V227">
        <v>0</v>
      </c>
      <c r="W227">
        <v>0</v>
      </c>
      <c r="X227">
        <v>2</v>
      </c>
      <c r="Y227">
        <v>100</v>
      </c>
      <c r="Z227">
        <v>0.40000000596046398</v>
      </c>
      <c r="AA227">
        <v>1.29999995231628</v>
      </c>
      <c r="AB227">
        <v>0.89999997615814198</v>
      </c>
      <c r="AC227" s="2">
        <v>2.2665667347609899E-4</v>
      </c>
      <c r="AD227" s="2">
        <v>2.5549216661602199E-4</v>
      </c>
      <c r="AE227" s="2">
        <v>1.6149141592904899E-3</v>
      </c>
      <c r="AF227" s="2">
        <v>7.2671231464482803E-5</v>
      </c>
      <c r="AG227" s="3">
        <f t="shared" si="27"/>
        <v>6.6239496469294688E-3</v>
      </c>
      <c r="AH227" s="3">
        <f t="shared" si="28"/>
        <v>0.48830126194962015</v>
      </c>
      <c r="AI227" s="3">
        <f t="shared" si="29"/>
        <v>0.2218468364029767</v>
      </c>
      <c r="AJ227" s="3">
        <f t="shared" si="30"/>
        <v>3.0682099894731356E-2</v>
      </c>
      <c r="AK227" s="3">
        <f t="shared" si="31"/>
        <v>0.57777493330599927</v>
      </c>
    </row>
    <row r="228" spans="1:37" x14ac:dyDescent="0.25">
      <c r="A228" s="32" t="str" cm="1">
        <f t="array" ref="A228:B228">_xlfn.TEXTSPLIT(G228,"P")</f>
        <v>Wood</v>
      </c>
      <c r="B228" t="str">
        <v>laneFull15Longest</v>
      </c>
      <c r="D228" s="32" t="str">
        <f t="shared" si="24"/>
        <v>Plane</v>
      </c>
      <c r="E228" s="32" t="str">
        <f t="shared" si="25"/>
        <v>15</v>
      </c>
      <c r="F228" s="32" t="str">
        <f t="shared" si="26"/>
        <v>Longest</v>
      </c>
      <c r="G228" t="s">
        <v>62</v>
      </c>
      <c r="H228" s="1">
        <v>318.23495483398398</v>
      </c>
      <c r="I228" s="1">
        <v>91.174903869628906</v>
      </c>
      <c r="J228" s="8">
        <v>342.64068603515602</v>
      </c>
      <c r="K228" s="1">
        <v>254.58099365234301</v>
      </c>
      <c r="L228" s="3">
        <v>0.63400000333786</v>
      </c>
      <c r="M228" s="8">
        <v>322.01501464843699</v>
      </c>
      <c r="N228" s="1">
        <v>56.354095458984297</v>
      </c>
      <c r="O228" s="1">
        <v>242.565994262695</v>
      </c>
      <c r="P228" s="8">
        <v>136.95886230468699</v>
      </c>
      <c r="Q228" s="1">
        <v>88.097999572753906</v>
      </c>
      <c r="R228" s="3">
        <v>0.96484726667404097</v>
      </c>
      <c r="S228" s="3">
        <v>0.96104234457015902</v>
      </c>
      <c r="T228">
        <v>26</v>
      </c>
      <c r="U228">
        <v>0</v>
      </c>
      <c r="V228">
        <v>0</v>
      </c>
      <c r="W228">
        <v>0</v>
      </c>
      <c r="X228">
        <v>2</v>
      </c>
      <c r="Y228">
        <v>100</v>
      </c>
      <c r="Z228">
        <v>0.89999997615814198</v>
      </c>
      <c r="AA228">
        <v>1.29999995231628</v>
      </c>
      <c r="AB228">
        <v>0.89999997615814198</v>
      </c>
      <c r="AC228" s="2">
        <v>2.6737400912679699E-4</v>
      </c>
      <c r="AD228" s="2">
        <v>2.5422242470085599E-4</v>
      </c>
      <c r="AE228" s="2">
        <v>1.6219983808696201E-3</v>
      </c>
      <c r="AF228" s="2">
        <v>7.2005379479378394E-5</v>
      </c>
      <c r="AG228" s="3">
        <f t="shared" si="27"/>
        <v>1.1878204317388652E-2</v>
      </c>
      <c r="AH228" s="3">
        <f t="shared" si="28"/>
        <v>0.50215526961810253</v>
      </c>
      <c r="AI228" s="3">
        <f t="shared" si="29"/>
        <v>-0.57468175061894811</v>
      </c>
      <c r="AJ228" s="3">
        <f t="shared" si="30"/>
        <v>-0.60028429813897066</v>
      </c>
      <c r="AK228" s="3">
        <f t="shared" si="31"/>
        <v>4.2838101798375563</v>
      </c>
    </row>
    <row r="229" spans="1:37" x14ac:dyDescent="0.25">
      <c r="A229" s="32" t="str" cm="1">
        <f t="array" ref="A229:B229">_xlfn.TEXTSPLIT(G229,"P")</f>
        <v>Wood</v>
      </c>
      <c r="B229" t="str">
        <v>laneFullStandard15</v>
      </c>
      <c r="D229" s="32" t="str">
        <f t="shared" si="24"/>
        <v>Plane</v>
      </c>
      <c r="E229" s="32" t="str">
        <f t="shared" si="25"/>
        <v>15</v>
      </c>
      <c r="F229" s="32" t="str">
        <f t="shared" si="26"/>
        <v>Standard</v>
      </c>
      <c r="G229" t="s">
        <v>228</v>
      </c>
      <c r="H229" s="1">
        <v>291.39498901367102</v>
      </c>
      <c r="I229" s="1">
        <v>77.405540466308594</v>
      </c>
      <c r="J229" s="8">
        <v>305.86456298828102</v>
      </c>
      <c r="K229" s="1">
        <v>229.36999511718699</v>
      </c>
      <c r="L229" s="3">
        <v>0.64700001478195102</v>
      </c>
      <c r="M229" s="8">
        <v>290.90075683593699</v>
      </c>
      <c r="N229" s="1">
        <v>42.389785766601499</v>
      </c>
      <c r="O229" s="1">
        <v>220.47999572753901</v>
      </c>
      <c r="P229" s="8">
        <v>118.58097839355401</v>
      </c>
      <c r="Q229" s="1">
        <v>77.918998718261705</v>
      </c>
      <c r="R229" s="3">
        <v>0.84609931707382202</v>
      </c>
      <c r="S229" s="3">
        <v>0.85592180490493697</v>
      </c>
      <c r="T229">
        <v>23</v>
      </c>
      <c r="U229">
        <v>0</v>
      </c>
      <c r="V229">
        <v>0</v>
      </c>
      <c r="W229">
        <v>0</v>
      </c>
      <c r="X229">
        <v>2</v>
      </c>
      <c r="Y229">
        <v>100</v>
      </c>
      <c r="Z229">
        <v>0.89999997615814198</v>
      </c>
      <c r="AA229">
        <v>1.29999995231628</v>
      </c>
      <c r="AB229">
        <v>0.89999997615814198</v>
      </c>
      <c r="AC229" s="2">
        <v>2.6769094984047099E-4</v>
      </c>
      <c r="AD229" s="2">
        <v>2.6972655905410599E-4</v>
      </c>
      <c r="AE229" s="2">
        <v>7.3798757512122298E-5</v>
      </c>
      <c r="AF229" s="2">
        <v>7.3670067649800303E-5</v>
      </c>
      <c r="AG229" s="3">
        <f t="shared" si="27"/>
        <v>1.6960901743950259E-3</v>
      </c>
      <c r="AH229" s="3">
        <f t="shared" si="28"/>
        <v>0.53194432438808903</v>
      </c>
      <c r="AI229" s="3">
        <f t="shared" si="29"/>
        <v>-0.59236620872584522</v>
      </c>
      <c r="AJ229" s="3">
        <f t="shared" si="30"/>
        <v>-0.61230886888293312</v>
      </c>
      <c r="AK229" s="3">
        <f t="shared" si="31"/>
        <v>5.0651250136336401</v>
      </c>
    </row>
    <row r="230" spans="1:37" x14ac:dyDescent="0.25">
      <c r="A230" s="32" t="str" cm="1">
        <f t="array" ref="A230:B230">_xlfn.TEXTSPLIT(G230,"P")</f>
        <v>Wood</v>
      </c>
      <c r="B230" t="str">
        <v>laneFullSah45</v>
      </c>
      <c r="D230" s="32" t="str">
        <f t="shared" si="24"/>
        <v>Plane</v>
      </c>
      <c r="E230" s="32" t="str">
        <f t="shared" si="25"/>
        <v>45</v>
      </c>
      <c r="F230" s="32" t="str">
        <f t="shared" si="26"/>
        <v>Facing</v>
      </c>
      <c r="G230" s="9" t="s">
        <v>144</v>
      </c>
      <c r="H230" s="1">
        <v>248.53709411621</v>
      </c>
      <c r="I230" s="1">
        <v>91.174903869628906</v>
      </c>
      <c r="J230" s="8">
        <v>259.98422241210898</v>
      </c>
      <c r="K230" s="1">
        <v>189.863998413085</v>
      </c>
      <c r="L230" s="3">
        <v>0.69999998807907104</v>
      </c>
      <c r="M230" s="8">
        <v>243.57540893554599</v>
      </c>
      <c r="N230" s="1">
        <v>54.695976257324197</v>
      </c>
      <c r="O230" s="1">
        <v>180.55799865722599</v>
      </c>
      <c r="P230" s="8">
        <v>158.18679809570301</v>
      </c>
      <c r="Q230" s="1">
        <v>102.69000244140599</v>
      </c>
      <c r="R230" s="3">
        <v>0.73416727781295699</v>
      </c>
      <c r="S230" s="3">
        <v>0.74506288766860895</v>
      </c>
      <c r="T230" s="11">
        <v>25</v>
      </c>
      <c r="U230" s="11">
        <v>0</v>
      </c>
      <c r="V230" s="11">
        <v>0</v>
      </c>
      <c r="W230" s="11">
        <v>0</v>
      </c>
      <c r="X230" s="11">
        <v>2</v>
      </c>
      <c r="Y230" s="11">
        <v>100</v>
      </c>
      <c r="Z230" s="10">
        <v>0.40000000596046398</v>
      </c>
      <c r="AA230" s="10">
        <v>1.29999995231628</v>
      </c>
      <c r="AB230" s="10">
        <v>0.89999997615814198</v>
      </c>
      <c r="AC230" s="2">
        <v>2.21788432099856E-4</v>
      </c>
      <c r="AD230" s="2">
        <v>2.6927585713565301E-4</v>
      </c>
      <c r="AE230" s="2">
        <v>7.3061506554950002E-5</v>
      </c>
      <c r="AF230" s="2">
        <v>7.4510084232315394E-5</v>
      </c>
      <c r="AG230" s="3">
        <f t="shared" si="27"/>
        <v>1.9963559959963323E-2</v>
      </c>
      <c r="AH230" s="3">
        <f t="shared" si="28"/>
        <v>0.73498179194018654</v>
      </c>
      <c r="AI230" s="3">
        <f t="shared" si="29"/>
        <v>-0.35056334797096939</v>
      </c>
      <c r="AJ230" s="3">
        <f t="shared" si="30"/>
        <v>-0.39155231564415377</v>
      </c>
      <c r="AK230" s="3">
        <f t="shared" si="31"/>
        <v>2.5611497715685951</v>
      </c>
    </row>
    <row r="231" spans="1:37" x14ac:dyDescent="0.25">
      <c r="A231" s="32" t="str" cm="1">
        <f t="array" ref="A231:B231">_xlfn.TEXTSPLIT(G231,"P")</f>
        <v>Wood</v>
      </c>
      <c r="B231" t="str">
        <v>laneFull45</v>
      </c>
      <c r="D231" s="32" t="str">
        <f t="shared" si="24"/>
        <v>Plane</v>
      </c>
      <c r="E231" s="32" t="str">
        <f t="shared" si="25"/>
        <v>45</v>
      </c>
      <c r="F231" s="32" t="str">
        <f t="shared" si="26"/>
        <v>Full</v>
      </c>
      <c r="G231" t="s">
        <v>32</v>
      </c>
      <c r="H231" s="1">
        <v>323.41000366210898</v>
      </c>
      <c r="I231" s="1">
        <v>91.174903869628906</v>
      </c>
      <c r="J231" s="8">
        <v>331.33331298828102</v>
      </c>
      <c r="K231" s="1">
        <v>247.34899902343699</v>
      </c>
      <c r="L231" s="3">
        <v>0.69999998807907104</v>
      </c>
      <c r="M231" s="8">
        <v>314.92419433593699</v>
      </c>
      <c r="N231" s="1">
        <v>54.695976257324197</v>
      </c>
      <c r="O231" s="1">
        <v>238.04299926757801</v>
      </c>
      <c r="P231" s="8">
        <v>158.18679809570301</v>
      </c>
      <c r="Q231" s="1">
        <v>102.69000244140599</v>
      </c>
      <c r="R231" s="3">
        <v>0.77184379100799505</v>
      </c>
      <c r="S231" s="3">
        <v>0.817812860012054</v>
      </c>
      <c r="T231">
        <v>26</v>
      </c>
      <c r="U231">
        <v>0</v>
      </c>
      <c r="V231">
        <v>0</v>
      </c>
      <c r="W231">
        <v>0</v>
      </c>
      <c r="X231">
        <v>2</v>
      </c>
      <c r="Y231">
        <v>100</v>
      </c>
      <c r="Z231">
        <v>0.40000000596046398</v>
      </c>
      <c r="AA231">
        <v>1.29999995231628</v>
      </c>
      <c r="AB231">
        <v>0.89999997615814198</v>
      </c>
      <c r="AC231" s="2">
        <v>2.1730511798523299E-4</v>
      </c>
      <c r="AD231" s="2">
        <v>2.5644022389314998E-4</v>
      </c>
      <c r="AE231" s="2">
        <v>8.1705447519197995E-4</v>
      </c>
      <c r="AF231" s="2">
        <v>7.2364797233603895E-5</v>
      </c>
      <c r="AG231" s="3">
        <f t="shared" si="27"/>
        <v>2.6238549303001027E-2</v>
      </c>
      <c r="AH231" s="3">
        <f t="shared" si="28"/>
        <v>0.73498179194018654</v>
      </c>
      <c r="AI231" s="3">
        <f t="shared" si="29"/>
        <v>-0.49769880834572694</v>
      </c>
      <c r="AJ231" s="3">
        <f t="shared" si="30"/>
        <v>-0.52257502673358436</v>
      </c>
      <c r="AK231" s="3">
        <f t="shared" si="31"/>
        <v>3.8656110918076116</v>
      </c>
    </row>
    <row r="232" spans="1:37" x14ac:dyDescent="0.25">
      <c r="A232" s="32" t="str" cm="1">
        <f t="array" ref="A232:B232">_xlfn.TEXTSPLIT(G232,"P")</f>
        <v>Wood</v>
      </c>
      <c r="B232" t="str">
        <v>laneFull45Longest</v>
      </c>
      <c r="D232" s="32" t="str">
        <f t="shared" si="24"/>
        <v>Plane</v>
      </c>
      <c r="E232" s="32" t="str">
        <f t="shared" si="25"/>
        <v>45</v>
      </c>
      <c r="F232" s="32" t="str">
        <f t="shared" si="26"/>
        <v>Longest</v>
      </c>
      <c r="G232" t="s">
        <v>33</v>
      </c>
      <c r="H232" s="1">
        <v>453.80880737304602</v>
      </c>
      <c r="I232" s="1">
        <v>91.174903869628906</v>
      </c>
      <c r="J232" s="8">
        <v>476.93664550781199</v>
      </c>
      <c r="K232" s="1">
        <v>366.90701293945301</v>
      </c>
      <c r="L232" s="3">
        <v>0.72299998998641901</v>
      </c>
      <c r="M232" s="8">
        <v>461.34420776367102</v>
      </c>
      <c r="N232" s="1">
        <v>56.290214538574197</v>
      </c>
      <c r="O232" s="1">
        <v>358.03900146484301</v>
      </c>
      <c r="P232" s="8">
        <v>166.070068359375</v>
      </c>
      <c r="Q232" s="1">
        <v>107.861000061035</v>
      </c>
      <c r="R232" s="3">
        <v>0.91118460893630904</v>
      </c>
      <c r="S232" s="3">
        <v>0.90880811214446999</v>
      </c>
      <c r="T232">
        <v>25</v>
      </c>
      <c r="U232">
        <v>0</v>
      </c>
      <c r="V232">
        <v>0</v>
      </c>
      <c r="W232">
        <v>0</v>
      </c>
      <c r="X232">
        <v>2</v>
      </c>
      <c r="Y232">
        <v>100</v>
      </c>
      <c r="Z232">
        <v>0.89999997615814198</v>
      </c>
      <c r="AA232">
        <v>1.29999995231628</v>
      </c>
      <c r="AB232">
        <v>0.89999997615814198</v>
      </c>
      <c r="AC232" s="2">
        <v>2.6537402300164098E-4</v>
      </c>
      <c r="AD232" s="2">
        <v>2.54379003308713E-4</v>
      </c>
      <c r="AE232" s="2">
        <v>1.61167746409773E-3</v>
      </c>
      <c r="AF232" s="2">
        <v>7.2180991992354298E-5</v>
      </c>
      <c r="AG232" s="3">
        <f t="shared" si="27"/>
        <v>1.660479097848502E-2</v>
      </c>
      <c r="AH232" s="3">
        <f t="shared" si="28"/>
        <v>0.82144495152787622</v>
      </c>
      <c r="AI232" s="3">
        <f t="shared" si="29"/>
        <v>-0.64003001324241982</v>
      </c>
      <c r="AJ232" s="3">
        <f t="shared" si="30"/>
        <v>-0.6517984727666416</v>
      </c>
      <c r="AK232" s="3">
        <f t="shared" si="31"/>
        <v>6.2455678455791359</v>
      </c>
    </row>
    <row r="233" spans="1:37" x14ac:dyDescent="0.25">
      <c r="A233" s="32" t="str" cm="1">
        <f t="array" ref="A233:B233">_xlfn.TEXTSPLIT(G233,"P")</f>
        <v>Wood</v>
      </c>
      <c r="B233" t="str">
        <v>laneFullStandard45</v>
      </c>
      <c r="D233" s="32" t="str">
        <f t="shared" si="24"/>
        <v>Plane</v>
      </c>
      <c r="E233" s="32" t="str">
        <f t="shared" si="25"/>
        <v>45</v>
      </c>
      <c r="F233" s="32" t="str">
        <f t="shared" si="26"/>
        <v>Standard</v>
      </c>
      <c r="G233" t="s">
        <v>225</v>
      </c>
      <c r="H233" s="1">
        <v>358.21820068359301</v>
      </c>
      <c r="I233" s="1">
        <v>77.405540466308594</v>
      </c>
      <c r="J233" s="8">
        <v>365.76965332031199</v>
      </c>
      <c r="K233" s="1">
        <v>277.954986572265</v>
      </c>
      <c r="L233" s="3">
        <v>0.69999998807907104</v>
      </c>
      <c r="M233" s="8">
        <v>354.00482177734301</v>
      </c>
      <c r="N233" s="1">
        <v>39.215984344482401</v>
      </c>
      <c r="O233" s="1">
        <v>271.16101074218699</v>
      </c>
      <c r="P233" s="8">
        <v>137.21760559082</v>
      </c>
      <c r="Q233" s="1">
        <v>91.392997741699205</v>
      </c>
      <c r="R233" s="3">
        <v>0.85338377952575595</v>
      </c>
      <c r="S233" s="3">
        <v>0.85122174024581898</v>
      </c>
      <c r="T233">
        <v>23</v>
      </c>
      <c r="U233">
        <v>0</v>
      </c>
      <c r="V233">
        <v>0</v>
      </c>
      <c r="W233">
        <v>0</v>
      </c>
      <c r="X233">
        <v>2</v>
      </c>
      <c r="Y233">
        <v>100</v>
      </c>
      <c r="Z233">
        <v>0.89999997615814198</v>
      </c>
      <c r="AA233">
        <v>1.29999995231628</v>
      </c>
      <c r="AB233">
        <v>0.89999997615814198</v>
      </c>
      <c r="AC233" s="2">
        <v>2.6955312932841398E-4</v>
      </c>
      <c r="AD233" s="2">
        <v>2.6613406953401799E-4</v>
      </c>
      <c r="AE233" s="2">
        <v>7.3761686508078101E-5</v>
      </c>
      <c r="AF233" s="2">
        <v>7.2581882704980604E-5</v>
      </c>
      <c r="AG233" s="3">
        <f t="shared" si="27"/>
        <v>1.1762045865367944E-2</v>
      </c>
      <c r="AH233" s="3">
        <f t="shared" si="28"/>
        <v>0.77271038693341476</v>
      </c>
      <c r="AI233" s="3">
        <f t="shared" si="29"/>
        <v>-0.6123849248665737</v>
      </c>
      <c r="AJ233" s="3">
        <f t="shared" si="30"/>
        <v>-0.62485240548193943</v>
      </c>
      <c r="AK233" s="3">
        <f t="shared" si="31"/>
        <v>6.5280319953775292</v>
      </c>
    </row>
    <row r="234" spans="1:37" x14ac:dyDescent="0.25">
      <c r="A234" s="32" t="str" cm="1">
        <f t="array" ref="A234:B234">_xlfn.TEXTSPLIT(G234,"P")</f>
        <v>Wood</v>
      </c>
      <c r="B234" t="str">
        <v>laneFullSahOblique</v>
      </c>
      <c r="D234" s="32" t="str">
        <f t="shared" si="24"/>
        <v>Plane</v>
      </c>
      <c r="E234" s="32" t="str">
        <f t="shared" si="25"/>
        <v>Oblique</v>
      </c>
      <c r="F234" s="32" t="str">
        <f t="shared" si="26"/>
        <v>Facing</v>
      </c>
      <c r="G234" s="9" t="s">
        <v>147</v>
      </c>
      <c r="H234" s="1">
        <v>108.117835998535</v>
      </c>
      <c r="I234" s="1">
        <v>91.174903869628906</v>
      </c>
      <c r="J234" s="8">
        <v>127.234573364257</v>
      </c>
      <c r="K234" s="1">
        <v>81.514999389648395</v>
      </c>
      <c r="L234" s="3">
        <v>0.70399999618530196</v>
      </c>
      <c r="M234" s="8">
        <v>111.64307403564401</v>
      </c>
      <c r="N234" s="1">
        <v>52.674308776855398</v>
      </c>
      <c r="O234" s="1">
        <v>72.636001586914006</v>
      </c>
      <c r="P234" s="8">
        <v>129.94598388671801</v>
      </c>
      <c r="Q234" s="1">
        <v>84.139999389648395</v>
      </c>
      <c r="R234" s="3">
        <v>0.74325788021087602</v>
      </c>
      <c r="S234" s="3">
        <v>0.76322644948959295</v>
      </c>
      <c r="T234" s="11">
        <v>25</v>
      </c>
      <c r="U234" s="11">
        <v>0</v>
      </c>
      <c r="V234" s="11">
        <v>0</v>
      </c>
      <c r="W234" s="11">
        <v>0</v>
      </c>
      <c r="X234" s="11">
        <v>2</v>
      </c>
      <c r="Y234" s="11">
        <v>100</v>
      </c>
      <c r="Z234" s="10">
        <v>0.40000000596046398</v>
      </c>
      <c r="AA234" s="10">
        <v>1.29999995231628</v>
      </c>
      <c r="AB234" s="10">
        <v>0.89999997615814198</v>
      </c>
      <c r="AC234" s="2">
        <v>2.45424191234633E-4</v>
      </c>
      <c r="AD234" s="2">
        <v>2.6589326444081902E-4</v>
      </c>
      <c r="AE234" s="2">
        <v>7.29703751858323E-5</v>
      </c>
      <c r="AF234" s="2">
        <v>7.3547387728467502E-5</v>
      </c>
      <c r="AG234" s="3">
        <f t="shared" si="27"/>
        <v>3.2605517901382823E-2</v>
      </c>
      <c r="AH234" s="3">
        <f t="shared" si="28"/>
        <v>0.42523850721606371</v>
      </c>
      <c r="AI234" s="3">
        <f t="shared" si="29"/>
        <v>0.16394129245519057</v>
      </c>
      <c r="AJ234" s="3">
        <f t="shared" si="30"/>
        <v>2.1310328244655424E-2</v>
      </c>
      <c r="AK234" s="3">
        <f t="shared" si="31"/>
        <v>0.65252681475877028</v>
      </c>
    </row>
    <row r="235" spans="1:37" x14ac:dyDescent="0.25">
      <c r="A235" s="32" t="str" cm="1">
        <f t="array" ref="A235:B235">_xlfn.TEXTSPLIT(G235,"P")</f>
        <v>Wood</v>
      </c>
      <c r="B235" t="str">
        <v>laneFullOblique</v>
      </c>
      <c r="D235" s="32" t="str">
        <f t="shared" si="24"/>
        <v>Plane</v>
      </c>
      <c r="E235" s="32" t="str">
        <f t="shared" si="25"/>
        <v>Oblique</v>
      </c>
      <c r="F235" s="32" t="str">
        <f t="shared" si="26"/>
        <v>Full</v>
      </c>
      <c r="G235" t="s">
        <v>34</v>
      </c>
      <c r="H235" s="1">
        <v>108.520629882812</v>
      </c>
      <c r="I235" s="1">
        <v>91.174903869628906</v>
      </c>
      <c r="J235" s="8">
        <v>127.547325134277</v>
      </c>
      <c r="K235" s="1">
        <v>81.817001342773395</v>
      </c>
      <c r="L235" s="3">
        <v>0.70399999618530196</v>
      </c>
      <c r="M235" s="8">
        <v>111.95582580566401</v>
      </c>
      <c r="N235" s="1">
        <v>52.674308776855398</v>
      </c>
      <c r="O235" s="1">
        <v>72.938003540039006</v>
      </c>
      <c r="P235" s="8">
        <v>129.94598388671801</v>
      </c>
      <c r="Q235" s="1">
        <v>84.139999389648395</v>
      </c>
      <c r="R235" s="3">
        <v>0.74220710992813099</v>
      </c>
      <c r="S235" s="3">
        <v>0.76572960615158003</v>
      </c>
      <c r="T235">
        <v>25</v>
      </c>
      <c r="U235">
        <v>0</v>
      </c>
      <c r="V235">
        <v>0</v>
      </c>
      <c r="W235">
        <v>0</v>
      </c>
      <c r="X235">
        <v>2</v>
      </c>
      <c r="Y235">
        <v>100</v>
      </c>
      <c r="Z235">
        <v>0.40000000596046398</v>
      </c>
      <c r="AA235">
        <v>1.29999995231628</v>
      </c>
      <c r="AB235">
        <v>0.89999997615814198</v>
      </c>
      <c r="AC235" s="2">
        <v>2.3961714759934599E-4</v>
      </c>
      <c r="AD235" s="2">
        <v>2.5323071167804301E-4</v>
      </c>
      <c r="AE235" s="2">
        <v>1.70858658384531E-3</v>
      </c>
      <c r="AF235" s="2">
        <v>7.1977563493419398E-5</v>
      </c>
      <c r="AG235" s="3">
        <f t="shared" si="27"/>
        <v>3.1654773166738551E-2</v>
      </c>
      <c r="AH235" s="3">
        <f t="shared" si="28"/>
        <v>0.42523850721606371</v>
      </c>
      <c r="AI235" s="3">
        <f t="shared" si="29"/>
        <v>0.16068978949145366</v>
      </c>
      <c r="AJ235" s="3">
        <f t="shared" si="30"/>
        <v>1.880602944762496E-2</v>
      </c>
      <c r="AK235" s="3">
        <f t="shared" si="31"/>
        <v>0.65846427796013718</v>
      </c>
    </row>
    <row r="236" spans="1:37" x14ac:dyDescent="0.25">
      <c r="A236" s="32" t="str" cm="1">
        <f t="array" ref="A236:B236">_xlfn.TEXTSPLIT(G236,"P")</f>
        <v>Wood</v>
      </c>
      <c r="B236" t="str">
        <v>laneFullObliqueLongest</v>
      </c>
      <c r="D236" s="32" t="str">
        <f t="shared" si="24"/>
        <v>Plane</v>
      </c>
      <c r="E236" s="32" t="str">
        <f t="shared" si="25"/>
        <v>Oblique</v>
      </c>
      <c r="F236" s="32" t="str">
        <f t="shared" si="26"/>
        <v>Longest</v>
      </c>
      <c r="G236" t="s">
        <v>31</v>
      </c>
      <c r="H236" s="1">
        <v>310.08657836914</v>
      </c>
      <c r="I236" s="1">
        <v>91.174903869628906</v>
      </c>
      <c r="J236" s="8">
        <v>315.61389160156199</v>
      </c>
      <c r="K236" s="1">
        <v>232.36500549316401</v>
      </c>
      <c r="L236" s="3">
        <v>0.68199998140335005</v>
      </c>
      <c r="M236" s="8">
        <v>300.15829467773398</v>
      </c>
      <c r="N236" s="1">
        <v>48.602500915527301</v>
      </c>
      <c r="O236" s="1">
        <v>223.61999511718699</v>
      </c>
      <c r="P236" s="8">
        <v>121.718856811523</v>
      </c>
      <c r="Q236" s="1">
        <v>78.819000244140597</v>
      </c>
      <c r="R236" s="3">
        <v>0.96532821655273404</v>
      </c>
      <c r="S236" s="3">
        <v>0.96553301811218195</v>
      </c>
      <c r="T236">
        <v>22</v>
      </c>
      <c r="U236">
        <v>0</v>
      </c>
      <c r="V236">
        <v>0</v>
      </c>
      <c r="W236">
        <v>0</v>
      </c>
      <c r="X236">
        <v>2</v>
      </c>
      <c r="Y236">
        <v>100</v>
      </c>
      <c r="Z236">
        <v>0.89999997615814198</v>
      </c>
      <c r="AA236">
        <v>1.29999995231628</v>
      </c>
      <c r="AB236">
        <v>0.89999997615814198</v>
      </c>
      <c r="AC236" s="2">
        <v>2.5871198158711097E-4</v>
      </c>
      <c r="AD236" s="2">
        <v>2.5328341871499999E-4</v>
      </c>
      <c r="AE236" s="2">
        <v>1.71582656912505E-3</v>
      </c>
      <c r="AF236" s="2">
        <v>7.2212314989883398E-5</v>
      </c>
      <c r="AG236" s="3">
        <f t="shared" si="27"/>
        <v>3.2017779497656877E-2</v>
      </c>
      <c r="AH236" s="3">
        <f t="shared" si="28"/>
        <v>0.33500395005152867</v>
      </c>
      <c r="AI236" s="3">
        <f t="shared" si="29"/>
        <v>-0.59448444714077664</v>
      </c>
      <c r="AJ236" s="3">
        <f t="shared" si="30"/>
        <v>-0.61434252404458933</v>
      </c>
      <c r="AK236" s="3">
        <f t="shared" si="31"/>
        <v>4.6714044443174734</v>
      </c>
    </row>
    <row r="237" spans="1:37" x14ac:dyDescent="0.25">
      <c r="A237" s="32" t="str" cm="1">
        <f t="array" ref="A237:B237">_xlfn.TEXTSPLIT(G237,"P")</f>
        <v>Wood</v>
      </c>
      <c r="B237" t="str">
        <v>laneFullStandardOblique</v>
      </c>
      <c r="D237" s="32" t="str">
        <f t="shared" si="24"/>
        <v>Plane</v>
      </c>
      <c r="E237" s="32" t="str">
        <f t="shared" si="25"/>
        <v>Oblique</v>
      </c>
      <c r="F237" s="32" t="str">
        <f t="shared" si="26"/>
        <v>Standard</v>
      </c>
      <c r="G237" t="s">
        <v>224</v>
      </c>
      <c r="H237" s="1">
        <v>300.90914916992102</v>
      </c>
      <c r="I237" s="1">
        <v>77.405540466308594</v>
      </c>
      <c r="J237" s="8">
        <v>320.891998291015</v>
      </c>
      <c r="K237" s="1">
        <v>240.99499511718699</v>
      </c>
      <c r="L237" s="3">
        <v>0.70399999618530196</v>
      </c>
      <c r="M237" s="8">
        <v>309.72595214843699</v>
      </c>
      <c r="N237" s="1">
        <v>37.7229614257812</v>
      </c>
      <c r="O237" s="1">
        <v>234.47300720214801</v>
      </c>
      <c r="P237" s="8">
        <v>114.639877319335</v>
      </c>
      <c r="Q237" s="1">
        <v>75.365997314453097</v>
      </c>
      <c r="R237" s="3">
        <v>0.86581307649612405</v>
      </c>
      <c r="S237" s="3">
        <v>0.86080002784729004</v>
      </c>
      <c r="T237">
        <v>21</v>
      </c>
      <c r="U237">
        <v>0</v>
      </c>
      <c r="V237">
        <v>0</v>
      </c>
      <c r="W237">
        <v>0</v>
      </c>
      <c r="X237">
        <v>2</v>
      </c>
      <c r="Y237">
        <v>100</v>
      </c>
      <c r="Z237">
        <v>0.89999997615814198</v>
      </c>
      <c r="AA237">
        <v>1.29999995231628</v>
      </c>
      <c r="AB237">
        <v>0.89999997615814198</v>
      </c>
      <c r="AC237" s="2">
        <v>2.7161854086443701E-4</v>
      </c>
      <c r="AD237" s="2">
        <v>2.6700843591243002E-4</v>
      </c>
      <c r="AE237" s="2">
        <v>7.4780262366402894E-5</v>
      </c>
      <c r="AF237" s="2">
        <v>7.3079369030892795E-5</v>
      </c>
      <c r="AG237" s="3">
        <f t="shared" si="27"/>
        <v>2.9300548031981531E-2</v>
      </c>
      <c r="AH237" s="3">
        <f t="shared" si="28"/>
        <v>0.48102935046662404</v>
      </c>
      <c r="AI237" s="3">
        <f t="shared" si="29"/>
        <v>-0.62986673695204742</v>
      </c>
      <c r="AJ237" s="3">
        <f t="shared" si="30"/>
        <v>-0.64274622636314915</v>
      </c>
      <c r="AK237" s="3">
        <f t="shared" si="31"/>
        <v>6.1715471812288119</v>
      </c>
    </row>
    <row r="238" spans="1:37" x14ac:dyDescent="0.25">
      <c r="A238" s="32" t="str" cm="1">
        <f t="array" ref="A238:C238">_xlfn.TEXTSPLIT(G238,"P")</f>
        <v>Wood</v>
      </c>
      <c r="B238" t="str">
        <v>laneFullSah</v>
      </c>
      <c r="C238" t="str">
        <v>arallel</v>
      </c>
      <c r="D238" s="32" t="str">
        <f t="shared" si="24"/>
        <v>Plane</v>
      </c>
      <c r="E238" s="32" t="str">
        <f t="shared" si="25"/>
        <v>Parallel</v>
      </c>
      <c r="F238" s="32" t="str">
        <f t="shared" si="26"/>
        <v>Facing</v>
      </c>
      <c r="G238" s="9" t="s">
        <v>145</v>
      </c>
      <c r="H238" s="1">
        <v>113.63668823242099</v>
      </c>
      <c r="I238" s="1">
        <v>91.174903869628906</v>
      </c>
      <c r="J238" s="8">
        <v>137.25477600097599</v>
      </c>
      <c r="K238" s="1">
        <v>89.25</v>
      </c>
      <c r="L238" s="3">
        <v>0.73699998855590798</v>
      </c>
      <c r="M238" s="8">
        <v>110.233673095703</v>
      </c>
      <c r="N238" s="1">
        <v>87.447265625</v>
      </c>
      <c r="O238" s="1">
        <v>72.457000732421804</v>
      </c>
      <c r="P238" s="8">
        <v>144.97621154785099</v>
      </c>
      <c r="Q238" s="1">
        <v>93.861999511718693</v>
      </c>
      <c r="R238" s="3">
        <v>0.63709974288940396</v>
      </c>
      <c r="S238" s="3">
        <v>0.65778475999832098</v>
      </c>
      <c r="T238" s="11">
        <v>24</v>
      </c>
      <c r="U238" s="11">
        <v>0</v>
      </c>
      <c r="V238" s="11">
        <v>0</v>
      </c>
      <c r="W238" s="11">
        <v>0</v>
      </c>
      <c r="X238" s="11">
        <v>2</v>
      </c>
      <c r="Y238" s="11">
        <v>100</v>
      </c>
      <c r="Z238" s="10">
        <v>0.40000000596046398</v>
      </c>
      <c r="AA238" s="10">
        <v>1.29999995231628</v>
      </c>
      <c r="AB238" s="10">
        <v>0.89999997615814198</v>
      </c>
      <c r="AC238" s="2">
        <v>2.18473622226156E-4</v>
      </c>
      <c r="AD238" s="2">
        <v>2.9598208493553102E-4</v>
      </c>
      <c r="AE238" s="2">
        <v>8.3028666267637096E-5</v>
      </c>
      <c r="AF238" s="2">
        <v>8.7404332589357996E-5</v>
      </c>
      <c r="AG238" s="3">
        <f t="shared" si="27"/>
        <v>2.9946447662728554E-2</v>
      </c>
      <c r="AH238" s="3">
        <f t="shared" si="28"/>
        <v>0.59008899812115667</v>
      </c>
      <c r="AI238" s="3">
        <f t="shared" si="29"/>
        <v>0.31517173905640539</v>
      </c>
      <c r="AJ238" s="3">
        <f t="shared" si="30"/>
        <v>5.6256224896830506E-2</v>
      </c>
      <c r="AK238" s="3">
        <f t="shared" si="31"/>
        <v>0.60270297528645012</v>
      </c>
    </row>
    <row r="239" spans="1:37" x14ac:dyDescent="0.25">
      <c r="A239" s="32" t="str" cm="1">
        <f t="array" ref="A239:C239">_xlfn.TEXTSPLIT(G239,"P")</f>
        <v>Wood</v>
      </c>
      <c r="B239" t="str">
        <v>laneFull</v>
      </c>
      <c r="C239" t="str">
        <v>arallel</v>
      </c>
      <c r="D239" s="32" t="str">
        <f t="shared" si="24"/>
        <v>Plane</v>
      </c>
      <c r="E239" s="32" t="str">
        <f t="shared" si="25"/>
        <v>Parallel</v>
      </c>
      <c r="F239" s="32" t="str">
        <f t="shared" si="26"/>
        <v>Full</v>
      </c>
      <c r="G239" t="s">
        <v>28</v>
      </c>
      <c r="H239" s="1">
        <v>94.229827880859304</v>
      </c>
      <c r="I239" s="1">
        <v>91.174903869628906</v>
      </c>
      <c r="J239" s="8">
        <v>120.65118408203099</v>
      </c>
      <c r="K239" s="1">
        <v>79.950996398925696</v>
      </c>
      <c r="L239" s="3">
        <v>0.73699998855590798</v>
      </c>
      <c r="M239" s="8">
        <v>93.630088806152301</v>
      </c>
      <c r="N239" s="1">
        <v>87.447265625</v>
      </c>
      <c r="O239" s="1">
        <v>63.158000946044901</v>
      </c>
      <c r="P239" s="8">
        <v>144.97621154785099</v>
      </c>
      <c r="Q239" s="1">
        <v>93.861999511718693</v>
      </c>
      <c r="R239" s="3">
        <v>0.54162895679473799</v>
      </c>
      <c r="S239" s="3">
        <v>0.56678646802902199</v>
      </c>
      <c r="T239">
        <v>25</v>
      </c>
      <c r="U239">
        <v>0</v>
      </c>
      <c r="V239">
        <v>0</v>
      </c>
      <c r="W239">
        <v>0</v>
      </c>
      <c r="X239">
        <v>2</v>
      </c>
      <c r="Y239">
        <v>100</v>
      </c>
      <c r="Z239">
        <v>0.40000000596046398</v>
      </c>
      <c r="AA239">
        <v>1.29999995231628</v>
      </c>
      <c r="AB239">
        <v>0.89999997615814198</v>
      </c>
      <c r="AC239" s="2">
        <v>1.97672416106797E-4</v>
      </c>
      <c r="AD239" s="2">
        <v>2.8382489108480502E-4</v>
      </c>
      <c r="AE239" s="2">
        <v>1.17309158667922E-3</v>
      </c>
      <c r="AF239" s="2">
        <v>8.3279053797014003E-5</v>
      </c>
      <c r="AG239" s="3">
        <f t="shared" si="27"/>
        <v>6.3646415173897021E-3</v>
      </c>
      <c r="AH239" s="3">
        <f t="shared" si="28"/>
        <v>0.59008899812115667</v>
      </c>
      <c r="AI239" s="3">
        <f t="shared" si="29"/>
        <v>0.54839339998922243</v>
      </c>
      <c r="AJ239" s="3">
        <f t="shared" si="30"/>
        <v>0.20161449430352346</v>
      </c>
      <c r="AK239" s="3">
        <f t="shared" si="31"/>
        <v>0.41283329587586853</v>
      </c>
    </row>
    <row r="240" spans="1:37" x14ac:dyDescent="0.25">
      <c r="A240" s="32" t="str" cm="1">
        <f t="array" ref="A240:C240">_xlfn.TEXTSPLIT(G240,"P")</f>
        <v>Wood</v>
      </c>
      <c r="B240" t="str">
        <v>laneFull</v>
      </c>
      <c r="C240" t="str">
        <v>arallelLongest</v>
      </c>
      <c r="D240" s="32" t="str">
        <f t="shared" si="24"/>
        <v>Plane</v>
      </c>
      <c r="E240" s="32" t="str">
        <f t="shared" si="25"/>
        <v>Parallel</v>
      </c>
      <c r="F240" s="32" t="str">
        <f t="shared" si="26"/>
        <v>Longest</v>
      </c>
      <c r="G240" t="s">
        <v>61</v>
      </c>
      <c r="H240" s="1">
        <v>188.96778869628901</v>
      </c>
      <c r="I240" s="1">
        <v>91.174903869628906</v>
      </c>
      <c r="J240" s="8">
        <v>222.70698547363199</v>
      </c>
      <c r="K240" s="1">
        <v>160.62199401855401</v>
      </c>
      <c r="L240" s="3">
        <v>0.72899997234344405</v>
      </c>
      <c r="M240" s="8">
        <v>193.54057312011699</v>
      </c>
      <c r="N240" s="1">
        <v>87.063941955566406</v>
      </c>
      <c r="O240" s="1">
        <v>142.67599487304599</v>
      </c>
      <c r="P240" s="8">
        <v>141.39694213867099</v>
      </c>
      <c r="Q240" s="1">
        <v>91.268997192382798</v>
      </c>
      <c r="R240" s="3">
        <v>0.64384949207305897</v>
      </c>
      <c r="S240" s="3">
        <v>0.67238187789916903</v>
      </c>
      <c r="T240">
        <v>23</v>
      </c>
      <c r="U240">
        <v>0</v>
      </c>
      <c r="V240">
        <v>0</v>
      </c>
      <c r="W240">
        <v>0</v>
      </c>
      <c r="X240">
        <v>2</v>
      </c>
      <c r="Y240">
        <v>100</v>
      </c>
      <c r="Z240">
        <v>0.89999997615814198</v>
      </c>
      <c r="AA240">
        <v>1.29999995231628</v>
      </c>
      <c r="AB240">
        <v>0.89999997615814198</v>
      </c>
      <c r="AC240" s="2">
        <v>2.6133586652576902E-4</v>
      </c>
      <c r="AD240" s="2">
        <v>2.6023131795227501E-4</v>
      </c>
      <c r="AE240" s="2">
        <v>1.2844322482123899E-3</v>
      </c>
      <c r="AF240" s="2">
        <v>7.3680523200891898E-5</v>
      </c>
      <c r="AG240" s="3">
        <f t="shared" si="27"/>
        <v>2.4198750778511833E-2</v>
      </c>
      <c r="AH240" s="3">
        <f t="shared" si="28"/>
        <v>0.55083182035326994</v>
      </c>
      <c r="AI240" s="3">
        <f t="shared" si="29"/>
        <v>-0.26941963713770817</v>
      </c>
      <c r="AJ240" s="3">
        <f t="shared" si="30"/>
        <v>-0.36509875593726232</v>
      </c>
      <c r="AK240" s="3">
        <f t="shared" si="31"/>
        <v>1.5989119009573192</v>
      </c>
    </row>
    <row r="241" spans="1:37" x14ac:dyDescent="0.25">
      <c r="A241" s="32" t="str" cm="1">
        <f t="array" ref="A241:C241">_xlfn.TEXTSPLIT(G241,"P")</f>
        <v>Wood</v>
      </c>
      <c r="B241" t="str">
        <v>laneFullStandard</v>
      </c>
      <c r="C241" t="str">
        <v>arallel</v>
      </c>
      <c r="D241" s="32" t="str">
        <f t="shared" si="24"/>
        <v>Plane</v>
      </c>
      <c r="E241" s="32" t="str">
        <f t="shared" si="25"/>
        <v>Parallel</v>
      </c>
      <c r="F241" s="32" t="str">
        <f t="shared" si="26"/>
        <v>Standard</v>
      </c>
      <c r="G241" t="s">
        <v>226</v>
      </c>
      <c r="H241" s="1">
        <v>184.5283203125</v>
      </c>
      <c r="I241" s="1">
        <v>77.405540466308594</v>
      </c>
      <c r="J241" s="8">
        <v>215.90368652343699</v>
      </c>
      <c r="K241" s="1">
        <v>155.46699523925699</v>
      </c>
      <c r="L241" s="3">
        <v>0.73699998855590798</v>
      </c>
      <c r="M241" s="8">
        <v>191.33752441406199</v>
      </c>
      <c r="N241" s="1">
        <v>79.501640319824205</v>
      </c>
      <c r="O241" s="1">
        <v>139.97399902343699</v>
      </c>
      <c r="P241" s="8">
        <v>130.459060668945</v>
      </c>
      <c r="Q241" s="1">
        <v>85.518997192382798</v>
      </c>
      <c r="R241" s="3">
        <v>0.66967368125915505</v>
      </c>
      <c r="S241" s="3">
        <v>0.69164323806762695</v>
      </c>
      <c r="T241">
        <v>21</v>
      </c>
      <c r="U241">
        <v>0</v>
      </c>
      <c r="V241">
        <v>0</v>
      </c>
      <c r="W241">
        <v>0</v>
      </c>
      <c r="X241">
        <v>2</v>
      </c>
      <c r="Y241">
        <v>100</v>
      </c>
      <c r="Z241">
        <v>0.89999997615814198</v>
      </c>
      <c r="AA241">
        <v>1.29999995231628</v>
      </c>
      <c r="AB241">
        <v>0.89999997615814198</v>
      </c>
      <c r="AC241" s="2">
        <v>2.70779157290235E-4</v>
      </c>
      <c r="AD241" s="2">
        <v>2.8675611247308498E-4</v>
      </c>
      <c r="AE241" s="2">
        <v>8.3076658484060304E-5</v>
      </c>
      <c r="AF241" s="2">
        <v>8.9248016593046405E-5</v>
      </c>
      <c r="AG241" s="3">
        <f t="shared" si="27"/>
        <v>3.690059113978035E-2</v>
      </c>
      <c r="AH241" s="3">
        <f t="shared" si="28"/>
        <v>0.68539693519391409</v>
      </c>
      <c r="AI241" s="3">
        <f t="shared" si="29"/>
        <v>-0.31817315464672563</v>
      </c>
      <c r="AJ241" s="3">
        <f t="shared" si="30"/>
        <v>-0.39575343631391269</v>
      </c>
      <c r="AK241" s="3">
        <f t="shared" si="31"/>
        <v>1.7657510398554204</v>
      </c>
    </row>
    <row r="242" spans="1:37" x14ac:dyDescent="0.25">
      <c r="A242" s="32" t="str" cm="1">
        <f t="array" ref="A242:B242">_xlfn.TEXTSPLIT(G242,"P")</f>
        <v>Wood</v>
      </c>
      <c r="B242" t="str">
        <v>ointFullSah15</v>
      </c>
      <c r="D242" s="32" t="str">
        <f t="shared" si="24"/>
        <v>Point</v>
      </c>
      <c r="E242" s="32" t="str">
        <f t="shared" si="25"/>
        <v>15</v>
      </c>
      <c r="F242" s="32" t="str">
        <f t="shared" si="26"/>
        <v>Facing</v>
      </c>
      <c r="G242" s="9" t="s">
        <v>190</v>
      </c>
      <c r="H242" s="1">
        <v>75.142082214355398</v>
      </c>
      <c r="I242" s="1">
        <v>91.174903869628906</v>
      </c>
      <c r="J242" s="8">
        <v>99.767517089843693</v>
      </c>
      <c r="K242" s="1">
        <v>63.678001403808501</v>
      </c>
      <c r="L242" s="3">
        <v>0.58899998664855902</v>
      </c>
      <c r="M242" s="8">
        <v>80.937629699707003</v>
      </c>
      <c r="N242" s="1">
        <v>45.815090179443303</v>
      </c>
      <c r="O242" s="1">
        <v>53.062000274658203</v>
      </c>
      <c r="P242" s="8">
        <v>104.54278564453099</v>
      </c>
      <c r="Q242" s="1">
        <v>67.073997497558594</v>
      </c>
      <c r="R242" s="3">
        <v>0.69670385122299106</v>
      </c>
      <c r="S242" s="3">
        <v>0.71852976083755404</v>
      </c>
      <c r="T242" s="11">
        <v>27</v>
      </c>
      <c r="U242" s="11">
        <v>0</v>
      </c>
      <c r="V242" s="11">
        <v>0</v>
      </c>
      <c r="W242" s="11">
        <v>0</v>
      </c>
      <c r="X242" s="11">
        <v>2</v>
      </c>
      <c r="Y242" s="11">
        <v>100</v>
      </c>
      <c r="Z242" s="10">
        <v>0.40000000596046398</v>
      </c>
      <c r="AA242" s="10">
        <v>1.29999995231628</v>
      </c>
      <c r="AB242" s="10">
        <v>0.89999997615814198</v>
      </c>
      <c r="AC242" s="2">
        <v>2.5955354794859799E-4</v>
      </c>
      <c r="AD242" s="2">
        <v>2.71353987045586E-4</v>
      </c>
      <c r="AE242" s="2">
        <v>7.3380680987611399E-5</v>
      </c>
      <c r="AF242" s="2">
        <v>7.4246003350708607E-5</v>
      </c>
      <c r="AG242" s="3">
        <f t="shared" si="27"/>
        <v>7.7127853189093612E-2</v>
      </c>
      <c r="AH242" s="3">
        <f t="shared" si="28"/>
        <v>0.1466179969217937</v>
      </c>
      <c r="AI242" s="3">
        <f t="shared" si="29"/>
        <v>0.29164624702259401</v>
      </c>
      <c r="AJ242" s="3">
        <f t="shared" si="30"/>
        <v>4.7863961076499741E-2</v>
      </c>
      <c r="AK242" s="3">
        <f t="shared" si="31"/>
        <v>0.48477333881980766</v>
      </c>
    </row>
    <row r="243" spans="1:37" x14ac:dyDescent="0.25">
      <c r="A243" s="32" t="str" cm="1">
        <f t="array" ref="A243:B243">_xlfn.TEXTSPLIT(G243,"P")</f>
        <v>Wood</v>
      </c>
      <c r="B243" t="str">
        <v>ointFull15</v>
      </c>
      <c r="D243" s="32" t="str">
        <f t="shared" si="24"/>
        <v>Point</v>
      </c>
      <c r="E243" s="32" t="str">
        <f t="shared" si="25"/>
        <v>15</v>
      </c>
      <c r="F243" s="32" t="str">
        <f t="shared" si="26"/>
        <v>Full</v>
      </c>
      <c r="G243" t="s">
        <v>35</v>
      </c>
      <c r="H243" s="1">
        <v>78.111289978027301</v>
      </c>
      <c r="I243" s="1">
        <v>91.174903869628906</v>
      </c>
      <c r="J243" s="8">
        <v>102.47946929931599</v>
      </c>
      <c r="K243" s="1">
        <v>64.505996704101506</v>
      </c>
      <c r="L243" s="3">
        <v>0.57999998331069902</v>
      </c>
      <c r="M243" s="8">
        <v>82.396408081054602</v>
      </c>
      <c r="N243" s="1">
        <v>47.817142486572202</v>
      </c>
      <c r="O243" s="1">
        <v>53.146999359130803</v>
      </c>
      <c r="P243" s="8">
        <v>101.243682861328</v>
      </c>
      <c r="Q243" s="1">
        <v>64.768997192382798</v>
      </c>
      <c r="R243" s="3">
        <v>0.65122425556182795</v>
      </c>
      <c r="S243" s="3">
        <v>0.70680010318756104</v>
      </c>
      <c r="T243">
        <v>24</v>
      </c>
      <c r="U243">
        <v>0</v>
      </c>
      <c r="V243">
        <v>0</v>
      </c>
      <c r="W243">
        <v>0</v>
      </c>
      <c r="X243">
        <v>2</v>
      </c>
      <c r="Y243">
        <v>100</v>
      </c>
      <c r="Z243">
        <v>0.40000000596046398</v>
      </c>
      <c r="AA243">
        <v>1.29999995231628</v>
      </c>
      <c r="AB243">
        <v>0.89999997615814198</v>
      </c>
      <c r="AC243" s="2">
        <v>2.5063549401238501E-4</v>
      </c>
      <c r="AD243" s="2">
        <v>2.5761395227163998E-4</v>
      </c>
      <c r="AE243" s="2">
        <v>1.4974231598898699E-3</v>
      </c>
      <c r="AF243" s="2">
        <v>7.2474213084205904E-5</v>
      </c>
      <c r="AG243" s="3">
        <f t="shared" si="27"/>
        <v>5.4859138854737956E-2</v>
      </c>
      <c r="AH243" s="3">
        <f t="shared" si="28"/>
        <v>0.11043366720842886</v>
      </c>
      <c r="AI243" s="3">
        <f t="shared" si="29"/>
        <v>0.22873903388765496</v>
      </c>
      <c r="AJ243" s="3">
        <f t="shared" si="30"/>
        <v>-1.2058868439087881E-2</v>
      </c>
      <c r="AK243" s="3">
        <f t="shared" si="31"/>
        <v>0.60584690342870251</v>
      </c>
    </row>
    <row r="244" spans="1:37" x14ac:dyDescent="0.25">
      <c r="A244" s="32" t="str" cm="1">
        <f t="array" ref="A244:B244">_xlfn.TEXTSPLIT(G244,"P")</f>
        <v>Wood</v>
      </c>
      <c r="B244" t="str">
        <v>ointFull15Longest</v>
      </c>
      <c r="D244" s="32" t="str">
        <f t="shared" si="24"/>
        <v>Point</v>
      </c>
      <c r="E244" s="32" t="str">
        <f t="shared" si="25"/>
        <v>15</v>
      </c>
      <c r="F244" s="32" t="str">
        <f t="shared" si="26"/>
        <v>Longest</v>
      </c>
      <c r="G244" t="s">
        <v>300</v>
      </c>
      <c r="H244" s="1">
        <v>305.87042236328102</v>
      </c>
      <c r="I244" s="1">
        <v>77.405540466308594</v>
      </c>
      <c r="J244" s="8">
        <v>329.700927734375</v>
      </c>
      <c r="K244" s="1">
        <v>256.03698730468699</v>
      </c>
      <c r="L244" s="3">
        <v>0.58899998664855902</v>
      </c>
      <c r="M244" s="8">
        <v>318.72424316406199</v>
      </c>
      <c r="N244" s="1">
        <v>26.707540512084901</v>
      </c>
      <c r="O244" s="1">
        <v>249.57499694824199</v>
      </c>
      <c r="P244" s="8">
        <v>88.539154052734304</v>
      </c>
      <c r="Q244" s="1">
        <v>58.068000793457003</v>
      </c>
      <c r="R244" s="3">
        <v>0.90325850248336703</v>
      </c>
      <c r="S244" s="3">
        <v>0.80801600217819203</v>
      </c>
      <c r="T244">
        <v>26</v>
      </c>
      <c r="U244">
        <v>0</v>
      </c>
      <c r="V244">
        <v>0</v>
      </c>
      <c r="W244">
        <v>0</v>
      </c>
      <c r="X244">
        <v>2</v>
      </c>
      <c r="Y244">
        <v>100</v>
      </c>
      <c r="Z244">
        <v>0.89999997615814198</v>
      </c>
      <c r="AA244">
        <v>1.29999995231628</v>
      </c>
      <c r="AB244">
        <v>0.89999997615814198</v>
      </c>
      <c r="AC244" s="2">
        <v>2.4955981643870402E-4</v>
      </c>
      <c r="AD244" s="2">
        <v>2.72463221335783E-4</v>
      </c>
      <c r="AE244" s="2">
        <v>7.3111012170556906E-5</v>
      </c>
      <c r="AF244" s="2">
        <v>7.5917712820228094E-5</v>
      </c>
      <c r="AG244" s="3">
        <f t="shared" si="27"/>
        <v>4.2023745550377328E-2</v>
      </c>
      <c r="AH244" s="3">
        <f t="shared" si="28"/>
        <v>0.1438348407537017</v>
      </c>
      <c r="AI244" s="3">
        <f t="shared" si="29"/>
        <v>-0.72220765771131146</v>
      </c>
      <c r="AJ244" s="3">
        <f t="shared" si="30"/>
        <v>-0.73145615736918312</v>
      </c>
      <c r="AK244" s="3">
        <f t="shared" si="31"/>
        <v>9.6187303172739238</v>
      </c>
    </row>
    <row r="245" spans="1:37" x14ac:dyDescent="0.25">
      <c r="A245" s="32" t="str" cm="1">
        <f t="array" ref="A245:B245">_xlfn.TEXTSPLIT(G245,"P")</f>
        <v>Wood</v>
      </c>
      <c r="B245" t="str">
        <v>ointFullStandard15</v>
      </c>
      <c r="D245" s="32" t="str">
        <f t="shared" si="24"/>
        <v>Point</v>
      </c>
      <c r="E245" s="32" t="str">
        <f t="shared" si="25"/>
        <v>15</v>
      </c>
      <c r="F245" s="32" t="str">
        <f t="shared" si="26"/>
        <v>Standard</v>
      </c>
      <c r="G245" t="s">
        <v>269</v>
      </c>
      <c r="H245" s="1">
        <v>213.70867919921801</v>
      </c>
      <c r="I245" s="1">
        <v>77.405540466308594</v>
      </c>
      <c r="J245" s="8">
        <v>245.69337463378901</v>
      </c>
      <c r="K245" s="1">
        <v>182.48399353027301</v>
      </c>
      <c r="L245" s="3">
        <v>0.558000028133392</v>
      </c>
      <c r="M245" s="8">
        <v>234.26815795898401</v>
      </c>
      <c r="N245" s="1">
        <v>25.848857879638601</v>
      </c>
      <c r="O245" s="1">
        <v>175.76100158691401</v>
      </c>
      <c r="P245" s="8">
        <v>86.541084289550696</v>
      </c>
      <c r="Q245" s="1">
        <v>56.379001617431598</v>
      </c>
      <c r="R245" s="3">
        <v>0.97399210929870605</v>
      </c>
      <c r="S245" s="3">
        <v>0.86979800462722701</v>
      </c>
      <c r="T245">
        <v>21</v>
      </c>
      <c r="U245">
        <v>0</v>
      </c>
      <c r="V245">
        <v>0</v>
      </c>
      <c r="W245">
        <v>0</v>
      </c>
      <c r="X245">
        <v>2</v>
      </c>
      <c r="Y245">
        <v>100</v>
      </c>
      <c r="Z245">
        <v>0.89999997615814198</v>
      </c>
      <c r="AA245">
        <v>1.29999995231628</v>
      </c>
      <c r="AB245">
        <v>0.89999997615814198</v>
      </c>
      <c r="AC245" s="2">
        <v>2.6455655461177197E-4</v>
      </c>
      <c r="AD245" s="2">
        <v>2.6578281540423599E-4</v>
      </c>
      <c r="AE245" s="2">
        <v>7.3529772635083605E-5</v>
      </c>
      <c r="AF245" s="2">
        <v>7.2881477535702193E-5</v>
      </c>
      <c r="AG245" s="3">
        <f t="shared" si="27"/>
        <v>9.6203293365547241E-2</v>
      </c>
      <c r="AH245" s="3">
        <f t="shared" si="28"/>
        <v>0.11802183368538617</v>
      </c>
      <c r="AI245" s="3">
        <f t="shared" si="29"/>
        <v>-0.63058964118929717</v>
      </c>
      <c r="AJ245" s="3">
        <f t="shared" si="30"/>
        <v>-0.64776793668717381</v>
      </c>
      <c r="AK245" s="3">
        <f t="shared" si="31"/>
        <v>6.7150329177909001</v>
      </c>
    </row>
    <row r="246" spans="1:37" x14ac:dyDescent="0.25">
      <c r="A246" s="32" t="str" cm="1">
        <f t="array" ref="A246:B246">_xlfn.TEXTSPLIT(G246,"P")</f>
        <v>Wood</v>
      </c>
      <c r="B246" t="str">
        <v>ointFullSah45</v>
      </c>
      <c r="D246" s="32" t="str">
        <f t="shared" si="24"/>
        <v>Point</v>
      </c>
      <c r="E246" s="32" t="str">
        <f t="shared" si="25"/>
        <v>45</v>
      </c>
      <c r="F246" s="32" t="str">
        <f t="shared" si="26"/>
        <v>Facing</v>
      </c>
      <c r="G246" s="9" t="s">
        <v>188</v>
      </c>
      <c r="H246" s="1">
        <v>64.743125915527301</v>
      </c>
      <c r="I246" s="1">
        <v>91.174903869628906</v>
      </c>
      <c r="J246" s="8">
        <v>84.617904663085895</v>
      </c>
      <c r="K246" s="1">
        <v>60.520000457763601</v>
      </c>
      <c r="L246" s="3">
        <v>0.31000000238418501</v>
      </c>
      <c r="M246" s="8">
        <v>76.009963989257798</v>
      </c>
      <c r="N246" s="1">
        <v>12.4753608703613</v>
      </c>
      <c r="O246" s="1">
        <v>55.808998107910099</v>
      </c>
      <c r="P246" s="8">
        <v>48.905609130859297</v>
      </c>
      <c r="Q246" s="1">
        <v>31.014999389648398</v>
      </c>
      <c r="R246" s="3">
        <v>0.78448331356048495</v>
      </c>
      <c r="S246" s="3">
        <v>0.78624808788299505</v>
      </c>
      <c r="T246" s="11">
        <v>22</v>
      </c>
      <c r="U246" s="11">
        <v>0</v>
      </c>
      <c r="V246" s="11">
        <v>0</v>
      </c>
      <c r="W246" s="11">
        <v>0</v>
      </c>
      <c r="X246" s="11">
        <v>2</v>
      </c>
      <c r="Y246" s="11">
        <v>100</v>
      </c>
      <c r="Z246" s="10">
        <v>0.40000000596046398</v>
      </c>
      <c r="AA246" s="10">
        <v>1.29999995231628</v>
      </c>
      <c r="AB246" s="10">
        <v>0.89999997615814198</v>
      </c>
      <c r="AC246" s="2">
        <v>2.40037494222633E-4</v>
      </c>
      <c r="AD246" s="2">
        <v>2.6110146427527E-4</v>
      </c>
      <c r="AE246" s="2">
        <v>7.2165748861152597E-5</v>
      </c>
      <c r="AF246" s="2">
        <v>7.2156100941356204E-5</v>
      </c>
      <c r="AG246" s="3">
        <f t="shared" si="27"/>
        <v>0.17402369617479929</v>
      </c>
      <c r="AH246" s="3">
        <f t="shared" si="28"/>
        <v>0.46360668281274547</v>
      </c>
      <c r="AI246" s="3">
        <f t="shared" si="29"/>
        <v>-0.35658949742732488</v>
      </c>
      <c r="AJ246" s="3">
        <f t="shared" si="30"/>
        <v>-0.4220418323334576</v>
      </c>
      <c r="AK246" s="3">
        <f t="shared" si="31"/>
        <v>3.172630927478215</v>
      </c>
    </row>
    <row r="247" spans="1:37" x14ac:dyDescent="0.25">
      <c r="A247" s="32" t="str" cm="1">
        <f t="array" ref="A247:B247">_xlfn.TEXTSPLIT(G247,"P")</f>
        <v>Wood</v>
      </c>
      <c r="B247" t="str">
        <v>ointFull45</v>
      </c>
      <c r="D247" s="32" t="str">
        <f t="shared" si="24"/>
        <v>Point</v>
      </c>
      <c r="E247" s="32" t="str">
        <f t="shared" si="25"/>
        <v>45</v>
      </c>
      <c r="F247" s="32" t="str">
        <f t="shared" si="26"/>
        <v>Full</v>
      </c>
      <c r="G247" t="s">
        <v>78</v>
      </c>
      <c r="H247" s="1">
        <v>67.987258911132798</v>
      </c>
      <c r="I247" s="1">
        <v>91.174903869628906</v>
      </c>
      <c r="J247" s="8">
        <v>102.04270172119099</v>
      </c>
      <c r="K247" s="1">
        <v>73.226997375488196</v>
      </c>
      <c r="L247" s="3">
        <v>0.30899998545646601</v>
      </c>
      <c r="M247" s="8">
        <v>93.425895690917898</v>
      </c>
      <c r="N247" s="1">
        <v>12.470043182373001</v>
      </c>
      <c r="O247" s="1">
        <v>68.512001037597599</v>
      </c>
      <c r="P247" s="8">
        <v>53.935195922851499</v>
      </c>
      <c r="Q247" s="1">
        <v>34.544998168945298</v>
      </c>
      <c r="R247" s="3">
        <v>0.81512802839279097</v>
      </c>
      <c r="S247" s="3">
        <v>0.81793522834777799</v>
      </c>
      <c r="T247">
        <v>26</v>
      </c>
      <c r="U247">
        <v>0</v>
      </c>
      <c r="V247">
        <v>0</v>
      </c>
      <c r="W247">
        <v>0</v>
      </c>
      <c r="X247">
        <v>2</v>
      </c>
      <c r="Y247">
        <v>100</v>
      </c>
      <c r="Z247">
        <v>0.40000000596046398</v>
      </c>
      <c r="AA247">
        <v>1.29999995231628</v>
      </c>
      <c r="AB247">
        <v>0.89999997615814198</v>
      </c>
      <c r="AC247" s="2">
        <v>2.3997982498258301E-4</v>
      </c>
      <c r="AD247" s="2">
        <v>2.5443115737289098E-4</v>
      </c>
      <c r="AE247" s="2">
        <v>1.15329260006546E-3</v>
      </c>
      <c r="AF247" s="2">
        <v>7.2453432949259796E-5</v>
      </c>
      <c r="AG247" s="3">
        <f t="shared" si="27"/>
        <v>0.37416770711459829</v>
      </c>
      <c r="AH247" s="3">
        <f t="shared" si="28"/>
        <v>0.40844252493017713</v>
      </c>
      <c r="AI247" s="3">
        <f t="shared" si="29"/>
        <v>-0.42269543659194869</v>
      </c>
      <c r="AJ247" s="3">
        <f t="shared" si="30"/>
        <v>-0.471444845999693</v>
      </c>
      <c r="AK247" s="3">
        <f t="shared" si="31"/>
        <v>4.166845470422138</v>
      </c>
    </row>
    <row r="248" spans="1:37" x14ac:dyDescent="0.25">
      <c r="A248" s="32" t="str" cm="1">
        <f t="array" ref="A248:B248">_xlfn.TEXTSPLIT(G248,"P")</f>
        <v>Wood</v>
      </c>
      <c r="B248" t="str">
        <v>ointFull45Longest</v>
      </c>
      <c r="D248" s="32" t="str">
        <f t="shared" si="24"/>
        <v>Point</v>
      </c>
      <c r="E248" s="32" t="str">
        <f t="shared" si="25"/>
        <v>45</v>
      </c>
      <c r="F248" s="32" t="str">
        <f t="shared" si="26"/>
        <v>Longest</v>
      </c>
      <c r="G248" t="s">
        <v>303</v>
      </c>
      <c r="H248" s="1">
        <v>87.1956787109375</v>
      </c>
      <c r="I248" s="1">
        <v>77.405540466308594</v>
      </c>
      <c r="J248" s="8">
        <v>108.792266845703</v>
      </c>
      <c r="K248" s="1">
        <v>82.386001586914006</v>
      </c>
      <c r="L248" s="3">
        <v>0.31000000238418501</v>
      </c>
      <c r="M248" s="8">
        <v>103.94425201416</v>
      </c>
      <c r="N248" s="1">
        <v>7.0260882377624503</v>
      </c>
      <c r="O248" s="1">
        <v>79.648002624511705</v>
      </c>
      <c r="P248" s="8">
        <v>41.010826110839801</v>
      </c>
      <c r="Q248" s="1">
        <v>26.683000564575099</v>
      </c>
      <c r="R248" s="3">
        <v>0.865373134613037</v>
      </c>
      <c r="S248" s="3">
        <v>0.86642938852310103</v>
      </c>
      <c r="T248">
        <v>22</v>
      </c>
      <c r="U248">
        <v>0</v>
      </c>
      <c r="V248">
        <v>0</v>
      </c>
      <c r="W248">
        <v>0</v>
      </c>
      <c r="X248">
        <v>2</v>
      </c>
      <c r="Y248">
        <v>100</v>
      </c>
      <c r="Z248">
        <v>0.89999997615814198</v>
      </c>
      <c r="AA248">
        <v>1.29999995231628</v>
      </c>
      <c r="AB248">
        <v>0.89999997615814198</v>
      </c>
      <c r="AC248" s="2">
        <v>2.44534254306927E-4</v>
      </c>
      <c r="AD248" s="2">
        <v>2.6484180125407799E-4</v>
      </c>
      <c r="AE248" s="2">
        <v>7.2790258855093203E-5</v>
      </c>
      <c r="AF248" s="2">
        <v>7.3717346822377294E-5</v>
      </c>
      <c r="AG248" s="3">
        <f t="shared" si="27"/>
        <v>0.19208031350665572</v>
      </c>
      <c r="AH248" s="3">
        <f t="shared" si="28"/>
        <v>0.47018229103780879</v>
      </c>
      <c r="AI248" s="3">
        <f t="shared" si="29"/>
        <v>-0.60545364158036341</v>
      </c>
      <c r="AJ248" s="3">
        <f t="shared" si="30"/>
        <v>-0.62303546658326092</v>
      </c>
      <c r="AK248" s="3">
        <f t="shared" si="31"/>
        <v>9.9571072513831922</v>
      </c>
    </row>
    <row r="249" spans="1:37" x14ac:dyDescent="0.25">
      <c r="A249" s="32" t="str" cm="1">
        <f t="array" ref="A249:B249">_xlfn.TEXTSPLIT(G249,"P")</f>
        <v>Wood</v>
      </c>
      <c r="B249" t="str">
        <v>ointFullStandard45</v>
      </c>
      <c r="D249" s="32" t="str">
        <f t="shared" si="24"/>
        <v>Point</v>
      </c>
      <c r="E249" s="32" t="str">
        <f t="shared" si="25"/>
        <v>45</v>
      </c>
      <c r="F249" s="32" t="str">
        <f t="shared" si="26"/>
        <v>Standard</v>
      </c>
      <c r="G249" t="s">
        <v>264</v>
      </c>
      <c r="H249" s="1">
        <v>118.20256805419901</v>
      </c>
      <c r="I249" s="1">
        <v>77.405540466308594</v>
      </c>
      <c r="J249" s="8">
        <v>143.29643249511699</v>
      </c>
      <c r="K249" s="1">
        <v>108.930000305175</v>
      </c>
      <c r="L249" s="3">
        <v>0.29699999094009399</v>
      </c>
      <c r="M249" s="8">
        <v>137.64120483398401</v>
      </c>
      <c r="N249" s="1">
        <v>8.0443811416625906</v>
      </c>
      <c r="O249" s="1">
        <v>105.68699645996</v>
      </c>
      <c r="P249" s="8">
        <v>41.709621429443303</v>
      </c>
      <c r="Q249" s="1">
        <v>27.371999740600501</v>
      </c>
      <c r="R249" s="3">
        <v>0.90469545125961304</v>
      </c>
      <c r="S249" s="3">
        <v>0.90148597955703702</v>
      </c>
      <c r="T249">
        <v>21</v>
      </c>
      <c r="U249">
        <v>0</v>
      </c>
      <c r="V249">
        <v>0</v>
      </c>
      <c r="W249">
        <v>0</v>
      </c>
      <c r="X249">
        <v>2</v>
      </c>
      <c r="Y249">
        <v>100</v>
      </c>
      <c r="Z249">
        <v>0.89999997615814198</v>
      </c>
      <c r="AA249">
        <v>1.29999995231628</v>
      </c>
      <c r="AB249">
        <v>0.89999997615814198</v>
      </c>
      <c r="AC249" s="2">
        <v>2.6385058299638298E-4</v>
      </c>
      <c r="AD249" s="2">
        <v>2.60470871580764E-4</v>
      </c>
      <c r="AE249" s="2">
        <v>7.2796268796082505E-5</v>
      </c>
      <c r="AF249" s="2">
        <v>7.27028091205284E-5</v>
      </c>
      <c r="AG249" s="3">
        <f t="shared" si="27"/>
        <v>0.16445189897119553</v>
      </c>
      <c r="AH249" s="3">
        <f t="shared" si="28"/>
        <v>0.46115457397267623</v>
      </c>
      <c r="AI249" s="3">
        <f t="shared" si="29"/>
        <v>-0.69696849515556492</v>
      </c>
      <c r="AJ249" s="3">
        <f t="shared" si="30"/>
        <v>-0.70892770529465476</v>
      </c>
      <c r="AK249" s="3">
        <f t="shared" si="31"/>
        <v>12.925290673722831</v>
      </c>
    </row>
    <row r="250" spans="1:37" x14ac:dyDescent="0.25">
      <c r="A250" s="32" t="str" cm="1">
        <f t="array" ref="A250:B250">_xlfn.TEXTSPLIT(G250,"P")</f>
        <v>Wood</v>
      </c>
      <c r="B250" t="str">
        <v>ointFullSahOblique</v>
      </c>
      <c r="D250" s="32" t="str">
        <f t="shared" si="24"/>
        <v>Point</v>
      </c>
      <c r="E250" s="32" t="str">
        <f t="shared" si="25"/>
        <v>Oblique</v>
      </c>
      <c r="F250" s="32" t="str">
        <f t="shared" si="26"/>
        <v>Facing</v>
      </c>
      <c r="G250" s="9" t="s">
        <v>193</v>
      </c>
      <c r="H250" s="1">
        <v>68.761940002441406</v>
      </c>
      <c r="I250" s="1">
        <v>91.174903869628906</v>
      </c>
      <c r="J250" s="8">
        <v>89.700325012207003</v>
      </c>
      <c r="K250" s="1">
        <v>56.868999481201101</v>
      </c>
      <c r="L250" s="3">
        <v>0.51300001144409102</v>
      </c>
      <c r="M250" s="8">
        <v>73.037704467773395</v>
      </c>
      <c r="N250" s="1">
        <v>34.514987945556598</v>
      </c>
      <c r="O250" s="1">
        <v>47.389999389648402</v>
      </c>
      <c r="P250" s="8">
        <v>87.014053344726506</v>
      </c>
      <c r="Q250" s="1">
        <v>56.0989990234375</v>
      </c>
      <c r="R250" s="3">
        <v>0.722453713417053</v>
      </c>
      <c r="S250" s="3">
        <v>0.807708740234375</v>
      </c>
      <c r="T250" s="11">
        <v>22</v>
      </c>
      <c r="U250" s="11">
        <v>0</v>
      </c>
      <c r="V250" s="11">
        <v>0</v>
      </c>
      <c r="W250" s="11">
        <v>0</v>
      </c>
      <c r="X250" s="11">
        <v>2</v>
      </c>
      <c r="Y250" s="11">
        <v>100</v>
      </c>
      <c r="Z250" s="10">
        <v>0.40000000596046398</v>
      </c>
      <c r="AA250" s="10">
        <v>1.29999995231628</v>
      </c>
      <c r="AB250" s="10">
        <v>0.89999997615814198</v>
      </c>
      <c r="AC250" s="2">
        <v>2.4791856412775798E-4</v>
      </c>
      <c r="AD250" s="2">
        <v>2.6371027342975102E-4</v>
      </c>
      <c r="AE250" s="2">
        <v>7.3266419349238195E-5</v>
      </c>
      <c r="AF250" s="2">
        <v>7.3185408837161904E-5</v>
      </c>
      <c r="AG250" s="3">
        <f t="shared" si="27"/>
        <v>6.2182138333795947E-2</v>
      </c>
      <c r="AH250" s="3">
        <f t="shared" si="28"/>
        <v>4.5635918967921317E-2</v>
      </c>
      <c r="AI250" s="3">
        <f t="shared" si="29"/>
        <v>0.19135799760957614</v>
      </c>
      <c r="AJ250" s="3">
        <f t="shared" si="30"/>
        <v>-2.9947178754535526E-2</v>
      </c>
      <c r="AK250" s="3">
        <f t="shared" si="31"/>
        <v>0.59506435583871031</v>
      </c>
    </row>
    <row r="251" spans="1:37" x14ac:dyDescent="0.25">
      <c r="A251" s="32" t="str" cm="1">
        <f t="array" ref="A251:B251">_xlfn.TEXTSPLIT(G251,"P")</f>
        <v>Wood</v>
      </c>
      <c r="B251" t="str">
        <v>ointFullOblique</v>
      </c>
      <c r="D251" s="32" t="str">
        <f t="shared" si="24"/>
        <v>Point</v>
      </c>
      <c r="E251" s="32" t="str">
        <f t="shared" si="25"/>
        <v>Oblique</v>
      </c>
      <c r="F251" s="32" t="str">
        <f t="shared" si="26"/>
        <v>Full</v>
      </c>
      <c r="G251" t="s">
        <v>79</v>
      </c>
      <c r="H251" s="1">
        <v>66.902420043945298</v>
      </c>
      <c r="I251" s="1">
        <v>91.174903869628906</v>
      </c>
      <c r="J251" s="8">
        <v>95.350677490234304</v>
      </c>
      <c r="K251" s="1">
        <v>61.412998199462798</v>
      </c>
      <c r="L251" s="3">
        <v>0.549000024795532</v>
      </c>
      <c r="M251" s="8">
        <v>79.977127075195298</v>
      </c>
      <c r="N251" s="1">
        <v>34.619945526122997</v>
      </c>
      <c r="O251" s="1">
        <v>52.544998168945298</v>
      </c>
      <c r="P251" s="8">
        <v>96.000457763671804</v>
      </c>
      <c r="Q251" s="1">
        <v>62.205001831054602</v>
      </c>
      <c r="R251" s="3">
        <v>0.65954160690307595</v>
      </c>
      <c r="S251" s="3">
        <v>0.69178193807601895</v>
      </c>
      <c r="T251">
        <v>25</v>
      </c>
      <c r="U251">
        <v>0</v>
      </c>
      <c r="V251">
        <v>0</v>
      </c>
      <c r="W251">
        <v>0</v>
      </c>
      <c r="X251">
        <v>2</v>
      </c>
      <c r="Y251">
        <v>100</v>
      </c>
      <c r="Z251">
        <v>0.40000000596046398</v>
      </c>
      <c r="AA251">
        <v>1.29999995231628</v>
      </c>
      <c r="AB251">
        <v>0.89999997615814198</v>
      </c>
      <c r="AC251" s="2">
        <v>2.4548373767174699E-4</v>
      </c>
      <c r="AD251" s="2">
        <v>2.5514498702250399E-4</v>
      </c>
      <c r="AE251" s="2">
        <v>1.5304281841963499E-3</v>
      </c>
      <c r="AF251" s="2">
        <v>7.2070790338329903E-5</v>
      </c>
      <c r="AG251" s="3">
        <f t="shared" si="27"/>
        <v>0.19542950797088943</v>
      </c>
      <c r="AH251" s="3">
        <f t="shared" si="28"/>
        <v>5.2926339258256447E-2</v>
      </c>
      <c r="AI251" s="3">
        <f t="shared" si="29"/>
        <v>0.20034891567699362</v>
      </c>
      <c r="AJ251" s="3">
        <f t="shared" si="30"/>
        <v>6.8146371954625039E-3</v>
      </c>
      <c r="AK251" s="3">
        <f t="shared" si="31"/>
        <v>0.53716476311651462</v>
      </c>
    </row>
    <row r="252" spans="1:37" x14ac:dyDescent="0.25">
      <c r="A252" s="32" t="str" cm="1">
        <f t="array" ref="A252:B252">_xlfn.TEXTSPLIT(G252,"P")</f>
        <v>Wood</v>
      </c>
      <c r="B252" t="str">
        <v>ointFullObliqueLongest</v>
      </c>
      <c r="D252" s="32" t="str">
        <f t="shared" si="24"/>
        <v>Point</v>
      </c>
      <c r="E252" s="32" t="str">
        <f t="shared" si="25"/>
        <v>Oblique</v>
      </c>
      <c r="F252" s="32" t="str">
        <f t="shared" si="26"/>
        <v>Longest</v>
      </c>
      <c r="G252" t="s">
        <v>306</v>
      </c>
      <c r="H252" s="1">
        <v>411.51202392578102</v>
      </c>
      <c r="I252" s="1">
        <v>77.405540466308594</v>
      </c>
      <c r="J252" s="8">
        <v>426.63980102539</v>
      </c>
      <c r="K252" s="1">
        <v>339.19100952148398</v>
      </c>
      <c r="L252" s="3">
        <v>0.51300001144409102</v>
      </c>
      <c r="M252" s="8">
        <v>416.31292724609301</v>
      </c>
      <c r="N252" s="1">
        <v>22.914993286132798</v>
      </c>
      <c r="O252" s="1">
        <v>332.80300903320301</v>
      </c>
      <c r="P252" s="8">
        <v>75.885520935058594</v>
      </c>
      <c r="Q252" s="1">
        <v>49.564998626708899</v>
      </c>
      <c r="R252" s="3">
        <v>0.91958850622177102</v>
      </c>
      <c r="S252" s="3">
        <v>0.89016574621200495</v>
      </c>
      <c r="T252">
        <v>21</v>
      </c>
      <c r="U252">
        <v>0</v>
      </c>
      <c r="V252">
        <v>0</v>
      </c>
      <c r="W252">
        <v>0</v>
      </c>
      <c r="X252">
        <v>2</v>
      </c>
      <c r="Y252">
        <v>100</v>
      </c>
      <c r="Z252">
        <v>0.89999997615814198</v>
      </c>
      <c r="AA252">
        <v>1.29999995231628</v>
      </c>
      <c r="AB252">
        <v>0.89999997615814198</v>
      </c>
      <c r="AC252" s="2">
        <v>2.6035029441118202E-4</v>
      </c>
      <c r="AD252" s="2">
        <v>2.6097366935573502E-4</v>
      </c>
      <c r="AE252" s="2">
        <v>7.4902171036228497E-5</v>
      </c>
      <c r="AF252" s="2">
        <v>7.3492839874233996E-5</v>
      </c>
      <c r="AG252" s="3">
        <f t="shared" si="27"/>
        <v>1.1666495852324994E-2</v>
      </c>
      <c r="AH252" s="3">
        <f t="shared" si="28"/>
        <v>1.9637089568693099E-2</v>
      </c>
      <c r="AI252" s="3">
        <f t="shared" si="29"/>
        <v>-0.81771999866292699</v>
      </c>
      <c r="AJ252" s="3">
        <f t="shared" si="30"/>
        <v>-0.82213211061725922</v>
      </c>
      <c r="AK252" s="3">
        <f t="shared" si="31"/>
        <v>15.856098889500743</v>
      </c>
    </row>
    <row r="253" spans="1:37" x14ac:dyDescent="0.25">
      <c r="A253" s="32" t="str" cm="1">
        <f t="array" ref="A253:B253">_xlfn.TEXTSPLIT(G253,"P")</f>
        <v>Wood</v>
      </c>
      <c r="B253" t="str">
        <v>ointFullStandardOblique</v>
      </c>
      <c r="D253" s="32" t="str">
        <f t="shared" si="24"/>
        <v>Point</v>
      </c>
      <c r="E253" s="32" t="str">
        <f t="shared" si="25"/>
        <v>Oblique</v>
      </c>
      <c r="F253" s="32" t="str">
        <f t="shared" si="26"/>
        <v>Standard</v>
      </c>
      <c r="G253" t="s">
        <v>267</v>
      </c>
      <c r="H253" s="1">
        <v>193.66372680664</v>
      </c>
      <c r="I253" s="1">
        <v>77.405540466308594</v>
      </c>
      <c r="J253" s="8">
        <v>219.23928833007801</v>
      </c>
      <c r="K253" s="1">
        <v>163.09100341796801</v>
      </c>
      <c r="L253" s="3">
        <v>0.54100000858306796</v>
      </c>
      <c r="M253" s="8">
        <v>210.37850952148401</v>
      </c>
      <c r="N253" s="1">
        <v>20.2213420867919</v>
      </c>
      <c r="O253" s="1">
        <v>157.82800292968699</v>
      </c>
      <c r="P253" s="8">
        <v>80.380744934082003</v>
      </c>
      <c r="Q253" s="1">
        <v>52.884998321533203</v>
      </c>
      <c r="R253" s="3">
        <v>0.90173399448394698</v>
      </c>
      <c r="S253" s="3">
        <v>0.87261307239532404</v>
      </c>
      <c r="T253">
        <v>21</v>
      </c>
      <c r="U253">
        <v>0</v>
      </c>
      <c r="V253">
        <v>0</v>
      </c>
      <c r="W253">
        <v>0</v>
      </c>
      <c r="X253">
        <v>2</v>
      </c>
      <c r="Y253">
        <v>100</v>
      </c>
      <c r="Z253">
        <v>0.89999997615814198</v>
      </c>
      <c r="AA253">
        <v>1.29999995231628</v>
      </c>
      <c r="AB253">
        <v>0.89999997615814198</v>
      </c>
      <c r="AC253" s="2">
        <v>2.6303992490284102E-4</v>
      </c>
      <c r="AD253" s="2">
        <v>2.6806365349330003E-4</v>
      </c>
      <c r="AE253" s="2">
        <v>7.3283285018987899E-5</v>
      </c>
      <c r="AF253" s="2">
        <v>7.3779876402113505E-5</v>
      </c>
      <c r="AG253" s="3">
        <f t="shared" si="27"/>
        <v>8.6308277706194175E-2</v>
      </c>
      <c r="AH253" s="3">
        <f t="shared" si="28"/>
        <v>3.8436582831798606E-2</v>
      </c>
      <c r="AI253" s="3">
        <f t="shared" si="29"/>
        <v>-0.6179232131793696</v>
      </c>
      <c r="AJ253" s="3">
        <f t="shared" si="30"/>
        <v>-0.63336523509844678</v>
      </c>
      <c r="AK253" s="3">
        <f t="shared" si="31"/>
        <v>7.4287406854322224</v>
      </c>
    </row>
    <row r="254" spans="1:37" x14ac:dyDescent="0.25">
      <c r="A254" s="32" t="str" cm="1">
        <f t="array" ref="A254:C254">_xlfn.TEXTSPLIT(G254,"P")</f>
        <v>Wood</v>
      </c>
      <c r="B254" t="str">
        <v>ointFullSah</v>
      </c>
      <c r="C254" t="str">
        <v>arallel</v>
      </c>
      <c r="D254" s="32" t="str">
        <f t="shared" si="24"/>
        <v>Point</v>
      </c>
      <c r="E254" s="32" t="str">
        <f t="shared" si="25"/>
        <v>Parallel</v>
      </c>
      <c r="F254" s="32" t="str">
        <f t="shared" si="26"/>
        <v>Facing</v>
      </c>
      <c r="G254" s="9" t="s">
        <v>189</v>
      </c>
      <c r="H254" s="1">
        <v>69.725334167480398</v>
      </c>
      <c r="I254" s="1">
        <v>91.174903869628906</v>
      </c>
      <c r="J254" s="8">
        <v>96.451850891113196</v>
      </c>
      <c r="K254" s="1">
        <v>61.035999298095703</v>
      </c>
      <c r="L254" s="3">
        <v>0.57499998807907104</v>
      </c>
      <c r="M254" s="8">
        <v>77.801979064941406</v>
      </c>
      <c r="N254" s="1">
        <v>43.88232421875</v>
      </c>
      <c r="O254" s="1">
        <v>50.469001770019503</v>
      </c>
      <c r="P254" s="8">
        <v>100.05767822265599</v>
      </c>
      <c r="Q254" s="1">
        <v>63.971000671386697</v>
      </c>
      <c r="R254" s="3">
        <v>0.65230196714401201</v>
      </c>
      <c r="S254" s="3">
        <v>0.67072588205337502</v>
      </c>
      <c r="T254" s="11">
        <v>27</v>
      </c>
      <c r="U254" s="11">
        <v>0</v>
      </c>
      <c r="V254" s="11">
        <v>0</v>
      </c>
      <c r="W254" s="11">
        <v>0</v>
      </c>
      <c r="X254" s="11">
        <v>2</v>
      </c>
      <c r="Y254" s="11">
        <v>100</v>
      </c>
      <c r="Z254" s="10">
        <v>0.40000000596046398</v>
      </c>
      <c r="AA254" s="10">
        <v>1.29999995231628</v>
      </c>
      <c r="AB254" s="10">
        <v>0.89999997615814198</v>
      </c>
      <c r="AC254" s="2">
        <v>2.5594132603146098E-4</v>
      </c>
      <c r="AD254" s="2">
        <v>2.8917274903506003E-4</v>
      </c>
      <c r="AE254" s="2">
        <v>8.10912752058357E-5</v>
      </c>
      <c r="AF254" s="2">
        <v>8.4892373706679696E-5</v>
      </c>
      <c r="AG254" s="3">
        <f t="shared" si="27"/>
        <v>0.11583515509672411</v>
      </c>
      <c r="AH254" s="3">
        <f t="shared" si="28"/>
        <v>9.7425650875690273E-2</v>
      </c>
      <c r="AI254" s="3">
        <f t="shared" si="29"/>
        <v>0.2860556945362242</v>
      </c>
      <c r="AJ254" s="3">
        <f t="shared" si="30"/>
        <v>3.7384739621155669E-2</v>
      </c>
      <c r="AK254" s="3">
        <f t="shared" si="31"/>
        <v>0.49283226096294158</v>
      </c>
    </row>
    <row r="255" spans="1:37" x14ac:dyDescent="0.25">
      <c r="A255" s="32" t="str" cm="1">
        <f t="array" ref="A255:C255">_xlfn.TEXTSPLIT(G255,"P")</f>
        <v>Wood</v>
      </c>
      <c r="B255" t="str">
        <v>ointFull</v>
      </c>
      <c r="C255" t="str">
        <v>arallel</v>
      </c>
      <c r="D255" s="32" t="str">
        <f t="shared" si="24"/>
        <v>Point</v>
      </c>
      <c r="E255" s="32" t="str">
        <f t="shared" si="25"/>
        <v>Parallel</v>
      </c>
      <c r="F255" s="32" t="str">
        <f t="shared" si="26"/>
        <v>Full</v>
      </c>
      <c r="G255" t="s">
        <v>30</v>
      </c>
      <c r="H255" s="1">
        <v>70.767517089843693</v>
      </c>
      <c r="I255" s="1">
        <v>91.174903869628906</v>
      </c>
      <c r="J255" s="8">
        <v>95.823089599609304</v>
      </c>
      <c r="K255" s="1">
        <v>60.150001525878899</v>
      </c>
      <c r="L255" s="3">
        <v>0.55900001525878895</v>
      </c>
      <c r="M255" s="8">
        <v>76.020454406738196</v>
      </c>
      <c r="N255" s="1">
        <v>44.904296875</v>
      </c>
      <c r="O255" s="1">
        <v>49.002998352050703</v>
      </c>
      <c r="P255" s="8">
        <v>96.232894897460895</v>
      </c>
      <c r="Q255" s="1">
        <v>61.4070014953613</v>
      </c>
      <c r="R255" s="3">
        <v>0.68465864658355702</v>
      </c>
      <c r="S255" s="3">
        <v>0.67958915233612005</v>
      </c>
      <c r="T255">
        <v>25</v>
      </c>
      <c r="U255">
        <v>0</v>
      </c>
      <c r="V255">
        <v>0</v>
      </c>
      <c r="W255">
        <v>0</v>
      </c>
      <c r="X255">
        <v>2</v>
      </c>
      <c r="Y255">
        <v>100</v>
      </c>
      <c r="Z255">
        <v>0.40000000596046398</v>
      </c>
      <c r="AA255">
        <v>1.29999995231628</v>
      </c>
      <c r="AB255">
        <v>0.89999997615814198</v>
      </c>
      <c r="AC255" s="2">
        <v>2.4620551266707399E-4</v>
      </c>
      <c r="AD255" s="2">
        <v>2.5867528165690601E-4</v>
      </c>
      <c r="AE255" s="2">
        <v>1.3982736272737299E-3</v>
      </c>
      <c r="AF255" s="2">
        <v>7.1772949013393305E-5</v>
      </c>
      <c r="AG255" s="3">
        <f t="shared" si="27"/>
        <v>7.4228085609186728E-2</v>
      </c>
      <c r="AH255" s="3">
        <f t="shared" si="28"/>
        <v>5.5475693564365207E-2</v>
      </c>
      <c r="AI255" s="3">
        <f t="shared" si="29"/>
        <v>0.26588160579228448</v>
      </c>
      <c r="AJ255" s="3">
        <f t="shared" si="30"/>
        <v>4.2766863348274028E-3</v>
      </c>
      <c r="AK255" s="3">
        <f t="shared" si="31"/>
        <v>0.54987736369666296</v>
      </c>
    </row>
    <row r="256" spans="1:37" x14ac:dyDescent="0.25">
      <c r="A256" s="32" t="str" cm="1">
        <f t="array" ref="A256:C256">_xlfn.TEXTSPLIT(G256,"P")</f>
        <v>Wood</v>
      </c>
      <c r="B256" t="str">
        <v>ointFull</v>
      </c>
      <c r="C256" t="str">
        <v>arallelLongest</v>
      </c>
      <c r="D256" s="32" t="str">
        <f t="shared" si="24"/>
        <v>Point</v>
      </c>
      <c r="E256" s="32" t="str">
        <f t="shared" si="25"/>
        <v>Parallel</v>
      </c>
      <c r="F256" s="32" t="str">
        <f t="shared" si="26"/>
        <v>Longest</v>
      </c>
      <c r="G256" t="s">
        <v>296</v>
      </c>
      <c r="H256" s="1">
        <v>127.832710266113</v>
      </c>
      <c r="I256" s="1">
        <v>77.405540466308594</v>
      </c>
      <c r="J256" s="8">
        <v>154.62010192871</v>
      </c>
      <c r="K256" s="1">
        <v>107.073997497558</v>
      </c>
      <c r="L256" s="3">
        <v>0.57499998807907104</v>
      </c>
      <c r="M256" s="8">
        <v>142.488525390625</v>
      </c>
      <c r="N256" s="1">
        <v>28.544929504394499</v>
      </c>
      <c r="O256" s="1">
        <v>99.946998596191406</v>
      </c>
      <c r="P256" s="8">
        <v>85.332786560058594</v>
      </c>
      <c r="Q256" s="1">
        <v>55.618999481201101</v>
      </c>
      <c r="R256" s="3">
        <v>0.90202134847640902</v>
      </c>
      <c r="S256" s="3">
        <v>0.88161927461624101</v>
      </c>
      <c r="T256">
        <v>25</v>
      </c>
      <c r="U256">
        <v>0</v>
      </c>
      <c r="V256">
        <v>0</v>
      </c>
      <c r="W256">
        <v>0</v>
      </c>
      <c r="X256">
        <v>2</v>
      </c>
      <c r="Y256">
        <v>100</v>
      </c>
      <c r="Z256">
        <v>0.89999997615814198</v>
      </c>
      <c r="AA256">
        <v>1.29999995231628</v>
      </c>
      <c r="AB256">
        <v>0.89999997615814198</v>
      </c>
      <c r="AC256" s="2">
        <v>2.6558130048215303E-4</v>
      </c>
      <c r="AD256" s="2">
        <v>2.87991861114278E-4</v>
      </c>
      <c r="AE256" s="2">
        <v>7.7477474405895905E-5</v>
      </c>
      <c r="AF256" s="2">
        <v>9.0977060608565794E-5</v>
      </c>
      <c r="AG256" s="3">
        <f t="shared" si="27"/>
        <v>0.11464839550067095</v>
      </c>
      <c r="AH256" s="3">
        <f t="shared" si="28"/>
        <v>0.10241186930540715</v>
      </c>
      <c r="AI256" s="3">
        <f t="shared" si="29"/>
        <v>-0.40112520410943181</v>
      </c>
      <c r="AJ256" s="3">
        <f t="shared" si="30"/>
        <v>-0.44811324339054825</v>
      </c>
      <c r="AK256" s="3">
        <f t="shared" si="31"/>
        <v>3.002307934295906</v>
      </c>
    </row>
    <row r="257" spans="1:37" x14ac:dyDescent="0.25">
      <c r="A257" s="32" t="str" cm="1">
        <f t="array" ref="A257:C257">_xlfn.TEXTSPLIT(G257,"P")</f>
        <v>Wood</v>
      </c>
      <c r="B257" t="str">
        <v>ointFullStandard</v>
      </c>
      <c r="C257" t="str">
        <v>arallel</v>
      </c>
      <c r="D257" s="32" t="str">
        <f t="shared" si="24"/>
        <v>Point</v>
      </c>
      <c r="E257" s="32" t="str">
        <f t="shared" si="25"/>
        <v>Parallel</v>
      </c>
      <c r="F257" s="32" t="str">
        <f t="shared" si="26"/>
        <v>Standard</v>
      </c>
      <c r="G257" t="s">
        <v>268</v>
      </c>
      <c r="H257" s="1">
        <v>192.38116455078099</v>
      </c>
      <c r="I257" s="1">
        <v>77.405540466308594</v>
      </c>
      <c r="J257" s="8">
        <v>216.32676696777301</v>
      </c>
      <c r="K257" s="1">
        <v>158.21299743652301</v>
      </c>
      <c r="L257" s="3">
        <v>0.59200000762939398</v>
      </c>
      <c r="M257" s="8">
        <v>204.658767700195</v>
      </c>
      <c r="N257" s="1">
        <v>28.598037719726499</v>
      </c>
      <c r="O257" s="1">
        <v>151.41000366210901</v>
      </c>
      <c r="P257" s="8">
        <v>86.123558044433594</v>
      </c>
      <c r="Q257" s="1">
        <v>56.027000427246001</v>
      </c>
      <c r="R257" s="3">
        <v>0.86779284477233798</v>
      </c>
      <c r="S257" s="3">
        <v>0.860961973667144</v>
      </c>
      <c r="T257">
        <v>21</v>
      </c>
      <c r="U257">
        <v>0</v>
      </c>
      <c r="V257">
        <v>0</v>
      </c>
      <c r="W257">
        <v>0</v>
      </c>
      <c r="X257">
        <v>2</v>
      </c>
      <c r="Y257">
        <v>100</v>
      </c>
      <c r="Z257">
        <v>0.89999997615814198</v>
      </c>
      <c r="AA257">
        <v>1.29999995231628</v>
      </c>
      <c r="AB257">
        <v>0.89999997615814198</v>
      </c>
      <c r="AC257" s="2">
        <v>2.6324493228457798E-4</v>
      </c>
      <c r="AD257" s="2">
        <v>2.6307426742278002E-4</v>
      </c>
      <c r="AE257" s="2">
        <v>7.3305272962898002E-5</v>
      </c>
      <c r="AF257" s="2">
        <v>7.2450529842171804E-5</v>
      </c>
      <c r="AG257" s="3">
        <f t="shared" si="27"/>
        <v>6.3819153907726786E-2</v>
      </c>
      <c r="AH257" s="3">
        <f t="shared" si="28"/>
        <v>0.11262782386901089</v>
      </c>
      <c r="AI257" s="3">
        <f t="shared" si="29"/>
        <v>-0.57918461538576183</v>
      </c>
      <c r="AJ257" s="3">
        <f t="shared" si="30"/>
        <v>-0.60188210062204772</v>
      </c>
      <c r="AK257" s="3">
        <f t="shared" si="31"/>
        <v>5.1448721348457278</v>
      </c>
    </row>
  </sheetData>
  <autoFilter ref="A1:AK257" xr:uid="{00000000-0001-0000-0000-000000000000}">
    <sortState xmlns:xlrd2="http://schemas.microsoft.com/office/spreadsheetml/2017/richdata2" ref="A162:AK193">
      <sortCondition ref="G1:G257"/>
    </sortState>
  </autoFilter>
  <conditionalFormatting sqref="G1:G1048576">
    <cfRule type="containsText" dxfId="21" priority="1" operator="containsText" text="45">
      <formula>NOT(ISERROR(SEARCH("45",G1)))</formula>
    </cfRule>
    <cfRule type="containsText" dxfId="20" priority="2" operator="containsText" text="15">
      <formula>NOT(ISERROR(SEARCH("15",G1)))</formula>
    </cfRule>
    <cfRule type="containsText" dxfId="19" priority="3" operator="containsText" text="parallel">
      <formula>NOT(ISERROR(SEARCH("parallel",G1)))</formula>
    </cfRule>
    <cfRule type="containsText" dxfId="18" priority="4" operator="containsText" text="PlaneFullSah">
      <formula>NOT(ISERROR(SEARCH("PlaneFullSah",G1)))</formula>
    </cfRule>
    <cfRule type="containsText" dxfId="17" priority="5" operator="containsText" text="Standard">
      <formula>NOT(ISERROR(SEARCH("Standard",G1)))</formula>
    </cfRule>
    <cfRule type="containsText" dxfId="16" priority="6" operator="containsText" text="PointFullSah">
      <formula>NOT(ISERROR(SEARCH("PointFullSah",G1)))</formula>
    </cfRule>
    <cfRule type="containsText" dxfId="15" priority="8" operator="containsText" text="Longest">
      <formula>NOT(ISERROR(SEARCH("Longest",G1)))</formula>
    </cfRule>
    <cfRule type="containsText" dxfId="14" priority="9" operator="containsText" text="Point">
      <formula>NOT(ISERROR(SEARCH("Point",G1)))</formula>
    </cfRule>
  </conditionalFormatting>
  <conditionalFormatting sqref="L1:L1048576">
    <cfRule type="colorScale" priority="10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R1:R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257 AG1:AG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H1:AI1 AH258:AI1048576">
    <cfRule type="colorScale" priority="1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J1048576 AI2:AI257">
    <cfRule type="iconSet" priority="4330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K1:AK1048576">
    <cfRule type="cellIs" dxfId="13" priority="7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"/>
  <sheetViews>
    <sheetView workbookViewId="0">
      <selection activeCell="B18" sqref="B18"/>
    </sheetView>
  </sheetViews>
  <sheetFormatPr defaultRowHeight="15" x14ac:dyDescent="0.25"/>
  <cols>
    <col min="1" max="1" width="35.42578125" bestFit="1" customWidth="1"/>
    <col min="2" max="3" width="9.140625" style="1"/>
    <col min="4" max="4" width="9.140625" style="8"/>
    <col min="5" max="5" width="9.140625" style="1"/>
    <col min="6" max="6" width="5.85546875" style="3" customWidth="1"/>
    <col min="7" max="7" width="9.140625" style="8"/>
    <col min="8" max="9" width="9.140625" style="1"/>
    <col min="10" max="10" width="9.140625" style="8"/>
    <col min="11" max="11" width="9.140625" style="1"/>
    <col min="12" max="13" width="9.140625" style="3"/>
    <col min="14" max="18" width="4.7109375" customWidth="1"/>
    <col min="19" max="19" width="5.140625" customWidth="1"/>
    <col min="20" max="22" width="4.85546875" customWidth="1"/>
    <col min="23" max="26" width="9.140625" style="2"/>
    <col min="27" max="30" width="9.140625" style="3"/>
    <col min="31" max="31" width="7.42578125" style="3" customWidth="1"/>
  </cols>
  <sheetData>
    <row r="1" spans="1:31" s="4" customFormat="1" ht="48" customHeight="1" x14ac:dyDescent="0.25">
      <c r="A1" s="4" t="s">
        <v>143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25">
      <c r="A2" s="9" t="s">
        <v>181</v>
      </c>
      <c r="B2" s="1">
        <f>AVERAGEIFS(Data!H:H,Data!$G:$G,"*PointFullSah15")</f>
        <v>69.858243703842078</v>
      </c>
      <c r="C2" s="1">
        <f>AVERAGEIFS(Data!I:I,Data!$G:$G,"*PointFullSah15")</f>
        <v>66.20818638801569</v>
      </c>
      <c r="D2" s="8">
        <f>AVERAGEIFS(Data!J:J,Data!$G:$G,"*PointFullSah15")</f>
        <v>85.30616998672474</v>
      </c>
      <c r="E2" s="1">
        <f>AVERAGEIFS(Data!K:K,Data!$G:$G,"*PointFullSah15")</f>
        <v>52.266125440597484</v>
      </c>
      <c r="F2" s="3">
        <f>AVERAGEIFS(Data!L:L,Data!$G:$G,"*PointFullSah15")</f>
        <v>0.5892499983310695</v>
      </c>
      <c r="G2" s="8">
        <f>AVERAGEIFS(Data!M:M,Data!$G:$G,"*PointFullSah15")</f>
        <v>73.206297397613469</v>
      </c>
      <c r="H2" s="1">
        <f>AVERAGEIFS(Data!N:N,Data!$G:$G,"*PointFullSah15")</f>
        <v>37.524727463722172</v>
      </c>
      <c r="I2" s="1">
        <f>AVERAGEIFS(Data!O:O,Data!$G:$G,"*PointFullSah15")</f>
        <v>45.355375528335536</v>
      </c>
      <c r="J2" s="8">
        <f>AVERAGEIFS(Data!P:P,Data!$G:$G,"*PointFullSah15")</f>
        <v>82.22479319572443</v>
      </c>
      <c r="K2" s="1">
        <f>AVERAGEIFS(Data!Q:Q,Data!$G:$G,"*PointFullSah15")</f>
        <v>50.018874406814412</v>
      </c>
      <c r="L2" s="3">
        <f>AVERAGEIFS(Data!R:R,Data!$G:$G,"*PointFullSah15")</f>
        <v>0.50362011417746488</v>
      </c>
      <c r="M2" s="3">
        <f>AVERAGEIFS(Data!S:S,Data!$G:$G,"*PointFullSah15")</f>
        <v>0.63354722782969408</v>
      </c>
      <c r="N2">
        <f>AVERAGEIFS(Data!T:T,Data!$G:$G,"*PointFullSah15")</f>
        <v>20.25</v>
      </c>
      <c r="O2">
        <f>AVERAGEIFS(Data!U:U,Data!$G:$G,"*PointFullSah15")</f>
        <v>0</v>
      </c>
      <c r="P2">
        <f>AVERAGEIFS(Data!V:V,Data!$G:$G,"*PointFullSah15")</f>
        <v>0</v>
      </c>
      <c r="Q2">
        <f>AVERAGEIFS(Data!W:W,Data!$G:$G,"*PointFullSah15")</f>
        <v>0</v>
      </c>
      <c r="R2">
        <f>AVERAGEIFS(Data!X:X,Data!$G:$G,"*PointFullSah15")</f>
        <v>2</v>
      </c>
      <c r="S2">
        <f>AVERAGEIFS(Data!Y:Y,Data!$G:$G,"*PointFullSah15")</f>
        <v>100</v>
      </c>
      <c r="T2">
        <f>AVERAGEIFS(Data!Z:Z,Data!$G:$G,"*PointFullSah15")</f>
        <v>0.40000000596046398</v>
      </c>
      <c r="U2">
        <f>AVERAGEIFS(Data!AA:AA,Data!$G:$G,"*PointFullSah15")</f>
        <v>1.29999995231628</v>
      </c>
      <c r="V2">
        <f>AVERAGEIFS(Data!AB:AB,Data!$G:$G,"*PointFullSah15")</f>
        <v>0.89999997615814198</v>
      </c>
      <c r="W2" s="2">
        <f>AVERAGEIFS(Data!AC:AC,Data!$G:$G,"*PointFullSah15")</f>
        <v>2.4716730149520973E-4</v>
      </c>
      <c r="X2" s="2">
        <f>AVERAGEIFS(Data!AD:AD,Data!$G:$G,"*PointFullSah15")</f>
        <v>2.6895867267739916E-4</v>
      </c>
      <c r="Y2" s="2">
        <f>AVERAGEIFS(Data!AE:AE,Data!$G:$G,"*PointFullSah15")</f>
        <v>7.2694285336183343E-5</v>
      </c>
      <c r="Z2" s="2">
        <f>AVERAGEIFS(Data!AF:AF,Data!$G:$G,"*PointFullSah15")</f>
        <v>7.3020839408854913E-5</v>
      </c>
      <c r="AA2" s="3">
        <f>AVERAGEIFS(Data!AG:AG,Data!$G:$G,"*PointFullSah15")</f>
        <v>8.8569482230589039E-2</v>
      </c>
      <c r="AB2" s="3">
        <f>AVERAGEIFS(Data!AH:AH,Data!$G:$G,"*PointFullSah15")</f>
        <v>0.24409986285966934</v>
      </c>
      <c r="AC2" s="3">
        <f>AVERAGEIFS(Data!AI:AI,Data!$G:$G,"*PointFullSah15")</f>
        <v>0.11841290247970696</v>
      </c>
      <c r="AD2" s="3">
        <f>AVERAGEIFS(Data!AJ:AJ,Data!$G:$G,"*PointFullSah15")</f>
        <v>-7.7065090528953439E-2</v>
      </c>
      <c r="AE2" s="3">
        <f>AVERAGEIFS(Data!AK:AK,Data!$G:$G,"*PointFullSah15")</f>
        <v>0.71407143351318358</v>
      </c>
    </row>
    <row r="3" spans="1:31" x14ac:dyDescent="0.25">
      <c r="A3" s="9" t="s">
        <v>180</v>
      </c>
      <c r="B3" s="1">
        <f>AVERAGEIFS(Data!H:H,Data!$G:$G,"*PointFullSahParallel")</f>
        <v>74.144143342971702</v>
      </c>
      <c r="C3" s="1">
        <f>AVERAGEIFS(Data!I:I,Data!$G:$G,"*PointFullSahParallel")</f>
        <v>66.20818638801569</v>
      </c>
      <c r="D3" s="8">
        <f>AVERAGEIFS(Data!J:J,Data!$G:$G,"*PointFullSahParallel")</f>
        <v>88.008819580077969</v>
      </c>
      <c r="E3" s="1">
        <f>AVERAGEIFS(Data!K:K,Data!$G:$G,"*PointFullSahParallel")</f>
        <v>53.863624334335242</v>
      </c>
      <c r="F3" s="3">
        <f>AVERAGEIFS(Data!L:L,Data!$G:$G,"*PointFullSahParallel")</f>
        <v>0.61399999447166898</v>
      </c>
      <c r="G3" s="8">
        <f>AVERAGEIFS(Data!M:M,Data!$G:$G,"*PointFullSahParallel")</f>
        <v>76.148547887802096</v>
      </c>
      <c r="H3" s="1">
        <f>AVERAGEIFS(Data!N:N,Data!$G:$G,"*PointFullSahParallel")</f>
        <v>53.099091410636838</v>
      </c>
      <c r="I3" s="1">
        <f>AVERAGEIFS(Data!O:O,Data!$G:$G,"*PointFullSahParallel")</f>
        <v>47.059874653816152</v>
      </c>
      <c r="J3" s="8">
        <f>AVERAGEIFS(Data!P:P,Data!$G:$G,"*PointFullSahParallel")</f>
        <v>84.363414287567082</v>
      </c>
      <c r="K3" s="1">
        <f>AVERAGEIFS(Data!Q:Q,Data!$G:$G,"*PointFullSahParallel")</f>
        <v>51.451625227928041</v>
      </c>
      <c r="L3" s="3">
        <f>AVERAGEIFS(Data!R:R,Data!$G:$G,"*PointFullSahParallel")</f>
        <v>0.44006115198135326</v>
      </c>
      <c r="M3" s="3">
        <f>AVERAGEIFS(Data!S:S,Data!$G:$G,"*PointFullSahParallel")</f>
        <v>0.62332637980580285</v>
      </c>
      <c r="N3">
        <f>AVERAGEIFS(Data!T:T,Data!$G:$G,"*PointFullSahParallel")</f>
        <v>19.875</v>
      </c>
      <c r="O3">
        <f>AVERAGEIFS(Data!U:U,Data!$G:$G,"*PointFullSahParallel")</f>
        <v>0</v>
      </c>
      <c r="P3">
        <f>AVERAGEIFS(Data!V:V,Data!$G:$G,"*PointFullSahParallel")</f>
        <v>0</v>
      </c>
      <c r="Q3">
        <f>AVERAGEIFS(Data!W:W,Data!$G:$G,"*PointFullSahParallel")</f>
        <v>0</v>
      </c>
      <c r="R3">
        <f>AVERAGEIFS(Data!X:X,Data!$G:$G,"*PointFullSahParallel")</f>
        <v>2</v>
      </c>
      <c r="S3">
        <f>AVERAGEIFS(Data!Y:Y,Data!$G:$G,"*PointFullSahParallel")</f>
        <v>100</v>
      </c>
      <c r="T3">
        <f>AVERAGEIFS(Data!Z:Z,Data!$G:$G,"*PointFullSahParallel")</f>
        <v>0.40000000596046398</v>
      </c>
      <c r="U3">
        <f>AVERAGEIFS(Data!AA:AA,Data!$G:$G,"*PointFullSahParallel")</f>
        <v>1.29999995231628</v>
      </c>
      <c r="V3">
        <f>AVERAGEIFS(Data!AB:AB,Data!$G:$G,"*PointFullSahParallel")</f>
        <v>0.89999997615814198</v>
      </c>
      <c r="W3" s="2">
        <f>AVERAGEIFS(Data!AC:AC,Data!$G:$G,"*PointFullSahParallel")</f>
        <v>2.4610697619209488E-4</v>
      </c>
      <c r="X3" s="2">
        <f>AVERAGEIFS(Data!AD:AD,Data!$G:$G,"*PointFullSahParallel")</f>
        <v>2.7593964841798841E-4</v>
      </c>
      <c r="Y3" s="2">
        <f>AVERAGEIFS(Data!AE:AE,Data!$G:$G,"*PointFullSahParallel")</f>
        <v>7.4239790592400782E-5</v>
      </c>
      <c r="Z3" s="2">
        <f>AVERAGEIFS(Data!AF:AF,Data!$G:$G,"*PointFullSahParallel")</f>
        <v>7.5219639256829342E-5</v>
      </c>
      <c r="AA3" s="3">
        <f>AVERAGEIFS(Data!AG:AG,Data!$G:$G,"*PointFullSahParallel")</f>
        <v>6.9530209005528157E-2</v>
      </c>
      <c r="AB3" s="3">
        <f>AVERAGEIFS(Data!AH:AH,Data!$G:$G,"*PointFullSahParallel")</f>
        <v>0.2646190919265774</v>
      </c>
      <c r="AC3" s="3">
        <f>AVERAGEIFS(Data!AI:AI,Data!$G:$G,"*PointFullSahParallel")</f>
        <v>0.10677659609536572</v>
      </c>
      <c r="AD3" s="3">
        <f>AVERAGEIFS(Data!AJ:AJ,Data!$G:$G,"*PointFullSahParallel")</f>
        <v>-8.7337150055403615E-2</v>
      </c>
      <c r="AE3" s="3">
        <f>AVERAGEIFS(Data!AK:AK,Data!$G:$G,"*PointFullSahParallel")</f>
        <v>0.79801004792733687</v>
      </c>
    </row>
    <row r="4" spans="1:31" x14ac:dyDescent="0.25">
      <c r="A4" s="9" t="s">
        <v>183</v>
      </c>
      <c r="B4" s="1">
        <f>AVERAGEIFS(Data!H:H,Data!$G:$G,"*PointFullSahOblique")</f>
        <v>77.944703340530154</v>
      </c>
      <c r="C4" s="1">
        <f>AVERAGEIFS(Data!I:I,Data!$G:$G,"*PointFullSahOblique")</f>
        <v>66.20818638801569</v>
      </c>
      <c r="D4" s="8">
        <f>AVERAGEIFS(Data!J:J,Data!$G:$G,"*PointFullSahOblique")</f>
        <v>93.512981891631838</v>
      </c>
      <c r="E4" s="1">
        <f>AVERAGEIFS(Data!K:K,Data!$G:$G,"*PointFullSahOblique")</f>
        <v>56.81874966621389</v>
      </c>
      <c r="F4" s="3">
        <f>AVERAGEIFS(Data!L:L,Data!$G:$G,"*PointFullSahOblique")</f>
        <v>0.60037500038742986</v>
      </c>
      <c r="G4" s="8">
        <f>AVERAGEIFS(Data!M:M,Data!$G:$G,"*PointFullSahOblique")</f>
        <v>83.857906103133942</v>
      </c>
      <c r="H4" s="1">
        <f>AVERAGEIFS(Data!N:N,Data!$G:$G,"*PointFullSahOblique")</f>
        <v>32.860803902149165</v>
      </c>
      <c r="I4" s="1">
        <f>AVERAGEIFS(Data!O:O,Data!$G:$G,"*PointFullSahOblique")</f>
        <v>51.131500005721875</v>
      </c>
      <c r="J4" s="8">
        <f>AVERAGEIFS(Data!P:P,Data!$G:$G,"*PointFullSahOblique")</f>
        <v>87.511986017226945</v>
      </c>
      <c r="K4" s="1">
        <f>AVERAGEIFS(Data!Q:Q,Data!$G:$G,"*PointFullSahOblique")</f>
        <v>53.030874609947062</v>
      </c>
      <c r="L4" s="3">
        <f>AVERAGEIFS(Data!R:R,Data!$G:$G,"*PointFullSahOblique")</f>
        <v>0.58439151197671835</v>
      </c>
      <c r="M4" s="3">
        <f>AVERAGEIFS(Data!S:S,Data!$G:$G,"*PointFullSahOblique")</f>
        <v>0.66694879531860307</v>
      </c>
      <c r="N4">
        <f>AVERAGEIFS(Data!T:T,Data!$G:$G,"*PointFullSahOblique")</f>
        <v>19.375</v>
      </c>
      <c r="O4">
        <f>AVERAGEIFS(Data!U:U,Data!$G:$G,"*PointFullSahOblique")</f>
        <v>0</v>
      </c>
      <c r="P4">
        <f>AVERAGEIFS(Data!V:V,Data!$G:$G,"*PointFullSahOblique")</f>
        <v>0</v>
      </c>
      <c r="Q4">
        <f>AVERAGEIFS(Data!W:W,Data!$G:$G,"*PointFullSahOblique")</f>
        <v>0</v>
      </c>
      <c r="R4">
        <f>AVERAGEIFS(Data!X:X,Data!$G:$G,"*PointFullSahOblique")</f>
        <v>2</v>
      </c>
      <c r="S4">
        <f>AVERAGEIFS(Data!Y:Y,Data!$G:$G,"*PointFullSahOblique")</f>
        <v>100</v>
      </c>
      <c r="T4">
        <f>AVERAGEIFS(Data!Z:Z,Data!$G:$G,"*PointFullSahOblique")</f>
        <v>0.40000000596046398</v>
      </c>
      <c r="U4">
        <f>AVERAGEIFS(Data!AA:AA,Data!$G:$G,"*PointFullSahOblique")</f>
        <v>1.29999995231628</v>
      </c>
      <c r="V4">
        <f>AVERAGEIFS(Data!AB:AB,Data!$G:$G,"*PointFullSahOblique")</f>
        <v>0.89999997615814198</v>
      </c>
      <c r="W4" s="2">
        <f>AVERAGEIFS(Data!AC:AC,Data!$G:$G,"*PointFullSahOblique")</f>
        <v>2.4664335796842303E-4</v>
      </c>
      <c r="X4" s="2">
        <f>AVERAGEIFS(Data!AD:AD,Data!$G:$G,"*PointFullSahOblique")</f>
        <v>2.6909578082268105E-4</v>
      </c>
      <c r="Y4" s="2">
        <f>AVERAGEIFS(Data!AE:AE,Data!$G:$G,"*PointFullSahOblique")</f>
        <v>7.2709619416855235E-5</v>
      </c>
      <c r="Z4" s="2">
        <f>AVERAGEIFS(Data!AF:AF,Data!$G:$G,"*PointFullSahOblique")</f>
        <v>7.2760030889185118E-5</v>
      </c>
      <c r="AA4" s="3">
        <f>AVERAGEIFS(Data!AG:AG,Data!$G:$G,"*PointFullSahOblique")</f>
        <v>0.14299583332148946</v>
      </c>
      <c r="AB4" s="3">
        <f>AVERAGEIFS(Data!AH:AH,Data!$G:$G,"*PointFullSahOblique")</f>
        <v>0.40254658275777966</v>
      </c>
      <c r="AC4" s="3">
        <f>AVERAGEIFS(Data!AI:AI,Data!$G:$G,"*PointFullSahOblique")</f>
        <v>2.3574643538438193E-2</v>
      </c>
      <c r="AD4" s="3">
        <f>AVERAGEIFS(Data!AJ:AJ,Data!$G:$G,"*PointFullSahOblique")</f>
        <v>-0.10479210510344419</v>
      </c>
      <c r="AE4" s="3">
        <f>AVERAGEIFS(Data!AK:AK,Data!$G:$G,"*PointFullSahOblique")</f>
        <v>0.96770753408703003</v>
      </c>
    </row>
    <row r="5" spans="1:31" x14ac:dyDescent="0.25">
      <c r="A5" s="9" t="s">
        <v>182</v>
      </c>
      <c r="B5" s="1">
        <f>AVERAGEIFS(Data!H:H,Data!$G:$G,"*PointFullSah45")</f>
        <v>82.45315790176366</v>
      </c>
      <c r="C5" s="1">
        <f>AVERAGEIFS(Data!I:I,Data!$G:$G,"*PointFullSah45")</f>
        <v>66.20818638801569</v>
      </c>
      <c r="D5" s="8">
        <f>AVERAGEIFS(Data!J:J,Data!$G:$G,"*PointFullSah45")</f>
        <v>98.987257719039576</v>
      </c>
      <c r="E5" s="1">
        <f>AVERAGEIFS(Data!K:K,Data!$G:$G,"*PointFullSah45")</f>
        <v>61.697124719619595</v>
      </c>
      <c r="F5" s="3">
        <f>AVERAGEIFS(Data!L:L,Data!$G:$G,"*PointFullSah45")</f>
        <v>0.55549999698996511</v>
      </c>
      <c r="G5" s="8">
        <f>AVERAGEIFS(Data!M:M,Data!$G:$G,"*PointFullSah45")</f>
        <v>89.521172761917029</v>
      </c>
      <c r="H5" s="1">
        <f>AVERAGEIFS(Data!N:N,Data!$G:$G,"*PointFullSah45")</f>
        <v>39.436468631029101</v>
      </c>
      <c r="I5" s="1">
        <f>AVERAGEIFS(Data!O:O,Data!$G:$G,"*PointFullSah45")</f>
        <v>56.401875019073437</v>
      </c>
      <c r="J5" s="8">
        <f>AVERAGEIFS(Data!P:P,Data!$G:$G,"*PointFullSah45")</f>
        <v>87.36640143394456</v>
      </c>
      <c r="K5" s="1">
        <f>AVERAGEIFS(Data!Q:Q,Data!$G:$G,"*PointFullSah45")</f>
        <v>52.587000966071948</v>
      </c>
      <c r="L5" s="3">
        <f>AVERAGEIFS(Data!R:R,Data!$G:$G,"*PointFullSah45")</f>
        <v>0.60288068279623908</v>
      </c>
      <c r="M5" s="3">
        <f>AVERAGEIFS(Data!S:S,Data!$G:$G,"*PointFullSah45")</f>
        <v>0.69405543804168646</v>
      </c>
      <c r="N5">
        <f>AVERAGEIFS(Data!T:T,Data!$G:$G,"*PointFullSah45")</f>
        <v>20</v>
      </c>
      <c r="O5">
        <f>AVERAGEIFS(Data!U:U,Data!$G:$G,"*PointFullSah45")</f>
        <v>0</v>
      </c>
      <c r="P5">
        <f>AVERAGEIFS(Data!V:V,Data!$G:$G,"*PointFullSah45")</f>
        <v>0</v>
      </c>
      <c r="Q5">
        <f>AVERAGEIFS(Data!W:W,Data!$G:$G,"*PointFullSah45")</f>
        <v>0</v>
      </c>
      <c r="R5">
        <f>AVERAGEIFS(Data!X:X,Data!$G:$G,"*PointFullSah45")</f>
        <v>2</v>
      </c>
      <c r="S5">
        <f>AVERAGEIFS(Data!Y:Y,Data!$G:$G,"*PointFullSah45")</f>
        <v>100</v>
      </c>
      <c r="T5">
        <f>AVERAGEIFS(Data!Z:Z,Data!$G:$G,"*PointFullSah45")</f>
        <v>0.40000000596046398</v>
      </c>
      <c r="U5">
        <f>AVERAGEIFS(Data!AA:AA,Data!$G:$G,"*PointFullSah45")</f>
        <v>1.29999995231628</v>
      </c>
      <c r="V5">
        <f>AVERAGEIFS(Data!AB:AB,Data!$G:$G,"*PointFullSah45")</f>
        <v>0.89999997615814198</v>
      </c>
      <c r="W5" s="2">
        <f>AVERAGEIFS(Data!AC:AC,Data!$G:$G,"*PointFullSah45")</f>
        <v>2.456853817420775E-4</v>
      </c>
      <c r="X5" s="2">
        <f>AVERAGEIFS(Data!AD:AD,Data!$G:$G,"*PointFullSah45")</f>
        <v>2.728502659010696E-4</v>
      </c>
      <c r="Y5" s="2">
        <f>AVERAGEIFS(Data!AE:AE,Data!$G:$G,"*PointFullSah45")</f>
        <v>7.2739432653179338E-5</v>
      </c>
      <c r="Z5" s="2">
        <f>AVERAGEIFS(Data!AF:AF,Data!$G:$G,"*PointFullSah45")</f>
        <v>7.3034721935982762E-5</v>
      </c>
      <c r="AA5" s="3">
        <f>AVERAGEIFS(Data!AG:AG,Data!$G:$G,"*PointFullSah45")</f>
        <v>0.14297239958248006</v>
      </c>
      <c r="AB5" s="3">
        <f>AVERAGEIFS(Data!AH:AH,Data!$G:$G,"*PointFullSah45")</f>
        <v>0.55356125062439421</v>
      </c>
      <c r="AC5" s="3">
        <f>AVERAGEIFS(Data!AI:AI,Data!$G:$G,"*PointFullSah45")</f>
        <v>-2.7355798953466785E-2</v>
      </c>
      <c r="AD5" s="3">
        <f>AVERAGEIFS(Data!AJ:AJ,Data!$G:$G,"*PointFullSah45")</f>
        <v>-0.16050961895706548</v>
      </c>
      <c r="AE5" s="3">
        <f>AVERAGEIFS(Data!AK:AK,Data!$G:$G,"*PointFullSah45")</f>
        <v>1.0864973777278943</v>
      </c>
    </row>
    <row r="6" spans="1:31" x14ac:dyDescent="0.25">
      <c r="A6" s="9" t="s">
        <v>176</v>
      </c>
      <c r="B6" s="1">
        <f>AVERAGEIFS(Data!H:H,Data!$G:$G,"*PlaneFullSahParallel")</f>
        <v>74.04700875282272</v>
      </c>
      <c r="C6" s="1">
        <f>AVERAGEIFS(Data!I:I,Data!$G:$G,"*PlaneFullSahParallel")</f>
        <v>66.20818638801569</v>
      </c>
      <c r="D6" s="8">
        <f>AVERAGEIFS(Data!J:J,Data!$G:$G,"*PlaneFullSahParallel")</f>
        <v>84.917047023773094</v>
      </c>
      <c r="E6" s="1">
        <f>AVERAGEIFS(Data!K:K,Data!$G:$G,"*PlaneFullSahParallel")</f>
        <v>54.449249982833827</v>
      </c>
      <c r="F6" s="3">
        <f>AVERAGEIFS(Data!L:L,Data!$G:$G,"*PlaneFullSahParallel")</f>
        <v>0.76649999991059259</v>
      </c>
      <c r="G6" s="8">
        <f>AVERAGEIFS(Data!M:M,Data!$G:$G,"*PlaneFullSahParallel")</f>
        <v>74.050285220146137</v>
      </c>
      <c r="H6" s="1">
        <f>AVERAGEIFS(Data!N:N,Data!$G:$G,"*PlaneFullSahParallel")</f>
        <v>76.566570162773061</v>
      </c>
      <c r="I6" s="1">
        <f>AVERAGEIFS(Data!O:O,Data!$G:$G,"*PlaneFullSahParallel")</f>
        <v>47.953624784946392</v>
      </c>
      <c r="J6" s="8">
        <f>AVERAGEIFS(Data!P:P,Data!$G:$G,"*PlaneFullSahParallel")</f>
        <v>102.17178583145103</v>
      </c>
      <c r="K6" s="1">
        <f>AVERAGEIFS(Data!Q:Q,Data!$G:$G,"*PlaneFullSahParallel")</f>
        <v>62.602251172065685</v>
      </c>
      <c r="L6" s="3">
        <f>AVERAGEIFS(Data!R:R,Data!$G:$G,"*PlaneFullSahParallel")</f>
        <v>0.52226236648857549</v>
      </c>
      <c r="M6" s="3">
        <f>AVERAGEIFS(Data!S:S,Data!$G:$G,"*PlaneFullSahParallel")</f>
        <v>0.5618935097008938</v>
      </c>
      <c r="N6">
        <f>AVERAGEIFS(Data!T:T,Data!$G:$G,"*PlaneFullSahParallel")</f>
        <v>19.375</v>
      </c>
      <c r="O6">
        <f>AVERAGEIFS(Data!U:U,Data!$G:$G,"*PlaneFullSahParallel")</f>
        <v>0</v>
      </c>
      <c r="P6">
        <f>AVERAGEIFS(Data!V:V,Data!$G:$G,"*PlaneFullSahParallel")</f>
        <v>0</v>
      </c>
      <c r="Q6">
        <f>AVERAGEIFS(Data!W:W,Data!$G:$G,"*PlaneFullSahParallel")</f>
        <v>0</v>
      </c>
      <c r="R6">
        <f>AVERAGEIFS(Data!X:X,Data!$G:$G,"*PlaneFullSahParallel")</f>
        <v>2</v>
      </c>
      <c r="S6">
        <f>AVERAGEIFS(Data!Y:Y,Data!$G:$G,"*PlaneFullSahParallel")</f>
        <v>100</v>
      </c>
      <c r="T6">
        <f>AVERAGEIFS(Data!Z:Z,Data!$G:$G,"*PlaneFullSahParallel")</f>
        <v>0.40000000596046398</v>
      </c>
      <c r="U6">
        <f>AVERAGEIFS(Data!AA:AA,Data!$G:$G,"*PlaneFullSahParallel")</f>
        <v>1.29999995231628</v>
      </c>
      <c r="V6">
        <f>AVERAGEIFS(Data!AB:AB,Data!$G:$G,"*PlaneFullSahParallel")</f>
        <v>0.89999997615814198</v>
      </c>
      <c r="W6" s="2">
        <f>AVERAGEIFS(Data!AC:AC,Data!$G:$G,"*PlaneFullSahParallel")</f>
        <v>1.8278233983437501E-4</v>
      </c>
      <c r="X6" s="2">
        <f>AVERAGEIFS(Data!AD:AD,Data!$G:$G,"*PlaneFullSahParallel")</f>
        <v>2.7065319227403912E-4</v>
      </c>
      <c r="Y6" s="2">
        <f>AVERAGEIFS(Data!AE:AE,Data!$G:$G,"*PlaneFullSahParallel")</f>
        <v>7.4103809311054606E-5</v>
      </c>
      <c r="Z6" s="2">
        <f>AVERAGEIFS(Data!AF:AF,Data!$G:$G,"*PlaneFullSahParallel")</f>
        <v>7.3926053119066583E-5</v>
      </c>
      <c r="AA6" s="3">
        <f>AVERAGEIFS(Data!AG:AG,Data!$G:$G,"*PlaneFullSahParallel")</f>
        <v>1.6278040049296394E-2</v>
      </c>
      <c r="AB6" s="3">
        <f>AVERAGEIFS(Data!AH:AH,Data!$G:$G,"*PlaneFullSahParallel")</f>
        <v>0.56133838749894938</v>
      </c>
      <c r="AC6" s="3">
        <f>AVERAGEIFS(Data!AI:AI,Data!$G:$G,"*PlaneFullSahParallel")</f>
        <v>0.37098981639335638</v>
      </c>
      <c r="AD6" s="3">
        <f>AVERAGEIFS(Data!AJ:AJ,Data!$G:$G,"*PlaneFullSahParallel")</f>
        <v>0.15939739912105472</v>
      </c>
      <c r="AE6" s="3">
        <f>AVERAGEIFS(Data!AK:AK,Data!$G:$G,"*PlaneFullSahParallel")</f>
        <v>0.60954174877683309</v>
      </c>
    </row>
    <row r="7" spans="1:31" x14ac:dyDescent="0.25">
      <c r="A7" s="9" t="s">
        <v>178</v>
      </c>
      <c r="B7" s="1">
        <f>AVERAGEIFS(Data!H:H,Data!$G:$G,"*PlaneFullSah15")</f>
        <v>91.728901863097875</v>
      </c>
      <c r="C7" s="1">
        <f>AVERAGEIFS(Data!I:I,Data!$G:$G,"*PlaneFullSah15")</f>
        <v>66.20818638801569</v>
      </c>
      <c r="D7" s="8">
        <f>AVERAGEIFS(Data!J:J,Data!$G:$G,"*PlaneFullSah15")</f>
        <v>102.3773202896113</v>
      </c>
      <c r="E7" s="1">
        <f>AVERAGEIFS(Data!K:K,Data!$G:$G,"*PlaneFullSah15")</f>
        <v>64.229249477386446</v>
      </c>
      <c r="F7" s="3">
        <f>AVERAGEIFS(Data!L:L,Data!$G:$G,"*PlaneFullSah15")</f>
        <v>0.74437500163912729</v>
      </c>
      <c r="G7" s="8">
        <f>AVERAGEIFS(Data!M:M,Data!$G:$G,"*PlaneFullSah15")</f>
        <v>93.064581155776608</v>
      </c>
      <c r="H7" s="1">
        <f>AVERAGEIFS(Data!N:N,Data!$G:$G,"*PlaneFullSah15")</f>
        <v>81.399901390075456</v>
      </c>
      <c r="I7" s="1">
        <f>AVERAGEIFS(Data!O:O,Data!$G:$G,"*PlaneFullSah15")</f>
        <v>58.879875659942577</v>
      </c>
      <c r="J7" s="8">
        <f>AVERAGEIFS(Data!P:P,Data!$G:$G,"*PlaneFullSah15")</f>
        <v>113.22485899925184</v>
      </c>
      <c r="K7" s="1">
        <f>AVERAGEIFS(Data!Q:Q,Data!$G:$G,"*PlaneFullSah15")</f>
        <v>69.230499505996633</v>
      </c>
      <c r="L7" s="3">
        <f>AVERAGEIFS(Data!R:R,Data!$G:$G,"*PlaneFullSah15")</f>
        <v>0.56655883789062467</v>
      </c>
      <c r="M7" s="3">
        <f>AVERAGEIFS(Data!S:S,Data!$G:$G,"*PlaneFullSah15")</f>
        <v>0.64759373292326872</v>
      </c>
      <c r="N7">
        <f>AVERAGEIFS(Data!T:T,Data!$G:$G,"*PlaneFullSah15")</f>
        <v>19.75</v>
      </c>
      <c r="O7">
        <f>AVERAGEIFS(Data!U:U,Data!$G:$G,"*PlaneFullSah15")</f>
        <v>0</v>
      </c>
      <c r="P7">
        <f>AVERAGEIFS(Data!V:V,Data!$G:$G,"*PlaneFullSah15")</f>
        <v>0</v>
      </c>
      <c r="Q7">
        <f>AVERAGEIFS(Data!W:W,Data!$G:$G,"*PlaneFullSah15")</f>
        <v>0</v>
      </c>
      <c r="R7">
        <f>AVERAGEIFS(Data!X:X,Data!$G:$G,"*PlaneFullSah15")</f>
        <v>2</v>
      </c>
      <c r="S7">
        <f>AVERAGEIFS(Data!Y:Y,Data!$G:$G,"*PlaneFullSah15")</f>
        <v>100</v>
      </c>
      <c r="T7">
        <f>AVERAGEIFS(Data!Z:Z,Data!$G:$G,"*PlaneFullSah15")</f>
        <v>0.40000000596046398</v>
      </c>
      <c r="U7">
        <f>AVERAGEIFS(Data!AA:AA,Data!$G:$G,"*PlaneFullSah15")</f>
        <v>1.29999995231628</v>
      </c>
      <c r="V7">
        <f>AVERAGEIFS(Data!AB:AB,Data!$G:$G,"*PlaneFullSah15")</f>
        <v>0.89999997615814198</v>
      </c>
      <c r="W7" s="2">
        <f>AVERAGEIFS(Data!AC:AC,Data!$G:$G,"*PlaneFullSah15")</f>
        <v>2.2043006720195925E-4</v>
      </c>
      <c r="X7" s="2">
        <f>AVERAGEIFS(Data!AD:AD,Data!$G:$G,"*PlaneFullSah15")</f>
        <v>2.64404909103177E-4</v>
      </c>
      <c r="Y7" s="2">
        <f>AVERAGEIFS(Data!AE:AE,Data!$G:$G,"*PlaneFullSah15")</f>
        <v>7.2189871389127761E-5</v>
      </c>
      <c r="Z7" s="2">
        <f>AVERAGEIFS(Data!AF:AF,Data!$G:$G,"*PlaneFullSah15")</f>
        <v>7.2636851655261071E-5</v>
      </c>
      <c r="AA7" s="3">
        <f>AVERAGEIFS(Data!AG:AG,Data!$G:$G,"*PlaneFullSah15")</f>
        <v>1.5516051073094913E-2</v>
      </c>
      <c r="AB7" s="3">
        <f>AVERAGEIFS(Data!AH:AH,Data!$G:$G,"*PlaneFullSah15")</f>
        <v>0.73339622089463019</v>
      </c>
      <c r="AC7" s="3">
        <f>AVERAGEIFS(Data!AI:AI,Data!$G:$G,"*PlaneFullSah15")</f>
        <v>0.20419401146049576</v>
      </c>
      <c r="AD7" s="3">
        <f>AVERAGEIFS(Data!AJ:AJ,Data!$G:$G,"*PlaneFullSah15")</f>
        <v>4.8878133399854043E-2</v>
      </c>
      <c r="AE7" s="3">
        <f>AVERAGEIFS(Data!AK:AK,Data!$G:$G,"*PlaneFullSah15")</f>
        <v>0.75593601343328909</v>
      </c>
    </row>
    <row r="8" spans="1:31" x14ac:dyDescent="0.25">
      <c r="A8" s="9" t="s">
        <v>179</v>
      </c>
      <c r="B8" s="1">
        <f>AVERAGEIFS(Data!H:H,Data!$G:$G,"*PlaneFullSahOblique")</f>
        <v>102.76059603691061</v>
      </c>
      <c r="C8" s="1">
        <f>AVERAGEIFS(Data!I:I,Data!$G:$G,"*PlaneFullSahOblique")</f>
        <v>66.20818638801569</v>
      </c>
      <c r="D8" s="8">
        <f>AVERAGEIFS(Data!J:J,Data!$G:$G,"*PlaneFullSahOblique")</f>
        <v>112.71762609481773</v>
      </c>
      <c r="E8" s="1">
        <f>AVERAGEIFS(Data!K:K,Data!$G:$G,"*PlaneFullSahOblique")</f>
        <v>69.036000013351384</v>
      </c>
      <c r="F8" s="3">
        <f>AVERAGEIFS(Data!L:L,Data!$G:$G,"*PlaneFullSahOblique")</f>
        <v>0.68374999240040735</v>
      </c>
      <c r="G8" s="8">
        <f>AVERAGEIFS(Data!M:M,Data!$G:$G,"*PlaneFullSahOblique")</f>
        <v>103.69900178909263</v>
      </c>
      <c r="H8" s="1">
        <f>AVERAGEIFS(Data!N:N,Data!$G:$G,"*PlaneFullSahOblique")</f>
        <v>49.123737394809638</v>
      </c>
      <c r="I8" s="1">
        <f>AVERAGEIFS(Data!O:O,Data!$G:$G,"*PlaneFullSahOblique")</f>
        <v>63.943000197410541</v>
      </c>
      <c r="J8" s="8">
        <f>AVERAGEIFS(Data!P:P,Data!$G:$G,"*PlaneFullSahOblique")</f>
        <v>105.70342731475799</v>
      </c>
      <c r="K8" s="1">
        <f>AVERAGEIFS(Data!Q:Q,Data!$G:$G,"*PlaneFullSahOblique")</f>
        <v>64.109375476837059</v>
      </c>
      <c r="L8" s="3">
        <f>AVERAGEIFS(Data!R:R,Data!$G:$G,"*PlaneFullSahOblique")</f>
        <v>0.58639321848750059</v>
      </c>
      <c r="M8" s="3">
        <f>AVERAGEIFS(Data!S:S,Data!$G:$G,"*PlaneFullSahOblique")</f>
        <v>0.66341777890920584</v>
      </c>
      <c r="N8">
        <f>AVERAGEIFS(Data!T:T,Data!$G:$G,"*PlaneFullSahOblique")</f>
        <v>19.5</v>
      </c>
      <c r="O8">
        <f>AVERAGEIFS(Data!U:U,Data!$G:$G,"*PlaneFullSahOblique")</f>
        <v>0</v>
      </c>
      <c r="P8">
        <f>AVERAGEIFS(Data!V:V,Data!$G:$G,"*PlaneFullSahOblique")</f>
        <v>0</v>
      </c>
      <c r="Q8">
        <f>AVERAGEIFS(Data!W:W,Data!$G:$G,"*PlaneFullSahOblique")</f>
        <v>0</v>
      </c>
      <c r="R8">
        <f>AVERAGEIFS(Data!X:X,Data!$G:$G,"*PlaneFullSahOblique")</f>
        <v>2</v>
      </c>
      <c r="S8">
        <f>AVERAGEIFS(Data!Y:Y,Data!$G:$G,"*PlaneFullSahOblique")</f>
        <v>100</v>
      </c>
      <c r="T8">
        <f>AVERAGEIFS(Data!Z:Z,Data!$G:$G,"*PlaneFullSahOblique")</f>
        <v>0.40000000596046398</v>
      </c>
      <c r="U8">
        <f>AVERAGEIFS(Data!AA:AA,Data!$G:$G,"*PlaneFullSahOblique")</f>
        <v>1.29999995231628</v>
      </c>
      <c r="V8">
        <f>AVERAGEIFS(Data!AB:AB,Data!$G:$G,"*PlaneFullSahOblique")</f>
        <v>0.89999997615814198</v>
      </c>
      <c r="W8" s="2">
        <f>AVERAGEIFS(Data!AC:AC,Data!$G:$G,"*PlaneFullSahOblique")</f>
        <v>2.3989853798411749E-4</v>
      </c>
      <c r="X8" s="2">
        <f>AVERAGEIFS(Data!AD:AD,Data!$G:$G,"*PlaneFullSahOblique")</f>
        <v>2.6376123423688054E-4</v>
      </c>
      <c r="Y8" s="2">
        <f>AVERAGEIFS(Data!AE:AE,Data!$G:$G,"*PlaneFullSahOblique")</f>
        <v>7.2508649282099159E-5</v>
      </c>
      <c r="Z8" s="2">
        <f>AVERAGEIFS(Data!AF:AF,Data!$G:$G,"*PlaneFullSahOblique")</f>
        <v>7.2308065682591364E-5</v>
      </c>
      <c r="AA8" s="3">
        <f>AVERAGEIFS(Data!AG:AG,Data!$G:$G,"*PlaneFullSahOblique")</f>
        <v>1.2449536585583329E-2</v>
      </c>
      <c r="AB8" s="3">
        <f>AVERAGEIFS(Data!AH:AH,Data!$G:$G,"*PlaneFullSahOblique")</f>
        <v>0.64594998412812599</v>
      </c>
      <c r="AC8" s="3">
        <f>AVERAGEIFS(Data!AI:AI,Data!$G:$G,"*PlaneFullSahOblique")</f>
        <v>9.6302309929158728E-3</v>
      </c>
      <c r="AD8" s="3">
        <f>AVERAGEIFS(Data!AJ:AJ,Data!$G:$G,"*PlaneFullSahOblique")</f>
        <v>-0.11272198085889071</v>
      </c>
      <c r="AE8" s="3">
        <f>AVERAGEIFS(Data!AK:AK,Data!$G:$G,"*PlaneFullSahOblique")</f>
        <v>0.9185815799620759</v>
      </c>
    </row>
    <row r="9" spans="1:31" x14ac:dyDescent="0.25">
      <c r="A9" s="9" t="s">
        <v>177</v>
      </c>
      <c r="B9" s="1">
        <f>AVERAGEIFS(Data!H:H,Data!$G:$G,"*PlaneFullSah45")</f>
        <v>125.52457928657492</v>
      </c>
      <c r="C9" s="1">
        <f>AVERAGEIFS(Data!I:I,Data!$G:$G,"*PlaneFullSah45")</f>
        <v>66.20818638801569</v>
      </c>
      <c r="D9" s="8">
        <f>AVERAGEIFS(Data!J:J,Data!$G:$G,"*PlaneFullSah45")</f>
        <v>133.01515817642164</v>
      </c>
      <c r="E9" s="1">
        <f>AVERAGEIFS(Data!K:K,Data!$G:$G,"*PlaneFullSah45")</f>
        <v>87.184874534606749</v>
      </c>
      <c r="F9" s="3">
        <f>AVERAGEIFS(Data!L:L,Data!$G:$G,"*PlaneFullSah45")</f>
        <v>0.72587499395012822</v>
      </c>
      <c r="G9" s="8">
        <f>AVERAGEIFS(Data!M:M,Data!$G:$G,"*PlaneFullSah45")</f>
        <v>123.09001803398081</v>
      </c>
      <c r="H9" s="1">
        <f>AVERAGEIFS(Data!N:N,Data!$G:$G,"*PlaneFullSah45")</f>
        <v>62.908392429351579</v>
      </c>
      <c r="I9" s="1">
        <f>AVERAGEIFS(Data!O:O,Data!$G:$G,"*PlaneFullSah45")</f>
        <v>81.545874834060527</v>
      </c>
      <c r="J9" s="8">
        <f>AVERAGEIFS(Data!P:P,Data!$G:$G,"*PlaneFullSah45")</f>
        <v>115.10467338561963</v>
      </c>
      <c r="K9" s="1">
        <f>AVERAGEIFS(Data!Q:Q,Data!$G:$G,"*PlaneFullSah45")</f>
        <v>69.820249795913512</v>
      </c>
      <c r="L9" s="3">
        <f>AVERAGEIFS(Data!R:R,Data!$G:$G,"*PlaneFullSah45")</f>
        <v>0.59001697972416822</v>
      </c>
      <c r="M9" s="3">
        <f>AVERAGEIFS(Data!S:S,Data!$G:$G,"*PlaneFullSah45")</f>
        <v>0.63894126191735223</v>
      </c>
      <c r="N9">
        <f>AVERAGEIFS(Data!T:T,Data!$G:$G,"*PlaneFullSah45")</f>
        <v>20.875</v>
      </c>
      <c r="O9">
        <f>AVERAGEIFS(Data!U:U,Data!$G:$G,"*PlaneFullSah45")</f>
        <v>0</v>
      </c>
      <c r="P9">
        <f>AVERAGEIFS(Data!V:V,Data!$G:$G,"*PlaneFullSah45")</f>
        <v>0</v>
      </c>
      <c r="Q9">
        <f>AVERAGEIFS(Data!W:W,Data!$G:$G,"*PlaneFullSah45")</f>
        <v>0</v>
      </c>
      <c r="R9">
        <f>AVERAGEIFS(Data!X:X,Data!$G:$G,"*PlaneFullSah45")</f>
        <v>2</v>
      </c>
      <c r="S9">
        <f>AVERAGEIFS(Data!Y:Y,Data!$G:$G,"*PlaneFullSah45")</f>
        <v>100</v>
      </c>
      <c r="T9">
        <f>AVERAGEIFS(Data!Z:Z,Data!$G:$G,"*PlaneFullSah45")</f>
        <v>0.40000000596046398</v>
      </c>
      <c r="U9">
        <f>AVERAGEIFS(Data!AA:AA,Data!$G:$G,"*PlaneFullSah45")</f>
        <v>1.29999995231628</v>
      </c>
      <c r="V9">
        <f>AVERAGEIFS(Data!AB:AB,Data!$G:$G,"*PlaneFullSah45")</f>
        <v>0.89999997615814198</v>
      </c>
      <c r="W9" s="2">
        <f>AVERAGEIFS(Data!AC:AC,Data!$G:$G,"*PlaneFullSah45")</f>
        <v>2.1637973259203087E-4</v>
      </c>
      <c r="X9" s="2">
        <f>AVERAGEIFS(Data!AD:AD,Data!$G:$G,"*PlaneFullSah45")</f>
        <v>2.6477920619072349E-4</v>
      </c>
      <c r="Y9" s="2">
        <f>AVERAGEIFS(Data!AE:AE,Data!$G:$G,"*PlaneFullSah45")</f>
        <v>7.2269918746314889E-5</v>
      </c>
      <c r="Z9" s="2">
        <f>AVERAGEIFS(Data!AF:AF,Data!$G:$G,"*PlaneFullSah45")</f>
        <v>7.2303868364542696E-5</v>
      </c>
      <c r="AA9" s="3">
        <f>AVERAGEIFS(Data!AG:AG,Data!$G:$G,"*PlaneFullSah45")</f>
        <v>1.9111525320814216E-2</v>
      </c>
      <c r="AB9" s="3">
        <f>AVERAGEIFS(Data!AH:AH,Data!$G:$G,"*PlaneFullSah45")</f>
        <v>0.77952404852206536</v>
      </c>
      <c r="AC9" s="3">
        <f>AVERAGEIFS(Data!AI:AI,Data!$G:$G,"*PlaneFullSah45")</f>
        <v>4.6701064237637882E-3</v>
      </c>
      <c r="AD9" s="3">
        <f>AVERAGEIFS(Data!AJ:AJ,Data!$G:$G,"*PlaneFullSah45")</f>
        <v>-0.11917799494253328</v>
      </c>
      <c r="AE9" s="3">
        <f>AVERAGEIFS(Data!AK:AK,Data!$G:$G,"*PlaneFullSah45")</f>
        <v>1.2316874891043434</v>
      </c>
    </row>
    <row r="10" spans="1:31" x14ac:dyDescent="0.25">
      <c r="A10" t="s">
        <v>135</v>
      </c>
      <c r="B10" s="1">
        <f>AVERAGEIFS(Data!H:H,Data!$G:$G,"*PointFullParallel")</f>
        <v>73.96220183372489</v>
      </c>
      <c r="C10" s="1">
        <f>AVERAGEIFS(Data!I:I,Data!$G:$G,"*PointFullParallel")</f>
        <v>66.20818638801569</v>
      </c>
      <c r="D10" s="8">
        <f>AVERAGEIFS(Data!J:J,Data!$G:$G,"*PointFullParallel")</f>
        <v>89.417627811431586</v>
      </c>
      <c r="E10" s="1">
        <f>AVERAGEIFS(Data!K:K,Data!$G:$G,"*PointFullParallel")</f>
        <v>54.614625215530282</v>
      </c>
      <c r="F10" s="3">
        <f>AVERAGEIFS(Data!L:L,Data!$G:$G,"*PointFullParallel")</f>
        <v>0.60700000450015024</v>
      </c>
      <c r="G10" s="8">
        <f>AVERAGEIFS(Data!M:M,Data!$G:$G,"*PointFullParallel")</f>
        <v>77.193412065505825</v>
      </c>
      <c r="H10" s="1">
        <f>AVERAGEIFS(Data!N:N,Data!$G:$G,"*PointFullParallel")</f>
        <v>55.062533974647373</v>
      </c>
      <c r="I10" s="1">
        <f>AVERAGEIFS(Data!O:O,Data!$G:$G,"*PointFullParallel")</f>
        <v>47.596499443054078</v>
      </c>
      <c r="J10" s="8">
        <f>AVERAGEIFS(Data!P:P,Data!$G:$G,"*PointFullParallel")</f>
        <v>84.708224296569696</v>
      </c>
      <c r="K10" s="1">
        <f>AVERAGEIFS(Data!Q:Q,Data!$G:$G,"*PointFullParallel")</f>
        <v>51.625375747680508</v>
      </c>
      <c r="L10" s="3">
        <f>AVERAGEIFS(Data!R:R,Data!$G:$G,"*PointFullParallel")</f>
        <v>0.48687456548213925</v>
      </c>
      <c r="M10" s="3">
        <f>AVERAGEIFS(Data!S:S,Data!$G:$G,"*PointFullParallel")</f>
        <v>0.55958262085914556</v>
      </c>
      <c r="N10">
        <f>AVERAGEIFS(Data!T:T,Data!$G:$G,"*PointFullParallel")</f>
        <v>26.375</v>
      </c>
      <c r="O10">
        <f>AVERAGEIFS(Data!U:U,Data!$G:$G,"*PointFullParallel")</f>
        <v>0</v>
      </c>
      <c r="P10">
        <f>AVERAGEIFS(Data!V:V,Data!$G:$G,"*PointFullParallel")</f>
        <v>0</v>
      </c>
      <c r="Q10">
        <f>AVERAGEIFS(Data!W:W,Data!$G:$G,"*PointFullParallel")</f>
        <v>0</v>
      </c>
      <c r="R10">
        <f>AVERAGEIFS(Data!X:X,Data!$G:$G,"*PointFullParallel")</f>
        <v>2</v>
      </c>
      <c r="S10">
        <f>AVERAGEIFS(Data!Y:Y,Data!$G:$G,"*PointFullParallel")</f>
        <v>100</v>
      </c>
      <c r="T10">
        <f>AVERAGEIFS(Data!Z:Z,Data!$G:$G,"*PointFullParallel")</f>
        <v>0.40000000596046398</v>
      </c>
      <c r="U10">
        <f>AVERAGEIFS(Data!AA:AA,Data!$G:$G,"*PointFullParallel")</f>
        <v>1.29999995231628</v>
      </c>
      <c r="V10">
        <f>AVERAGEIFS(Data!AB:AB,Data!$G:$G,"*PointFullParallel")</f>
        <v>0.89999997615814198</v>
      </c>
      <c r="W10" s="2">
        <f>AVERAGEIFS(Data!AC:AC,Data!$G:$G,"*PointFullParallel")</f>
        <v>2.5508763792458862E-4</v>
      </c>
      <c r="X10" s="2">
        <f>AVERAGEIFS(Data!AD:AD,Data!$G:$G,"*PointFullParallel")</f>
        <v>2.628064503369384E-4</v>
      </c>
      <c r="Y10" s="2">
        <f>AVERAGEIFS(Data!AE:AE,Data!$G:$G,"*PointFullParallel")</f>
        <v>1.5445936442119951E-3</v>
      </c>
      <c r="Z10" s="2">
        <f>AVERAGEIFS(Data!AF:AF,Data!$G:$G,"*PointFullParallel")</f>
        <v>7.2338014433626045E-5</v>
      </c>
      <c r="AA10" s="3">
        <f>AVERAGEIFS(Data!AG:AG,Data!$G:$G,"*PointFullParallel")</f>
        <v>7.521889513503581E-2</v>
      </c>
      <c r="AB10" s="3">
        <f>AVERAGEIFS(Data!AH:AH,Data!$G:$G,"*PointFullParallel")</f>
        <v>0.25643121465399665</v>
      </c>
      <c r="AC10" s="3">
        <f>AVERAGEIFS(Data!AI:AI,Data!$G:$G,"*PointFullParallel")</f>
        <v>0.10137878790140258</v>
      </c>
      <c r="AD10" s="3">
        <f>AVERAGEIFS(Data!AJ:AJ,Data!$G:$G,"*PointFullParallel")</f>
        <v>-9.938005002226824E-2</v>
      </c>
      <c r="AE10" s="3">
        <f>AVERAGEIFS(Data!AK:AK,Data!$G:$G,"*PointFullParallel")</f>
        <v>0.82415684127099231</v>
      </c>
    </row>
    <row r="11" spans="1:31" x14ac:dyDescent="0.25">
      <c r="A11" t="s">
        <v>136</v>
      </c>
      <c r="B11" s="1">
        <f>AVERAGEIFS(Data!H:H,Data!$G:$G,"*PointFull15")</f>
        <v>71.920246839523244</v>
      </c>
      <c r="C11" s="1">
        <f>AVERAGEIFS(Data!I:I,Data!$G:$G,"*PointFull15")</f>
        <v>66.20818638801569</v>
      </c>
      <c r="D11" s="8">
        <f>AVERAGEIFS(Data!J:J,Data!$G:$G,"*PointFull15")</f>
        <v>88.695409774780089</v>
      </c>
      <c r="E11" s="1">
        <f>AVERAGEIFS(Data!K:K,Data!$G:$G,"*PointFull15")</f>
        <v>53.923624515533298</v>
      </c>
      <c r="F11" s="3">
        <f>AVERAGEIFS(Data!L:L,Data!$G:$G,"*PointFull15")</f>
        <v>0.58874999824911312</v>
      </c>
      <c r="G11" s="8">
        <f>AVERAGEIFS(Data!M:M,Data!$G:$G,"*PointFull15")</f>
        <v>76.740638971328636</v>
      </c>
      <c r="H11" s="1">
        <f>AVERAGEIFS(Data!N:N,Data!$G:$G,"*PointFull15")</f>
        <v>36.868395566940265</v>
      </c>
      <c r="I11" s="1">
        <f>AVERAGEIFS(Data!O:O,Data!$G:$G,"*PointFull15")</f>
        <v>47.1221246719359</v>
      </c>
      <c r="J11" s="8">
        <f>AVERAGEIFS(Data!P:P,Data!$G:$G,"*PointFull15")</f>
        <v>82.758307218551479</v>
      </c>
      <c r="K11" s="1">
        <f>AVERAGEIFS(Data!Q:Q,Data!$G:$G,"*PointFull15")</f>
        <v>50.332125186920116</v>
      </c>
      <c r="L11" s="3">
        <f>AVERAGEIFS(Data!R:R,Data!$G:$G,"*PointFull15")</f>
        <v>0.42882565408945039</v>
      </c>
      <c r="M11" s="3">
        <f>AVERAGEIFS(Data!S:S,Data!$G:$G,"*PointFull15")</f>
        <v>0.53266032785177198</v>
      </c>
      <c r="N11">
        <f>AVERAGEIFS(Data!T:T,Data!$G:$G,"*PointFull15")</f>
        <v>26.5</v>
      </c>
      <c r="O11">
        <f>AVERAGEIFS(Data!U:U,Data!$G:$G,"*PointFull15")</f>
        <v>0</v>
      </c>
      <c r="P11">
        <f>AVERAGEIFS(Data!V:V,Data!$G:$G,"*PointFull15")</f>
        <v>0</v>
      </c>
      <c r="Q11">
        <f>AVERAGEIFS(Data!W:W,Data!$G:$G,"*PointFull15")</f>
        <v>0</v>
      </c>
      <c r="R11">
        <f>AVERAGEIFS(Data!X:X,Data!$G:$G,"*PointFull15")</f>
        <v>2</v>
      </c>
      <c r="S11">
        <f>AVERAGEIFS(Data!Y:Y,Data!$G:$G,"*PointFull15")</f>
        <v>100</v>
      </c>
      <c r="T11">
        <f>AVERAGEIFS(Data!Z:Z,Data!$G:$G,"*PointFull15")</f>
        <v>0.40000000596046398</v>
      </c>
      <c r="U11">
        <f>AVERAGEIFS(Data!AA:AA,Data!$G:$G,"*PointFull15")</f>
        <v>1.29999995231628</v>
      </c>
      <c r="V11">
        <f>AVERAGEIFS(Data!AB:AB,Data!$G:$G,"*PointFull15")</f>
        <v>0.89999997615814198</v>
      </c>
      <c r="W11" s="2">
        <f>AVERAGEIFS(Data!AC:AC,Data!$G:$G,"*PointFull15")</f>
        <v>2.7406576191424354E-4</v>
      </c>
      <c r="X11" s="2">
        <f>AVERAGEIFS(Data!AD:AD,Data!$G:$G,"*PointFull15")</f>
        <v>2.6056485876324549E-4</v>
      </c>
      <c r="Y11" s="2">
        <f>AVERAGEIFS(Data!AE:AE,Data!$G:$G,"*PointFull15")</f>
        <v>1.5524247137363948E-3</v>
      </c>
      <c r="Z11" s="2">
        <f>AVERAGEIFS(Data!AF:AF,Data!$G:$G,"*PointFull15")</f>
        <v>7.2171890678873684E-5</v>
      </c>
      <c r="AA11" s="3">
        <f>AVERAGEIFS(Data!AG:AG,Data!$G:$G,"*PointFull15")</f>
        <v>0.10799351956008307</v>
      </c>
      <c r="AB11" s="3">
        <f>AVERAGEIFS(Data!AH:AH,Data!$G:$G,"*PointFull15")</f>
        <v>0.2328094432829797</v>
      </c>
      <c r="AC11" s="3">
        <f>AVERAGEIFS(Data!AI:AI,Data!$G:$G,"*PointFull15")</f>
        <v>7.9129060135723447E-2</v>
      </c>
      <c r="AD11" s="3">
        <f>AVERAGEIFS(Data!AJ:AJ,Data!$G:$G,"*PointFull15")</f>
        <v>-0.11150887374481558</v>
      </c>
      <c r="AE11" s="3">
        <f>AVERAGEIFS(Data!AK:AK,Data!$G:$G,"*PointFull15")</f>
        <v>0.8637655650773336</v>
      </c>
    </row>
    <row r="12" spans="1:31" x14ac:dyDescent="0.25">
      <c r="A12" t="s">
        <v>138</v>
      </c>
      <c r="B12" s="1">
        <f>AVERAGEIFS(Data!H:H,Data!$G:$G,"*Point*Oblique")</f>
        <v>104.43256529172238</v>
      </c>
      <c r="C12" s="1">
        <f>AVERAGEIFS(Data!I:I,Data!$G:$G,"*Point*Oblique")</f>
        <v>64.729187170664389</v>
      </c>
      <c r="D12" s="8">
        <f>AVERAGEIFS(Data!J:J,Data!$G:$G,"*Point*Oblique")</f>
        <v>120.45659859975162</v>
      </c>
      <c r="E12" s="1">
        <f>AVERAGEIFS(Data!K:K,Data!$G:$G,"*Point*Oblique")</f>
        <v>78.571458498636716</v>
      </c>
      <c r="F12" s="3">
        <f>AVERAGEIFS(Data!L:L,Data!$G:$G,"*Point*Oblique")</f>
        <v>0.60416667194416096</v>
      </c>
      <c r="G12" s="8">
        <f>AVERAGEIFS(Data!M:M,Data!$G:$G,"*Point*Oblique")</f>
        <v>111.20469752947469</v>
      </c>
      <c r="H12" s="1">
        <f>AVERAGEIFS(Data!N:N,Data!$G:$G,"*Point*Oblique")</f>
        <v>31.388891677061693</v>
      </c>
      <c r="I12" s="1">
        <f>AVERAGEIFS(Data!O:O,Data!$G:$G,"*Point*Oblique")</f>
        <v>73.116916616757536</v>
      </c>
      <c r="J12" s="8">
        <f>AVERAGEIFS(Data!P:P,Data!$G:$G,"*Point*Oblique")</f>
        <v>85.769535621007094</v>
      </c>
      <c r="K12" s="1">
        <f>AVERAGEIFS(Data!Q:Q,Data!$G:$G,"*Point*Oblique")</f>
        <v>52.203791737556372</v>
      </c>
      <c r="L12" s="3">
        <f>AVERAGEIFS(Data!R:R,Data!$G:$G,"*Point*Oblique")</f>
        <v>0.59571240159372463</v>
      </c>
      <c r="M12" s="3">
        <f>AVERAGEIFS(Data!S:S,Data!$G:$G,"*Point*Oblique")</f>
        <v>0.66657034928599967</v>
      </c>
      <c r="N12">
        <f>AVERAGEIFS(Data!T:T,Data!$G:$G,"*Point*Oblique")</f>
        <v>20.416666666666668</v>
      </c>
      <c r="O12">
        <f>AVERAGEIFS(Data!U:U,Data!$G:$G,"*Point*Oblique")</f>
        <v>0</v>
      </c>
      <c r="P12">
        <f>AVERAGEIFS(Data!V:V,Data!$G:$G,"*Point*Oblique")</f>
        <v>0</v>
      </c>
      <c r="Q12">
        <f>AVERAGEIFS(Data!W:W,Data!$G:$G,"*Point*Oblique")</f>
        <v>0</v>
      </c>
      <c r="R12">
        <f>AVERAGEIFS(Data!X:X,Data!$G:$G,"*Point*Oblique")</f>
        <v>2</v>
      </c>
      <c r="S12">
        <f>AVERAGEIFS(Data!Y:Y,Data!$G:$G,"*Point*Oblique")</f>
        <v>100</v>
      </c>
      <c r="T12">
        <f>AVERAGEIFS(Data!Z:Z,Data!$G:$G,"*Point*Oblique")</f>
        <v>0.56666666269302335</v>
      </c>
      <c r="U12">
        <f>AVERAGEIFS(Data!AA:AA,Data!$G:$G,"*Point*Oblique")</f>
        <v>1.2999999523162804</v>
      </c>
      <c r="V12">
        <f>AVERAGEIFS(Data!AB:AB,Data!$G:$G,"*Point*Oblique")</f>
        <v>0.89999997615814198</v>
      </c>
      <c r="W12" s="2">
        <f>AVERAGEIFS(Data!AC:AC,Data!$G:$G,"*Point*Oblique")</f>
        <v>2.6218512478711349E-4</v>
      </c>
      <c r="X12" s="2">
        <f>AVERAGEIFS(Data!AD:AD,Data!$G:$G,"*Point*Oblique")</f>
        <v>2.6977195739163985E-4</v>
      </c>
      <c r="Y12" s="2">
        <f>AVERAGEIFS(Data!AE:AE,Data!$G:$G,"*Point*Oblique")</f>
        <v>5.6270324209132464E-4</v>
      </c>
      <c r="Z12" s="2">
        <f>AVERAGEIFS(Data!AF:AF,Data!$G:$G,"*Point*Oblique")</f>
        <v>7.3063661451063411E-5</v>
      </c>
      <c r="AA12" s="3">
        <f>AVERAGEIFS(Data!AG:AG,Data!$G:$G,"*Point*Oblique")</f>
        <v>0.14652259652348984</v>
      </c>
      <c r="AB12" s="3">
        <f>AVERAGEIFS(Data!AH:AH,Data!$G:$G,"*Point*Oblique")</f>
        <v>0.3999567384810388</v>
      </c>
      <c r="AC12" s="3">
        <f>AVERAGEIFS(Data!AI:AI,Data!$G:$G,"*Point*Oblique")</f>
        <v>-0.11032630930821323</v>
      </c>
      <c r="AD12" s="3">
        <f>AVERAGEIFS(Data!AJ:AJ,Data!$G:$G,"*Point*Oblique")</f>
        <v>-0.22731315237095381</v>
      </c>
      <c r="AE12" s="3">
        <f>AVERAGEIFS(Data!AK:AK,Data!$G:$G,"*Point*Oblique")</f>
        <v>2.5458567603812554</v>
      </c>
    </row>
    <row r="13" spans="1:31" x14ac:dyDescent="0.25">
      <c r="A13" t="s">
        <v>137</v>
      </c>
      <c r="B13" s="1">
        <f>AVERAGEIFS(Data!H:H,Data!$G:$G,"*Point*45")</f>
        <v>109.80596558252951</v>
      </c>
      <c r="C13" s="1">
        <f>AVERAGEIFS(Data!I:I,Data!$G:$G,"*Point*45")</f>
        <v>64.729187170664389</v>
      </c>
      <c r="D13" s="8">
        <f>AVERAGEIFS(Data!J:J,Data!$G:$G,"*Point*45")</f>
        <v>127.64059122403431</v>
      </c>
      <c r="E13" s="1">
        <f>AVERAGEIFS(Data!K:K,Data!$G:$G,"*Point*45")</f>
        <v>84.005125522613355</v>
      </c>
      <c r="F13" s="3">
        <f>AVERAGEIFS(Data!L:L,Data!$G:$G,"*Point*45")</f>
        <v>0.5525416638702153</v>
      </c>
      <c r="G13" s="8">
        <f>AVERAGEIFS(Data!M:M,Data!$G:$G,"*Point*45")</f>
        <v>118.38766256968161</v>
      </c>
      <c r="H13" s="1">
        <f>AVERAGEIFS(Data!N:N,Data!$G:$G,"*Point*45")</f>
        <v>48.597874760627668</v>
      </c>
      <c r="I13" s="1">
        <f>AVERAGEIFS(Data!O:O,Data!$G:$G,"*Point*45")</f>
        <v>78.82616746425613</v>
      </c>
      <c r="J13" s="8">
        <f>AVERAGEIFS(Data!P:P,Data!$G:$G,"*Point*45")</f>
        <v>85.082167943318538</v>
      </c>
      <c r="K13" s="1">
        <f>AVERAGEIFS(Data!Q:Q,Data!$G:$G,"*Point*45")</f>
        <v>51.376542091369537</v>
      </c>
      <c r="L13" s="3">
        <f>AVERAGEIFS(Data!R:R,Data!$G:$G,"*Point*45")</f>
        <v>0.60796407486001625</v>
      </c>
      <c r="M13" s="3">
        <f>AVERAGEIFS(Data!S:S,Data!$G:$G,"*Point*45")</f>
        <v>0.69203527395923903</v>
      </c>
      <c r="N13">
        <f>AVERAGEIFS(Data!T:T,Data!$G:$G,"*Point*45")</f>
        <v>22.625</v>
      </c>
      <c r="O13">
        <f>AVERAGEIFS(Data!U:U,Data!$G:$G,"*Point*45")</f>
        <v>0</v>
      </c>
      <c r="P13">
        <f>AVERAGEIFS(Data!V:V,Data!$G:$G,"*Point*45")</f>
        <v>0</v>
      </c>
      <c r="Q13">
        <f>AVERAGEIFS(Data!W:W,Data!$G:$G,"*Point*45")</f>
        <v>0</v>
      </c>
      <c r="R13">
        <f>AVERAGEIFS(Data!X:X,Data!$G:$G,"*Point*45")</f>
        <v>2</v>
      </c>
      <c r="S13">
        <f>AVERAGEIFS(Data!Y:Y,Data!$G:$G,"*Point*45")</f>
        <v>100</v>
      </c>
      <c r="T13">
        <f>AVERAGEIFS(Data!Z:Z,Data!$G:$G,"*Point*45")</f>
        <v>0.56666666269302335</v>
      </c>
      <c r="U13">
        <f>AVERAGEIFS(Data!AA:AA,Data!$G:$G,"*Point*45")</f>
        <v>1.2999999523162804</v>
      </c>
      <c r="V13">
        <f>AVERAGEIFS(Data!AB:AB,Data!$G:$G,"*Point*45")</f>
        <v>0.89999997615814198</v>
      </c>
      <c r="W13" s="2">
        <f>AVERAGEIFS(Data!AC:AC,Data!$G:$G,"*Point*45")</f>
        <v>2.5877673760987775E-4</v>
      </c>
      <c r="X13" s="2">
        <f>AVERAGEIFS(Data!AD:AD,Data!$G:$G,"*Point*45")</f>
        <v>2.6816312068452398E-4</v>
      </c>
      <c r="Y13" s="2">
        <f>AVERAGEIFS(Data!AE:AE,Data!$G:$G,"*Point*45")</f>
        <v>5.1102751331199897E-4</v>
      </c>
      <c r="Z13" s="2">
        <f>AVERAGEIFS(Data!AF:AF,Data!$G:$G,"*Point*45")</f>
        <v>7.2862568534522596E-5</v>
      </c>
      <c r="AA13" s="3">
        <f>AVERAGEIFS(Data!AG:AG,Data!$G:$G,"*Point*45")</f>
        <v>0.14549411306192914</v>
      </c>
      <c r="AB13" s="3">
        <f>AVERAGEIFS(Data!AH:AH,Data!$G:$G,"*Point*45")</f>
        <v>0.5379595094139108</v>
      </c>
      <c r="AC13" s="3">
        <f>AVERAGEIFS(Data!AI:AI,Data!$G:$G,"*Point*45")</f>
        <v>-0.16473200236548721</v>
      </c>
      <c r="AD13" s="3">
        <f>AVERAGEIFS(Data!AJ:AJ,Data!$G:$G,"*Point*45")</f>
        <v>-0.28726642475748848</v>
      </c>
      <c r="AE13" s="3">
        <f>AVERAGEIFS(Data!AK:AK,Data!$G:$G,"*Point*45")</f>
        <v>2.4116147769171188</v>
      </c>
    </row>
    <row r="14" spans="1:31" x14ac:dyDescent="0.25">
      <c r="A14" t="s">
        <v>130</v>
      </c>
      <c r="B14" s="1">
        <f>AVERAGEIFS(Data!H:H,Data!$G:$G,"*PlaneFullParallel")</f>
        <v>60.835803031921358</v>
      </c>
      <c r="C14" s="1">
        <f>AVERAGEIFS(Data!I:I,Data!$G:$G,"*PlaneFullParallel")</f>
        <v>66.20818638801569</v>
      </c>
      <c r="D14" s="8">
        <f>AVERAGEIFS(Data!J:J,Data!$G:$G,"*PlaneFullParallel")</f>
        <v>70.897330284118596</v>
      </c>
      <c r="E14" s="1">
        <f>AVERAGEIFS(Data!K:K,Data!$G:$G,"*PlaneFullParallel")</f>
        <v>47.12962460517879</v>
      </c>
      <c r="F14" s="3">
        <f>AVERAGEIFS(Data!L:L,Data!$G:$G,"*PlaneFullParallel")</f>
        <v>0.7683750037103888</v>
      </c>
      <c r="G14" s="8">
        <f>AVERAGEIFS(Data!M:M,Data!$G:$G,"*PlaneFullParallel")</f>
        <v>60.301064848899784</v>
      </c>
      <c r="H14" s="1">
        <f>AVERAGEIFS(Data!N:N,Data!$G:$G,"*PlaneFullParallel")</f>
        <v>78.861856818199044</v>
      </c>
      <c r="I14" s="1">
        <f>AVERAGEIFS(Data!O:O,Data!$G:$G,"*PlaneFullParallel")</f>
        <v>40.836500227451289</v>
      </c>
      <c r="J14" s="8">
        <f>AVERAGEIFS(Data!P:P,Data!$G:$G,"*PlaneFullParallel")</f>
        <v>100.73212933540319</v>
      </c>
      <c r="K14" s="1">
        <f>AVERAGEIFS(Data!Q:Q,Data!$G:$G,"*PlaneFullParallel")</f>
        <v>61.781501173973034</v>
      </c>
      <c r="L14" s="3">
        <f>AVERAGEIFS(Data!R:R,Data!$G:$G,"*PlaneFullParallel")</f>
        <v>0.34973195940256074</v>
      </c>
      <c r="M14" s="3">
        <f>AVERAGEIFS(Data!S:S,Data!$G:$G,"*PlaneFullParallel")</f>
        <v>0.38881521578878131</v>
      </c>
      <c r="N14">
        <f>AVERAGEIFS(Data!T:T,Data!$G:$G,"*PlaneFullParallel")</f>
        <v>20.75</v>
      </c>
      <c r="O14">
        <f>AVERAGEIFS(Data!U:U,Data!$G:$G,"*PlaneFullParallel")</f>
        <v>0</v>
      </c>
      <c r="P14">
        <f>AVERAGEIFS(Data!V:V,Data!$G:$G,"*PlaneFullParallel")</f>
        <v>0</v>
      </c>
      <c r="Q14">
        <f>AVERAGEIFS(Data!W:W,Data!$G:$G,"*PlaneFullParallel")</f>
        <v>0</v>
      </c>
      <c r="R14">
        <f>AVERAGEIFS(Data!X:X,Data!$G:$G,"*PlaneFullParallel")</f>
        <v>2</v>
      </c>
      <c r="S14">
        <f>AVERAGEIFS(Data!Y:Y,Data!$G:$G,"*PlaneFullParallel")</f>
        <v>100</v>
      </c>
      <c r="T14">
        <f>AVERAGEIFS(Data!Z:Z,Data!$G:$G,"*PlaneFullParallel")</f>
        <v>0.40000000596046398</v>
      </c>
      <c r="U14">
        <f>AVERAGEIFS(Data!AA:AA,Data!$G:$G,"*PlaneFullParallel")</f>
        <v>1.29999995231628</v>
      </c>
      <c r="V14">
        <f>AVERAGEIFS(Data!AB:AB,Data!$G:$G,"*PlaneFullParallel")</f>
        <v>0.89999997615814198</v>
      </c>
      <c r="W14" s="2">
        <f>AVERAGEIFS(Data!AC:AC,Data!$G:$G,"*PlaneFullParallel")</f>
        <v>1.8872532382374586E-4</v>
      </c>
      <c r="X14" s="2">
        <f>AVERAGEIFS(Data!AD:AD,Data!$G:$G,"*PlaneFullParallel")</f>
        <v>2.6898105352302049E-4</v>
      </c>
      <c r="Y14" s="2">
        <f>AVERAGEIFS(Data!AE:AE,Data!$G:$G,"*PlaneFullParallel")</f>
        <v>1.2304686097195313E-3</v>
      </c>
      <c r="Z14" s="2">
        <f>AVERAGEIFS(Data!AF:AF,Data!$G:$G,"*PlaneFullParallel")</f>
        <v>7.6441986493591631E-5</v>
      </c>
      <c r="AA14" s="3">
        <f>AVERAGEIFS(Data!AG:AG,Data!$G:$G,"*PlaneFullParallel")</f>
        <v>1.7550464654381391E-2</v>
      </c>
      <c r="AB14" s="3">
        <f>AVERAGEIFS(Data!AH:AH,Data!$G:$G,"*PlaneFullParallel")</f>
        <v>0.55150827315210205</v>
      </c>
      <c r="AC14" s="3">
        <f>AVERAGEIFS(Data!AI:AI,Data!$G:$G,"*PlaneFullParallel")</f>
        <v>0.64312901323362193</v>
      </c>
      <c r="AD14" s="3">
        <f>AVERAGEIFS(Data!AJ:AJ,Data!$G:$G,"*PlaneFullParallel")</f>
        <v>0.38149882034409666</v>
      </c>
      <c r="AE14" s="3">
        <f>AVERAGEIFS(Data!AK:AK,Data!$G:$G,"*PlaneFullParallel")</f>
        <v>0.44649574789181912</v>
      </c>
    </row>
    <row r="15" spans="1:31" x14ac:dyDescent="0.25">
      <c r="A15" t="s">
        <v>132</v>
      </c>
      <c r="B15" s="1">
        <f>AVERAGEIFS(Data!H:H,Data!$G:$G,"*PlaneFull15")</f>
        <v>93.656640529632213</v>
      </c>
      <c r="C15" s="1">
        <f>AVERAGEIFS(Data!I:I,Data!$G:$G,"*PlaneFull15")</f>
        <v>66.20818638801569</v>
      </c>
      <c r="D15" s="8">
        <f>AVERAGEIFS(Data!J:J,Data!$G:$G,"*PlaneFull15")</f>
        <v>104.55639648437452</v>
      </c>
      <c r="E15" s="1">
        <f>AVERAGEIFS(Data!K:K,Data!$G:$G,"*PlaneFull15")</f>
        <v>65.36874985694881</v>
      </c>
      <c r="F15" s="3">
        <f>AVERAGEIFS(Data!L:L,Data!$G:$G,"*PlaneFull15")</f>
        <v>0.74850000441074327</v>
      </c>
      <c r="G15" s="8">
        <f>AVERAGEIFS(Data!M:M,Data!$G:$G,"*PlaneFull15")</f>
        <v>95.037018775939558</v>
      </c>
      <c r="H15" s="1">
        <f>AVERAGEIFS(Data!N:N,Data!$G:$G,"*PlaneFull15")</f>
        <v>91.424844026565339</v>
      </c>
      <c r="I15" s="1">
        <f>AVERAGEIFS(Data!O:O,Data!$G:$G,"*PlaneFull15")</f>
        <v>59.866500139236408</v>
      </c>
      <c r="J15" s="8">
        <f>AVERAGEIFS(Data!P:P,Data!$G:$G,"*PlaneFull15")</f>
        <v>113.53108286857578</v>
      </c>
      <c r="K15" s="1">
        <f>AVERAGEIFS(Data!Q:Q,Data!$G:$G,"*PlaneFull15")</f>
        <v>69.360624790191579</v>
      </c>
      <c r="L15" s="3">
        <f>AVERAGEIFS(Data!R:R,Data!$G:$G,"*PlaneFull15")</f>
        <v>0.52667963691055697</v>
      </c>
      <c r="M15" s="3">
        <f>AVERAGEIFS(Data!S:S,Data!$G:$G,"*PlaneFull15")</f>
        <v>0.58737602457404081</v>
      </c>
      <c r="N15">
        <f>AVERAGEIFS(Data!T:T,Data!$G:$G,"*PlaneFull15")</f>
        <v>20.875</v>
      </c>
      <c r="O15">
        <f>AVERAGEIFS(Data!U:U,Data!$G:$G,"*PlaneFull15")</f>
        <v>0</v>
      </c>
      <c r="P15">
        <f>AVERAGEIFS(Data!V:V,Data!$G:$G,"*PlaneFull15")</f>
        <v>0</v>
      </c>
      <c r="Q15">
        <f>AVERAGEIFS(Data!W:W,Data!$G:$G,"*PlaneFull15")</f>
        <v>0</v>
      </c>
      <c r="R15">
        <f>AVERAGEIFS(Data!X:X,Data!$G:$G,"*PlaneFull15")</f>
        <v>2</v>
      </c>
      <c r="S15">
        <f>AVERAGEIFS(Data!Y:Y,Data!$G:$G,"*PlaneFull15")</f>
        <v>100</v>
      </c>
      <c r="T15">
        <f>AVERAGEIFS(Data!Z:Z,Data!$G:$G,"*PlaneFull15")</f>
        <v>0.40000000596046398</v>
      </c>
      <c r="U15">
        <f>AVERAGEIFS(Data!AA:AA,Data!$G:$G,"*PlaneFull15")</f>
        <v>1.29999995231628</v>
      </c>
      <c r="V15">
        <f>AVERAGEIFS(Data!AB:AB,Data!$G:$G,"*PlaneFull15")</f>
        <v>0.89999997615814198</v>
      </c>
      <c r="W15" s="2">
        <f>AVERAGEIFS(Data!AC:AC,Data!$G:$G,"*PlaneFull15")</f>
        <v>2.2474961224361279E-4</v>
      </c>
      <c r="X15" s="2">
        <f>AVERAGEIFS(Data!AD:AD,Data!$G:$G,"*PlaneFull15")</f>
        <v>2.6804894514498252E-4</v>
      </c>
      <c r="Y15" s="2">
        <f>AVERAGEIFS(Data!AE:AE,Data!$G:$G,"*PlaneFull15")</f>
        <v>1.7234116821782611E-3</v>
      </c>
      <c r="Z15" s="2">
        <f>AVERAGEIFS(Data!AF:AF,Data!$G:$G,"*PlaneFull15")</f>
        <v>7.2459474722563714E-5</v>
      </c>
      <c r="AA15" s="3">
        <f>AVERAGEIFS(Data!AG:AG,Data!$G:$G,"*PlaneFull15")</f>
        <v>1.5496520135811502E-2</v>
      </c>
      <c r="AB15" s="3">
        <f>AVERAGEIFS(Data!AH:AH,Data!$G:$G,"*PlaneFull15")</f>
        <v>0.73671323151864365</v>
      </c>
      <c r="AC15" s="3">
        <f>AVERAGEIFS(Data!AI:AI,Data!$G:$G,"*PlaneFull15")</f>
        <v>0.19601680180207912</v>
      </c>
      <c r="AD15" s="3">
        <f>AVERAGEIFS(Data!AJ:AJ,Data!$G:$G,"*PlaneFull15")</f>
        <v>2.7909866885723618E-2</v>
      </c>
      <c r="AE15" s="3">
        <f>AVERAGEIFS(Data!AK:AK,Data!$G:$G,"*PlaneFull15")</f>
        <v>0.77710365040438689</v>
      </c>
    </row>
    <row r="16" spans="1:31" x14ac:dyDescent="0.25">
      <c r="A16" t="s">
        <v>131</v>
      </c>
      <c r="B16" s="1">
        <f>AVERAGEIFS(Data!H:H,Data!$G:$G,"*Parallel*")</f>
        <v>100.92361611127839</v>
      </c>
      <c r="C16" s="1">
        <f>AVERAGEIFS(Data!I:I,Data!$G:$G,"*Parallel*")</f>
        <v>64.544312268495503</v>
      </c>
      <c r="D16" s="8">
        <f>AVERAGEIFS(Data!J:J,Data!$G:$G,"*Parallel*")</f>
        <v>113.54247599840144</v>
      </c>
      <c r="E16" s="1">
        <f>AVERAGEIFS(Data!K:K,Data!$G:$G,"*Parallel*")</f>
        <v>75.804077595472208</v>
      </c>
      <c r="F16" s="3">
        <f>AVERAGEIFS(Data!L:L,Data!$G:$G,"*Parallel*")</f>
        <v>0.68846874916926026</v>
      </c>
      <c r="G16" s="8">
        <f>AVERAGEIFS(Data!M:M,Data!$G:$G,"*Parallel*")</f>
        <v>102.49405214190472</v>
      </c>
      <c r="H16" s="1">
        <f>AVERAGEIFS(Data!N:N,Data!$G:$G,"*Parallel*")</f>
        <v>74.523538708686772</v>
      </c>
      <c r="I16" s="1">
        <f>AVERAGEIFS(Data!O:O,Data!$G:$G,"*Parallel*")</f>
        <v>69.31995294988144</v>
      </c>
      <c r="J16" s="8">
        <f>AVERAGEIFS(Data!P:P,Data!$G:$G,"*Parallel*")</f>
        <v>90.47877430915814</v>
      </c>
      <c r="K16" s="1">
        <f>AVERAGEIFS(Data!Q:Q,Data!$G:$G,"*Parallel*")</f>
        <v>55.557344272732671</v>
      </c>
      <c r="L16" s="3">
        <f>AVERAGEIFS(Data!R:R,Data!$G:$G,"*Parallel*")</f>
        <v>0.50160789012443263</v>
      </c>
      <c r="M16" s="3">
        <f>AVERAGEIFS(Data!S:S,Data!$G:$G,"*Parallel*")</f>
        <v>0.59394515643361945</v>
      </c>
      <c r="N16">
        <f>AVERAGEIFS(Data!T:T,Data!$G:$G,"*Parallel*")</f>
        <v>20.9375</v>
      </c>
      <c r="O16">
        <f>AVERAGEIFS(Data!U:U,Data!$G:$G,"*Parallel*")</f>
        <v>0</v>
      </c>
      <c r="P16">
        <f>AVERAGEIFS(Data!V:V,Data!$G:$G,"*Parallel*")</f>
        <v>0</v>
      </c>
      <c r="Q16">
        <f>AVERAGEIFS(Data!W:W,Data!$G:$G,"*Parallel*")</f>
        <v>0</v>
      </c>
      <c r="R16">
        <f>AVERAGEIFS(Data!X:X,Data!$G:$G,"*Parallel*")</f>
        <v>2</v>
      </c>
      <c r="S16">
        <f>AVERAGEIFS(Data!Y:Y,Data!$G:$G,"*Parallel*")</f>
        <v>100</v>
      </c>
      <c r="T16">
        <f>AVERAGEIFS(Data!Z:Z,Data!$G:$G,"*Parallel*")</f>
        <v>0.64999999105930317</v>
      </c>
      <c r="U16">
        <f>AVERAGEIFS(Data!AA:AA,Data!$G:$G,"*Parallel*")</f>
        <v>1.29999995231628</v>
      </c>
      <c r="V16">
        <f>AVERAGEIFS(Data!AB:AB,Data!$G:$G,"*Parallel*")</f>
        <v>0.89999997615814198</v>
      </c>
      <c r="W16" s="2">
        <f>AVERAGEIFS(Data!AC:AC,Data!$G:$G,"*Parallel*")</f>
        <v>2.4217114037128307E-4</v>
      </c>
      <c r="X16" s="2">
        <f>AVERAGEIFS(Data!AD:AD,Data!$G:$G,"*Parallel*")</f>
        <v>2.7188787043996821E-4</v>
      </c>
      <c r="Y16" s="2">
        <f>AVERAGEIFS(Data!AE:AE,Data!$G:$G,"*Parallel*")</f>
        <v>5.605416124581079E-4</v>
      </c>
      <c r="Z16" s="2">
        <f>AVERAGEIFS(Data!AF:AF,Data!$G:$G,"*Parallel*")</f>
        <v>7.4355011292936965E-5</v>
      </c>
      <c r="AA16" s="3">
        <f>AVERAGEIFS(Data!AG:AG,Data!$G:$G,"*Parallel*")</f>
        <v>4.5484455992629069E-2</v>
      </c>
      <c r="AB16" s="3">
        <f>AVERAGEIFS(Data!AH:AH,Data!$G:$G,"*Parallel*")</f>
        <v>0.40830879660297503</v>
      </c>
      <c r="AC16" s="3">
        <f>AVERAGEIFS(Data!AI:AI,Data!$G:$G,"*Parallel*")</f>
        <v>5.1094486975370695E-2</v>
      </c>
      <c r="AD16" s="3">
        <f>AVERAGEIFS(Data!AJ:AJ,Data!$G:$G,"*Parallel*")</f>
        <v>-0.11626717917238401</v>
      </c>
      <c r="AE16" s="3">
        <f>AVERAGEIFS(Data!AK:AK,Data!$G:$G,"*Parallel*")</f>
        <v>1.1608695513575471</v>
      </c>
    </row>
    <row r="17" spans="1:31" x14ac:dyDescent="0.25">
      <c r="A17" t="s">
        <v>127</v>
      </c>
      <c r="B17" s="1">
        <f>AVERAGEIFS(Data!H:H,Data!$G:$G,"*15*")</f>
        <v>121.69813585281351</v>
      </c>
      <c r="C17" s="1">
        <f>AVERAGEIFS(Data!I:I,Data!$G:$G,"*15*")</f>
        <v>64.544312268495503</v>
      </c>
      <c r="D17" s="8">
        <f>AVERAGEIFS(Data!J:J,Data!$G:$G,"*15*")</f>
        <v>134.57288116216625</v>
      </c>
      <c r="E17" s="1">
        <f>AVERAGEIFS(Data!K:K,Data!$G:$G,"*15*")</f>
        <v>90.758499354123913</v>
      </c>
      <c r="F17" s="3">
        <f>AVERAGEIFS(Data!L:L,Data!$G:$G,"*15*")</f>
        <v>0.66650000168010581</v>
      </c>
      <c r="G17" s="8">
        <f>AVERAGEIFS(Data!M:M,Data!$G:$G,"*15*")</f>
        <v>124.2588550150392</v>
      </c>
      <c r="H17" s="1">
        <f>AVERAGEIFS(Data!N:N,Data!$G:$G,"*15*")</f>
        <v>65.651626631617461</v>
      </c>
      <c r="I17" s="1">
        <f>AVERAGEIFS(Data!O:O,Data!$G:$G,"*15*")</f>
        <v>84.827406525611792</v>
      </c>
      <c r="J17" s="8">
        <f>AVERAGEIFS(Data!P:P,Data!$G:$G,"*15*")</f>
        <v>94.932270258664843</v>
      </c>
      <c r="K17" s="1">
        <f>AVERAGEIFS(Data!Q:Q,Data!$G:$G,"*15*")</f>
        <v>58.160515502095166</v>
      </c>
      <c r="L17" s="3">
        <f>AVERAGEIFS(Data!R:R,Data!$G:$G,"*15*")</f>
        <v>0.55376623780466605</v>
      </c>
      <c r="M17" s="3">
        <f>AVERAGEIFS(Data!S:S,Data!$G:$G,"*15*")</f>
        <v>0.63875745562836517</v>
      </c>
      <c r="N17">
        <f>AVERAGEIFS(Data!T:T,Data!$G:$G,"*15*")</f>
        <v>21.234375</v>
      </c>
      <c r="O17">
        <f>AVERAGEIFS(Data!U:U,Data!$G:$G,"*15*")</f>
        <v>0</v>
      </c>
      <c r="P17">
        <f>AVERAGEIFS(Data!V:V,Data!$G:$G,"*15*")</f>
        <v>0</v>
      </c>
      <c r="Q17">
        <f>AVERAGEIFS(Data!W:W,Data!$G:$G,"*15*")</f>
        <v>0</v>
      </c>
      <c r="R17">
        <f>AVERAGEIFS(Data!X:X,Data!$G:$G,"*15*")</f>
        <v>2</v>
      </c>
      <c r="S17">
        <f>AVERAGEIFS(Data!Y:Y,Data!$G:$G,"*15*")</f>
        <v>100</v>
      </c>
      <c r="T17">
        <f>AVERAGEIFS(Data!Z:Z,Data!$G:$G,"*15*")</f>
        <v>0.64999999105930317</v>
      </c>
      <c r="U17">
        <f>AVERAGEIFS(Data!AA:AA,Data!$G:$G,"*15*")</f>
        <v>1.29999995231628</v>
      </c>
      <c r="V17">
        <f>AVERAGEIFS(Data!AB:AB,Data!$G:$G,"*15*")</f>
        <v>0.89999997615814198</v>
      </c>
      <c r="W17" s="2">
        <f>AVERAGEIFS(Data!AC:AC,Data!$G:$G,"*15*")</f>
        <v>2.5507056989226802E-4</v>
      </c>
      <c r="X17" s="2">
        <f>AVERAGEIFS(Data!AD:AD,Data!$G:$G,"*15*")</f>
        <v>2.6989645266439733E-4</v>
      </c>
      <c r="Y17" s="2">
        <f>AVERAGEIFS(Data!AE:AE,Data!$G:$G,"*15*")</f>
        <v>6.6418961625913469E-4</v>
      </c>
      <c r="Z17" s="2">
        <f>AVERAGEIFS(Data!AF:AF,Data!$G:$G,"*15*")</f>
        <v>7.3100004897241875E-5</v>
      </c>
      <c r="AA17" s="3">
        <f>AVERAGEIFS(Data!AG:AG,Data!$G:$G,"*15*")</f>
        <v>5.564698794710881E-2</v>
      </c>
      <c r="AB17" s="3">
        <f>AVERAGEIFS(Data!AH:AH,Data!$G:$G,"*15*")</f>
        <v>0.48605305242596814</v>
      </c>
      <c r="AC17" s="3">
        <f>AVERAGEIFS(Data!AI:AI,Data!$G:$G,"*15*")</f>
        <v>-5.4568539026810657E-2</v>
      </c>
      <c r="AD17" s="3">
        <f>AVERAGEIFS(Data!AJ:AJ,Data!$G:$G,"*15*")</f>
        <v>-0.19942641953370582</v>
      </c>
      <c r="AE17" s="3">
        <f>AVERAGEIFS(Data!AK:AK,Data!$G:$G,"*15*")</f>
        <v>1.5931677424091362</v>
      </c>
    </row>
    <row r="18" spans="1:31" x14ac:dyDescent="0.25">
      <c r="A18" t="s">
        <v>134</v>
      </c>
      <c r="B18" s="1">
        <f>AVERAGEIFS(Data!H:H,Data!$G:$G,"*PlaneFullOblique")</f>
        <v>113.57991695404029</v>
      </c>
      <c r="C18" s="1">
        <f>AVERAGEIFS(Data!I:I,Data!$G:$G,"*PlaneFullOblique")</f>
        <v>66.20818638801569</v>
      </c>
      <c r="D18" s="8">
        <f>AVERAGEIFS(Data!J:J,Data!$G:$G,"*PlaneFullOblique")</f>
        <v>123.37292575836143</v>
      </c>
      <c r="E18" s="1">
        <f>AVERAGEIFS(Data!K:K,Data!$G:$G,"*PlaneFullOblique")</f>
        <v>74.568750619888121</v>
      </c>
      <c r="F18" s="3">
        <f>AVERAGEIFS(Data!L:L,Data!$G:$G,"*PlaneFullOblique")</f>
        <v>0.68149999249726489</v>
      </c>
      <c r="G18" s="8">
        <f>AVERAGEIFS(Data!M:M,Data!$G:$G,"*PlaneFullOblique")</f>
        <v>114.17261219024633</v>
      </c>
      <c r="H18" s="1">
        <f>AVERAGEIFS(Data!N:N,Data!$G:$G,"*PlaneFullOblique")</f>
        <v>53.291788518428724</v>
      </c>
      <c r="I18" s="1">
        <f>AVERAGEIFS(Data!O:O,Data!$G:$G,"*PlaneFullOblique")</f>
        <v>69.355000615119707</v>
      </c>
      <c r="J18" s="8">
        <f>AVERAGEIFS(Data!P:P,Data!$G:$G,"*PlaneFullOblique")</f>
        <v>105.27425479888876</v>
      </c>
      <c r="K18" s="1">
        <f>AVERAGEIFS(Data!Q:Q,Data!$G:$G,"*PlaneFullOblique")</f>
        <v>63.824123740196114</v>
      </c>
      <c r="L18" s="3">
        <f>AVERAGEIFS(Data!R:R,Data!$G:$G,"*PlaneFullOblique")</f>
        <v>0.59787900373339609</v>
      </c>
      <c r="M18" s="3">
        <f>AVERAGEIFS(Data!S:S,Data!$G:$G,"*PlaneFullOblique")</f>
        <v>0.67626842483878113</v>
      </c>
      <c r="N18">
        <f>AVERAGEIFS(Data!T:T,Data!$G:$G,"*PlaneFullOblique")</f>
        <v>24.375</v>
      </c>
      <c r="O18">
        <f>AVERAGEIFS(Data!U:U,Data!$G:$G,"*PlaneFullOblique")</f>
        <v>0</v>
      </c>
      <c r="P18">
        <f>AVERAGEIFS(Data!V:V,Data!$G:$G,"*PlaneFullOblique")</f>
        <v>0</v>
      </c>
      <c r="Q18">
        <f>AVERAGEIFS(Data!W:W,Data!$G:$G,"*PlaneFullOblique")</f>
        <v>0</v>
      </c>
      <c r="R18">
        <f>AVERAGEIFS(Data!X:X,Data!$G:$G,"*PlaneFullOblique")</f>
        <v>2</v>
      </c>
      <c r="S18">
        <f>AVERAGEIFS(Data!Y:Y,Data!$G:$G,"*PlaneFullOblique")</f>
        <v>100</v>
      </c>
      <c r="T18">
        <f>AVERAGEIFS(Data!Z:Z,Data!$G:$G,"*PlaneFullOblique")</f>
        <v>0.40000000596046398</v>
      </c>
      <c r="U18">
        <f>AVERAGEIFS(Data!AA:AA,Data!$G:$G,"*PlaneFullOblique")</f>
        <v>1.29999995231628</v>
      </c>
      <c r="V18">
        <f>AVERAGEIFS(Data!AB:AB,Data!$G:$G,"*PlaneFullOblique")</f>
        <v>0.89999997615814198</v>
      </c>
      <c r="W18" s="2">
        <f>AVERAGEIFS(Data!AC:AC,Data!$G:$G,"*PlaneFullOblique")</f>
        <v>2.44945935264695E-4</v>
      </c>
      <c r="X18" s="2">
        <f>AVERAGEIFS(Data!AD:AD,Data!$G:$G,"*PlaneFullOblique")</f>
        <v>2.6014848845079498E-4</v>
      </c>
      <c r="Y18" s="2">
        <f>AVERAGEIFS(Data!AE:AE,Data!$G:$G,"*PlaneFullOblique")</f>
        <v>1.6544908576179246E-3</v>
      </c>
      <c r="Z18" s="2">
        <f>AVERAGEIFS(Data!AF:AF,Data!$G:$G,"*PlaneFullOblique")</f>
        <v>7.245885353768243E-5</v>
      </c>
      <c r="AA18" s="3">
        <f>AVERAGEIFS(Data!AG:AG,Data!$G:$G,"*PlaneFullOblique")</f>
        <v>1.3797338563149153E-2</v>
      </c>
      <c r="AB18" s="3">
        <f>AVERAGEIFS(Data!AH:AH,Data!$G:$G,"*PlaneFullOblique")</f>
        <v>0.64408939423205624</v>
      </c>
      <c r="AC18" s="3">
        <f>AVERAGEIFS(Data!AI:AI,Data!$G:$G,"*PlaneFullOblique")</f>
        <v>-5.0774920542309546E-2</v>
      </c>
      <c r="AD18" s="3">
        <f>AVERAGEIFS(Data!AJ:AJ,Data!$G:$G,"*PlaneFullOblique")</f>
        <v>-0.17621993942134379</v>
      </c>
      <c r="AE18" s="3">
        <f>AVERAGEIFS(Data!AK:AK,Data!$G:$G,"*PlaneFullOblique")</f>
        <v>1.1574825813607978</v>
      </c>
    </row>
    <row r="19" spans="1:31" x14ac:dyDescent="0.25">
      <c r="A19" t="s">
        <v>129</v>
      </c>
      <c r="B19" s="1">
        <f>AVERAGEIFS(Data!H:H,Data!$G:$G,"*Oblique*")</f>
        <v>136.37332671880696</v>
      </c>
      <c r="C19" s="1">
        <f>AVERAGEIFS(Data!I:I,Data!$G:$G,"*Oblique*")</f>
        <v>64.544312268495503</v>
      </c>
      <c r="D19" s="8">
        <f>AVERAGEIFS(Data!J:J,Data!$G:$G,"*Oblique*")</f>
        <v>149.17188394069649</v>
      </c>
      <c r="E19" s="1">
        <f>AVERAGEIFS(Data!K:K,Data!$G:$G,"*Oblique*")</f>
        <v>100.14690685272203</v>
      </c>
      <c r="F19" s="3">
        <f>AVERAGEIFS(Data!L:L,Data!$G:$G,"*Oblique*")</f>
        <v>0.64995312353130419</v>
      </c>
      <c r="G19" s="8">
        <f>AVERAGEIFS(Data!M:M,Data!$G:$G,"*Oblique*")</f>
        <v>140.06159943342183</v>
      </c>
      <c r="H19" s="1">
        <f>AVERAGEIFS(Data!N:N,Data!$G:$G,"*Oblique*")</f>
        <v>47.079613398760536</v>
      </c>
      <c r="I19" s="1">
        <f>AVERAGEIFS(Data!O:O,Data!$G:$G,"*Oblique*")</f>
        <v>94.862328439950772</v>
      </c>
      <c r="J19" s="8">
        <f>AVERAGEIFS(Data!P:P,Data!$G:$G,"*Oblique*")</f>
        <v>94.698246449231888</v>
      </c>
      <c r="K19" s="1">
        <f>AVERAGEIFS(Data!Q:Q,Data!$G:$G,"*Oblique*")</f>
        <v>57.680671751499112</v>
      </c>
      <c r="L19" s="3">
        <f>AVERAGEIFS(Data!R:R,Data!$G:$G,"*Oblique*")</f>
        <v>0.6104866915848105</v>
      </c>
      <c r="M19" s="3">
        <f>AVERAGEIFS(Data!S:S,Data!$G:$G,"*Oblique*")</f>
        <v>0.68542154785245646</v>
      </c>
      <c r="N19">
        <f>AVERAGEIFS(Data!T:T,Data!$G:$G,"*Oblique*")</f>
        <v>20.984375</v>
      </c>
      <c r="O19">
        <f>AVERAGEIFS(Data!U:U,Data!$G:$G,"*Oblique*")</f>
        <v>0</v>
      </c>
      <c r="P19">
        <f>AVERAGEIFS(Data!V:V,Data!$G:$G,"*Oblique*")</f>
        <v>0</v>
      </c>
      <c r="Q19">
        <f>AVERAGEIFS(Data!W:W,Data!$G:$G,"*Oblique*")</f>
        <v>0</v>
      </c>
      <c r="R19">
        <f>AVERAGEIFS(Data!X:X,Data!$G:$G,"*Oblique*")</f>
        <v>2</v>
      </c>
      <c r="S19">
        <f>AVERAGEIFS(Data!Y:Y,Data!$G:$G,"*Oblique*")</f>
        <v>100</v>
      </c>
      <c r="T19">
        <f>AVERAGEIFS(Data!Z:Z,Data!$G:$G,"*Oblique*")</f>
        <v>0.64999999105930317</v>
      </c>
      <c r="U19">
        <f>AVERAGEIFS(Data!AA:AA,Data!$G:$G,"*Oblique*")</f>
        <v>1.29999995231628</v>
      </c>
      <c r="V19">
        <f>AVERAGEIFS(Data!AB:AB,Data!$G:$G,"*Oblique*")</f>
        <v>0.89999997615814198</v>
      </c>
      <c r="W19" s="2">
        <f>AVERAGEIFS(Data!AC:AC,Data!$G:$G,"*Oblique*")</f>
        <v>2.5872216929201359E-4</v>
      </c>
      <c r="X19" s="2">
        <f>AVERAGEIFS(Data!AD:AD,Data!$G:$G,"*Oblique*")</f>
        <v>2.6838938720175043E-4</v>
      </c>
      <c r="Y19" s="2">
        <f>AVERAGEIFS(Data!AE:AE,Data!$G:$G,"*Oblique*")</f>
        <v>6.7195213739523567E-4</v>
      </c>
      <c r="Z19" s="2">
        <f>AVERAGEIFS(Data!AF:AF,Data!$G:$G,"*Oblique*")</f>
        <v>7.2993011372091132E-5</v>
      </c>
      <c r="AA19" s="3">
        <f>AVERAGEIFS(Data!AG:AG,Data!$G:$G,"*Oblique*")</f>
        <v>7.9359564397555676E-2</v>
      </c>
      <c r="AB19" s="3">
        <f>AVERAGEIFS(Data!AH:AH,Data!$G:$G,"*Oblique*")</f>
        <v>0.52555996261581817</v>
      </c>
      <c r="AC19" s="3">
        <f>AVERAGEIFS(Data!AI:AI,Data!$G:$G,"*Oblique*")</f>
        <v>-0.16216475474658076</v>
      </c>
      <c r="AD19" s="3">
        <f>AVERAGEIFS(Data!AJ:AJ,Data!$G:$G,"*Oblique*")</f>
        <v>-0.27492237504764439</v>
      </c>
      <c r="AE19" s="3">
        <f>AVERAGEIFS(Data!AK:AK,Data!$G:$G,"*Oblique*")</f>
        <v>2.6148407359793935</v>
      </c>
    </row>
    <row r="20" spans="1:31" x14ac:dyDescent="0.25">
      <c r="A20" t="s">
        <v>128</v>
      </c>
      <c r="B20" s="1">
        <f>AVERAGEIFS(Data!H:H,Data!$G:$G,"*45*")</f>
        <v>142.55244919657679</v>
      </c>
      <c r="C20" s="1">
        <f>AVERAGEIFS(Data!I:I,Data!$G:$G,"*45*")</f>
        <v>64.544312268495503</v>
      </c>
      <c r="D20" s="8">
        <f>AVERAGEIFS(Data!J:J,Data!$G:$G,"*45*")</f>
        <v>156.04088148474665</v>
      </c>
      <c r="E20" s="1">
        <f>AVERAGEIFS(Data!K:K,Data!$G:$G,"*45*")</f>
        <v>105.6752812564371</v>
      </c>
      <c r="F20" s="3">
        <f>AVERAGEIFS(Data!L:L,Data!$G:$G,"*45*")</f>
        <v>0.6394062478793785</v>
      </c>
      <c r="G20" s="8">
        <f>AVERAGEIFS(Data!M:M,Data!$G:$G,"*45*")</f>
        <v>146.6184706091878</v>
      </c>
      <c r="H20" s="1">
        <f>AVERAGEIFS(Data!N:N,Data!$G:$G,"*45*")</f>
        <v>64.617256596684356</v>
      </c>
      <c r="I20" s="1">
        <f>AVERAGEIFS(Data!O:O,Data!$G:$G,"*45*")</f>
        <v>100.35801564156992</v>
      </c>
      <c r="J20" s="8">
        <f>AVERAGEIFS(Data!P:P,Data!$G:$G,"*45*")</f>
        <v>98.780437141656648</v>
      </c>
      <c r="K20" s="1">
        <f>AVERAGEIFS(Data!Q:Q,Data!$G:$G,"*45*")</f>
        <v>59.974281653761793</v>
      </c>
      <c r="L20" s="3">
        <f>AVERAGEIFS(Data!R:R,Data!$G:$G,"*45*")</f>
        <v>0.60295758768916119</v>
      </c>
      <c r="M20" s="3">
        <f>AVERAGEIFS(Data!S:S,Data!$G:$G,"*45*")</f>
        <v>0.66879745619371533</v>
      </c>
      <c r="N20">
        <f>AVERAGEIFS(Data!T:T,Data!$G:$G,"*45*")</f>
        <v>21.390625</v>
      </c>
      <c r="O20">
        <f>AVERAGEIFS(Data!U:U,Data!$G:$G,"*45*")</f>
        <v>0</v>
      </c>
      <c r="P20">
        <f>AVERAGEIFS(Data!V:V,Data!$G:$G,"*45*")</f>
        <v>0</v>
      </c>
      <c r="Q20">
        <f>AVERAGEIFS(Data!W:W,Data!$G:$G,"*45*")</f>
        <v>0</v>
      </c>
      <c r="R20">
        <f>AVERAGEIFS(Data!X:X,Data!$G:$G,"*45*")</f>
        <v>2</v>
      </c>
      <c r="S20">
        <f>AVERAGEIFS(Data!Y:Y,Data!$G:$G,"*45*")</f>
        <v>100</v>
      </c>
      <c r="T20">
        <f>AVERAGEIFS(Data!Z:Z,Data!$G:$G,"*45*")</f>
        <v>0.64999999105930317</v>
      </c>
      <c r="U20">
        <f>AVERAGEIFS(Data!AA:AA,Data!$G:$G,"*45*")</f>
        <v>1.29999995231628</v>
      </c>
      <c r="V20">
        <f>AVERAGEIFS(Data!AB:AB,Data!$G:$G,"*45*")</f>
        <v>0.89999997615814198</v>
      </c>
      <c r="W20" s="2">
        <f>AVERAGEIFS(Data!AC:AC,Data!$G:$G,"*45*")</f>
        <v>2.5067922206289912E-4</v>
      </c>
      <c r="X20" s="2">
        <f>AVERAGEIFS(Data!AD:AD,Data!$G:$G,"*45*")</f>
        <v>2.6624242264006138E-4</v>
      </c>
      <c r="Y20" s="2">
        <f>AVERAGEIFS(Data!AE:AE,Data!$G:$G,"*45*")</f>
        <v>5.4977351192064643E-4</v>
      </c>
      <c r="Z20" s="2">
        <f>AVERAGEIFS(Data!AF:AF,Data!$G:$G,"*45*")</f>
        <v>7.2569033136460334E-5</v>
      </c>
      <c r="AA20" s="3">
        <f>AVERAGEIFS(Data!AG:AG,Data!$G:$G,"*45*")</f>
        <v>8.0706618244734574E-2</v>
      </c>
      <c r="AB20" s="3">
        <f>AVERAGEIFS(Data!AH:AH,Data!$G:$G,"*45*")</f>
        <v>0.65972286506119804</v>
      </c>
      <c r="AC20" s="3">
        <f>AVERAGEIFS(Data!AI:AI,Data!$G:$G,"*45*")</f>
        <v>-0.16972890381069802</v>
      </c>
      <c r="AD20" s="3">
        <f>AVERAGEIFS(Data!AJ:AJ,Data!$G:$G,"*45*")</f>
        <v>-0.2876876979037461</v>
      </c>
      <c r="AE20" s="3">
        <f>AVERAGEIFS(Data!AK:AK,Data!$G:$G,"*45*")</f>
        <v>2.3424095136270848</v>
      </c>
    </row>
    <row r="21" spans="1:31" x14ac:dyDescent="0.25">
      <c r="A21" t="s">
        <v>133</v>
      </c>
      <c r="B21" s="1">
        <f>AVERAGEIFS(Data!H:H,Data!$G:$G,"*PlaneFull45")</f>
        <v>159.0428664684292</v>
      </c>
      <c r="C21" s="1">
        <f>AVERAGEIFS(Data!I:I,Data!$G:$G,"*PlaneFull45")</f>
        <v>66.20818638801569</v>
      </c>
      <c r="D21" s="8">
        <f>AVERAGEIFS(Data!J:J,Data!$G:$G,"*PlaneFull45")</f>
        <v>169.7736864089963</v>
      </c>
      <c r="E21" s="1">
        <f>AVERAGEIFS(Data!K:K,Data!$G:$G,"*PlaneFull45")</f>
        <v>108.74674987792943</v>
      </c>
      <c r="F21" s="3">
        <f>AVERAGEIFS(Data!L:L,Data!$G:$G,"*PlaneFull45")</f>
        <v>0.72250000108033385</v>
      </c>
      <c r="G21" s="8">
        <f>AVERAGEIFS(Data!M:M,Data!$G:$G,"*PlaneFull45")</f>
        <v>159.78195953369121</v>
      </c>
      <c r="H21" s="1">
        <f>AVERAGEIFS(Data!N:N,Data!$G:$G,"*PlaneFull45")</f>
        <v>79.916882753372107</v>
      </c>
      <c r="I21" s="1">
        <f>AVERAGEIFS(Data!O:O,Data!$G:$G,"*PlaneFull45")</f>
        <v>103.08487415313698</v>
      </c>
      <c r="J21" s="8">
        <f>AVERAGEIFS(Data!P:P,Data!$G:$G,"*PlaneFull45")</f>
        <v>116.13270592689491</v>
      </c>
      <c r="K21" s="1">
        <f>AVERAGEIFS(Data!Q:Q,Data!$G:$G,"*PlaneFull45")</f>
        <v>70.447751283645573</v>
      </c>
      <c r="L21" s="3">
        <f>AVERAGEIFS(Data!R:R,Data!$G:$G,"*PlaneFull45")</f>
        <v>0.56424702703952734</v>
      </c>
      <c r="M21" s="3">
        <f>AVERAGEIFS(Data!S:S,Data!$G:$G,"*PlaneFull45")</f>
        <v>0.62116725370287851</v>
      </c>
      <c r="N21">
        <f>AVERAGEIFS(Data!T:T,Data!$G:$G,"*PlaneFull45")</f>
        <v>21.625</v>
      </c>
      <c r="O21">
        <f>AVERAGEIFS(Data!U:U,Data!$G:$G,"*PlaneFull45")</f>
        <v>0</v>
      </c>
      <c r="P21">
        <f>AVERAGEIFS(Data!V:V,Data!$G:$G,"*PlaneFull45")</f>
        <v>0</v>
      </c>
      <c r="Q21">
        <f>AVERAGEIFS(Data!W:W,Data!$G:$G,"*PlaneFull45")</f>
        <v>0</v>
      </c>
      <c r="R21">
        <f>AVERAGEIFS(Data!X:X,Data!$G:$G,"*PlaneFull45")</f>
        <v>2</v>
      </c>
      <c r="S21">
        <f>AVERAGEIFS(Data!Y:Y,Data!$G:$G,"*PlaneFull45")</f>
        <v>100</v>
      </c>
      <c r="T21">
        <f>AVERAGEIFS(Data!Z:Z,Data!$G:$G,"*PlaneFull45")</f>
        <v>0.40000000596046398</v>
      </c>
      <c r="U21">
        <f>AVERAGEIFS(Data!AA:AA,Data!$G:$G,"*PlaneFull45")</f>
        <v>1.29999995231628</v>
      </c>
      <c r="V21">
        <f>AVERAGEIFS(Data!AB:AB,Data!$G:$G,"*PlaneFull45")</f>
        <v>0.89999997615814198</v>
      </c>
      <c r="W21" s="2">
        <f>AVERAGEIFS(Data!AC:AC,Data!$G:$G,"*PlaneFull45")</f>
        <v>2.2086473836679889E-4</v>
      </c>
      <c r="X21" s="2">
        <f>AVERAGEIFS(Data!AD:AD,Data!$G:$G,"*PlaneFull45")</f>
        <v>2.6204283494735072E-4</v>
      </c>
      <c r="Y21" s="2">
        <f>AVERAGEIFS(Data!AE:AE,Data!$G:$G,"*PlaneFull45")</f>
        <v>9.2773905635112691E-4</v>
      </c>
      <c r="Z21" s="2">
        <f>AVERAGEIFS(Data!AF:AF,Data!$G:$G,"*PlaneFull45")</f>
        <v>7.2241808084072491E-5</v>
      </c>
      <c r="AA21" s="3">
        <f>AVERAGEIFS(Data!AG:AG,Data!$G:$G,"*PlaneFull45")</f>
        <v>1.9254253053481538E-2</v>
      </c>
      <c r="AB21" s="3">
        <f>AVERAGEIFS(Data!AH:AH,Data!$G:$G,"*PlaneFull45")</f>
        <v>0.78561563610543483</v>
      </c>
      <c r="AC21" s="3">
        <f>AVERAGEIFS(Data!AI:AI,Data!$G:$G,"*PlaneFull45")</f>
        <v>-0.16118515654244936</v>
      </c>
      <c r="AD21" s="3">
        <f>AVERAGEIFS(Data!AJ:AJ,Data!$G:$G,"*PlaneFull45")</f>
        <v>-0.28374893551764546</v>
      </c>
      <c r="AE21" s="3">
        <f>AVERAGEIFS(Data!AK:AK,Data!$G:$G,"*PlaneFull45")</f>
        <v>1.8072562267836587</v>
      </c>
    </row>
    <row r="22" spans="1:31" x14ac:dyDescent="0.25">
      <c r="A22" s="9" t="s">
        <v>184</v>
      </c>
      <c r="B22" s="1">
        <f>AVERAGEIFS(Data!H:H,Data!$G:$G,"*SahParallel")</f>
        <v>74.095576047897211</v>
      </c>
      <c r="C22" s="1">
        <f>AVERAGEIFS(Data!I:I,Data!$G:$G,"*SahParallel")</f>
        <v>66.208186388015704</v>
      </c>
      <c r="D22" s="8">
        <f>AVERAGEIFS(Data!J:J,Data!$G:$G,"*SahParallel")</f>
        <v>86.462933301925545</v>
      </c>
      <c r="E22" s="1">
        <f>AVERAGEIFS(Data!K:K,Data!$G:$G,"*SahParallel")</f>
        <v>54.156437158584545</v>
      </c>
      <c r="F22" s="3">
        <f>AVERAGEIFS(Data!L:L,Data!$G:$G,"*SahParallel")</f>
        <v>0.69024999719113078</v>
      </c>
      <c r="G22" s="8">
        <f>AVERAGEIFS(Data!M:M,Data!$G:$G,"*SahParallel")</f>
        <v>75.099416553974109</v>
      </c>
      <c r="H22" s="1">
        <f>AVERAGEIFS(Data!N:N,Data!$G:$G,"*SahParallel")</f>
        <v>64.83283078670496</v>
      </c>
      <c r="I22" s="1">
        <f>AVERAGEIFS(Data!O:O,Data!$G:$G,"*SahParallel")</f>
        <v>47.506749719381268</v>
      </c>
      <c r="J22" s="8">
        <f>AVERAGEIFS(Data!P:P,Data!$G:$G,"*SahParallel")</f>
        <v>93.267600059509064</v>
      </c>
      <c r="K22" s="1">
        <f>AVERAGEIFS(Data!Q:Q,Data!$G:$G,"*SahParallel")</f>
        <v>57.026938199996863</v>
      </c>
      <c r="L22" s="3">
        <f>AVERAGEIFS(Data!R:R,Data!$G:$G,"*SahParallel")</f>
        <v>0.4811617592349644</v>
      </c>
      <c r="M22" s="3">
        <f>AVERAGEIFS(Data!S:S,Data!$G:$G,"*SahParallel")</f>
        <v>0.59260994475334838</v>
      </c>
      <c r="N22">
        <f>AVERAGEIFS(Data!T:T,Data!$G:$G,"*SahParallel")</f>
        <v>19.625</v>
      </c>
      <c r="O22">
        <f>AVERAGEIFS(Data!U:U,Data!$G:$G,"*SahParallel")</f>
        <v>0</v>
      </c>
      <c r="P22">
        <f>AVERAGEIFS(Data!V:V,Data!$G:$G,"*SahParallel")</f>
        <v>0</v>
      </c>
      <c r="Q22">
        <f>AVERAGEIFS(Data!W:W,Data!$G:$G,"*SahParallel")</f>
        <v>0</v>
      </c>
      <c r="R22">
        <f>AVERAGEIFS(Data!X:X,Data!$G:$G,"*SahParallel")</f>
        <v>2</v>
      </c>
      <c r="S22">
        <f>AVERAGEIFS(Data!Y:Y,Data!$G:$G,"*SahParallel")</f>
        <v>100</v>
      </c>
      <c r="T22">
        <f>AVERAGEIFS(Data!Z:Z,Data!$G:$G,"*SahParallel")</f>
        <v>0.40000000596046381</v>
      </c>
      <c r="U22">
        <f>AVERAGEIFS(Data!AA:AA,Data!$G:$G,"*SahParallel")</f>
        <v>1.2999999523162802</v>
      </c>
      <c r="V22">
        <f>AVERAGEIFS(Data!AB:AB,Data!$G:$G,"*SahParallel")</f>
        <v>0.89999997615814198</v>
      </c>
      <c r="W22" s="2">
        <f>AVERAGEIFS(Data!AC:AC,Data!$G:$G,"*SahParallel")</f>
        <v>2.1444465801323491E-4</v>
      </c>
      <c r="X22" s="2">
        <f>AVERAGEIFS(Data!AD:AD,Data!$G:$G,"*SahParallel")</f>
        <v>2.7329642034601377E-4</v>
      </c>
      <c r="Y22" s="2">
        <f>AVERAGEIFS(Data!AE:AE,Data!$G:$G,"*SahParallel")</f>
        <v>7.4171799951727721E-5</v>
      </c>
      <c r="Z22" s="2">
        <f>AVERAGEIFS(Data!AF:AF,Data!$G:$G,"*SahParallel")</f>
        <v>7.4572846187947989E-5</v>
      </c>
      <c r="AA22" s="3">
        <f>AVERAGEIFS(Data!AG:AG,Data!$G:$G,"*SahParallel")</f>
        <v>4.2904124527412282E-2</v>
      </c>
      <c r="AB22" s="3">
        <f>AVERAGEIFS(Data!AH:AH,Data!$G:$G,"*SahParallel")</f>
        <v>0.41297873971276344</v>
      </c>
      <c r="AC22" s="3">
        <f>AVERAGEIFS(Data!AI:AI,Data!$G:$G,"*SahParallel")</f>
        <v>0.23888320624436107</v>
      </c>
      <c r="AD22" s="3">
        <f>AVERAGEIFS(Data!AJ:AJ,Data!$G:$G,"*SahParallel")</f>
        <v>3.6030124532825544E-2</v>
      </c>
      <c r="AE22" s="3">
        <f>AVERAGEIFS(Data!AK:AK,Data!$G:$G,"*SahParallel")</f>
        <v>0.70377589835208498</v>
      </c>
    </row>
    <row r="23" spans="1:31" x14ac:dyDescent="0.25">
      <c r="A23" s="9" t="s">
        <v>185</v>
      </c>
      <c r="B23" s="1">
        <f>AVERAGEIFS(Data!H:H,Data!$G:$G,"*Sah15")</f>
        <v>80.793572783469983</v>
      </c>
      <c r="C23" s="1">
        <f>AVERAGEIFS(Data!I:I,Data!$G:$G,"*Sah15")</f>
        <v>66.208186388015704</v>
      </c>
      <c r="D23" s="8">
        <f>AVERAGEIFS(Data!J:J,Data!$G:$G,"*Sah15")</f>
        <v>93.841745138168037</v>
      </c>
      <c r="E23" s="1">
        <f>AVERAGEIFS(Data!K:K,Data!$G:$G,"*Sah15")</f>
        <v>58.247687458991969</v>
      </c>
      <c r="F23" s="3">
        <f>AVERAGEIFS(Data!L:L,Data!$G:$G,"*Sah15")</f>
        <v>0.66681249998509862</v>
      </c>
      <c r="G23" s="8">
        <f>AVERAGEIFS(Data!M:M,Data!$G:$G,"*Sah15")</f>
        <v>83.135439276695038</v>
      </c>
      <c r="H23" s="1">
        <f>AVERAGEIFS(Data!N:N,Data!$G:$G,"*Sah15")</f>
        <v>59.462314426898814</v>
      </c>
      <c r="I23" s="1">
        <f>AVERAGEIFS(Data!O:O,Data!$G:$G,"*Sah15")</f>
        <v>52.117625594139056</v>
      </c>
      <c r="J23" s="8">
        <f>AVERAGEIFS(Data!P:P,Data!$G:$G,"*Sah15")</f>
        <v>97.724826097488148</v>
      </c>
      <c r="K23" s="1">
        <f>AVERAGEIFS(Data!Q:Q,Data!$G:$G,"*Sah15")</f>
        <v>59.624686956405519</v>
      </c>
      <c r="L23" s="3">
        <f>AVERAGEIFS(Data!R:R,Data!$G:$G,"*Sah15")</f>
        <v>0.53508947603404478</v>
      </c>
      <c r="M23" s="3">
        <f>AVERAGEIFS(Data!S:S,Data!$G:$G,"*Sah15")</f>
        <v>0.64057048037648157</v>
      </c>
      <c r="N23">
        <f>AVERAGEIFS(Data!T:T,Data!$G:$G,"*Sah15")</f>
        <v>20</v>
      </c>
      <c r="O23">
        <f>AVERAGEIFS(Data!U:U,Data!$G:$G,"*Sah15")</f>
        <v>0</v>
      </c>
      <c r="P23">
        <f>AVERAGEIFS(Data!V:V,Data!$G:$G,"*Sah15")</f>
        <v>0</v>
      </c>
      <c r="Q23">
        <f>AVERAGEIFS(Data!W:W,Data!$G:$G,"*Sah15")</f>
        <v>0</v>
      </c>
      <c r="R23">
        <f>AVERAGEIFS(Data!X:X,Data!$G:$G,"*Sah15")</f>
        <v>2</v>
      </c>
      <c r="S23">
        <f>AVERAGEIFS(Data!Y:Y,Data!$G:$G,"*Sah15")</f>
        <v>100</v>
      </c>
      <c r="T23">
        <f>AVERAGEIFS(Data!Z:Z,Data!$G:$G,"*Sah15")</f>
        <v>0.40000000596046381</v>
      </c>
      <c r="U23">
        <f>AVERAGEIFS(Data!AA:AA,Data!$G:$G,"*Sah15")</f>
        <v>1.2999999523162802</v>
      </c>
      <c r="V23">
        <f>AVERAGEIFS(Data!AB:AB,Data!$G:$G,"*Sah15")</f>
        <v>0.89999997615814198</v>
      </c>
      <c r="W23" s="2">
        <f>AVERAGEIFS(Data!AC:AC,Data!$G:$G,"*Sah15")</f>
        <v>2.3379868434858451E-4</v>
      </c>
      <c r="X23" s="2">
        <f>AVERAGEIFS(Data!AD:AD,Data!$G:$G,"*Sah15")</f>
        <v>2.6668179089028811E-4</v>
      </c>
      <c r="Y23" s="2">
        <f>AVERAGEIFS(Data!AE:AE,Data!$G:$G,"*Sah15")</f>
        <v>7.2442078362655566E-5</v>
      </c>
      <c r="Z23" s="2">
        <f>AVERAGEIFS(Data!AF:AF,Data!$G:$G,"*Sah15")</f>
        <v>7.2828845532058013E-5</v>
      </c>
      <c r="AA23" s="3">
        <f>AVERAGEIFS(Data!AG:AG,Data!$G:$G,"*Sah15")</f>
        <v>5.2042766651841973E-2</v>
      </c>
      <c r="AB23" s="3">
        <f>AVERAGEIFS(Data!AH:AH,Data!$G:$G,"*Sah15")</f>
        <v>0.48874804187714982</v>
      </c>
      <c r="AC23" s="3">
        <f>AVERAGEIFS(Data!AI:AI,Data!$G:$G,"*Sah15")</f>
        <v>0.16130345697010137</v>
      </c>
      <c r="AD23" s="3">
        <f>AVERAGEIFS(Data!AJ:AJ,Data!$G:$G,"*Sah15")</f>
        <v>-1.4093478564549696E-2</v>
      </c>
      <c r="AE23" s="3">
        <f>AVERAGEIFS(Data!AK:AK,Data!$G:$G,"*Sah15")</f>
        <v>0.73500372347323628</v>
      </c>
    </row>
    <row r="24" spans="1:31" x14ac:dyDescent="0.25">
      <c r="A24" s="9" t="s">
        <v>187</v>
      </c>
      <c r="B24" s="1">
        <f>AVERAGEIFS(Data!H:H,Data!$G:$G,"*SahOblique")</f>
        <v>90.35264968872039</v>
      </c>
      <c r="C24" s="1">
        <f>AVERAGEIFS(Data!I:I,Data!$G:$G,"*SahOblique")</f>
        <v>66.208186388015704</v>
      </c>
      <c r="D24" s="8">
        <f>AVERAGEIFS(Data!J:J,Data!$G:$G,"*SahOblique")</f>
        <v>103.11530399322479</v>
      </c>
      <c r="E24" s="1">
        <f>AVERAGEIFS(Data!K:K,Data!$G:$G,"*SahOblique")</f>
        <v>62.927374839782644</v>
      </c>
      <c r="F24" s="3">
        <f>AVERAGEIFS(Data!L:L,Data!$G:$G,"*SahOblique")</f>
        <v>0.64206249639391877</v>
      </c>
      <c r="G24" s="8">
        <f>AVERAGEIFS(Data!M:M,Data!$G:$G,"*SahOblique")</f>
        <v>93.778453946113288</v>
      </c>
      <c r="H24" s="1">
        <f>AVERAGEIFS(Data!N:N,Data!$G:$G,"*SahOblique")</f>
        <v>40.992270648479405</v>
      </c>
      <c r="I24" s="1">
        <f>AVERAGEIFS(Data!O:O,Data!$G:$G,"*SahOblique")</f>
        <v>57.537250101566215</v>
      </c>
      <c r="J24" s="8">
        <f>AVERAGEIFS(Data!P:P,Data!$G:$G,"*SahOblique")</f>
        <v>96.607706665992467</v>
      </c>
      <c r="K24" s="1">
        <f>AVERAGEIFS(Data!Q:Q,Data!$G:$G,"*SahOblique")</f>
        <v>58.570125043392061</v>
      </c>
      <c r="L24" s="3">
        <f>AVERAGEIFS(Data!R:R,Data!$G:$G,"*SahOblique")</f>
        <v>0.58539236523210958</v>
      </c>
      <c r="M24" s="3">
        <f>AVERAGEIFS(Data!S:S,Data!$G:$G,"*SahOblique")</f>
        <v>0.66518328711390462</v>
      </c>
      <c r="N24">
        <f>AVERAGEIFS(Data!T:T,Data!$G:$G,"*SahOblique")</f>
        <v>19.4375</v>
      </c>
      <c r="O24">
        <f>AVERAGEIFS(Data!U:U,Data!$G:$G,"*SahOblique")</f>
        <v>0</v>
      </c>
      <c r="P24">
        <f>AVERAGEIFS(Data!V:V,Data!$G:$G,"*SahOblique")</f>
        <v>0</v>
      </c>
      <c r="Q24">
        <f>AVERAGEIFS(Data!W:W,Data!$G:$G,"*SahOblique")</f>
        <v>0</v>
      </c>
      <c r="R24">
        <f>AVERAGEIFS(Data!X:X,Data!$G:$G,"*SahOblique")</f>
        <v>2</v>
      </c>
      <c r="S24">
        <f>AVERAGEIFS(Data!Y:Y,Data!$G:$G,"*SahOblique")</f>
        <v>100</v>
      </c>
      <c r="T24">
        <f>AVERAGEIFS(Data!Z:Z,Data!$G:$G,"*SahOblique")</f>
        <v>0.40000000596046381</v>
      </c>
      <c r="U24">
        <f>AVERAGEIFS(Data!AA:AA,Data!$G:$G,"*SahOblique")</f>
        <v>1.2999999523162802</v>
      </c>
      <c r="V24">
        <f>AVERAGEIFS(Data!AB:AB,Data!$G:$G,"*SahOblique")</f>
        <v>0.89999997615814198</v>
      </c>
      <c r="W24" s="2">
        <f>AVERAGEIFS(Data!AC:AC,Data!$G:$G,"*SahOblique")</f>
        <v>2.4327094797627026E-4</v>
      </c>
      <c r="X24" s="2">
        <f>AVERAGEIFS(Data!AD:AD,Data!$G:$G,"*SahOblique")</f>
        <v>2.6642850752978077E-4</v>
      </c>
      <c r="Y24" s="2">
        <f>AVERAGEIFS(Data!AE:AE,Data!$G:$G,"*SahOblique")</f>
        <v>7.2609134349477204E-5</v>
      </c>
      <c r="Z24" s="2">
        <f>AVERAGEIFS(Data!AF:AF,Data!$G:$G,"*SahOblique")</f>
        <v>7.2534048285888248E-5</v>
      </c>
      <c r="AA24" s="3">
        <f>AVERAGEIFS(Data!AG:AG,Data!$G:$G,"*SahOblique")</f>
        <v>7.7722684953536403E-2</v>
      </c>
      <c r="AB24" s="3">
        <f>AVERAGEIFS(Data!AH:AH,Data!$G:$G,"*SahOblique")</f>
        <v>0.52424828344295271</v>
      </c>
      <c r="AC24" s="3">
        <f>AVERAGEIFS(Data!AI:AI,Data!$G:$G,"*SahOblique")</f>
        <v>1.6602437265677034E-2</v>
      </c>
      <c r="AD24" s="3">
        <f>AVERAGEIFS(Data!AJ:AJ,Data!$G:$G,"*SahOblique")</f>
        <v>-0.10875704298116746</v>
      </c>
      <c r="AE24" s="3">
        <f>AVERAGEIFS(Data!AK:AK,Data!$G:$G,"*SahOblique")</f>
        <v>0.9431445570245528</v>
      </c>
    </row>
    <row r="25" spans="1:31" x14ac:dyDescent="0.25">
      <c r="A25" s="9" t="s">
        <v>186</v>
      </c>
      <c r="B25" s="1">
        <f>AVERAGEIFS(Data!H:H,Data!$G:$G,"*Sah45")</f>
        <v>103.98886859416929</v>
      </c>
      <c r="C25" s="1">
        <f>AVERAGEIFS(Data!I:I,Data!$G:$G,"*Sah45")</f>
        <v>66.208186388015704</v>
      </c>
      <c r="D25" s="8">
        <f>AVERAGEIFS(Data!J:J,Data!$G:$G,"*Sah45")</f>
        <v>116.00120794773062</v>
      </c>
      <c r="E25" s="1">
        <f>AVERAGEIFS(Data!K:K,Data!$G:$G,"*Sah45")</f>
        <v>74.440999627113172</v>
      </c>
      <c r="F25" s="3">
        <f>AVERAGEIFS(Data!L:L,Data!$G:$G,"*Sah45")</f>
        <v>0.64068749547004678</v>
      </c>
      <c r="G25" s="8">
        <f>AVERAGEIFS(Data!M:M,Data!$G:$G,"*Sah45")</f>
        <v>106.30559539794893</v>
      </c>
      <c r="H25" s="1">
        <f>AVERAGEIFS(Data!N:N,Data!$G:$G,"*Sah45")</f>
        <v>51.17243053019034</v>
      </c>
      <c r="I25" s="1">
        <f>AVERAGEIFS(Data!O:O,Data!$G:$G,"*Sah45")</f>
        <v>68.973874926566978</v>
      </c>
      <c r="J25" s="8">
        <f>AVERAGEIFS(Data!P:P,Data!$G:$G,"*Sah45")</f>
        <v>101.23553740978213</v>
      </c>
      <c r="K25" s="1">
        <f>AVERAGEIFS(Data!Q:Q,Data!$G:$G,"*Sah45")</f>
        <v>61.203625380992733</v>
      </c>
      <c r="L25" s="3">
        <f>AVERAGEIFS(Data!R:R,Data!$G:$G,"*Sah45")</f>
        <v>0.59644883126020387</v>
      </c>
      <c r="M25" s="3">
        <f>AVERAGEIFS(Data!S:S,Data!$G:$G,"*Sah45")</f>
        <v>0.66649834997951951</v>
      </c>
      <c r="N25">
        <f>AVERAGEIFS(Data!T:T,Data!$G:$G,"*Sah45")</f>
        <v>20.4375</v>
      </c>
      <c r="O25">
        <f>AVERAGEIFS(Data!U:U,Data!$G:$G,"*Sah45")</f>
        <v>0</v>
      </c>
      <c r="P25">
        <f>AVERAGEIFS(Data!V:V,Data!$G:$G,"*Sah45")</f>
        <v>0</v>
      </c>
      <c r="Q25">
        <f>AVERAGEIFS(Data!W:W,Data!$G:$G,"*Sah45")</f>
        <v>0</v>
      </c>
      <c r="R25">
        <f>AVERAGEIFS(Data!X:X,Data!$G:$G,"*Sah45")</f>
        <v>2</v>
      </c>
      <c r="S25">
        <f>AVERAGEIFS(Data!Y:Y,Data!$G:$G,"*Sah45")</f>
        <v>100</v>
      </c>
      <c r="T25">
        <f>AVERAGEIFS(Data!Z:Z,Data!$G:$G,"*Sah45")</f>
        <v>0.40000000596046381</v>
      </c>
      <c r="U25">
        <f>AVERAGEIFS(Data!AA:AA,Data!$G:$G,"*Sah45")</f>
        <v>1.2999999523162802</v>
      </c>
      <c r="V25">
        <f>AVERAGEIFS(Data!AB:AB,Data!$G:$G,"*Sah45")</f>
        <v>0.89999997615814198</v>
      </c>
      <c r="W25" s="2">
        <f>AVERAGEIFS(Data!AC:AC,Data!$G:$G,"*Sah45")</f>
        <v>2.3103255716705421E-4</v>
      </c>
      <c r="X25" s="2">
        <f>AVERAGEIFS(Data!AD:AD,Data!$G:$G,"*Sah45")</f>
        <v>2.6881473604589652E-4</v>
      </c>
      <c r="Y25" s="2">
        <f>AVERAGEIFS(Data!AE:AE,Data!$G:$G,"*Sah45")</f>
        <v>7.250467569974714E-5</v>
      </c>
      <c r="Z25" s="2">
        <f>AVERAGEIFS(Data!AF:AF,Data!$G:$G,"*Sah45")</f>
        <v>7.2669295150262742E-5</v>
      </c>
      <c r="AA25" s="3">
        <f>AVERAGEIFS(Data!AG:AG,Data!$G:$G,"*Sah45")</f>
        <v>8.1041962451647132E-2</v>
      </c>
      <c r="AB25" s="3">
        <f>AVERAGEIFS(Data!AH:AH,Data!$G:$G,"*Sah45")</f>
        <v>0.66654264957322973</v>
      </c>
      <c r="AC25" s="3">
        <f>AVERAGEIFS(Data!AI:AI,Data!$G:$G,"*Sah45")</f>
        <v>-1.1342846264851499E-2</v>
      </c>
      <c r="AD25" s="3">
        <f>AVERAGEIFS(Data!AJ:AJ,Data!$G:$G,"*Sah45")</f>
        <v>-0.13984380694979937</v>
      </c>
      <c r="AE25" s="3">
        <f>AVERAGEIFS(Data!AK:AK,Data!$G:$G,"*Sah45")</f>
        <v>1.1590924334161188</v>
      </c>
    </row>
    <row r="26" spans="1:31" x14ac:dyDescent="0.25">
      <c r="A26" t="s">
        <v>139</v>
      </c>
      <c r="B26" s="1">
        <f>AVERAGEIFS(Data!H:H,Data!$G:$G,"*PlaneFullParallelLongest")</f>
        <v>136.79615235328652</v>
      </c>
      <c r="C26" s="1">
        <f>AVERAGEIFS(Data!I:I,Data!$G:$G,"*PlaneFullParallelLongest")</f>
        <v>66.20818638801569</v>
      </c>
      <c r="D26" s="8">
        <f>AVERAGEIFS(Data!J:J,Data!$G:$G,"*PlaneFullParallelLongest")</f>
        <v>147.78365993499713</v>
      </c>
      <c r="E26" s="1">
        <f>AVERAGEIFS(Data!K:K,Data!$G:$G,"*PlaneFullParallelLongest")</f>
        <v>102.97762370109544</v>
      </c>
      <c r="F26" s="3">
        <f>AVERAGEIFS(Data!L:L,Data!$G:$G,"*PlaneFullParallelLongest")</f>
        <v>0.76174999587237791</v>
      </c>
      <c r="G26" s="8">
        <f>AVERAGEIFS(Data!M:M,Data!$G:$G,"*PlaneFullParallelLongest")</f>
        <v>136.90715551376314</v>
      </c>
      <c r="H26" s="1">
        <f>AVERAGEIFS(Data!N:N,Data!$G:$G,"*PlaneFullParallelLongest")</f>
        <v>106.74193608760817</v>
      </c>
      <c r="I26" s="1">
        <f>AVERAGEIFS(Data!O:O,Data!$G:$G,"*PlaneFullParallelLongest")</f>
        <v>96.505125045776126</v>
      </c>
      <c r="J26" s="8">
        <f>AVERAGEIFS(Data!P:P,Data!$G:$G,"*PlaneFullParallelLongest")</f>
        <v>101.67356824874852</v>
      </c>
      <c r="K26" s="1">
        <f>AVERAGEIFS(Data!Q:Q,Data!$G:$G,"*PlaneFullParallelLongest")</f>
        <v>62.26450097560879</v>
      </c>
      <c r="L26" s="3">
        <f>AVERAGEIFS(Data!R:R,Data!$G:$G,"*PlaneFullParallelLongest")</f>
        <v>0.58966976776719049</v>
      </c>
      <c r="M26" s="3">
        <f>AVERAGEIFS(Data!S:S,Data!$G:$G,"*PlaneFullParallelLongest")</f>
        <v>0.61758983880281404</v>
      </c>
      <c r="N26">
        <f>AVERAGEIFS(Data!T:T,Data!$G:$G,"*PlaneFullParallelLongest")</f>
        <v>21</v>
      </c>
      <c r="O26">
        <f>AVERAGEIFS(Data!U:U,Data!$G:$G,"*PlaneFullParallelLongest")</f>
        <v>0</v>
      </c>
      <c r="P26">
        <f>AVERAGEIFS(Data!V:V,Data!$G:$G,"*PlaneFullParallelLongest")</f>
        <v>0</v>
      </c>
      <c r="Q26">
        <f>AVERAGEIFS(Data!W:W,Data!$G:$G,"*PlaneFullParallelLongest")</f>
        <v>0</v>
      </c>
      <c r="R26">
        <f>AVERAGEIFS(Data!X:X,Data!$G:$G,"*PlaneFullParallelLongest")</f>
        <v>2</v>
      </c>
      <c r="S26">
        <f>AVERAGEIFS(Data!Y:Y,Data!$G:$G,"*PlaneFullParallelLongest")</f>
        <v>100</v>
      </c>
      <c r="T26">
        <f>AVERAGEIFS(Data!Z:Z,Data!$G:$G,"*PlaneFullParallelLongest")</f>
        <v>0.89999997615814198</v>
      </c>
      <c r="U26">
        <f>AVERAGEIFS(Data!AA:AA,Data!$G:$G,"*PlaneFullParallelLongest")</f>
        <v>1.29999995231628</v>
      </c>
      <c r="V26">
        <f>AVERAGEIFS(Data!AB:AB,Data!$G:$G,"*PlaneFullParallelLongest")</f>
        <v>0.89999997615814198</v>
      </c>
      <c r="W26" s="2">
        <f>AVERAGEIFS(Data!AC:AC,Data!$G:$G,"*PlaneFullParallelLongest")</f>
        <v>2.631981988088224E-4</v>
      </c>
      <c r="X26" s="2">
        <f>AVERAGEIFS(Data!AD:AD,Data!$G:$G,"*PlaneFullParallelLongest")</f>
        <v>2.6383189469925074E-4</v>
      </c>
      <c r="Y26" s="2">
        <f>AVERAGEIFS(Data!AE:AE,Data!$G:$G,"*PlaneFullParallelLongest")</f>
        <v>1.3384898775257125E-3</v>
      </c>
      <c r="Z26" s="2">
        <f>AVERAGEIFS(Data!AF:AF,Data!$G:$G,"*PlaneFullParallelLongest")</f>
        <v>7.2619372076587697E-5</v>
      </c>
      <c r="AA26" s="3">
        <f>AVERAGEIFS(Data!AG:AG,Data!$G:$G,"*PlaneFullParallelLongest")</f>
        <v>1.4962451709864683E-2</v>
      </c>
      <c r="AB26" s="3">
        <f>AVERAGEIFS(Data!AH:AH,Data!$G:$G,"*PlaneFullParallelLongest")</f>
        <v>0.55089834221099354</v>
      </c>
      <c r="AC26" s="3">
        <f>AVERAGEIFS(Data!AI:AI,Data!$G:$G,"*PlaneFullParallelLongest")</f>
        <v>-0.12857684813671577</v>
      </c>
      <c r="AD26" s="3">
        <f>AVERAGEIFS(Data!AJ:AJ,Data!$G:$G,"*PlaneFullParallelLongest")</f>
        <v>-0.24185280581887858</v>
      </c>
      <c r="AE26" s="3">
        <f>AVERAGEIFS(Data!AK:AK,Data!$G:$G,"*PlaneFullParallelLongest")</f>
        <v>1.2373322895226855</v>
      </c>
    </row>
    <row r="27" spans="1:31" x14ac:dyDescent="0.25">
      <c r="A27" t="s">
        <v>140</v>
      </c>
      <c r="B27" s="1">
        <f>AVERAGEIFS(Data!H:H,Data!$G:$G,"*PlaneFull15Longest")</f>
        <v>183.76424479484524</v>
      </c>
      <c r="C27" s="1">
        <f>AVERAGEIFS(Data!I:I,Data!$G:$G,"*PlaneFull15Longest")</f>
        <v>66.20818638801569</v>
      </c>
      <c r="D27" s="8">
        <f>AVERAGEIFS(Data!J:J,Data!$G:$G,"*PlaneFull15Longest")</f>
        <v>192.69190883636435</v>
      </c>
      <c r="E27" s="1">
        <f>AVERAGEIFS(Data!K:K,Data!$G:$G,"*PlaneFull15Longest")</f>
        <v>136.40449976921053</v>
      </c>
      <c r="F27" s="3">
        <f>AVERAGEIFS(Data!L:L,Data!$G:$G,"*PlaneFull15Longest")</f>
        <v>0.74137500580400184</v>
      </c>
      <c r="G27" s="8">
        <f>AVERAGEIFS(Data!M:M,Data!$G:$G,"*PlaneFull15Longest")</f>
        <v>183.11065888404818</v>
      </c>
      <c r="H27" s="1">
        <f>AVERAGEIFS(Data!N:N,Data!$G:$G,"*PlaneFull15Longest")</f>
        <v>111.25143170356732</v>
      </c>
      <c r="I27" s="1">
        <f>AVERAGEIFS(Data!O:O,Data!$G:$G,"*PlaneFull15Longest")</f>
        <v>130.86787509918199</v>
      </c>
      <c r="J27" s="8">
        <f>AVERAGEIFS(Data!P:P,Data!$G:$G,"*PlaneFull15Longest")</f>
        <v>112.34608268737767</v>
      </c>
      <c r="K27" s="1">
        <f>AVERAGEIFS(Data!Q:Q,Data!$G:$G,"*PlaneFull15Longest")</f>
        <v>68.59237539768209</v>
      </c>
      <c r="L27" s="3">
        <f>AVERAGEIFS(Data!R:R,Data!$G:$G,"*PlaneFull15Longest")</f>
        <v>0.64234881475567773</v>
      </c>
      <c r="M27" s="3">
        <f>AVERAGEIFS(Data!S:S,Data!$G:$G,"*PlaneFull15Longest")</f>
        <v>0.69516959786415056</v>
      </c>
      <c r="N27">
        <f>AVERAGEIFS(Data!T:T,Data!$G:$G,"*PlaneFull15Longest")</f>
        <v>21.125</v>
      </c>
      <c r="O27">
        <f>AVERAGEIFS(Data!U:U,Data!$G:$G,"*PlaneFull15Longest")</f>
        <v>0</v>
      </c>
      <c r="P27">
        <f>AVERAGEIFS(Data!V:V,Data!$G:$G,"*PlaneFull15Longest")</f>
        <v>0</v>
      </c>
      <c r="Q27">
        <f>AVERAGEIFS(Data!W:W,Data!$G:$G,"*PlaneFull15Longest")</f>
        <v>0</v>
      </c>
      <c r="R27">
        <f>AVERAGEIFS(Data!X:X,Data!$G:$G,"*PlaneFull15Longest")</f>
        <v>2</v>
      </c>
      <c r="S27">
        <f>AVERAGEIFS(Data!Y:Y,Data!$G:$G,"*PlaneFull15Longest")</f>
        <v>100</v>
      </c>
      <c r="T27">
        <f>AVERAGEIFS(Data!Z:Z,Data!$G:$G,"*PlaneFull15Longest")</f>
        <v>0.89999997615814198</v>
      </c>
      <c r="U27">
        <f>AVERAGEIFS(Data!AA:AA,Data!$G:$G,"*PlaneFull15Longest")</f>
        <v>1.29999995231628</v>
      </c>
      <c r="V27">
        <f>AVERAGEIFS(Data!AB:AB,Data!$G:$G,"*PlaneFull15Longest")</f>
        <v>0.89999997615814198</v>
      </c>
      <c r="W27" s="2">
        <f>AVERAGEIFS(Data!AC:AC,Data!$G:$G,"*PlaneFull15Longest")</f>
        <v>2.6861246078624336E-4</v>
      </c>
      <c r="X27" s="2">
        <f>AVERAGEIFS(Data!AD:AD,Data!$G:$G,"*PlaneFull15Longest")</f>
        <v>2.6158788023167236E-4</v>
      </c>
      <c r="Y27" s="2">
        <f>AVERAGEIFS(Data!AE:AE,Data!$G:$G,"*PlaneFull15Longest")</f>
        <v>1.6708885086700262E-3</v>
      </c>
      <c r="Z27" s="2">
        <f>AVERAGEIFS(Data!AF:AF,Data!$G:$G,"*PlaneFull15Longest")</f>
        <v>7.206063310150053E-5</v>
      </c>
      <c r="AA27" s="3">
        <f>AVERAGEIFS(Data!AG:AG,Data!$G:$G,"*PlaneFull15Longest")</f>
        <v>1.6702446822719853E-2</v>
      </c>
      <c r="AB27" s="3">
        <f>AVERAGEIFS(Data!AH:AH,Data!$G:$G,"*PlaneFull15Longest")</f>
        <v>0.72697001835835773</v>
      </c>
      <c r="AC27" s="3">
        <f>AVERAGEIFS(Data!AI:AI,Data!$G:$G,"*PlaneFull15Longest")</f>
        <v>-0.20488103348021625</v>
      </c>
      <c r="AD27" s="3">
        <f>AVERAGEIFS(Data!AJ:AJ,Data!$G:$G,"*PlaneFull15Longest")</f>
        <v>-0.30785678453459209</v>
      </c>
      <c r="AE27" s="3">
        <f>AVERAGEIFS(Data!AK:AK,Data!$G:$G,"*PlaneFull15Longest")</f>
        <v>1.7058674963801366</v>
      </c>
    </row>
    <row r="28" spans="1:31" x14ac:dyDescent="0.25">
      <c r="A28" t="s">
        <v>141</v>
      </c>
      <c r="B28" s="1">
        <f>AVERAGEIFS(Data!H:H,Data!$G:$G,"*PlaneFull45Longest")</f>
        <v>210.87701630592298</v>
      </c>
      <c r="C28" s="1">
        <f>AVERAGEIFS(Data!I:I,Data!$G:$G,"*PlaneFull45Longest")</f>
        <v>66.20818638801569</v>
      </c>
      <c r="D28" s="8">
        <f>AVERAGEIFS(Data!J:J,Data!$G:$G,"*PlaneFull45Longest")</f>
        <v>220.34534978866552</v>
      </c>
      <c r="E28" s="1">
        <f>AVERAGEIFS(Data!K:K,Data!$G:$G,"*PlaneFull45Longest")</f>
        <v>158.10687708854653</v>
      </c>
      <c r="F28" s="3">
        <f>AVERAGEIFS(Data!L:L,Data!$G:$G,"*PlaneFull45Longest")</f>
        <v>0.72787500545382466</v>
      </c>
      <c r="G28" s="8">
        <f>AVERAGEIFS(Data!M:M,Data!$G:$G,"*PlaneFull45Longest")</f>
        <v>210.54564189910857</v>
      </c>
      <c r="H28" s="1">
        <f>AVERAGEIFS(Data!N:N,Data!$G:$G,"*PlaneFull45Longest")</f>
        <v>91.393058300018239</v>
      </c>
      <c r="I28" s="1">
        <f>AVERAGEIFS(Data!O:O,Data!$G:$G,"*PlaneFull45Longest")</f>
        <v>152.56162321567516</v>
      </c>
      <c r="J28" s="8">
        <f>AVERAGEIFS(Data!P:P,Data!$G:$G,"*PlaneFull45Longest")</f>
        <v>116.16039037704432</v>
      </c>
      <c r="K28" s="1">
        <f>AVERAGEIFS(Data!Q:Q,Data!$G:$G,"*PlaneFull45Longest")</f>
        <v>70.601250171661306</v>
      </c>
      <c r="L28" s="3">
        <f>AVERAGEIFS(Data!R:R,Data!$G:$G,"*PlaneFull45Longest")</f>
        <v>0.61857146024703924</v>
      </c>
      <c r="M28" s="3">
        <f>AVERAGEIFS(Data!S:S,Data!$G:$G,"*PlaneFull45Longest")</f>
        <v>0.66078653559088663</v>
      </c>
      <c r="N28">
        <f>AVERAGEIFS(Data!T:T,Data!$G:$G,"*PlaneFull45Longest")</f>
        <v>20.5</v>
      </c>
      <c r="O28">
        <f>AVERAGEIFS(Data!U:U,Data!$G:$G,"*PlaneFull45Longest")</f>
        <v>0</v>
      </c>
      <c r="P28">
        <f>AVERAGEIFS(Data!V:V,Data!$G:$G,"*PlaneFull45Longest")</f>
        <v>0</v>
      </c>
      <c r="Q28">
        <f>AVERAGEIFS(Data!W:W,Data!$G:$G,"*PlaneFull45Longest")</f>
        <v>0</v>
      </c>
      <c r="R28">
        <f>AVERAGEIFS(Data!X:X,Data!$G:$G,"*PlaneFull45Longest")</f>
        <v>2</v>
      </c>
      <c r="S28">
        <f>AVERAGEIFS(Data!Y:Y,Data!$G:$G,"*PlaneFull45Longest")</f>
        <v>100</v>
      </c>
      <c r="T28">
        <f>AVERAGEIFS(Data!Z:Z,Data!$G:$G,"*PlaneFull45Longest")</f>
        <v>0.89999997615814198</v>
      </c>
      <c r="U28">
        <f>AVERAGEIFS(Data!AA:AA,Data!$G:$G,"*PlaneFull45Longest")</f>
        <v>1.29999995231628</v>
      </c>
      <c r="V28">
        <f>AVERAGEIFS(Data!AB:AB,Data!$G:$G,"*PlaneFull45Longest")</f>
        <v>0.89999997615814198</v>
      </c>
      <c r="W28" s="2">
        <f>AVERAGEIFS(Data!AC:AC,Data!$G:$G,"*PlaneFull45Longest")</f>
        <v>2.6616181639837989E-4</v>
      </c>
      <c r="X28" s="2">
        <f>AVERAGEIFS(Data!AD:AD,Data!$G:$G,"*PlaneFull45Longest")</f>
        <v>2.5958303012885099E-4</v>
      </c>
      <c r="Y28" s="2">
        <f>AVERAGEIFS(Data!AE:AE,Data!$G:$G,"*PlaneFull45Longest")</f>
        <v>1.7186842305818527E-3</v>
      </c>
      <c r="Z28" s="2">
        <f>AVERAGEIFS(Data!AF:AF,Data!$G:$G,"*PlaneFull45Longest")</f>
        <v>7.1917147579369999E-5</v>
      </c>
      <c r="AA28" s="3">
        <f>AVERAGEIFS(Data!AG:AG,Data!$G:$G,"*PlaneFull45Longest")</f>
        <v>1.2473117087622809E-2</v>
      </c>
      <c r="AB28" s="3">
        <f>AVERAGEIFS(Data!AH:AH,Data!$G:$G,"*PlaneFull45Longest")</f>
        <v>0.77837246642251623</v>
      </c>
      <c r="AC28" s="3">
        <f>AVERAGEIFS(Data!AI:AI,Data!$G:$G,"*PlaneFull45Longest")</f>
        <v>-0.22759936347353216</v>
      </c>
      <c r="AD28" s="3">
        <f>AVERAGEIFS(Data!AJ:AJ,Data!$G:$G,"*PlaneFull45Longest")</f>
        <v>-0.33380018147815177</v>
      </c>
      <c r="AE28" s="3">
        <f>AVERAGEIFS(Data!AK:AK,Data!$G:$G,"*PlaneFull45Longest")</f>
        <v>2.471314343414361</v>
      </c>
    </row>
    <row r="29" spans="1:31" x14ac:dyDescent="0.25">
      <c r="A29" t="s">
        <v>142</v>
      </c>
      <c r="B29" s="1">
        <f>AVERAGEIFS(Data!H:H,Data!$G:$G,"*PlaneFullObliqueLongest")</f>
        <v>193.96651577949496</v>
      </c>
      <c r="C29" s="1">
        <f>AVERAGEIFS(Data!I:I,Data!$G:$G,"*PlaneFullObliqueLongest")</f>
        <v>66.20818638801569</v>
      </c>
      <c r="D29" s="8">
        <f>AVERAGEIFS(Data!J:J,Data!$G:$G,"*PlaneFullObliqueLongest")</f>
        <v>202.81193017959575</v>
      </c>
      <c r="E29" s="1">
        <f>AVERAGEIFS(Data!K:K,Data!$G:$G,"*PlaneFullObliqueLongest")</f>
        <v>141.44012618064869</v>
      </c>
      <c r="F29" s="3">
        <f>AVERAGEIFS(Data!L:L,Data!$G:$G,"*PlaneFullObliqueLongest")</f>
        <v>0.73774999473243918</v>
      </c>
      <c r="G29" s="8">
        <f>AVERAGEIFS(Data!M:M,Data!$G:$G,"*PlaneFullObliqueLongest")</f>
        <v>193.00810623168914</v>
      </c>
      <c r="H29" s="1">
        <f>AVERAGEIFS(Data!N:N,Data!$G:$G,"*PlaneFullObliqueLongest")</f>
        <v>76.359369874000464</v>
      </c>
      <c r="I29" s="1">
        <f>AVERAGEIFS(Data!O:O,Data!$G:$G,"*PlaneFullObliqueLongest")</f>
        <v>135.88787436485262</v>
      </c>
      <c r="J29" s="8">
        <f>AVERAGEIFS(Data!P:P,Data!$G:$G,"*PlaneFullObliqueLongest")</f>
        <v>110.21960020065285</v>
      </c>
      <c r="K29" s="1">
        <f>AVERAGEIFS(Data!Q:Q,Data!$G:$G,"*PlaneFullObliqueLongest")</f>
        <v>67.136249423026939</v>
      </c>
      <c r="L29" s="3">
        <f>AVERAGEIFS(Data!R:R,Data!$G:$G,"*PlaneFullObliqueLongest")</f>
        <v>0.65031332150101617</v>
      </c>
      <c r="M29" s="3">
        <f>AVERAGEIFS(Data!S:S,Data!$G:$G,"*PlaneFullObliqueLongest")</f>
        <v>0.73218544945120756</v>
      </c>
      <c r="N29">
        <f>AVERAGEIFS(Data!T:T,Data!$G:$G,"*PlaneFullObliqueLongest")</f>
        <v>23.125</v>
      </c>
      <c r="O29">
        <f>AVERAGEIFS(Data!U:U,Data!$G:$G,"*PlaneFullObliqueLongest")</f>
        <v>0</v>
      </c>
      <c r="P29">
        <f>AVERAGEIFS(Data!V:V,Data!$G:$G,"*PlaneFullObliqueLongest")</f>
        <v>0</v>
      </c>
      <c r="Q29">
        <f>AVERAGEIFS(Data!W:W,Data!$G:$G,"*PlaneFullObliqueLongest")</f>
        <v>0</v>
      </c>
      <c r="R29">
        <f>AVERAGEIFS(Data!X:X,Data!$G:$G,"*PlaneFullObliqueLongest")</f>
        <v>2</v>
      </c>
      <c r="S29">
        <f>AVERAGEIFS(Data!Y:Y,Data!$G:$G,"*PlaneFullObliqueLongest")</f>
        <v>100</v>
      </c>
      <c r="T29">
        <f>AVERAGEIFS(Data!Z:Z,Data!$G:$G,"*PlaneFullObliqueLongest")</f>
        <v>0.89999997615814198</v>
      </c>
      <c r="U29">
        <f>AVERAGEIFS(Data!AA:AA,Data!$G:$G,"*PlaneFullObliqueLongest")</f>
        <v>1.29999995231628</v>
      </c>
      <c r="V29">
        <f>AVERAGEIFS(Data!AB:AB,Data!$G:$G,"*PlaneFullObliqueLongest")</f>
        <v>0.89999997615814198</v>
      </c>
      <c r="W29" s="2">
        <f>AVERAGEIFS(Data!AC:AC,Data!$G:$G,"*PlaneFullObliqueLongest")</f>
        <v>2.6863676976063235E-4</v>
      </c>
      <c r="X29" s="2">
        <f>AVERAGEIFS(Data!AD:AD,Data!$G:$G,"*PlaneFullObliqueLongest")</f>
        <v>2.6483295005164066E-4</v>
      </c>
      <c r="Y29" s="2">
        <f>AVERAGEIFS(Data!AE:AE,Data!$G:$G,"*PlaneFullObliqueLongest")</f>
        <v>1.814297604141751E-3</v>
      </c>
      <c r="Z29" s="2">
        <f>AVERAGEIFS(Data!AF:AF,Data!$G:$G,"*PlaneFullObliqueLongest")</f>
        <v>7.2785490374371848E-5</v>
      </c>
      <c r="AA29" s="3">
        <f>AVERAGEIFS(Data!AG:AG,Data!$G:$G,"*PlaneFullObliqueLongest")</f>
        <v>2.2034580004440283E-2</v>
      </c>
      <c r="AB29" s="3">
        <f>AVERAGEIFS(Data!AH:AH,Data!$G:$G,"*PlaneFullObliqueLongest")</f>
        <v>0.68015806495279885</v>
      </c>
      <c r="AC29" s="3">
        <f>AVERAGEIFS(Data!AI:AI,Data!$G:$G,"*PlaneFullObliqueLongest")</f>
        <v>-0.26898824313729719</v>
      </c>
      <c r="AD29" s="3">
        <f>AVERAGEIFS(Data!AJ:AJ,Data!$G:$G,"*PlaneFullObliqueLongest")</f>
        <v>-0.37120484137919191</v>
      </c>
      <c r="AE29" s="3">
        <f>AVERAGEIFS(Data!AK:AK,Data!$G:$G,"*PlaneFullObliqueLongest")</f>
        <v>2.2919386671970905</v>
      </c>
    </row>
    <row r="30" spans="1:31" x14ac:dyDescent="0.25">
      <c r="A30" t="s">
        <v>256</v>
      </c>
      <c r="B30" s="1">
        <f>AVERAGEIFS(Data!H:H,Data!$G:$G,"*PlaneFullStandardParallel")</f>
        <v>130.52513599395735</v>
      </c>
      <c r="C30" s="1">
        <f>AVERAGEIFS(Data!I:I,Data!$G:$G,"*PlaneFullStandardParallel")</f>
        <v>61.771188735961779</v>
      </c>
      <c r="D30" s="8">
        <f>AVERAGEIFS(Data!J:J,Data!$G:$G,"*PlaneFullStandardParallel")</f>
        <v>141.52370882034273</v>
      </c>
      <c r="E30" s="1">
        <f>AVERAGEIFS(Data!K:K,Data!$G:$G,"*PlaneFullStandardParallel")</f>
        <v>97.59187459945646</v>
      </c>
      <c r="F30" s="3">
        <f>AVERAGEIFS(Data!L:L,Data!$G:$G,"*PlaneFullStandardParallel")</f>
        <v>0.76649999991059259</v>
      </c>
      <c r="G30" s="8">
        <f>AVERAGEIFS(Data!M:M,Data!$G:$G,"*PlaneFullStandardParallel")</f>
        <v>131.29900741577117</v>
      </c>
      <c r="H30" s="1">
        <f>AVERAGEIFS(Data!N:N,Data!$G:$G,"*PlaneFullStandardParallel")</f>
        <v>76.52280294895165</v>
      </c>
      <c r="I30" s="1">
        <f>AVERAGEIFS(Data!O:O,Data!$G:$G,"*PlaneFullStandardParallel")</f>
        <v>91.426375269889519</v>
      </c>
      <c r="J30" s="8">
        <f>AVERAGEIFS(Data!P:P,Data!$G:$G,"*PlaneFullStandardParallel")</f>
        <v>93.746982336044056</v>
      </c>
      <c r="K30" s="1">
        <f>AVERAGEIFS(Data!Q:Q,Data!$G:$G,"*PlaneFullStandardParallel")</f>
        <v>58.246749758720355</v>
      </c>
      <c r="L30" s="3">
        <f>AVERAGEIFS(Data!R:R,Data!$G:$G,"*PlaneFullStandardParallel")</f>
        <v>0.62733525037765459</v>
      </c>
      <c r="M30" s="3">
        <f>AVERAGEIFS(Data!S:S,Data!$G:$G,"*PlaneFullStandardParallel")</f>
        <v>0.66035857051610902</v>
      </c>
      <c r="N30">
        <f>AVERAGEIFS(Data!T:T,Data!$G:$G,"*PlaneFullStandardParallel")</f>
        <v>18.5</v>
      </c>
      <c r="O30">
        <f>AVERAGEIFS(Data!U:U,Data!$G:$G,"*PlaneFullStandardParallel")</f>
        <v>0</v>
      </c>
      <c r="P30">
        <f>AVERAGEIFS(Data!V:V,Data!$G:$G,"*PlaneFullStandardParallel")</f>
        <v>0</v>
      </c>
      <c r="Q30">
        <f>AVERAGEIFS(Data!W:W,Data!$G:$G,"*PlaneFullStandardParallel")</f>
        <v>0</v>
      </c>
      <c r="R30">
        <f>AVERAGEIFS(Data!X:X,Data!$G:$G,"*PlaneFullStandardParallel")</f>
        <v>2</v>
      </c>
      <c r="S30">
        <f>AVERAGEIFS(Data!Y:Y,Data!$G:$G,"*PlaneFullStandardParallel")</f>
        <v>100</v>
      </c>
      <c r="T30">
        <f>AVERAGEIFS(Data!Z:Z,Data!$G:$G,"*PlaneFullStandardParallel")</f>
        <v>0.89999997615814198</v>
      </c>
      <c r="U30">
        <f>AVERAGEIFS(Data!AA:AA,Data!$G:$G,"*PlaneFullStandardParallel")</f>
        <v>1.29999995231628</v>
      </c>
      <c r="V30">
        <f>AVERAGEIFS(Data!AB:AB,Data!$G:$G,"*PlaneFullStandardParallel")</f>
        <v>0.89999997615814198</v>
      </c>
      <c r="W30" s="2">
        <f>AVERAGEIFS(Data!AC:AC,Data!$G:$G,"*PlaneFullStandardParallel")</f>
        <v>2.6832842195290097E-4</v>
      </c>
      <c r="X30" s="2">
        <f>AVERAGEIFS(Data!AD:AD,Data!$G:$G,"*PlaneFullStandardParallel")</f>
        <v>2.8146508702775404E-4</v>
      </c>
      <c r="Y30" s="2">
        <f>AVERAGEIFS(Data!AE:AE,Data!$G:$G,"*PlaneFullStandardParallel")</f>
        <v>7.4265477451262968E-5</v>
      </c>
      <c r="Z30" s="2">
        <f>AVERAGEIFS(Data!AF:AF,Data!$G:$G,"*PlaneFullStandardParallel")</f>
        <v>7.5036429734609515E-5</v>
      </c>
      <c r="AA30" s="3">
        <f>AVERAGEIFS(Data!AG:AG,Data!$G:$G,"*PlaneFullStandardParallel")</f>
        <v>1.4429090442519183E-2</v>
      </c>
      <c r="AB30" s="3">
        <f>AVERAGEIFS(Data!AH:AH,Data!$G:$G,"*PlaneFullStandardParallel")</f>
        <v>0.54287451668995779</v>
      </c>
      <c r="AC30" s="3">
        <f>AVERAGEIFS(Data!AI:AI,Data!$G:$G,"*PlaneFullStandardParallel")</f>
        <v>-0.18483619209406354</v>
      </c>
      <c r="AD30" s="3">
        <f>AVERAGEIFS(Data!AJ:AJ,Data!$G:$G,"*PlaneFullStandardParallel")</f>
        <v>-0.28520468639643309</v>
      </c>
      <c r="AE30" s="3">
        <f>AVERAGEIFS(Data!AK:AK,Data!$G:$G,"*PlaneFullStandardParallel")</f>
        <v>1.4965420948083028</v>
      </c>
    </row>
    <row r="31" spans="1:31" x14ac:dyDescent="0.25">
      <c r="A31" t="s">
        <v>257</v>
      </c>
      <c r="B31" s="1">
        <f>AVERAGEIFS(Data!H:H,Data!$G:$G,"*PlaneFullStandard15")</f>
        <v>175.24712538719132</v>
      </c>
      <c r="C31" s="1">
        <f>AVERAGEIFS(Data!I:I,Data!$G:$G,"*PlaneFullStandard15")</f>
        <v>61.771188735961779</v>
      </c>
      <c r="D31" s="8">
        <f>AVERAGEIFS(Data!J:J,Data!$G:$G,"*PlaneFullStandard15")</f>
        <v>185.28657913207971</v>
      </c>
      <c r="E31" s="1">
        <f>AVERAGEIFS(Data!K:K,Data!$G:$G,"*PlaneFullStandard15")</f>
        <v>130.51237440109222</v>
      </c>
      <c r="F31" s="3">
        <f>AVERAGEIFS(Data!L:L,Data!$G:$G,"*PlaneFullStandard15")</f>
        <v>0.74437500163912729</v>
      </c>
      <c r="G31" s="8">
        <f>AVERAGEIFS(Data!M:M,Data!$G:$G,"*PlaneFullStandard15")</f>
        <v>176.91970324516262</v>
      </c>
      <c r="H31" s="1">
        <f>AVERAGEIFS(Data!N:N,Data!$G:$G,"*PlaneFullStandard15")</f>
        <v>100.18481278419473</v>
      </c>
      <c r="I31" s="1">
        <f>AVERAGEIFS(Data!O:O,Data!$G:$G,"*PlaneFullStandard15")</f>
        <v>125.67037463188149</v>
      </c>
      <c r="J31" s="8">
        <f>AVERAGEIFS(Data!P:P,Data!$G:$G,"*PlaneFullStandard15")</f>
        <v>103.96716833114576</v>
      </c>
      <c r="K31" s="1">
        <f>AVERAGEIFS(Data!Q:Q,Data!$G:$G,"*PlaneFullStandard15")</f>
        <v>64.466874718666006</v>
      </c>
      <c r="L31" s="3">
        <f>AVERAGEIFS(Data!R:R,Data!$G:$G,"*PlaneFullStandard15")</f>
        <v>0.63063673675060228</v>
      </c>
      <c r="M31" s="3">
        <f>AVERAGEIFS(Data!S:S,Data!$G:$G,"*PlaneFullStandard15")</f>
        <v>0.68165987730026212</v>
      </c>
      <c r="N31">
        <f>AVERAGEIFS(Data!T:T,Data!$G:$G,"*PlaneFullStandard15")</f>
        <v>20.125</v>
      </c>
      <c r="O31">
        <f>AVERAGEIFS(Data!U:U,Data!$G:$G,"*PlaneFullStandard15")</f>
        <v>0</v>
      </c>
      <c r="P31">
        <f>AVERAGEIFS(Data!V:V,Data!$G:$G,"*PlaneFullStandard15")</f>
        <v>0</v>
      </c>
      <c r="Q31">
        <f>AVERAGEIFS(Data!W:W,Data!$G:$G,"*PlaneFullStandard15")</f>
        <v>0</v>
      </c>
      <c r="R31">
        <f>AVERAGEIFS(Data!X:X,Data!$G:$G,"*PlaneFullStandard15")</f>
        <v>2</v>
      </c>
      <c r="S31">
        <f>AVERAGEIFS(Data!Y:Y,Data!$G:$G,"*PlaneFullStandard15")</f>
        <v>100</v>
      </c>
      <c r="T31">
        <f>AVERAGEIFS(Data!Z:Z,Data!$G:$G,"*PlaneFullStandard15")</f>
        <v>0.89999997615814198</v>
      </c>
      <c r="U31">
        <f>AVERAGEIFS(Data!AA:AA,Data!$G:$G,"*PlaneFullStandard15")</f>
        <v>1.29999995231628</v>
      </c>
      <c r="V31">
        <f>AVERAGEIFS(Data!AB:AB,Data!$G:$G,"*PlaneFullStandard15")</f>
        <v>0.89999997615814198</v>
      </c>
      <c r="W31" s="2">
        <f>AVERAGEIFS(Data!AC:AC,Data!$G:$G,"*PlaneFullStandard15")</f>
        <v>2.6785062073031402E-4</v>
      </c>
      <c r="X31" s="2">
        <f>AVERAGEIFS(Data!AD:AD,Data!$G:$G,"*PlaneFullStandard15")</f>
        <v>2.7431348644313348E-4</v>
      </c>
      <c r="Y31" s="2">
        <f>AVERAGEIFS(Data!AE:AE,Data!$G:$G,"*PlaneFullStandard15")</f>
        <v>7.3366305514355122E-5</v>
      </c>
      <c r="Z31" s="2">
        <f>AVERAGEIFS(Data!AF:AF,Data!$G:$G,"*PlaneFullStandard15")</f>
        <v>7.3177576268790263E-5</v>
      </c>
      <c r="AA31" s="3">
        <f>AVERAGEIFS(Data!AG:AG,Data!$G:$G,"*PlaneFullStandard15")</f>
        <v>1.4049606136643864E-2</v>
      </c>
      <c r="AB31" s="3">
        <f>AVERAGEIFS(Data!AH:AH,Data!$G:$G,"*PlaneFullStandard15")</f>
        <v>0.71213789449390974</v>
      </c>
      <c r="AC31" s="3">
        <f>AVERAGEIFS(Data!AI:AI,Data!$G:$G,"*PlaneFullStandard15")</f>
        <v>-0.24718353049207903</v>
      </c>
      <c r="AD31" s="3">
        <f>AVERAGEIFS(Data!AJ:AJ,Data!$G:$G,"*PlaneFullStandard15")</f>
        <v>-0.34239277854640815</v>
      </c>
      <c r="AE31" s="3">
        <f>AVERAGEIFS(Data!AK:AK,Data!$G:$G,"*PlaneFullStandard15")</f>
        <v>1.9045110585560476</v>
      </c>
    </row>
    <row r="32" spans="1:31" x14ac:dyDescent="0.25">
      <c r="A32" t="s">
        <v>258</v>
      </c>
      <c r="B32" s="1">
        <f>AVERAGEIFS(Data!H:H,Data!$G:$G,"*PlaneFullStandard45")</f>
        <v>200.37536478042566</v>
      </c>
      <c r="C32" s="1">
        <f>AVERAGEIFS(Data!I:I,Data!$G:$G,"*PlaneFullStandard45")</f>
        <v>61.771188735961779</v>
      </c>
      <c r="D32" s="8">
        <f>AVERAGEIFS(Data!J:J,Data!$G:$G,"*PlaneFullStandard45")</f>
        <v>208.56336116790735</v>
      </c>
      <c r="E32" s="1">
        <f>AVERAGEIFS(Data!K:K,Data!$G:$G,"*PlaneFullStandard45")</f>
        <v>149.1381227970121</v>
      </c>
      <c r="F32" s="3">
        <f>AVERAGEIFS(Data!L:L,Data!$G:$G,"*PlaneFullStandard45")</f>
        <v>0.72587499395012822</v>
      </c>
      <c r="G32" s="8">
        <f>AVERAGEIFS(Data!M:M,Data!$G:$G,"*PlaneFullStandard45")</f>
        <v>199.36851882934513</v>
      </c>
      <c r="H32" s="1">
        <f>AVERAGEIFS(Data!N:N,Data!$G:$G,"*PlaneFullStandard45")</f>
        <v>91.202825069427305</v>
      </c>
      <c r="I32" s="1">
        <f>AVERAGEIFS(Data!O:O,Data!$G:$G,"*PlaneFullStandard45")</f>
        <v>143.88812375068642</v>
      </c>
      <c r="J32" s="8">
        <f>AVERAGEIFS(Data!P:P,Data!$G:$G,"*PlaneFullStandard45")</f>
        <v>106.12608313560459</v>
      </c>
      <c r="K32" s="1">
        <f>AVERAGEIFS(Data!Q:Q,Data!$G:$G,"*PlaneFullStandard45")</f>
        <v>65.212749838828984</v>
      </c>
      <c r="L32" s="3">
        <f>AVERAGEIFS(Data!R:R,Data!$G:$G,"*PlaneFullStandard45")</f>
        <v>0.61795720458030645</v>
      </c>
      <c r="M32" s="3">
        <f>AVERAGEIFS(Data!S:S,Data!$G:$G,"*PlaneFullStandard45")</f>
        <v>0.65990317985415425</v>
      </c>
      <c r="N32">
        <f>AVERAGEIFS(Data!T:T,Data!$G:$G,"*PlaneFullStandard45")</f>
        <v>19.625</v>
      </c>
      <c r="O32">
        <f>AVERAGEIFS(Data!U:U,Data!$G:$G,"*PlaneFullStandard45")</f>
        <v>0</v>
      </c>
      <c r="P32">
        <f>AVERAGEIFS(Data!V:V,Data!$G:$G,"*PlaneFullStandard45")</f>
        <v>0</v>
      </c>
      <c r="Q32">
        <f>AVERAGEIFS(Data!W:W,Data!$G:$G,"*PlaneFullStandard45")</f>
        <v>0</v>
      </c>
      <c r="R32">
        <f>AVERAGEIFS(Data!X:X,Data!$G:$G,"*PlaneFullStandard45")</f>
        <v>2</v>
      </c>
      <c r="S32">
        <f>AVERAGEIFS(Data!Y:Y,Data!$G:$G,"*PlaneFullStandard45")</f>
        <v>100</v>
      </c>
      <c r="T32">
        <f>AVERAGEIFS(Data!Z:Z,Data!$G:$G,"*PlaneFullStandard45")</f>
        <v>0.89999997615814198</v>
      </c>
      <c r="U32">
        <f>AVERAGEIFS(Data!AA:AA,Data!$G:$G,"*PlaneFullStandard45")</f>
        <v>1.29999995231628</v>
      </c>
      <c r="V32">
        <f>AVERAGEIFS(Data!AB:AB,Data!$G:$G,"*PlaneFullStandard45")</f>
        <v>0.89999997615814198</v>
      </c>
      <c r="W32" s="2">
        <f>AVERAGEIFS(Data!AC:AC,Data!$G:$G,"*PlaneFullStandard45")</f>
        <v>2.6976736990036372E-4</v>
      </c>
      <c r="X32" s="2">
        <f>AVERAGEIFS(Data!AD:AD,Data!$G:$G,"*PlaneFullStandard45")</f>
        <v>2.6956387591781024E-4</v>
      </c>
      <c r="Y32" s="2">
        <f>AVERAGEIFS(Data!AE:AE,Data!$G:$G,"*PlaneFullStandard45")</f>
        <v>7.2770157203194645E-5</v>
      </c>
      <c r="Z32" s="2">
        <f>AVERAGEIFS(Data!AF:AF,Data!$G:$G,"*PlaneFullStandard45")</f>
        <v>7.2249252298206502E-5</v>
      </c>
      <c r="AA32" s="3">
        <f>AVERAGEIFS(Data!AG:AG,Data!$G:$G,"*PlaneFullStandard45")</f>
        <v>1.3320800995235981E-2</v>
      </c>
      <c r="AB32" s="3">
        <f>AVERAGEIFS(Data!AH:AH,Data!$G:$G,"*PlaneFullStandard45")</f>
        <v>0.76263528706360817</v>
      </c>
      <c r="AC32" s="3">
        <f>AVERAGEIFS(Data!AI:AI,Data!$G:$G,"*PlaneFullStandard45")</f>
        <v>-0.26644497804589767</v>
      </c>
      <c r="AD32" s="3">
        <f>AVERAGEIFS(Data!AJ:AJ,Data!$G:$G,"*PlaneFullStandard45")</f>
        <v>-0.36822234630622169</v>
      </c>
      <c r="AE32" s="3">
        <f>AVERAGEIFS(Data!AK:AK,Data!$G:$G,"*PlaneFullStandard45")</f>
        <v>2.7653327110577388</v>
      </c>
    </row>
    <row r="33" spans="1:31" x14ac:dyDescent="0.25">
      <c r="A33" t="s">
        <v>259</v>
      </c>
      <c r="B33" s="1">
        <f>AVERAGEIFS(Data!H:H,Data!$G:$G,"*PlaneFullStandardOblique")</f>
        <v>193.44897842407192</v>
      </c>
      <c r="C33" s="1">
        <f>AVERAGEIFS(Data!I:I,Data!$G:$G,"*PlaneFullStandardOblique")</f>
        <v>61.771188735961779</v>
      </c>
      <c r="D33" s="8">
        <f>AVERAGEIFS(Data!J:J,Data!$G:$G,"*PlaneFullStandardOblique")</f>
        <v>204.88611745834322</v>
      </c>
      <c r="E33" s="1">
        <f>AVERAGEIFS(Data!K:K,Data!$G:$G,"*PlaneFullStandardOblique")</f>
        <v>145.35450100898711</v>
      </c>
      <c r="F33" s="3">
        <f>AVERAGEIFS(Data!L:L,Data!$G:$G,"*PlaneFullStandardOblique")</f>
        <v>0.68374999240040735</v>
      </c>
      <c r="G33" s="8">
        <f>AVERAGEIFS(Data!M:M,Data!$G:$G,"*PlaneFullStandardOblique")</f>
        <v>196.47266912460296</v>
      </c>
      <c r="H33" s="1">
        <f>AVERAGEIFS(Data!N:N,Data!$G:$G,"*PlaneFullStandardOblique")</f>
        <v>73.639612555503831</v>
      </c>
      <c r="I33" s="1">
        <f>AVERAGEIFS(Data!O:O,Data!$G:$G,"*PlaneFullStandardOblique")</f>
        <v>140.58212709426866</v>
      </c>
      <c r="J33" s="8">
        <f>AVERAGEIFS(Data!P:P,Data!$G:$G,"*PlaneFullStandardOblique")</f>
        <v>97.628069400787041</v>
      </c>
      <c r="K33" s="1">
        <f>AVERAGEIFS(Data!Q:Q,Data!$G:$G,"*PlaneFullStandardOblique")</f>
        <v>59.909999608993459</v>
      </c>
      <c r="L33" s="3">
        <f>AVERAGEIFS(Data!R:R,Data!$G:$G,"*PlaneFullStandardOblique")</f>
        <v>0.63161455839872316</v>
      </c>
      <c r="M33" s="3">
        <f>AVERAGEIFS(Data!S:S,Data!$G:$G,"*PlaneFullStandardOblique")</f>
        <v>0.70525686070322957</v>
      </c>
      <c r="N33">
        <f>AVERAGEIFS(Data!T:T,Data!$G:$G,"*PlaneFullStandardOblique")</f>
        <v>19.75</v>
      </c>
      <c r="O33">
        <f>AVERAGEIFS(Data!U:U,Data!$G:$G,"*PlaneFullStandardOblique")</f>
        <v>0</v>
      </c>
      <c r="P33">
        <f>AVERAGEIFS(Data!V:V,Data!$G:$G,"*PlaneFullStandardOblique")</f>
        <v>0</v>
      </c>
      <c r="Q33">
        <f>AVERAGEIFS(Data!W:W,Data!$G:$G,"*PlaneFullStandardOblique")</f>
        <v>0</v>
      </c>
      <c r="R33">
        <f>AVERAGEIFS(Data!X:X,Data!$G:$G,"*PlaneFullStandardOblique")</f>
        <v>2</v>
      </c>
      <c r="S33">
        <f>AVERAGEIFS(Data!Y:Y,Data!$G:$G,"*PlaneFullStandardOblique")</f>
        <v>100</v>
      </c>
      <c r="T33">
        <f>AVERAGEIFS(Data!Z:Z,Data!$G:$G,"*PlaneFullStandardOblique")</f>
        <v>0.89999997615814198</v>
      </c>
      <c r="U33">
        <f>AVERAGEIFS(Data!AA:AA,Data!$G:$G,"*PlaneFullStandardOblique")</f>
        <v>1.29999995231628</v>
      </c>
      <c r="V33">
        <f>AVERAGEIFS(Data!AB:AB,Data!$G:$G,"*PlaneFullStandardOblique")</f>
        <v>0.89999997615814198</v>
      </c>
      <c r="W33" s="2">
        <f>AVERAGEIFS(Data!AC:AC,Data!$G:$G,"*PlaneFullStandardOblique")</f>
        <v>2.7008851247955996E-4</v>
      </c>
      <c r="X33" s="2">
        <f>AVERAGEIFS(Data!AD:AD,Data!$G:$G,"*PlaneFullStandardOblique")</f>
        <v>2.7246791796642312E-4</v>
      </c>
      <c r="Y33" s="2">
        <f>AVERAGEIFS(Data!AE:AE,Data!$G:$G,"*PlaneFullStandardOblique")</f>
        <v>7.2965516665135483E-5</v>
      </c>
      <c r="Z33" s="2">
        <f>AVERAGEIFS(Data!AF:AF,Data!$G:$G,"*PlaneFullStandardOblique")</f>
        <v>7.3112222708004938E-5</v>
      </c>
      <c r="AA33" s="3">
        <f>AVERAGEIFS(Data!AG:AG,Data!$G:$G,"*PlaneFullStandardOblique")</f>
        <v>1.5023461753824751E-2</v>
      </c>
      <c r="AB33" s="3">
        <f>AVERAGEIFS(Data!AH:AH,Data!$G:$G,"*PlaneFullStandardOblique")</f>
        <v>0.63792281064595224</v>
      </c>
      <c r="AC33" s="3">
        <f>AVERAGEIFS(Data!AI:AI,Data!$G:$G,"*PlaneFullStandardOblique")</f>
        <v>-0.31278194016883731</v>
      </c>
      <c r="AD33" s="3">
        <f>AVERAGEIFS(Data!AJ:AJ,Data!$G:$G,"*PlaneFullStandardOblique")</f>
        <v>-0.41963514796525492</v>
      </c>
      <c r="AE33" s="3">
        <f>AVERAGEIFS(Data!AK:AK,Data!$G:$G,"*PlaneFullStandardOblique")</f>
        <v>2.8932635100532176</v>
      </c>
    </row>
    <row r="34" spans="1:31" x14ac:dyDescent="0.25">
      <c r="A34" t="s">
        <v>260</v>
      </c>
      <c r="B34" s="1">
        <f>AVERAGEIFS(Data!H:H,Data!$G:$G,"*PointFullStandardParallel")</f>
        <v>145.99405097961395</v>
      </c>
      <c r="C34" s="1">
        <f>AVERAGEIFS(Data!I:I,Data!$G:$G,"*PointFullStandardParallel")</f>
        <v>61.771188735961779</v>
      </c>
      <c r="D34" s="8">
        <f>AVERAGEIFS(Data!J:J,Data!$G:$G,"*PointFullStandardParallel")</f>
        <v>159.31640386581398</v>
      </c>
      <c r="E34" s="1">
        <f>AVERAGEIFS(Data!K:K,Data!$G:$G,"*PointFullStandardParallel")</f>
        <v>111.07274889945958</v>
      </c>
      <c r="F34" s="3">
        <f>AVERAGEIFS(Data!L:L,Data!$G:$G,"*PointFullStandardParallel")</f>
        <v>0.60962500050663926</v>
      </c>
      <c r="G34" s="8">
        <f>AVERAGEIFS(Data!M:M,Data!$G:$G,"*PointFullStandardParallel")</f>
        <v>148.30645990371687</v>
      </c>
      <c r="H34" s="1">
        <f>AVERAGEIFS(Data!N:N,Data!$G:$G,"*PointFullStandardParallel")</f>
        <v>76.29571628570551</v>
      </c>
      <c r="I34" s="1">
        <f>AVERAGEIFS(Data!O:O,Data!$G:$G,"*PointFullStandardParallel")</f>
        <v>104.66362440586072</v>
      </c>
      <c r="J34" s="8">
        <f>AVERAGEIFS(Data!P:P,Data!$G:$G,"*PointFullStandardParallel")</f>
        <v>78.551544666290212</v>
      </c>
      <c r="K34" s="1">
        <f>AVERAGEIFS(Data!Q:Q,Data!$G:$G,"*PointFullStandardParallel")</f>
        <v>48.430000066757088</v>
      </c>
      <c r="L34" s="3">
        <f>AVERAGEIFS(Data!R:R,Data!$G:$G,"*PointFullStandardParallel")</f>
        <v>0.50959350354969457</v>
      </c>
      <c r="M34" s="3">
        <f>AVERAGEIFS(Data!S:S,Data!$G:$G,"*PointFullStandardParallel")</f>
        <v>0.66959734633564916</v>
      </c>
      <c r="N34">
        <f>AVERAGEIFS(Data!T:T,Data!$G:$G,"*PointFullStandardParallel")</f>
        <v>20.5</v>
      </c>
      <c r="O34">
        <f>AVERAGEIFS(Data!U:U,Data!$G:$G,"*PointFullStandardParallel")</f>
        <v>0</v>
      </c>
      <c r="P34">
        <f>AVERAGEIFS(Data!V:V,Data!$G:$G,"*PointFullStandardParallel")</f>
        <v>0</v>
      </c>
      <c r="Q34">
        <f>AVERAGEIFS(Data!W:W,Data!$G:$G,"*PointFullStandardParallel")</f>
        <v>0</v>
      </c>
      <c r="R34">
        <f>AVERAGEIFS(Data!X:X,Data!$G:$G,"*PointFullStandardParallel")</f>
        <v>2</v>
      </c>
      <c r="S34">
        <f>AVERAGEIFS(Data!Y:Y,Data!$G:$G,"*PointFullStandardParallel")</f>
        <v>100</v>
      </c>
      <c r="T34">
        <f>AVERAGEIFS(Data!Z:Z,Data!$G:$G,"*PointFullStandardParallel")</f>
        <v>0.89999997615814198</v>
      </c>
      <c r="U34">
        <f>AVERAGEIFS(Data!AA:AA,Data!$G:$G,"*PointFullStandardParallel")</f>
        <v>1.29999995231628</v>
      </c>
      <c r="V34">
        <f>AVERAGEIFS(Data!AB:AB,Data!$G:$G,"*PointFullStandardParallel")</f>
        <v>0.89999997615814198</v>
      </c>
      <c r="W34" s="2">
        <f>AVERAGEIFS(Data!AC:AC,Data!$G:$G,"*PointFullStandardParallel")</f>
        <v>2.7690186834661236E-4</v>
      </c>
      <c r="X34" s="2">
        <f>AVERAGEIFS(Data!AD:AD,Data!$G:$G,"*PointFullStandardParallel")</f>
        <v>2.7860798945766825E-4</v>
      </c>
      <c r="Y34" s="2">
        <f>AVERAGEIFS(Data!AE:AE,Data!$G:$G,"*PointFullStandardParallel")</f>
        <v>7.4563700763974312E-5</v>
      </c>
      <c r="Z34" s="2">
        <f>AVERAGEIFS(Data!AF:AF,Data!$G:$G,"*PointFullStandardParallel")</f>
        <v>7.3630754741316155E-5</v>
      </c>
      <c r="AA34" s="3">
        <f>AVERAGEIFS(Data!AG:AG,Data!$G:$G,"*PointFullStandardParallel")</f>
        <v>8.7881100980923818E-2</v>
      </c>
      <c r="AB34" s="3">
        <f>AVERAGEIFS(Data!AH:AH,Data!$G:$G,"*PointFullStandardParallel")</f>
        <v>0.26720824673632959</v>
      </c>
      <c r="AC34" s="3">
        <f>AVERAGEIFS(Data!AI:AI,Data!$G:$G,"*PointFullStandardParallel")</f>
        <v>-0.30593510125490531</v>
      </c>
      <c r="AD34" s="3">
        <f>AVERAGEIFS(Data!AJ:AJ,Data!$G:$G,"*PointFullStandardParallel")</f>
        <v>-0.42709354294722768</v>
      </c>
      <c r="AE34" s="3">
        <f>AVERAGEIFS(Data!AK:AK,Data!$G:$G,"*PointFullStandardParallel")</f>
        <v>2.3401050987784373</v>
      </c>
    </row>
    <row r="35" spans="1:31" x14ac:dyDescent="0.25">
      <c r="A35" t="s">
        <v>261</v>
      </c>
      <c r="B35" s="1">
        <f>AVERAGEIFS(Data!H:H,Data!$G:$G,"*PointFullStandard15")</f>
        <v>146.78118491172773</v>
      </c>
      <c r="C35" s="1">
        <f>AVERAGEIFS(Data!I:I,Data!$G:$G,"*PointFullStandard15")</f>
        <v>61.771188735961779</v>
      </c>
      <c r="D35" s="8">
        <f>AVERAGEIFS(Data!J:J,Data!$G:$G,"*PointFullStandard15")</f>
        <v>164.522452831268</v>
      </c>
      <c r="E35" s="1">
        <f>AVERAGEIFS(Data!K:K,Data!$G:$G,"*PointFullStandard15")</f>
        <v>115.87712454795816</v>
      </c>
      <c r="F35" s="3">
        <f>AVERAGEIFS(Data!L:L,Data!$G:$G,"*PointFullStandard15")</f>
        <v>0.58612500503659204</v>
      </c>
      <c r="G35" s="8">
        <f>AVERAGEIFS(Data!M:M,Data!$G:$G,"*PointFullStandard15")</f>
        <v>153.58816790580721</v>
      </c>
      <c r="H35" s="1">
        <f>AVERAGEIFS(Data!N:N,Data!$G:$G,"*PointFullStandard15")</f>
        <v>33.402928471565183</v>
      </c>
      <c r="I35" s="1">
        <f>AVERAGEIFS(Data!O:O,Data!$G:$G,"*PointFullStandard15")</f>
        <v>109.57475006580336</v>
      </c>
      <c r="J35" s="8">
        <f>AVERAGEIFS(Data!P:P,Data!$G:$G,"*PointFullStandard15")</f>
        <v>76.026677846908441</v>
      </c>
      <c r="K35" s="1">
        <f>AVERAGEIFS(Data!Q:Q,Data!$G:$G,"*PointFullStandard15")</f>
        <v>46.836625099181973</v>
      </c>
      <c r="L35" s="3">
        <f>AVERAGEIFS(Data!R:R,Data!$G:$G,"*PointFullStandard15")</f>
        <v>0.58731037750840143</v>
      </c>
      <c r="M35" s="3">
        <f>AVERAGEIFS(Data!S:S,Data!$G:$G,"*PointFullStandard15")</f>
        <v>0.68941986560821478</v>
      </c>
      <c r="N35">
        <f>AVERAGEIFS(Data!T:T,Data!$G:$G,"*PointFullStandard15")</f>
        <v>20.5</v>
      </c>
      <c r="O35">
        <f>AVERAGEIFS(Data!U:U,Data!$G:$G,"*PointFullStandard15")</f>
        <v>0</v>
      </c>
      <c r="P35">
        <f>AVERAGEIFS(Data!V:V,Data!$G:$G,"*PointFullStandard15")</f>
        <v>0</v>
      </c>
      <c r="Q35">
        <f>AVERAGEIFS(Data!W:W,Data!$G:$G,"*PointFullStandard15")</f>
        <v>0</v>
      </c>
      <c r="R35">
        <f>AVERAGEIFS(Data!X:X,Data!$G:$G,"*PointFullStandard15")</f>
        <v>2</v>
      </c>
      <c r="S35">
        <f>AVERAGEIFS(Data!Y:Y,Data!$G:$G,"*PointFullStandard15")</f>
        <v>100</v>
      </c>
      <c r="T35">
        <f>AVERAGEIFS(Data!Z:Z,Data!$G:$G,"*PointFullStandard15")</f>
        <v>0.89999997615814198</v>
      </c>
      <c r="U35">
        <f>AVERAGEIFS(Data!AA:AA,Data!$G:$G,"*PointFullStandard15")</f>
        <v>1.29999995231628</v>
      </c>
      <c r="V35">
        <f>AVERAGEIFS(Data!AB:AB,Data!$G:$G,"*PointFullStandard15")</f>
        <v>0.89999997615814198</v>
      </c>
      <c r="W35" s="2">
        <f>AVERAGEIFS(Data!AC:AC,Data!$G:$G,"*PointFullStandard15")</f>
        <v>2.8046734587405759E-4</v>
      </c>
      <c r="X35" s="2">
        <f>AVERAGEIFS(Data!AD:AD,Data!$G:$G,"*PointFullStandard15")</f>
        <v>2.8959295741515196E-4</v>
      </c>
      <c r="Y35" s="2">
        <f>AVERAGEIFS(Data!AE:AE,Data!$G:$G,"*PointFullStandard15")</f>
        <v>7.4886758739012253E-5</v>
      </c>
      <c r="Z35" s="2">
        <f>AVERAGEIFS(Data!AF:AF,Data!$G:$G,"*PointFullStandard15")</f>
        <v>7.4992296504205983E-5</v>
      </c>
      <c r="AA35" s="3">
        <f>AVERAGEIFS(Data!AG:AG,Data!$G:$G,"*PointFullStandard15")</f>
        <v>9.3122363123341503E-2</v>
      </c>
      <c r="AB35" s="3">
        <f>AVERAGEIFS(Data!AH:AH,Data!$G:$G,"*PointFullStandard15")</f>
        <v>0.26249887036216568</v>
      </c>
      <c r="AC35" s="3">
        <f>AVERAGEIFS(Data!AI:AI,Data!$G:$G,"*PointFullStandard15")</f>
        <v>-0.32132838736647484</v>
      </c>
      <c r="AD35" s="3">
        <f>AVERAGEIFS(Data!AJ:AJ,Data!$G:$G,"*PointFullStandard15")</f>
        <v>-0.44237214464729757</v>
      </c>
      <c r="AE35" s="3">
        <f>AVERAGEIFS(Data!AK:AK,Data!$G:$G,"*PointFullStandard15")</f>
        <v>3.1106502001420981</v>
      </c>
    </row>
    <row r="36" spans="1:31" x14ac:dyDescent="0.25">
      <c r="A36" t="s">
        <v>262</v>
      </c>
      <c r="B36" s="1">
        <f>AVERAGEIFS(Data!H:H,Data!$G:$G,"*PointFullStandard45")</f>
        <v>154.61762881278972</v>
      </c>
      <c r="C36" s="1">
        <f>AVERAGEIFS(Data!I:I,Data!$G:$G,"*PointFullStandard45")</f>
        <v>61.771188735961779</v>
      </c>
      <c r="D36" s="8">
        <f>AVERAGEIFS(Data!J:J,Data!$G:$G,"*PointFullStandard45")</f>
        <v>172.40315341949426</v>
      </c>
      <c r="E36" s="1">
        <f>AVERAGEIFS(Data!K:K,Data!$G:$G,"*PointFullStandard45")</f>
        <v>121.7823765277859</v>
      </c>
      <c r="F36" s="3">
        <f>AVERAGEIFS(Data!L:L,Data!$G:$G,"*PointFullStandard45")</f>
        <v>0.55437499564141013</v>
      </c>
      <c r="G36" s="8">
        <f>AVERAGEIFS(Data!M:M,Data!$G:$G,"*PointFullStandard45")</f>
        <v>163.64949679374666</v>
      </c>
      <c r="H36" s="1">
        <f>AVERAGEIFS(Data!N:N,Data!$G:$G,"*PointFullStandard45")</f>
        <v>63.219283819198459</v>
      </c>
      <c r="I36" s="1">
        <f>AVERAGEIFS(Data!O:O,Data!$G:$G,"*PointFullStandard45")</f>
        <v>116.85525107383702</v>
      </c>
      <c r="J36" s="8">
        <f>AVERAGEIFS(Data!P:P,Data!$G:$G,"*PointFullStandard45")</f>
        <v>81.04880928993208</v>
      </c>
      <c r="K36" s="1">
        <f>AVERAGEIFS(Data!Q:Q,Data!$G:$G,"*PointFullStandard45")</f>
        <v>49.336750626563969</v>
      </c>
      <c r="L36" s="3">
        <f>AVERAGEIFS(Data!R:R,Data!$G:$G,"*PointFullStandard45")</f>
        <v>0.64915964752435629</v>
      </c>
      <c r="M36" s="3">
        <f>AVERAGEIFS(Data!S:S,Data!$G:$G,"*PointFullStandard45")</f>
        <v>0.70972688496112779</v>
      </c>
      <c r="N36">
        <f>AVERAGEIFS(Data!T:T,Data!$G:$G,"*PointFullStandard45")</f>
        <v>21</v>
      </c>
      <c r="O36">
        <f>AVERAGEIFS(Data!U:U,Data!$G:$G,"*PointFullStandard45")</f>
        <v>0</v>
      </c>
      <c r="P36">
        <f>AVERAGEIFS(Data!V:V,Data!$G:$G,"*PointFullStandard45")</f>
        <v>0</v>
      </c>
      <c r="Q36">
        <f>AVERAGEIFS(Data!W:W,Data!$G:$G,"*PointFullStandard45")</f>
        <v>0</v>
      </c>
      <c r="R36">
        <f>AVERAGEIFS(Data!X:X,Data!$G:$G,"*PointFullStandard45")</f>
        <v>2</v>
      </c>
      <c r="S36">
        <f>AVERAGEIFS(Data!Y:Y,Data!$G:$G,"*PointFullStandard45")</f>
        <v>100</v>
      </c>
      <c r="T36">
        <f>AVERAGEIFS(Data!Z:Z,Data!$G:$G,"*PointFullStandard45")</f>
        <v>0.89999997615814198</v>
      </c>
      <c r="U36">
        <f>AVERAGEIFS(Data!AA:AA,Data!$G:$G,"*PointFullStandard45")</f>
        <v>1.29999995231628</v>
      </c>
      <c r="V36">
        <f>AVERAGEIFS(Data!AB:AB,Data!$G:$G,"*PointFullStandard45")</f>
        <v>0.89999997615814198</v>
      </c>
      <c r="W36" s="2">
        <f>AVERAGEIFS(Data!AC:AC,Data!$G:$G,"*PointFullStandard45")</f>
        <v>2.7296798725728828E-4</v>
      </c>
      <c r="X36" s="2">
        <f>AVERAGEIFS(Data!AD:AD,Data!$G:$G,"*PointFullStandard45")</f>
        <v>2.7095317273051424E-4</v>
      </c>
      <c r="Y36" s="2">
        <f>AVERAGEIFS(Data!AE:AE,Data!$G:$G,"*PointFullStandard45")</f>
        <v>7.3802645601972418E-5</v>
      </c>
      <c r="Z36" s="2">
        <f>AVERAGEIFS(Data!AF:AF,Data!$G:$G,"*PointFullStandard45")</f>
        <v>7.3032301770581358E-5</v>
      </c>
      <c r="AA36" s="3">
        <f>AVERAGEIFS(Data!AG:AG,Data!$G:$G,"*PointFullStandard45")</f>
        <v>0.14671474656375771</v>
      </c>
      <c r="AB36" s="3">
        <f>AVERAGEIFS(Data!AH:AH,Data!$G:$G,"*PointFullStandard45")</f>
        <v>0.53544706408873288</v>
      </c>
      <c r="AC36" s="3">
        <f>AVERAGEIFS(Data!AI:AI,Data!$G:$G,"*PointFullStandard45")</f>
        <v>-0.31892385616094154</v>
      </c>
      <c r="AD36" s="3">
        <f>AVERAGEIFS(Data!AJ:AJ,Data!$G:$G,"*PointFullStandard45")</f>
        <v>-0.43380943300055935</v>
      </c>
      <c r="AE36" s="3">
        <f>AVERAGEIFS(Data!AK:AK,Data!$G:$G,"*PointFullStandard45")</f>
        <v>4.3477384795699807</v>
      </c>
    </row>
    <row r="37" spans="1:31" x14ac:dyDescent="0.25">
      <c r="A37" t="s">
        <v>263</v>
      </c>
      <c r="B37" s="1">
        <f>AVERAGEIFS(Data!H:H,Data!$G:$G,"*PointFullStandardOblique")</f>
        <v>152.73801851272552</v>
      </c>
      <c r="C37" s="1">
        <f>AVERAGEIFS(Data!I:I,Data!$G:$G,"*PointFullStandardOblique")</f>
        <v>61.771188735961779</v>
      </c>
      <c r="D37" s="8">
        <f>AVERAGEIFS(Data!J:J,Data!$G:$G,"*PointFullStandardOblique")</f>
        <v>167.54211521148659</v>
      </c>
      <c r="E37" s="1">
        <f>AVERAGEIFS(Data!K:K,Data!$G:$G,"*PointFullStandardOblique")</f>
        <v>118.3797516822811</v>
      </c>
      <c r="F37" s="3">
        <f>AVERAGEIFS(Data!L:L,Data!$G:$G,"*PointFullStandardOblique")</f>
        <v>0.60012501012533837</v>
      </c>
      <c r="G37" s="8">
        <f>AVERAGEIFS(Data!M:M,Data!$G:$G,"*PointFullStandardOblique")</f>
        <v>158.80014181137059</v>
      </c>
      <c r="H37" s="1">
        <f>AVERAGEIFS(Data!N:N,Data!$G:$G,"*PointFullStandardOblique")</f>
        <v>29.707607746124228</v>
      </c>
      <c r="I37" s="1">
        <f>AVERAGEIFS(Data!O:O,Data!$G:$G,"*PointFullStandardOblique")</f>
        <v>113.18162524700139</v>
      </c>
      <c r="J37" s="8">
        <f>AVERAGEIFS(Data!P:P,Data!$G:$G,"*PointFullStandardOblique")</f>
        <v>81.200898885726758</v>
      </c>
      <c r="K37" s="1">
        <f>AVERAGEIFS(Data!Q:Q,Data!$G:$G,"*PointFullStandardOblique")</f>
        <v>49.763375401496823</v>
      </c>
      <c r="L37" s="3">
        <f>AVERAGEIFS(Data!R:R,Data!$G:$G,"*PointFullStandardOblique")</f>
        <v>0.61544095538556531</v>
      </c>
      <c r="M37" s="3">
        <f>AVERAGEIFS(Data!S:S,Data!$G:$G,"*PointFullStandardOblique")</f>
        <v>0.70266591757535868</v>
      </c>
      <c r="N37">
        <f>AVERAGEIFS(Data!T:T,Data!$G:$G,"*PointFullStandardOblique")</f>
        <v>19.875</v>
      </c>
      <c r="O37">
        <f>AVERAGEIFS(Data!U:U,Data!$G:$G,"*PointFullStandardOblique")</f>
        <v>0</v>
      </c>
      <c r="P37">
        <f>AVERAGEIFS(Data!V:V,Data!$G:$G,"*PointFullStandardOblique")</f>
        <v>0</v>
      </c>
      <c r="Q37">
        <f>AVERAGEIFS(Data!W:W,Data!$G:$G,"*PointFullStandardOblique")</f>
        <v>0</v>
      </c>
      <c r="R37">
        <f>AVERAGEIFS(Data!X:X,Data!$G:$G,"*PointFullStandardOblique")</f>
        <v>2</v>
      </c>
      <c r="S37">
        <f>AVERAGEIFS(Data!Y:Y,Data!$G:$G,"*PointFullStandardOblique")</f>
        <v>100</v>
      </c>
      <c r="T37">
        <f>AVERAGEIFS(Data!Z:Z,Data!$G:$G,"*PointFullStandardOblique")</f>
        <v>0.89999997615814198</v>
      </c>
      <c r="U37">
        <f>AVERAGEIFS(Data!AA:AA,Data!$G:$G,"*PointFullStandardOblique")</f>
        <v>1.29999995231628</v>
      </c>
      <c r="V37">
        <f>AVERAGEIFS(Data!AB:AB,Data!$G:$G,"*PointFullStandardOblique")</f>
        <v>0.89999997615814198</v>
      </c>
      <c r="W37" s="2">
        <f>AVERAGEIFS(Data!AC:AC,Data!$G:$G,"*PointFullStandardOblique")</f>
        <v>2.8979465787415349E-4</v>
      </c>
      <c r="X37" s="2">
        <f>AVERAGEIFS(Data!AD:AD,Data!$G:$G,"*PointFullStandardOblique")</f>
        <v>2.7542371026356661E-4</v>
      </c>
      <c r="Y37" s="2">
        <f>AVERAGEIFS(Data!AE:AE,Data!$G:$G,"*PointFullStandardOblique")</f>
        <v>7.6248151344771004E-5</v>
      </c>
      <c r="Z37" s="2">
        <f>AVERAGEIFS(Data!AF:AF,Data!$G:$G,"*PointFullStandardOblique")</f>
        <v>7.354650369961742E-5</v>
      </c>
      <c r="AA37" s="3">
        <f>AVERAGEIFS(Data!AG:AG,Data!$G:$G,"*PointFullStandardOblique")</f>
        <v>0.13062848461981966</v>
      </c>
      <c r="AB37" s="3">
        <f>AVERAGEIFS(Data!AH:AH,Data!$G:$G,"*PointFullStandardOblique")</f>
        <v>0.39073768306990209</v>
      </c>
      <c r="AC37" s="3">
        <f>AVERAGEIFS(Data!AI:AI,Data!$G:$G,"*PointFullStandardOblique")</f>
        <v>-0.31858021641943829</v>
      </c>
      <c r="AD37" s="3">
        <f>AVERAGEIFS(Data!AJ:AJ,Data!$G:$G,"*PointFullStandardOblique")</f>
        <v>-0.42045410896021373</v>
      </c>
      <c r="AE37" s="3">
        <f>AVERAGEIFS(Data!AK:AK,Data!$G:$G,"*PointFullStandardOblique")</f>
        <v>4.5506260720141301</v>
      </c>
    </row>
    <row r="38" spans="1:31" x14ac:dyDescent="0.25">
      <c r="A38" t="s">
        <v>328</v>
      </c>
      <c r="B38" s="1">
        <f>AVERAGEIFS(Data!H:H,Data!$G:$G,"*PointFullParallelLongest")</f>
        <v>111.08443260192851</v>
      </c>
      <c r="C38" s="1">
        <f>AVERAGEIFS(Data!I:I,Data!$G:$G,"*PointFullParallelLongest")</f>
        <v>61.771188735961779</v>
      </c>
      <c r="D38" s="8">
        <f>AVERAGEIFS(Data!J:J,Data!$G:$G,"*PointFullParallelLongest")</f>
        <v>126.47521066665615</v>
      </c>
      <c r="E38" s="1">
        <f>AVERAGEIFS(Data!K:K,Data!$G:$G,"*PointFullParallelLongest")</f>
        <v>84.733249425887891</v>
      </c>
      <c r="F38" s="3">
        <f>AVERAGEIFS(Data!L:L,Data!$G:$G,"*PointFullParallelLongest")</f>
        <v>0.61399999447166898</v>
      </c>
      <c r="G38" s="8">
        <f>AVERAGEIFS(Data!M:M,Data!$G:$G,"*PointFullParallelLongest")</f>
        <v>115.74648427963251</v>
      </c>
      <c r="H38" s="1">
        <f>AVERAGEIFS(Data!N:N,Data!$G:$G,"*PointFullParallelLongest")</f>
        <v>73.037801980972219</v>
      </c>
      <c r="I38" s="1">
        <f>AVERAGEIFS(Data!O:O,Data!$G:$G,"*PointFullParallelLongest")</f>
        <v>78.517999768257056</v>
      </c>
      <c r="J38" s="8">
        <f>AVERAGEIFS(Data!P:P,Data!$G:$G,"*PointFullParallelLongest")</f>
        <v>77.882545471191264</v>
      </c>
      <c r="K38" s="1">
        <f>AVERAGEIFS(Data!Q:Q,Data!$G:$G,"*PointFullParallelLongest")</f>
        <v>48.056750059127666</v>
      </c>
      <c r="L38" s="3">
        <f>AVERAGEIFS(Data!R:R,Data!$G:$G,"*PointFullParallelLongest")</f>
        <v>0.48733455594629005</v>
      </c>
      <c r="M38" s="3">
        <f>AVERAGEIFS(Data!S:S,Data!$G:$G,"*PointFullParallelLongest")</f>
        <v>0.67039776965975717</v>
      </c>
      <c r="N38">
        <f>AVERAGEIFS(Data!T:T,Data!$G:$G,"*PointFullParallelLongest")</f>
        <v>21.125</v>
      </c>
      <c r="O38">
        <f>AVERAGEIFS(Data!U:U,Data!$G:$G,"*PointFullParallelLongest")</f>
        <v>0</v>
      </c>
      <c r="P38">
        <f>AVERAGEIFS(Data!V:V,Data!$G:$G,"*PointFullParallelLongest")</f>
        <v>0</v>
      </c>
      <c r="Q38">
        <f>AVERAGEIFS(Data!W:W,Data!$G:$G,"*PointFullParallelLongest")</f>
        <v>0</v>
      </c>
      <c r="R38">
        <f>AVERAGEIFS(Data!X:X,Data!$G:$G,"*PointFullParallelLongest")</f>
        <v>2</v>
      </c>
      <c r="S38">
        <f>AVERAGEIFS(Data!Y:Y,Data!$G:$G,"*PointFullParallelLongest")</f>
        <v>100</v>
      </c>
      <c r="T38">
        <f>AVERAGEIFS(Data!Z:Z,Data!$G:$G,"*PointFullParallelLongest")</f>
        <v>0.89999997615814198</v>
      </c>
      <c r="U38">
        <f>AVERAGEIFS(Data!AA:AA,Data!$G:$G,"*PointFullParallelLongest")</f>
        <v>1.29999995231628</v>
      </c>
      <c r="V38">
        <f>AVERAGEIFS(Data!AB:AB,Data!$G:$G,"*PointFullParallelLongest")</f>
        <v>0.89999997615814198</v>
      </c>
      <c r="W38" s="2">
        <f>AVERAGEIFS(Data!AC:AC,Data!$G:$G,"*PointFullParallelLongest")</f>
        <v>2.5623835608712338E-4</v>
      </c>
      <c r="X38" s="2">
        <f>AVERAGEIFS(Data!AD:AD,Data!$G:$G,"*PointFullParallelLongest")</f>
        <v>2.7281764778308527E-4</v>
      </c>
      <c r="Y38" s="2">
        <f>AVERAGEIFS(Data!AE:AE,Data!$G:$G,"*PointFullParallelLongest")</f>
        <v>7.3607990088930779E-5</v>
      </c>
      <c r="Z38" s="2">
        <f>AVERAGEIFS(Data!AF:AF,Data!$G:$G,"*PointFullParallelLongest")</f>
        <v>7.5627840487868484E-5</v>
      </c>
      <c r="AA38" s="3">
        <f>AVERAGEIFS(Data!AG:AG,Data!$G:$G,"*PointFullParallelLongest")</f>
        <v>6.8025395963483101E-2</v>
      </c>
      <c r="AB38" s="3">
        <f>AVERAGEIFS(Data!AH:AH,Data!$G:$G,"*PointFullParallelLongest")</f>
        <v>0.27159229995489259</v>
      </c>
      <c r="AC38" s="3">
        <f>AVERAGEIFS(Data!AI:AI,Data!$G:$G,"*PointFullParallelLongest")</f>
        <v>-0.19417017633509659</v>
      </c>
      <c r="AD38" s="3">
        <f>AVERAGEIFS(Data!AJ:AJ,Data!$G:$G,"*PointFullParallelLongest")</f>
        <v>-0.33016541760401225</v>
      </c>
      <c r="AE38" s="3">
        <f>AVERAGEIFS(Data!AK:AK,Data!$G:$G,"*PointFullParallelLongest")</f>
        <v>1.5347725418839715</v>
      </c>
    </row>
    <row r="39" spans="1:31" x14ac:dyDescent="0.25">
      <c r="A39" t="s">
        <v>329</v>
      </c>
      <c r="B39" s="1">
        <f>AVERAGEIFS(Data!H:H,Data!$G:$G,"*PointFull15Longest")</f>
        <v>140.6284987926482</v>
      </c>
      <c r="C39" s="1">
        <f>AVERAGEIFS(Data!I:I,Data!$G:$G,"*PointFull15Longest")</f>
        <v>61.771188735961779</v>
      </c>
      <c r="D39" s="8">
        <f>AVERAGEIFS(Data!J:J,Data!$G:$G,"*PointFull15Longest")</f>
        <v>153.1468119621274</v>
      </c>
      <c r="E39" s="1">
        <f>AVERAGEIFS(Data!K:K,Data!$G:$G,"*PointFull15Longest")</f>
        <v>107.48624682426427</v>
      </c>
      <c r="F39" s="3">
        <f>AVERAGEIFS(Data!L:L,Data!$G:$G,"*PointFull15Longest")</f>
        <v>0.5892499983310695</v>
      </c>
      <c r="G39" s="8">
        <f>AVERAGEIFS(Data!M:M,Data!$G:$G,"*PointFull15Longest")</f>
        <v>142.40377378463728</v>
      </c>
      <c r="H39" s="1">
        <f>AVERAGEIFS(Data!N:N,Data!$G:$G,"*PointFull15Longest")</f>
        <v>33.155971646308863</v>
      </c>
      <c r="I39" s="1">
        <f>AVERAGEIFS(Data!O:O,Data!$G:$G,"*PointFull15Longest")</f>
        <v>101.28237640857689</v>
      </c>
      <c r="J39" s="8">
        <f>AVERAGEIFS(Data!P:P,Data!$G:$G,"*PointFull15Longest")</f>
        <v>75.379190921783305</v>
      </c>
      <c r="K39" s="1">
        <f>AVERAGEIFS(Data!Q:Q,Data!$G:$G,"*PointFull15Longest")</f>
        <v>46.44612491130826</v>
      </c>
      <c r="L39" s="3">
        <f>AVERAGEIFS(Data!R:R,Data!$G:$G,"*PointFull15Longest")</f>
        <v>0.54414973035454695</v>
      </c>
      <c r="M39" s="3">
        <f>AVERAGEIFS(Data!S:S,Data!$G:$G,"*PointFull15Longest")</f>
        <v>0.64263299107551508</v>
      </c>
      <c r="N39">
        <f>AVERAGEIFS(Data!T:T,Data!$G:$G,"*PointFull15Longest")</f>
        <v>20.75</v>
      </c>
      <c r="O39">
        <f>AVERAGEIFS(Data!U:U,Data!$G:$G,"*PointFull15Longest")</f>
        <v>0</v>
      </c>
      <c r="P39">
        <f>AVERAGEIFS(Data!V:V,Data!$G:$G,"*PointFull15Longest")</f>
        <v>0</v>
      </c>
      <c r="Q39">
        <f>AVERAGEIFS(Data!W:W,Data!$G:$G,"*PointFull15Longest")</f>
        <v>0</v>
      </c>
      <c r="R39">
        <f>AVERAGEIFS(Data!X:X,Data!$G:$G,"*PointFull15Longest")</f>
        <v>2</v>
      </c>
      <c r="S39">
        <f>AVERAGEIFS(Data!Y:Y,Data!$G:$G,"*PointFull15Longest")</f>
        <v>100</v>
      </c>
      <c r="T39">
        <f>AVERAGEIFS(Data!Z:Z,Data!$G:$G,"*PointFull15Longest")</f>
        <v>0.89999997615814198</v>
      </c>
      <c r="U39">
        <f>AVERAGEIFS(Data!AA:AA,Data!$G:$G,"*PointFull15Longest")</f>
        <v>1.29999995231628</v>
      </c>
      <c r="V39">
        <f>AVERAGEIFS(Data!AB:AB,Data!$G:$G,"*PointFull15Longest")</f>
        <v>0.89999997615814198</v>
      </c>
      <c r="W39" s="2">
        <f>AVERAGEIFS(Data!AC:AC,Data!$G:$G,"*PointFull15Longest")</f>
        <v>2.5722138889250313E-4</v>
      </c>
      <c r="X39" s="2">
        <f>AVERAGEIFS(Data!AD:AD,Data!$G:$G,"*PointFull15Longest")</f>
        <v>2.716999115364155E-4</v>
      </c>
      <c r="Y39" s="2">
        <f>AVERAGEIFS(Data!AE:AE,Data!$G:$G,"*PointFull15Longest")</f>
        <v>7.3654804509715123E-5</v>
      </c>
      <c r="Z39" s="2">
        <f>AVERAGEIFS(Data!AF:AF,Data!$G:$G,"*PointFull15Longest")</f>
        <v>7.4280476837884594E-5</v>
      </c>
      <c r="AA39" s="3">
        <f>AVERAGEIFS(Data!AG:AG,Data!$G:$G,"*PointFull15Longest")</f>
        <v>9.3725914494586587E-2</v>
      </c>
      <c r="AB39" s="3">
        <f>AVERAGEIFS(Data!AH:AH,Data!$G:$G,"*PointFull15Longest")</f>
        <v>0.23979887763738814</v>
      </c>
      <c r="AC39" s="3">
        <f>AVERAGEIFS(Data!AI:AI,Data!$G:$G,"*PointFull15Longest")</f>
        <v>-0.26090813675372027</v>
      </c>
      <c r="AD39" s="3">
        <f>AVERAGEIFS(Data!AJ:AJ,Data!$G:$G,"*PointFull15Longest")</f>
        <v>-0.39100368455315698</v>
      </c>
      <c r="AE39" s="3">
        <f>AVERAGEIFS(Data!AK:AK,Data!$G:$G,"*PointFull15Longest")</f>
        <v>2.9134365217666107</v>
      </c>
    </row>
    <row r="40" spans="1:31" x14ac:dyDescent="0.25">
      <c r="A40" t="s">
        <v>330</v>
      </c>
      <c r="B40" s="1">
        <f>AVERAGEIFS(Data!H:H,Data!$G:$G,"*PointFull45Longest")</f>
        <v>115.18186998367287</v>
      </c>
      <c r="C40" s="1">
        <f>AVERAGEIFS(Data!I:I,Data!$G:$G,"*PointFull45Longest")</f>
        <v>61.771188735961779</v>
      </c>
      <c r="D40" s="8">
        <f>AVERAGEIFS(Data!J:J,Data!$G:$G,"*PointFull45Longest")</f>
        <v>133.70772266387911</v>
      </c>
      <c r="E40" s="1">
        <f>AVERAGEIFS(Data!K:K,Data!$G:$G,"*PointFull45Longest")</f>
        <v>90.210249185561906</v>
      </c>
      <c r="F40" s="3">
        <f>AVERAGEIFS(Data!L:L,Data!$G:$G,"*PointFull45Longest")</f>
        <v>0.55549999698996511</v>
      </c>
      <c r="G40" s="8">
        <f>AVERAGEIFS(Data!M:M,Data!$G:$G,"*PointFull45Longest")</f>
        <v>124.99863886833158</v>
      </c>
      <c r="H40" s="1">
        <f>AVERAGEIFS(Data!N:N,Data!$G:$G,"*PointFull45Longest")</f>
        <v>45.723269939422465</v>
      </c>
      <c r="I40" s="1">
        <f>AVERAGEIFS(Data!O:O,Data!$G:$G,"*PointFull45Longest")</f>
        <v>85.305126786231824</v>
      </c>
      <c r="J40" s="8">
        <f>AVERAGEIFS(Data!P:P,Data!$G:$G,"*PointFull45Longest")</f>
        <v>81.473140478133928</v>
      </c>
      <c r="K40" s="1">
        <f>AVERAGEIFS(Data!Q:Q,Data!$G:$G,"*PointFull45Longest")</f>
        <v>49.582625865936137</v>
      </c>
      <c r="L40" s="3">
        <f>AVERAGEIFS(Data!R:R,Data!$G:$G,"*PointFull45Longest")</f>
        <v>0.60897580534219697</v>
      </c>
      <c r="M40" s="3">
        <f>AVERAGEIFS(Data!S:S,Data!$G:$G,"*PointFull45Longest")</f>
        <v>0.69347559660673108</v>
      </c>
      <c r="N40">
        <f>AVERAGEIFS(Data!T:T,Data!$G:$G,"*PointFull45Longest")</f>
        <v>20.625</v>
      </c>
      <c r="O40">
        <f>AVERAGEIFS(Data!U:U,Data!$G:$G,"*PointFull45Longest")</f>
        <v>0</v>
      </c>
      <c r="P40">
        <f>AVERAGEIFS(Data!V:V,Data!$G:$G,"*PointFull45Longest")</f>
        <v>0</v>
      </c>
      <c r="Q40">
        <f>AVERAGEIFS(Data!W:W,Data!$G:$G,"*PointFull45Longest")</f>
        <v>0</v>
      </c>
      <c r="R40">
        <f>AVERAGEIFS(Data!X:X,Data!$G:$G,"*PointFull45Longest")</f>
        <v>2</v>
      </c>
      <c r="S40">
        <f>AVERAGEIFS(Data!Y:Y,Data!$G:$G,"*PointFull45Longest")</f>
        <v>100</v>
      </c>
      <c r="T40">
        <f>AVERAGEIFS(Data!Z:Z,Data!$G:$G,"*PointFull45Longest")</f>
        <v>0.89999997615814198</v>
      </c>
      <c r="U40">
        <f>AVERAGEIFS(Data!AA:AA,Data!$G:$G,"*PointFull45Longest")</f>
        <v>1.29999995231628</v>
      </c>
      <c r="V40">
        <f>AVERAGEIFS(Data!AB:AB,Data!$G:$G,"*PointFull45Longest")</f>
        <v>0.89999997615814198</v>
      </c>
      <c r="W40" s="2">
        <f>AVERAGEIFS(Data!AC:AC,Data!$G:$G,"*PointFull45Longest")</f>
        <v>2.5592990641598536E-4</v>
      </c>
      <c r="X40" s="2">
        <f>AVERAGEIFS(Data!AD:AD,Data!$G:$G,"*PointFull45Longest")</f>
        <v>2.6948107188218224E-4</v>
      </c>
      <c r="Y40" s="2">
        <f>AVERAGEIFS(Data!AE:AE,Data!$G:$G,"*PointFull45Longest")</f>
        <v>7.3642192546685638E-5</v>
      </c>
      <c r="Z40" s="2">
        <f>AVERAGEIFS(Data!AF:AF,Data!$G:$G,"*PointFull45Longest")</f>
        <v>7.3252483161922983E-5</v>
      </c>
      <c r="AA40" s="3">
        <f>AVERAGEIFS(Data!AG:AG,Data!$G:$G,"*PointFull45Longest")</f>
        <v>0.14501091031493446</v>
      </c>
      <c r="AB40" s="3">
        <f>AVERAGEIFS(Data!AH:AH,Data!$G:$G,"*PointFull45Longest")</f>
        <v>0.5577569541342261</v>
      </c>
      <c r="AC40" s="3">
        <f>AVERAGEIFS(Data!AI:AI,Data!$G:$G,"*PointFull45Longest")</f>
        <v>-0.21307583175100703</v>
      </c>
      <c r="AD40" s="3">
        <f>AVERAGEIFS(Data!AJ:AJ,Data!$G:$G,"*PointFull45Longest")</f>
        <v>-0.33475285071295136</v>
      </c>
      <c r="AE40" s="3">
        <f>AVERAGEIFS(Data!AK:AK,Data!$G:$G,"*PointFull45Longest")</f>
        <v>3.2288410079052206</v>
      </c>
    </row>
    <row r="41" spans="1:31" x14ac:dyDescent="0.25">
      <c r="A41" t="s">
        <v>331</v>
      </c>
      <c r="B41" s="1">
        <f>AVERAGEIFS(Data!H:H,Data!$G:$G,"*PointFullObliqueLongest")</f>
        <v>173.93291068077068</v>
      </c>
      <c r="C41" s="1">
        <f>AVERAGEIFS(Data!I:I,Data!$G:$G,"*PointFullObliqueLongest")</f>
        <v>61.771188735961779</v>
      </c>
      <c r="D41" s="8">
        <f>AVERAGEIFS(Data!J:J,Data!$G:$G,"*PointFullObliqueLongest")</f>
        <v>188.21667623519852</v>
      </c>
      <c r="E41" s="1">
        <f>AVERAGEIFS(Data!K:K,Data!$G:$G,"*PointFullObliqueLongest")</f>
        <v>135.06150150299058</v>
      </c>
      <c r="F41" s="3">
        <f>AVERAGEIFS(Data!L:L,Data!$G:$G,"*PointFullObliqueLongest")</f>
        <v>0.60037500038742986</v>
      </c>
      <c r="G41" s="8">
        <f>AVERAGEIFS(Data!M:M,Data!$G:$G,"*PointFullObliqueLongest")</f>
        <v>179.52631354331942</v>
      </c>
      <c r="H41" s="1">
        <f>AVERAGEIFS(Data!N:N,Data!$G:$G,"*PointFullObliqueLongest")</f>
        <v>30.055723816156345</v>
      </c>
      <c r="I41" s="1">
        <f>AVERAGEIFS(Data!O:O,Data!$G:$G,"*PointFullObliqueLongest")</f>
        <v>129.77987539768191</v>
      </c>
      <c r="J41" s="8">
        <f>AVERAGEIFS(Data!P:P,Data!$G:$G,"*PointFullObliqueLongest")</f>
        <v>81.452013015746957</v>
      </c>
      <c r="K41" s="1">
        <f>AVERAGEIFS(Data!Q:Q,Data!$G:$G,"*PointFullObliqueLongest")</f>
        <v>49.854250550269924</v>
      </c>
      <c r="L41" s="3">
        <f>AVERAGEIFS(Data!R:R,Data!$G:$G,"*PointFullObliqueLongest")</f>
        <v>0.63055622577667192</v>
      </c>
      <c r="M41" s="3">
        <f>AVERAGEIFS(Data!S:S,Data!$G:$G,"*PointFullObliqueLongest")</f>
        <v>0.70653282105922632</v>
      </c>
      <c r="N41">
        <f>AVERAGEIFS(Data!T:T,Data!$G:$G,"*PointFullObliqueLongest")</f>
        <v>19.875</v>
      </c>
      <c r="O41">
        <f>AVERAGEIFS(Data!U:U,Data!$G:$G,"*PointFullObliqueLongest")</f>
        <v>0</v>
      </c>
      <c r="P41">
        <f>AVERAGEIFS(Data!V:V,Data!$G:$G,"*PointFullObliqueLongest")</f>
        <v>0</v>
      </c>
      <c r="Q41">
        <f>AVERAGEIFS(Data!W:W,Data!$G:$G,"*PointFullObliqueLongest")</f>
        <v>0</v>
      </c>
      <c r="R41">
        <f>AVERAGEIFS(Data!X:X,Data!$G:$G,"*PointFullObliqueLongest")</f>
        <v>2</v>
      </c>
      <c r="S41">
        <f>AVERAGEIFS(Data!Y:Y,Data!$G:$G,"*PointFullObliqueLongest")</f>
        <v>100</v>
      </c>
      <c r="T41">
        <f>AVERAGEIFS(Data!Z:Z,Data!$G:$G,"*PointFullObliqueLongest")</f>
        <v>0.89999997615814198</v>
      </c>
      <c r="U41">
        <f>AVERAGEIFS(Data!AA:AA,Data!$G:$G,"*PointFullObliqueLongest")</f>
        <v>1.29999995231628</v>
      </c>
      <c r="V41">
        <f>AVERAGEIFS(Data!AB:AB,Data!$G:$G,"*PointFullObliqueLongest")</f>
        <v>0.89999997615814198</v>
      </c>
      <c r="W41" s="2">
        <f>AVERAGEIFS(Data!AC:AC,Data!$G:$G,"*PointFullObliqueLongest")</f>
        <v>2.5965222448576204E-4</v>
      </c>
      <c r="X41" s="2">
        <f>AVERAGEIFS(Data!AD:AD,Data!$G:$G,"*PointFullObliqueLongest")</f>
        <v>2.7658863473334328E-4</v>
      </c>
      <c r="Y41" s="2">
        <f>AVERAGEIFS(Data!AE:AE,Data!$G:$G,"*PointFullObliqueLongest")</f>
        <v>7.3244745181000299E-5</v>
      </c>
      <c r="Z41" s="2">
        <f>AVERAGEIFS(Data!AF:AF,Data!$G:$G,"*PointFullObliqueLongest")</f>
        <v>7.4088474320887999E-5</v>
      </c>
      <c r="AA41" s="3">
        <f>AVERAGEIFS(Data!AG:AG,Data!$G:$G,"*PointFullObliqueLongest")</f>
        <v>0.13200380870297829</v>
      </c>
      <c r="AB41" s="3">
        <f>AVERAGEIFS(Data!AH:AH,Data!$G:$G,"*PointFullObliqueLongest")</f>
        <v>0.39648923152449561</v>
      </c>
      <c r="AC41" s="3">
        <f>AVERAGEIFS(Data!AI:AI,Data!$G:$G,"*PointFullObliqueLongest")</f>
        <v>-0.34342423719247805</v>
      </c>
      <c r="AD41" s="3">
        <f>AVERAGEIFS(Data!AJ:AJ,Data!$G:$G,"*PointFullObliqueLongest")</f>
        <v>-0.43765763364361238</v>
      </c>
      <c r="AE41" s="3">
        <f>AVERAGEIFS(Data!AK:AK,Data!$G:$G,"*PointFullObliqueLongest")</f>
        <v>6.0198892681182041</v>
      </c>
    </row>
  </sheetData>
  <autoFilter ref="A1:AE17" xr:uid="{00000000-0009-0000-0000-000001000000}">
    <sortState xmlns:xlrd2="http://schemas.microsoft.com/office/spreadsheetml/2017/richdata2" ref="A2:AE29">
      <sortCondition sortBy="fontColor" ref="A1:A17" dxfId="38"/>
    </sortState>
  </autoFilter>
  <conditionalFormatting sqref="A1:A1048576">
    <cfRule type="containsText" dxfId="12" priority="1" operator="containsText" text="Point*Standard">
      <formula>NOT(ISERROR(SEARCH("Point*Standard",A1)))</formula>
    </cfRule>
    <cfRule type="containsText" dxfId="11" priority="2" operator="containsText" text="Plane*Standard">
      <formula>NOT(ISERROR(SEARCH("Plane*Standard",A1)))</formula>
    </cfRule>
    <cfRule type="containsText" dxfId="10" priority="3" operator="containsText" text="Plane*SPFH">
      <formula>NOT(ISERROR(SEARCH("Plane*SPFH",A1)))</formula>
    </cfRule>
    <cfRule type="containsText" dxfId="9" priority="4" operator="containsText" text="Point*SPFH">
      <formula>NOT(ISERROR(SEARCH("Point*SPFH",A1)))</formula>
    </cfRule>
    <cfRule type="containsText" dxfId="8" priority="6" operator="containsText" text="Longest">
      <formula>NOT(ISERROR(SEARCH("Longest",A1)))</formula>
    </cfRule>
    <cfRule type="containsText" dxfId="7" priority="7" operator="containsText" text="Point">
      <formula>NOT(ISERROR(SEARCH("Point",A1)))</formula>
    </cfRule>
  </conditionalFormatting>
  <conditionalFormatting sqref="F1:F1048576">
    <cfRule type="colorScale" priority="8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98:AC1048576 AB2:AB97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C2:AC97 AD1:AD1048576">
    <cfRule type="iconSet" priority="9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6" priority="5" operator="greater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BA24-2F3E-4973-9513-9B49797BFCEF}">
  <dimension ref="A1:F6"/>
  <sheetViews>
    <sheetView workbookViewId="0">
      <selection activeCell="E13" sqref="E13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1.7109375" bestFit="1" customWidth="1"/>
    <col min="4" max="4" width="19" bestFit="1" customWidth="1"/>
    <col min="5" max="5" width="22" bestFit="1" customWidth="1"/>
    <col min="6" max="6" width="11.5703125" bestFit="1" customWidth="1"/>
  </cols>
  <sheetData>
    <row r="1" spans="1:6" s="12" customFormat="1" x14ac:dyDescent="0.25">
      <c r="A1" s="12" t="s">
        <v>683</v>
      </c>
      <c r="B1" s="12" t="s">
        <v>684</v>
      </c>
      <c r="C1" s="12" t="s">
        <v>685</v>
      </c>
      <c r="D1" s="12" t="s">
        <v>686</v>
      </c>
      <c r="E1" s="12" t="s">
        <v>687</v>
      </c>
      <c r="F1" s="12" t="s">
        <v>688</v>
      </c>
    </row>
    <row r="2" spans="1:6" x14ac:dyDescent="0.25">
      <c r="A2">
        <v>0.4</v>
      </c>
      <c r="B2">
        <v>1.3</v>
      </c>
      <c r="C2">
        <v>0.9</v>
      </c>
      <c r="D2">
        <v>110.5</v>
      </c>
      <c r="E2">
        <v>1.8</v>
      </c>
      <c r="F2">
        <v>0.34</v>
      </c>
    </row>
    <row r="3" spans="1:6" x14ac:dyDescent="0.25">
      <c r="A3">
        <v>0.1</v>
      </c>
      <c r="B3">
        <v>1.3</v>
      </c>
      <c r="C3">
        <v>0.9</v>
      </c>
      <c r="D3">
        <v>88.4</v>
      </c>
      <c r="E3">
        <v>2.4</v>
      </c>
      <c r="F3">
        <v>0.13</v>
      </c>
    </row>
    <row r="4" spans="1:6" x14ac:dyDescent="0.25">
      <c r="A4">
        <v>0.8</v>
      </c>
      <c r="B4">
        <v>1.3</v>
      </c>
      <c r="C4">
        <v>0.9</v>
      </c>
      <c r="D4">
        <v>148.30000000000001</v>
      </c>
      <c r="E4">
        <v>1.5</v>
      </c>
      <c r="F4">
        <v>0.68</v>
      </c>
    </row>
    <row r="5" spans="1:6" x14ac:dyDescent="0.25">
      <c r="A5">
        <v>0.4</v>
      </c>
      <c r="B5">
        <v>1.1000000000000001</v>
      </c>
      <c r="C5">
        <v>0.7</v>
      </c>
      <c r="D5">
        <v>69.2</v>
      </c>
      <c r="E5">
        <v>2</v>
      </c>
      <c r="F5">
        <v>0.41</v>
      </c>
    </row>
    <row r="6" spans="1:6" x14ac:dyDescent="0.25">
      <c r="A6">
        <v>0.4</v>
      </c>
      <c r="B6">
        <v>1.5</v>
      </c>
      <c r="C6">
        <v>1.1000000000000001</v>
      </c>
      <c r="D6">
        <v>124.6</v>
      </c>
      <c r="E6">
        <v>1.7</v>
      </c>
      <c r="F6">
        <v>0.28999999999999998</v>
      </c>
    </row>
  </sheetData>
  <autoFilter ref="A1:F1" xr:uid="{C454BA24-2F3E-4973-9513-9B49797BFCE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C9B7-8598-471E-A2B3-39229EDB0227}">
  <sheetPr filterMode="1"/>
  <dimension ref="A1:I258"/>
  <sheetViews>
    <sheetView zoomScaleNormal="100" workbookViewId="0">
      <selection activeCell="B4" sqref="B4"/>
    </sheetView>
  </sheetViews>
  <sheetFormatPr defaultRowHeight="15" x14ac:dyDescent="0.25"/>
  <cols>
    <col min="1" max="1" width="36" bestFit="1" customWidth="1"/>
    <col min="2" max="2" width="7.7109375" style="3" customWidth="1"/>
    <col min="3" max="3" width="7.7109375" style="36" customWidth="1"/>
    <col min="4" max="4" width="7.7109375" style="34" customWidth="1"/>
    <col min="5" max="5" width="7.7109375" style="36" customWidth="1"/>
    <col min="6" max="6" width="7.7109375" style="3" customWidth="1"/>
    <col min="7" max="7" width="7.7109375" style="34" customWidth="1"/>
  </cols>
  <sheetData>
    <row r="1" spans="1:9" ht="90" x14ac:dyDescent="0.25">
      <c r="A1" s="4" t="s">
        <v>0</v>
      </c>
      <c r="B1" s="6" t="s">
        <v>222</v>
      </c>
      <c r="C1" s="35" t="s">
        <v>673</v>
      </c>
      <c r="D1" s="33" t="s">
        <v>674</v>
      </c>
      <c r="E1" s="35" t="s">
        <v>90</v>
      </c>
      <c r="F1" s="6" t="s">
        <v>650</v>
      </c>
      <c r="G1" s="33" t="s">
        <v>223</v>
      </c>
      <c r="H1" s="6" t="s">
        <v>669</v>
      </c>
      <c r="I1" s="6" t="s">
        <v>670</v>
      </c>
    </row>
    <row r="2" spans="1:9" hidden="1" x14ac:dyDescent="0.25">
      <c r="A2" t="s">
        <v>574</v>
      </c>
      <c r="B2" s="3">
        <f>AVERAGEIFS('New data'!$N:$N,'New data'!$E:$E,$A2)</f>
        <v>0.98600000143051103</v>
      </c>
      <c r="C2" s="34">
        <f>(AVERAGEIFS('New data'!$J:$J,'New data'!$E:$E,$A2)-AVERAGEIFS('New data'!$L:$L,'New data'!$E:$E,$A2))/AVERAGEIFS('New data'!$L:$L,'New data'!$E:$E,$A2)</f>
        <v>1.7372452936913205</v>
      </c>
      <c r="D2" s="3">
        <f>ABS($C2)</f>
        <v>1.7372452936913205</v>
      </c>
      <c r="E2" s="3">
        <f>AVERAGEIFS('New data'!$AM:$AM,'New data'!$E:$E,$A2)</f>
        <v>12.997391493245331</v>
      </c>
      <c r="F2" s="3">
        <f>ABS($E2)</f>
        <v>12.997391493245331</v>
      </c>
      <c r="G2" s="3">
        <f>ABS($D2-$F2)</f>
        <v>11.260146199554011</v>
      </c>
    </row>
    <row r="3" spans="1:9" hidden="1" x14ac:dyDescent="0.25">
      <c r="A3" t="s">
        <v>536</v>
      </c>
      <c r="B3" s="3">
        <f>AVERAGEIFS('New data'!$N:$N,'New data'!$E:$E,$A3)</f>
        <v>0.12600000202655701</v>
      </c>
      <c r="C3" s="34">
        <f>(AVERAGEIFS('New data'!$J:$J,'New data'!$E:$E,$A3)-AVERAGEIFS('New data'!$L:$L,'New data'!$E:$E,$A3))/AVERAGEIFS('New data'!$L:$L,'New data'!$E:$E,$A3)</f>
        <v>4.7984866529316543E-3</v>
      </c>
      <c r="D3" s="3">
        <f t="shared" ref="D3" si="0">ABS($C3)</f>
        <v>4.7984866529316543E-3</v>
      </c>
      <c r="E3" s="3">
        <f>AVERAGEIFS('New data'!$AM:$AM,'New data'!$E:$E,$A3)</f>
        <v>1.0049784228413052</v>
      </c>
      <c r="F3" s="3">
        <f t="shared" ref="F3" si="1">ABS($E3)</f>
        <v>1.0049784228413052</v>
      </c>
      <c r="G3" s="3">
        <f t="shared" ref="G3" si="2">ABS($D3-$F3)</f>
        <v>1.0001799361883736</v>
      </c>
    </row>
    <row r="4" spans="1:9" x14ac:dyDescent="0.25">
      <c r="A4" t="s">
        <v>614</v>
      </c>
      <c r="B4" s="3">
        <f>AVERAGEIFS('New data'!$N:$N,'New data'!$E:$E,$A4)</f>
        <v>0.87099999189376798</v>
      </c>
      <c r="C4" s="36">
        <f>-(AVERAGEIFS('New data'!$J:$J,'New data'!$E:$E,$A4)-AVERAGEIFS('New data'!$L:$L,'New data'!$E:$E,$A4))/AVERAGEIFS('New data'!$L:$L,'New data'!$E:$E,$A4)</f>
        <v>-0.31352474877460107</v>
      </c>
      <c r="D4" s="34">
        <f t="shared" ref="D4:D67" si="3">ABS($C4)</f>
        <v>0.31352474877460107</v>
      </c>
      <c r="E4" s="36">
        <f>AVERAGEIFS('New data'!$AM:$AM,'New data'!$E:$E,$A4)</f>
        <v>1.5145308810198228</v>
      </c>
      <c r="F4" s="3">
        <f t="shared" ref="F4:F67" si="4">ABS($E4)</f>
        <v>1.5145308810198228</v>
      </c>
      <c r="G4" s="34">
        <f>ABS($B4-$F4)</f>
        <v>0.64353088912605483</v>
      </c>
      <c r="H4" s="3">
        <f>AVERAGEIFS('New data'!$Q:$Q,'New data'!$E:$E,$A4)</f>
        <v>0.67955932988495149</v>
      </c>
      <c r="I4" s="14">
        <f>AVERAGEIFS('New data'!$J:$J,'New data'!$E:$E,$A4)</f>
        <v>130.89627075195301</v>
      </c>
    </row>
    <row r="5" spans="1:9" hidden="1" x14ac:dyDescent="0.25">
      <c r="A5" t="s">
        <v>508</v>
      </c>
      <c r="B5" s="3">
        <f>AVERAGEIFS('New data'!$N:$N,'New data'!$E:$E,$A5)</f>
        <v>0.23899999260902399</v>
      </c>
      <c r="C5" s="34">
        <f>(AVERAGEIFS('New data'!$J:$J,'New data'!$E:$E,$A5)-AVERAGEIFS('New data'!$L:$L,'New data'!$E:$E,$A5))/AVERAGEIFS('New data'!$L:$L,'New data'!$E:$E,$A5)</f>
        <v>-7.0381226811607606E-3</v>
      </c>
      <c r="D5" s="3">
        <f t="shared" si="3"/>
        <v>7.0381226811607606E-3</v>
      </c>
      <c r="E5" s="3">
        <f>AVERAGEIFS('New data'!$AM:$AM,'New data'!$E:$E,$A5)</f>
        <v>0.97213982437573954</v>
      </c>
      <c r="F5" s="3">
        <f t="shared" si="4"/>
        <v>0.97213982437573954</v>
      </c>
      <c r="G5" s="3">
        <f>ABS($D5-$F5)</f>
        <v>0.96510170169457876</v>
      </c>
    </row>
    <row r="6" spans="1:9" hidden="1" x14ac:dyDescent="0.25">
      <c r="A6" t="s">
        <v>540</v>
      </c>
      <c r="B6" s="3">
        <f>AVERAGEIFS('New data'!$N:$N,'New data'!$E:$E,$A6)</f>
        <v>0.10199999809265101</v>
      </c>
      <c r="C6" s="34">
        <f>(AVERAGEIFS('New data'!$J:$J,'New data'!$E:$E,$A6)-AVERAGEIFS('New data'!$L:$L,'New data'!$E:$E,$A6))/AVERAGEIFS('New data'!$L:$L,'New data'!$E:$E,$A6)</f>
        <v>2.2312218783013947E-2</v>
      </c>
      <c r="D6" s="3">
        <f t="shared" si="3"/>
        <v>2.2312218783013947E-2</v>
      </c>
      <c r="E6" s="3">
        <f>AVERAGEIFS('New data'!$AM:$AM,'New data'!$E:$E,$A6)</f>
        <v>1.0230422513353112</v>
      </c>
      <c r="F6" s="3">
        <f t="shared" si="4"/>
        <v>1.0230422513353112</v>
      </c>
      <c r="G6" s="3">
        <f>ABS($D6-$F6)</f>
        <v>1.0007300325522972</v>
      </c>
    </row>
    <row r="7" spans="1:9" hidden="1" x14ac:dyDescent="0.25">
      <c r="A7" t="s">
        <v>563</v>
      </c>
      <c r="B7" s="3">
        <f>AVERAGEIFS('New data'!$N:$N,'New data'!$E:$E,$A7)</f>
        <v>0.104000002145767</v>
      </c>
      <c r="C7" s="34">
        <f>(AVERAGEIFS('New data'!$J:$J,'New data'!$E:$E,$A7)-AVERAGEIFS('New data'!$L:$L,'New data'!$E:$E,$A7))/AVERAGEIFS('New data'!$L:$L,'New data'!$E:$E,$A7)</f>
        <v>3.0974698827424717E-2</v>
      </c>
      <c r="D7" s="3">
        <f t="shared" si="3"/>
        <v>3.0974698827424717E-2</v>
      </c>
      <c r="E7" s="3">
        <f>AVERAGEIFS('New data'!$AM:$AM,'New data'!$E:$E,$A7)</f>
        <v>1.0313754660611485</v>
      </c>
      <c r="F7" s="3">
        <f t="shared" si="4"/>
        <v>1.0313754660611485</v>
      </c>
      <c r="G7" s="3">
        <f>ABS($D7-$F7)</f>
        <v>1.0004007672337238</v>
      </c>
    </row>
    <row r="8" spans="1:9" hidden="1" x14ac:dyDescent="0.25">
      <c r="A8" t="s">
        <v>565</v>
      </c>
      <c r="B8" s="3">
        <f>AVERAGEIFS('New data'!$N:$N,'New data'!$E:$E,$A8)</f>
        <v>0.12700000405311501</v>
      </c>
      <c r="C8" s="34">
        <f>(AVERAGEIFS('New data'!$J:$J,'New data'!$E:$E,$A8)-AVERAGEIFS('New data'!$L:$L,'New data'!$E:$E,$A8))/AVERAGEIFS('New data'!$L:$L,'New data'!$E:$E,$A8)</f>
        <v>3.5086636602674359E-2</v>
      </c>
      <c r="D8" s="3">
        <f t="shared" si="3"/>
        <v>3.5086636602674359E-2</v>
      </c>
      <c r="E8" s="3">
        <f>AVERAGEIFS('New data'!$AM:$AM,'New data'!$E:$E,$A8)</f>
        <v>1.0376934126704489</v>
      </c>
      <c r="F8" s="3">
        <f t="shared" si="4"/>
        <v>1.0376934126704489</v>
      </c>
      <c r="G8" s="3">
        <f>ABS($D8-$F8)</f>
        <v>1.0026067760677746</v>
      </c>
    </row>
    <row r="9" spans="1:9" hidden="1" x14ac:dyDescent="0.25">
      <c r="A9" t="s">
        <v>572</v>
      </c>
      <c r="B9" s="3">
        <f>AVERAGEIFS('New data'!$N:$N,'New data'!$E:$E,$A9)</f>
        <v>0.14100000262260401</v>
      </c>
      <c r="C9" s="34">
        <f>(AVERAGEIFS('New data'!$J:$J,'New data'!$E:$E,$A9)-AVERAGEIFS('New data'!$L:$L,'New data'!$E:$E,$A9))/AVERAGEIFS('New data'!$L:$L,'New data'!$E:$E,$A9)</f>
        <v>7.0775912296986935E-3</v>
      </c>
      <c r="D9" s="3">
        <f t="shared" si="3"/>
        <v>7.0775912296986935E-3</v>
      </c>
      <c r="E9" s="3">
        <f>AVERAGEIFS('New data'!$AM:$AM,'New data'!$E:$E,$A9)</f>
        <v>1.0073946242409393</v>
      </c>
      <c r="F9" s="3">
        <f t="shared" si="4"/>
        <v>1.0073946242409393</v>
      </c>
      <c r="G9" s="3">
        <f>ABS($D9-$F9)</f>
        <v>1.0003170330112405</v>
      </c>
    </row>
    <row r="10" spans="1:9" x14ac:dyDescent="0.25">
      <c r="A10" t="s">
        <v>603</v>
      </c>
      <c r="B10" s="3">
        <f>AVERAGEIFS('New data'!$N:$N,'New data'!$E:$E,$A10)</f>
        <v>0.89200001955032304</v>
      </c>
      <c r="C10" s="36">
        <f>-(AVERAGEIFS('New data'!$J:$J,'New data'!$E:$E,$A10)-AVERAGEIFS('New data'!$L:$L,'New data'!$E:$E,$A10))/AVERAGEIFS('New data'!$L:$L,'New data'!$E:$E,$A10)</f>
        <v>7.4430507865836423E-2</v>
      </c>
      <c r="D10" s="34">
        <f t="shared" si="3"/>
        <v>7.4430507865836423E-2</v>
      </c>
      <c r="E10" s="36">
        <f>AVERAGEIFS('New data'!$AM:$AM,'New data'!$E:$E,$A10)</f>
        <v>0.86454121297035569</v>
      </c>
      <c r="F10" s="3">
        <f t="shared" si="4"/>
        <v>0.86454121297035569</v>
      </c>
      <c r="G10" s="34">
        <f>ABS($B10-$F10)</f>
        <v>2.7458806579967354E-2</v>
      </c>
      <c r="H10" s="3">
        <f>AVERAGEIFS('New data'!$Q:$Q,'New data'!$E:$E,$A10)</f>
        <v>0.79331472725945928</v>
      </c>
      <c r="I10" s="14">
        <f>AVERAGEIFS('New data'!$J:$J,'New data'!$E:$E,$A10)</f>
        <v>106.99674987792901</v>
      </c>
    </row>
    <row r="11" spans="1:9" hidden="1" x14ac:dyDescent="0.25">
      <c r="A11" t="s">
        <v>564</v>
      </c>
      <c r="B11" s="3">
        <f>AVERAGEIFS('New data'!$N:$N,'New data'!$E:$E,$A11)</f>
        <v>0.168999999761581</v>
      </c>
      <c r="C11" s="34">
        <f>(AVERAGEIFS('New data'!$J:$J,'New data'!$E:$E,$A11)-AVERAGEIFS('New data'!$L:$L,'New data'!$E:$E,$A11))/AVERAGEIFS('New data'!$L:$L,'New data'!$E:$E,$A11)</f>
        <v>8.0013361801825111E-2</v>
      </c>
      <c r="D11" s="3">
        <f t="shared" si="3"/>
        <v>8.0013361801825111E-2</v>
      </c>
      <c r="E11" s="3">
        <f>AVERAGEIFS('New data'!$AM:$AM,'New data'!$E:$E,$A11)</f>
        <v>1.0875336983477115</v>
      </c>
      <c r="F11" s="3">
        <f t="shared" si="4"/>
        <v>1.0875336983477115</v>
      </c>
      <c r="G11" s="3">
        <f>ABS($D11-$F11)</f>
        <v>1.0075203365458865</v>
      </c>
    </row>
    <row r="12" spans="1:9" hidden="1" x14ac:dyDescent="0.25">
      <c r="A12" t="s">
        <v>566</v>
      </c>
      <c r="B12" s="3">
        <f>AVERAGEIFS('New data'!$N:$N,'New data'!$E:$E,$A12)</f>
        <v>0.103000000119209</v>
      </c>
      <c r="C12" s="34">
        <f>(AVERAGEIFS('New data'!$J:$J,'New data'!$E:$E,$A12)-AVERAGEIFS('New data'!$L:$L,'New data'!$E:$E,$A12))/AVERAGEIFS('New data'!$L:$L,'New data'!$E:$E,$A12)</f>
        <v>4.7161230631434195E-2</v>
      </c>
      <c r="D12" s="3">
        <f t="shared" si="3"/>
        <v>4.7161230631434195E-2</v>
      </c>
      <c r="E12" s="3">
        <f>AVERAGEIFS('New data'!$AM:$AM,'New data'!$E:$E,$A12)</f>
        <v>1.0521308851874382</v>
      </c>
      <c r="F12" s="3">
        <f t="shared" si="4"/>
        <v>1.0521308851874382</v>
      </c>
      <c r="G12" s="3">
        <f>ABS($D12-$F12)</f>
        <v>1.0049696545560041</v>
      </c>
    </row>
    <row r="13" spans="1:9" x14ac:dyDescent="0.25">
      <c r="A13" t="s">
        <v>594</v>
      </c>
      <c r="B13" s="3">
        <f>AVERAGEIFS('New data'!$N:$N,'New data'!$E:$E,$A13)</f>
        <v>0.57499998807907104</v>
      </c>
      <c r="C13" s="36">
        <f>-(AVERAGEIFS('New data'!$J:$J,'New data'!$E:$E,$A13)-AVERAGEIFS('New data'!$L:$L,'New data'!$E:$E,$A13))/AVERAGEIFS('New data'!$L:$L,'New data'!$E:$E,$A13)</f>
        <v>0.13334009331952212</v>
      </c>
      <c r="D13" s="34">
        <f t="shared" si="3"/>
        <v>0.13334009331952212</v>
      </c>
      <c r="E13" s="36">
        <f>AVERAGEIFS('New data'!$AM:$AM,'New data'!$E:$E,$A13)</f>
        <v>0.54560425747534713</v>
      </c>
      <c r="F13" s="3">
        <f t="shared" si="4"/>
        <v>0.54560425747534713</v>
      </c>
      <c r="G13" s="34">
        <f>ABS($B13-$F13)</f>
        <v>2.9395730603723913E-2</v>
      </c>
      <c r="H13" s="3">
        <f>AVERAGEIFS('New data'!$Q:$Q,'New data'!$E:$E,$A13)</f>
        <v>0.69943972019949474</v>
      </c>
      <c r="I13" s="14">
        <f>AVERAGEIFS('New data'!$J:$J,'New data'!$E:$E,$A13)</f>
        <v>83.401191711425696</v>
      </c>
    </row>
    <row r="14" spans="1:9" hidden="1" x14ac:dyDescent="0.25">
      <c r="A14" t="s">
        <v>535</v>
      </c>
      <c r="B14" s="3">
        <f>AVERAGEIFS('New data'!$N:$N,'New data'!$E:$E,$A14)</f>
        <v>9.0000003576278603E-2</v>
      </c>
      <c r="C14" s="34">
        <f>(AVERAGEIFS('New data'!$J:$J,'New data'!$E:$E,$A14)-AVERAGEIFS('New data'!$L:$L,'New data'!$E:$E,$A14))/AVERAGEIFS('New data'!$L:$L,'New data'!$E:$E,$A14)</f>
        <v>2.1768930230754227E-2</v>
      </c>
      <c r="D14" s="3">
        <f t="shared" si="3"/>
        <v>2.1768930230754227E-2</v>
      </c>
      <c r="E14" s="3">
        <f>AVERAGEIFS('New data'!$AM:$AM,'New data'!$E:$E,$A14)</f>
        <v>1.022585378548883</v>
      </c>
      <c r="F14" s="3">
        <f t="shared" si="4"/>
        <v>1.022585378548883</v>
      </c>
      <c r="G14" s="3">
        <f>ABS($D14-$F14)</f>
        <v>1.0008164483181288</v>
      </c>
    </row>
    <row r="15" spans="1:9" hidden="1" x14ac:dyDescent="0.25">
      <c r="A15" t="s">
        <v>509</v>
      </c>
      <c r="B15" s="3">
        <f>AVERAGEIFS('New data'!$N:$N,'New data'!$E:$E,$A15)</f>
        <v>0.52600002288818304</v>
      </c>
      <c r="C15" s="34">
        <f>(AVERAGEIFS('New data'!$J:$J,'New data'!$E:$E,$A15)-AVERAGEIFS('New data'!$L:$L,'New data'!$E:$E,$A15))/AVERAGEIFS('New data'!$L:$L,'New data'!$E:$E,$A15)</f>
        <v>-3.1727117852697259E-2</v>
      </c>
      <c r="D15" s="3">
        <f t="shared" si="3"/>
        <v>3.1727117852697259E-2</v>
      </c>
      <c r="E15" s="3">
        <f>AVERAGEIFS('New data'!$AM:$AM,'New data'!$E:$E,$A15)</f>
        <v>0.90792431699859166</v>
      </c>
      <c r="F15" s="3">
        <f t="shared" si="4"/>
        <v>0.90792431699859166</v>
      </c>
      <c r="G15" s="3">
        <f>ABS($D15-$F15)</f>
        <v>0.87619719914589445</v>
      </c>
    </row>
    <row r="16" spans="1:9" hidden="1" x14ac:dyDescent="0.25">
      <c r="A16" t="s">
        <v>412</v>
      </c>
      <c r="B16" s="3">
        <f>AVERAGEIFS('New data'!$N:$N,'New data'!$E:$E,$A16)</f>
        <v>0.10000000149011599</v>
      </c>
      <c r="C16" s="34">
        <f>(AVERAGEIFS('New data'!$J:$J,'New data'!$E:$E,$A16)-AVERAGEIFS('New data'!$L:$L,'New data'!$E:$E,$A16))/AVERAGEIFS('New data'!$L:$L,'New data'!$E:$E,$A16)</f>
        <v>-6.2865954704030877E-2</v>
      </c>
      <c r="D16" s="3">
        <f t="shared" si="3"/>
        <v>6.2865954704030877E-2</v>
      </c>
      <c r="E16" s="3">
        <f>AVERAGEIFS('New data'!$AM:$AM,'New data'!$E:$E,$A16)</f>
        <v>0.93317413062968102</v>
      </c>
      <c r="F16" s="3">
        <f t="shared" si="4"/>
        <v>0.93317413062968102</v>
      </c>
      <c r="G16" s="3">
        <f>ABS($D16-$F16)</f>
        <v>0.87030817592565013</v>
      </c>
    </row>
    <row r="17" spans="1:9" x14ac:dyDescent="0.25">
      <c r="A17" t="s">
        <v>615</v>
      </c>
      <c r="B17" s="3">
        <f>AVERAGEIFS('New data'!$N:$N,'New data'!$E:$E,$A17)</f>
        <v>0.58899998664855902</v>
      </c>
      <c r="C17" s="36">
        <f>-(AVERAGEIFS('New data'!$J:$J,'New data'!$E:$E,$A17)-AVERAGEIFS('New data'!$L:$L,'New data'!$E:$E,$A17))/AVERAGEIFS('New data'!$L:$L,'New data'!$E:$E,$A17)</f>
        <v>9.6220693384551373E-2</v>
      </c>
      <c r="D17" s="34">
        <f t="shared" si="3"/>
        <v>9.6220693384551373E-2</v>
      </c>
      <c r="E17" s="36">
        <f>AVERAGEIFS('New data'!$AM:$AM,'New data'!$E:$E,$A17)</f>
        <v>0.63321228623608705</v>
      </c>
      <c r="F17" s="3">
        <f t="shared" si="4"/>
        <v>0.63321228623608705</v>
      </c>
      <c r="G17" s="34">
        <f>ABS($B17-$F17)</f>
        <v>4.4212299587528037E-2</v>
      </c>
      <c r="H17" s="3">
        <f>AVERAGEIFS('New data'!$Q:$Q,'New data'!$E:$E,$A17)</f>
        <v>0.74456870036527179</v>
      </c>
      <c r="I17" s="14">
        <f>AVERAGEIFS('New data'!$J:$J,'New data'!$E:$E,$A17)</f>
        <v>91.501945495605398</v>
      </c>
    </row>
    <row r="18" spans="1:9" hidden="1" x14ac:dyDescent="0.25">
      <c r="A18" t="s">
        <v>407</v>
      </c>
      <c r="B18" s="3">
        <f>AVERAGEIFS('New data'!$N:$N,'New data'!$E:$E,$A18)</f>
        <v>9.4999998807907104E-2</v>
      </c>
      <c r="C18" s="34">
        <f>(AVERAGEIFS('New data'!$J:$J,'New data'!$E:$E,$A18)-AVERAGEIFS('New data'!$L:$L,'New data'!$E:$E,$A18))/AVERAGEIFS('New data'!$L:$L,'New data'!$E:$E,$A18)</f>
        <v>-2.417196304073874E-2</v>
      </c>
      <c r="D18" s="3">
        <f t="shared" si="3"/>
        <v>2.417196304073874E-2</v>
      </c>
      <c r="E18" s="3">
        <f>AVERAGEIFS('New data'!$AM:$AM,'New data'!$E:$E,$A18)</f>
        <v>0.97352322832240612</v>
      </c>
      <c r="F18" s="3">
        <f t="shared" si="4"/>
        <v>0.97352322832240612</v>
      </c>
      <c r="G18" s="3">
        <f>ABS($D18-$F18)</f>
        <v>0.94935126528166736</v>
      </c>
    </row>
    <row r="19" spans="1:9" hidden="1" x14ac:dyDescent="0.25">
      <c r="A19" t="s">
        <v>463</v>
      </c>
      <c r="B19" s="3">
        <f>AVERAGEIFS('New data'!$N:$N,'New data'!$E:$E,$A19)</f>
        <v>9.4999998807907104E-2</v>
      </c>
      <c r="C19" s="34">
        <f>(AVERAGEIFS('New data'!$J:$J,'New data'!$E:$E,$A19)-AVERAGEIFS('New data'!$L:$L,'New data'!$E:$E,$A19))/AVERAGEIFS('New data'!$L:$L,'New data'!$E:$E,$A19)</f>
        <v>7.245916987460882E-3</v>
      </c>
      <c r="D19" s="3">
        <f t="shared" si="3"/>
        <v>7.245916987460882E-3</v>
      </c>
      <c r="E19" s="3">
        <f>AVERAGEIFS('New data'!$AM:$AM,'New data'!$E:$E,$A19)</f>
        <v>1.0077331724056053</v>
      </c>
      <c r="F19" s="3">
        <f t="shared" si="4"/>
        <v>1.0077331724056053</v>
      </c>
      <c r="G19" s="3">
        <f>ABS($D19-$F19)</f>
        <v>1.0004872554181445</v>
      </c>
    </row>
    <row r="20" spans="1:9" x14ac:dyDescent="0.25">
      <c r="A20" t="s">
        <v>636</v>
      </c>
      <c r="B20" s="3">
        <f>AVERAGEIFS('New data'!$N:$N,'New data'!$E:$E,$A20)</f>
        <v>0.90200001001357999</v>
      </c>
      <c r="C20" s="36">
        <f>-(AVERAGEIFS('New data'!$J:$J,'New data'!$E:$E,$A20)-AVERAGEIFS('New data'!$L:$L,'New data'!$E:$E,$A20))/AVERAGEIFS('New data'!$L:$L,'New data'!$E:$E,$A20)</f>
        <v>-0.17444164846496049</v>
      </c>
      <c r="D20" s="34">
        <f t="shared" si="3"/>
        <v>0.17444164846496049</v>
      </c>
      <c r="E20" s="36">
        <f>AVERAGEIFS('New data'!$AM:$AM,'New data'!$E:$E,$A20)</f>
        <v>1.2979321034782778</v>
      </c>
      <c r="F20" s="3">
        <f t="shared" si="4"/>
        <v>1.2979321034782778</v>
      </c>
      <c r="G20" s="34">
        <f>ABS($B20-$F20)</f>
        <v>0.39593209346469782</v>
      </c>
      <c r="H20" s="3">
        <f>AVERAGEIFS('New data'!$Q:$Q,'New data'!$E:$E,$A20)</f>
        <v>0.58297479811507746</v>
      </c>
      <c r="I20" s="14">
        <f>AVERAGEIFS('New data'!$J:$J,'New data'!$E:$E,$A20)</f>
        <v>113.400131225585</v>
      </c>
    </row>
    <row r="21" spans="1:9" hidden="1" x14ac:dyDescent="0.25">
      <c r="A21" t="s">
        <v>494</v>
      </c>
      <c r="B21" s="3">
        <f>AVERAGEIFS('New data'!$N:$N,'New data'!$E:$E,$A21)</f>
        <v>9.3999996781349099E-2</v>
      </c>
      <c r="C21" s="34">
        <f>(AVERAGEIFS('New data'!$J:$J,'New data'!$E:$E,$A21)-AVERAGEIFS('New data'!$L:$L,'New data'!$E:$E,$A21))/AVERAGEIFS('New data'!$L:$L,'New data'!$E:$E,$A21)</f>
        <v>4.8818984701178181E-2</v>
      </c>
      <c r="D21" s="3">
        <f t="shared" si="3"/>
        <v>4.8818984701178181E-2</v>
      </c>
      <c r="E21" s="3">
        <f>AVERAGEIFS('New data'!$AM:$AM,'New data'!$E:$E,$A21)</f>
        <v>1.0494885580544009</v>
      </c>
      <c r="F21" s="3">
        <f t="shared" si="4"/>
        <v>1.0494885580544009</v>
      </c>
      <c r="G21" s="3">
        <f>ABS($D21-$F21)</f>
        <v>1.0006695733532227</v>
      </c>
    </row>
    <row r="22" spans="1:9" hidden="1" x14ac:dyDescent="0.25">
      <c r="A22" t="s">
        <v>464</v>
      </c>
      <c r="B22" s="3">
        <f>AVERAGEIFS('New data'!$N:$N,'New data'!$E:$E,$A22)</f>
        <v>0.108000002801418</v>
      </c>
      <c r="C22" s="34">
        <f>(AVERAGEIFS('New data'!$J:$J,'New data'!$E:$E,$A22)-AVERAGEIFS('New data'!$L:$L,'New data'!$E:$E,$A22))/AVERAGEIFS('New data'!$L:$L,'New data'!$E:$E,$A22)</f>
        <v>5.2605727480411119E-2</v>
      </c>
      <c r="D22" s="3">
        <f t="shared" si="3"/>
        <v>5.2605727480411119E-2</v>
      </c>
      <c r="E22" s="3">
        <f>AVERAGEIFS('New data'!$AM:$AM,'New data'!$E:$E,$A22)</f>
        <v>1.0541520862451268</v>
      </c>
      <c r="F22" s="3">
        <f t="shared" si="4"/>
        <v>1.0541520862451268</v>
      </c>
      <c r="G22" s="3">
        <f>ABS($D22-$F22)</f>
        <v>1.0015463587647158</v>
      </c>
    </row>
    <row r="23" spans="1:9" hidden="1" x14ac:dyDescent="0.25">
      <c r="A23" t="s">
        <v>491</v>
      </c>
      <c r="B23" s="3">
        <f>AVERAGEIFS('New data'!$N:$N,'New data'!$E:$E,$A23)</f>
        <v>0.104999996721744</v>
      </c>
      <c r="C23" s="34">
        <f>(AVERAGEIFS('New data'!$J:$J,'New data'!$E:$E,$A23)-AVERAGEIFS('New data'!$L:$L,'New data'!$E:$E,$A23))/AVERAGEIFS('New data'!$L:$L,'New data'!$E:$E,$A23)</f>
        <v>4.6232058614072028E-4</v>
      </c>
      <c r="D23" s="3">
        <f t="shared" si="3"/>
        <v>4.6232058614072028E-4</v>
      </c>
      <c r="E23" s="3">
        <f>AVERAGEIFS('New data'!$AM:$AM,'New data'!$E:$E,$A23)</f>
        <v>1.0004965350526891</v>
      </c>
      <c r="F23" s="3">
        <f t="shared" si="4"/>
        <v>1.0004965350526891</v>
      </c>
      <c r="G23" s="3">
        <f>ABS($D23-$F23)</f>
        <v>1.0000342144665484</v>
      </c>
    </row>
    <row r="24" spans="1:9" x14ac:dyDescent="0.25">
      <c r="A24" t="s">
        <v>590</v>
      </c>
      <c r="B24" s="3">
        <f>AVERAGEIFS('New data'!$N:$N,'New data'!$E:$E,$A24)</f>
        <v>0.73699998855590798</v>
      </c>
      <c r="C24" s="36">
        <f>-(AVERAGEIFS('New data'!$J:$J,'New data'!$E:$E,$A24)-AVERAGEIFS('New data'!$L:$L,'New data'!$E:$E,$A24))/AVERAGEIFS('New data'!$L:$L,'New data'!$E:$E,$A24)</f>
        <v>0.32573717060301899</v>
      </c>
      <c r="D24" s="34">
        <f t="shared" si="3"/>
        <v>0.32573717060301899</v>
      </c>
      <c r="E24" s="36">
        <f>AVERAGEIFS('New data'!$AM:$AM,'New data'!$E:$E,$A24)</f>
        <v>0.44035903375408769</v>
      </c>
      <c r="F24" s="3">
        <f t="shared" si="4"/>
        <v>0.44035903375408769</v>
      </c>
      <c r="G24" s="34">
        <f>ABS($B24-$F24)</f>
        <v>0.29664095480182029</v>
      </c>
      <c r="H24" s="3">
        <f>AVERAGEIFS('New data'!$Q:$Q,'New data'!$E:$E,$A24)</f>
        <v>0.61670188569362905</v>
      </c>
      <c r="I24" s="14">
        <f>AVERAGEIFS('New data'!$J:$J,'New data'!$E:$E,$A24)</f>
        <v>91.494583129882798</v>
      </c>
    </row>
    <row r="25" spans="1:9" x14ac:dyDescent="0.25">
      <c r="A25" t="s">
        <v>602</v>
      </c>
      <c r="B25" s="3">
        <f>AVERAGEIFS('New data'!$N:$N,'New data'!$E:$E,$A25)</f>
        <v>0.47900000214576699</v>
      </c>
      <c r="C25" s="36">
        <f>-(AVERAGEIFS('New data'!$J:$J,'New data'!$E:$E,$A25)-AVERAGEIFS('New data'!$L:$L,'New data'!$E:$E,$A25))/AVERAGEIFS('New data'!$L:$L,'New data'!$E:$E,$A25)</f>
        <v>-0.46884808651224819</v>
      </c>
      <c r="D25" s="34">
        <f t="shared" si="3"/>
        <v>0.46884808651224819</v>
      </c>
      <c r="E25" s="36">
        <f>AVERAGEIFS('New data'!$AM:$AM,'New data'!$E:$E,$A25)</f>
        <v>3.6494378516284804</v>
      </c>
      <c r="F25" s="3">
        <f t="shared" si="4"/>
        <v>3.6494378516284804</v>
      </c>
      <c r="G25" s="34">
        <f>ABS($B25-$F25)</f>
        <v>3.1704378494827132</v>
      </c>
      <c r="H25" s="3">
        <f>AVERAGEIFS('New data'!$Q:$Q,'New data'!$E:$E,$A25)</f>
        <v>0.39204821120681427</v>
      </c>
      <c r="I25" s="14">
        <f>AVERAGEIFS('New data'!$J:$J,'New data'!$E:$E,$A25)</f>
        <v>82.240638732910099</v>
      </c>
    </row>
    <row r="26" spans="1:9" hidden="1" x14ac:dyDescent="0.25">
      <c r="A26" t="s">
        <v>408</v>
      </c>
      <c r="B26" s="3">
        <f>AVERAGEIFS('New data'!$N:$N,'New data'!$E:$E,$A26)</f>
        <v>0.108000002801418</v>
      </c>
      <c r="C26" s="34">
        <f>(AVERAGEIFS('New data'!$J:$J,'New data'!$E:$E,$A26)-AVERAGEIFS('New data'!$L:$L,'New data'!$E:$E,$A26))/AVERAGEIFS('New data'!$L:$L,'New data'!$E:$E,$A26)</f>
        <v>-5.4485876707697639E-2</v>
      </c>
      <c r="D26" s="3">
        <f t="shared" si="3"/>
        <v>5.4485876707697639E-2</v>
      </c>
      <c r="E26" s="3">
        <f>AVERAGEIFS('New data'!$AM:$AM,'New data'!$E:$E,$A26)</f>
        <v>0.94388944708791533</v>
      </c>
      <c r="F26" s="3">
        <f t="shared" si="4"/>
        <v>0.94388944708791533</v>
      </c>
      <c r="G26" s="3">
        <f t="shared" ref="G26:G31" si="5">ABS($D26-$F26)</f>
        <v>0.88940357038021767</v>
      </c>
    </row>
    <row r="27" spans="1:9" hidden="1" x14ac:dyDescent="0.25">
      <c r="A27" t="s">
        <v>410</v>
      </c>
      <c r="B27" s="3">
        <f>AVERAGEIFS('New data'!$N:$N,'New data'!$E:$E,$A27)</f>
        <v>0.85900002717971802</v>
      </c>
      <c r="C27" s="34">
        <f>(AVERAGEIFS('New data'!$J:$J,'New data'!$E:$E,$A27)-AVERAGEIFS('New data'!$L:$L,'New data'!$E:$E,$A27))/AVERAGEIFS('New data'!$L:$L,'New data'!$E:$E,$A27)</f>
        <v>-7.3250578172615807E-2</v>
      </c>
      <c r="D27" s="3">
        <f t="shared" si="3"/>
        <v>7.3250578172615807E-2</v>
      </c>
      <c r="E27" s="3">
        <f>AVERAGEIFS('New data'!$AM:$AM,'New data'!$E:$E,$A27)</f>
        <v>0.88019015576531245</v>
      </c>
      <c r="F27" s="3">
        <f t="shared" si="4"/>
        <v>0.88019015576531245</v>
      </c>
      <c r="G27" s="3">
        <f t="shared" si="5"/>
        <v>0.80693957759269663</v>
      </c>
    </row>
    <row r="28" spans="1:9" hidden="1" x14ac:dyDescent="0.25">
      <c r="A28" t="s">
        <v>421</v>
      </c>
      <c r="B28" s="3">
        <f>AVERAGEIFS('New data'!$N:$N,'New data'!$E:$E,$A28)</f>
        <v>0.85799998044967596</v>
      </c>
      <c r="C28" s="34">
        <f>(AVERAGEIFS('New data'!$J:$J,'New data'!$E:$E,$A28)-AVERAGEIFS('New data'!$L:$L,'New data'!$E:$E,$A28))/AVERAGEIFS('New data'!$L:$L,'New data'!$E:$E,$A28)</f>
        <v>-1.7642031019820099E-2</v>
      </c>
      <c r="D28" s="3">
        <f t="shared" si="3"/>
        <v>1.7642031019820099E-2</v>
      </c>
      <c r="E28" s="3">
        <f>AVERAGEIFS('New data'!$AM:$AM,'New data'!$E:$E,$A28)</f>
        <v>0.97048337904129667</v>
      </c>
      <c r="F28" s="3">
        <f t="shared" si="4"/>
        <v>0.97048337904129667</v>
      </c>
      <c r="G28" s="3">
        <f t="shared" si="5"/>
        <v>0.95284134802147658</v>
      </c>
    </row>
    <row r="29" spans="1:9" hidden="1" x14ac:dyDescent="0.25">
      <c r="A29" t="s">
        <v>438</v>
      </c>
      <c r="B29" s="3">
        <f>AVERAGEIFS('New data'!$N:$N,'New data'!$E:$E,$A29)</f>
        <v>9.3999996781349099E-2</v>
      </c>
      <c r="C29" s="34">
        <f>(AVERAGEIFS('New data'!$J:$J,'New data'!$E:$E,$A29)-AVERAGEIFS('New data'!$L:$L,'New data'!$E:$E,$A29))/AVERAGEIFS('New data'!$L:$L,'New data'!$E:$E,$A29)</f>
        <v>0.11537768656349334</v>
      </c>
      <c r="D29" s="3">
        <f t="shared" si="3"/>
        <v>0.11537768656349334</v>
      </c>
      <c r="E29" s="3">
        <f>AVERAGEIFS('New data'!$AM:$AM,'New data'!$E:$E,$A29)</f>
        <v>1.1157904256808302</v>
      </c>
      <c r="F29" s="3">
        <f t="shared" si="4"/>
        <v>1.1157904256808302</v>
      </c>
      <c r="G29" s="3">
        <f t="shared" si="5"/>
        <v>1.000412739117337</v>
      </c>
    </row>
    <row r="30" spans="1:9" hidden="1" x14ac:dyDescent="0.25">
      <c r="A30" t="s">
        <v>435</v>
      </c>
      <c r="B30" s="3">
        <f>AVERAGEIFS('New data'!$N:$N,'New data'!$E:$E,$A30)</f>
        <v>0.104999996721744</v>
      </c>
      <c r="C30" s="34">
        <f>(AVERAGEIFS('New data'!$J:$J,'New data'!$E:$E,$A30)-AVERAGEIFS('New data'!$L:$L,'New data'!$E:$E,$A30))/AVERAGEIFS('New data'!$L:$L,'New data'!$E:$E,$A30)</f>
        <v>-0.10534713174518745</v>
      </c>
      <c r="D30" s="3">
        <f t="shared" si="3"/>
        <v>0.10534713174518745</v>
      </c>
      <c r="E30" s="3">
        <f>AVERAGEIFS('New data'!$AM:$AM,'New data'!$E:$E,$A30)</f>
        <v>0.88524676369935262</v>
      </c>
      <c r="F30" s="3">
        <f t="shared" si="4"/>
        <v>0.88524676369935262</v>
      </c>
      <c r="G30" s="3">
        <f t="shared" si="5"/>
        <v>0.77989963195416512</v>
      </c>
    </row>
    <row r="31" spans="1:9" hidden="1" x14ac:dyDescent="0.25">
      <c r="A31" t="s">
        <v>468</v>
      </c>
      <c r="B31" s="3">
        <f>AVERAGEIFS('New data'!$N:$N,'New data'!$E:$E,$A31)</f>
        <v>0.10000000149011599</v>
      </c>
      <c r="C31" s="34">
        <f>(AVERAGEIFS('New data'!$J:$J,'New data'!$E:$E,$A31)-AVERAGEIFS('New data'!$L:$L,'New data'!$E:$E,$A31))/AVERAGEIFS('New data'!$L:$L,'New data'!$E:$E,$A31)</f>
        <v>6.9934279252979556E-2</v>
      </c>
      <c r="D31" s="3">
        <f t="shared" si="3"/>
        <v>6.9934279252979556E-2</v>
      </c>
      <c r="E31" s="3">
        <f>AVERAGEIFS('New data'!$AM:$AM,'New data'!$E:$E,$A31)</f>
        <v>1.0721926903673917</v>
      </c>
      <c r="F31" s="3">
        <f t="shared" si="4"/>
        <v>1.0721926903673917</v>
      </c>
      <c r="G31" s="3">
        <f t="shared" si="5"/>
        <v>1.0022584111144122</v>
      </c>
    </row>
    <row r="32" spans="1:9" x14ac:dyDescent="0.25">
      <c r="A32" t="s">
        <v>604</v>
      </c>
      <c r="B32" s="3">
        <f>AVERAGEIFS('New data'!$N:$N,'New data'!$E:$E,$A32)</f>
        <v>1</v>
      </c>
      <c r="C32" s="36">
        <f>-(AVERAGEIFS('New data'!$J:$J,'New data'!$E:$E,$A32)-AVERAGEIFS('New data'!$L:$L,'New data'!$E:$E,$A32))/AVERAGEIFS('New data'!$L:$L,'New data'!$E:$E,$A32)</f>
        <v>-0.53310884833700656</v>
      </c>
      <c r="D32" s="34">
        <f t="shared" si="3"/>
        <v>0.53310884833700656</v>
      </c>
      <c r="E32" s="36">
        <f>AVERAGEIFS('New data'!$AM:$AM,'New data'!$E:$E,$A32)</f>
        <v>2.299764781544372</v>
      </c>
      <c r="F32" s="3">
        <f t="shared" si="4"/>
        <v>2.299764781544372</v>
      </c>
      <c r="G32" s="34">
        <f>ABS($B32-$F32)</f>
        <v>1.299764781544372</v>
      </c>
      <c r="H32" s="3">
        <f>AVERAGEIFS('New data'!$Q:$Q,'New data'!$E:$E,$A32)</f>
        <v>0.73140054941177302</v>
      </c>
      <c r="I32" s="14">
        <f>AVERAGEIFS('New data'!$J:$J,'New data'!$E:$E,$A32)</f>
        <v>313.23178100585898</v>
      </c>
    </row>
    <row r="33" spans="1:9" x14ac:dyDescent="0.25">
      <c r="A33" t="s">
        <v>592</v>
      </c>
      <c r="B33" s="3">
        <f>AVERAGEIFS('New data'!$N:$N,'New data'!$E:$E,$A33)</f>
        <v>0.64899998903274503</v>
      </c>
      <c r="C33" s="36">
        <f>-(AVERAGEIFS('New data'!$J:$J,'New data'!$E:$E,$A33)-AVERAGEIFS('New data'!$L:$L,'New data'!$E:$E,$A33))/AVERAGEIFS('New data'!$L:$L,'New data'!$E:$E,$A33)</f>
        <v>5.0146863162881403E-2</v>
      </c>
      <c r="D33" s="34">
        <f t="shared" si="3"/>
        <v>5.0146863162881403E-2</v>
      </c>
      <c r="E33" s="36">
        <f>AVERAGEIFS('New data'!$AM:$AM,'New data'!$E:$E,$A33)</f>
        <v>0.91616760832862576</v>
      </c>
      <c r="F33" s="3">
        <f t="shared" si="4"/>
        <v>0.91616760832862576</v>
      </c>
      <c r="G33" s="34">
        <f>ABS($B33-$F33)</f>
        <v>0.26716761929588073</v>
      </c>
      <c r="H33" s="3">
        <f>AVERAGEIFS('New data'!$Q:$Q,'New data'!$E:$E,$A33)</f>
        <v>0.58653018611533825</v>
      </c>
      <c r="I33" s="14">
        <f>AVERAGEIFS('New data'!$J:$J,'New data'!$E:$E,$A33)</f>
        <v>88.841262817382798</v>
      </c>
    </row>
    <row r="34" spans="1:9" x14ac:dyDescent="0.25">
      <c r="A34" t="s">
        <v>638</v>
      </c>
      <c r="B34" s="3">
        <f>AVERAGEIFS('New data'!$N:$N,'New data'!$E:$E,$A34)</f>
        <v>0.990999996662139</v>
      </c>
      <c r="C34" s="36">
        <f>-(AVERAGEIFS('New data'!$J:$J,'New data'!$E:$E,$A34)-AVERAGEIFS('New data'!$L:$L,'New data'!$E:$E,$A34))/AVERAGEIFS('New data'!$L:$L,'New data'!$E:$E,$A34)</f>
        <v>-0.51770671955786318</v>
      </c>
      <c r="D34" s="34">
        <f t="shared" si="3"/>
        <v>0.51770671955786318</v>
      </c>
      <c r="E34" s="36">
        <f>AVERAGEIFS('New data'!$AM:$AM,'New data'!$E:$E,$A34)</f>
        <v>3.1243838800694008</v>
      </c>
      <c r="F34" s="3">
        <f t="shared" si="4"/>
        <v>3.1243838800694008</v>
      </c>
      <c r="G34" s="34">
        <f>ABS($B34-$F34)</f>
        <v>2.1333838834072618</v>
      </c>
      <c r="H34" s="3">
        <f>AVERAGEIFS('New data'!$Q:$Q,'New data'!$E:$E,$A34)</f>
        <v>0.57577008008956898</v>
      </c>
      <c r="I34" s="14">
        <f>AVERAGEIFS('New data'!$J:$J,'New data'!$E:$E,$A34)</f>
        <v>292.01623535156199</v>
      </c>
    </row>
    <row r="35" spans="1:9" hidden="1" x14ac:dyDescent="0.25">
      <c r="A35" t="s">
        <v>500</v>
      </c>
      <c r="B35" s="3">
        <f>AVERAGEIFS('New data'!$N:$N,'New data'!$E:$E,$A35)</f>
        <v>0.12899999320507</v>
      </c>
      <c r="C35" s="34">
        <f>(AVERAGEIFS('New data'!$J:$J,'New data'!$E:$E,$A35)-AVERAGEIFS('New data'!$L:$L,'New data'!$E:$E,$A35))/AVERAGEIFS('New data'!$L:$L,'New data'!$E:$E,$A35)</f>
        <v>2.0289261629798092E-2</v>
      </c>
      <c r="D35" s="3">
        <f t="shared" si="3"/>
        <v>2.0289261629798092E-2</v>
      </c>
      <c r="E35" s="3">
        <f>AVERAGEIFS('New data'!$AM:$AM,'New data'!$E:$E,$A35)</f>
        <v>1.0218095312597133</v>
      </c>
      <c r="F35" s="3">
        <f t="shared" si="4"/>
        <v>1.0218095312597133</v>
      </c>
      <c r="G35" s="3">
        <f t="shared" ref="G35:G40" si="6">ABS($D35-$F35)</f>
        <v>1.0015202696299152</v>
      </c>
    </row>
    <row r="36" spans="1:9" hidden="1" x14ac:dyDescent="0.25">
      <c r="A36" t="s">
        <v>444</v>
      </c>
      <c r="B36" s="3">
        <f>AVERAGEIFS('New data'!$N:$N,'New data'!$E:$E,$A36)</f>
        <v>0.12899999320507</v>
      </c>
      <c r="C36" s="34">
        <f>(AVERAGEIFS('New data'!$J:$J,'New data'!$E:$E,$A36)-AVERAGEIFS('New data'!$L:$L,'New data'!$E:$E,$A36))/AVERAGEIFS('New data'!$L:$L,'New data'!$E:$E,$A36)</f>
        <v>6.3994020075527194E-2</v>
      </c>
      <c r="D36" s="3">
        <f t="shared" si="3"/>
        <v>6.3994020075527194E-2</v>
      </c>
      <c r="E36" s="3">
        <f>AVERAGEIFS('New data'!$AM:$AM,'New data'!$E:$E,$A36)</f>
        <v>1.0671158100808558</v>
      </c>
      <c r="F36" s="3">
        <f t="shared" si="4"/>
        <v>1.0671158100808558</v>
      </c>
      <c r="G36" s="3">
        <f t="shared" si="6"/>
        <v>1.0031217900053286</v>
      </c>
    </row>
    <row r="37" spans="1:9" hidden="1" x14ac:dyDescent="0.25">
      <c r="A37" t="s">
        <v>493</v>
      </c>
      <c r="B37" s="3">
        <f>AVERAGEIFS('New data'!$N:$N,'New data'!$E:$E,$A37)</f>
        <v>0.13199999928474401</v>
      </c>
      <c r="C37" s="34">
        <f>(AVERAGEIFS('New data'!$J:$J,'New data'!$E:$E,$A37)-AVERAGEIFS('New data'!$L:$L,'New data'!$E:$E,$A37))/AVERAGEIFS('New data'!$L:$L,'New data'!$E:$E,$A37)</f>
        <v>3.3746517470248961E-2</v>
      </c>
      <c r="D37" s="3">
        <f t="shared" si="3"/>
        <v>3.3746517470248961E-2</v>
      </c>
      <c r="E37" s="3">
        <f>AVERAGEIFS('New data'!$AM:$AM,'New data'!$E:$E,$A37)</f>
        <v>1.0357092156080194</v>
      </c>
      <c r="F37" s="3">
        <f t="shared" si="4"/>
        <v>1.0357092156080194</v>
      </c>
      <c r="G37" s="3">
        <f t="shared" si="6"/>
        <v>1.0019626981377705</v>
      </c>
    </row>
    <row r="38" spans="1:9" hidden="1" x14ac:dyDescent="0.25">
      <c r="A38" t="s">
        <v>506</v>
      </c>
      <c r="B38" s="3">
        <f>AVERAGEIFS('New data'!$N:$N,'New data'!$E:$E,$A38)</f>
        <v>0.66200000047683705</v>
      </c>
      <c r="C38" s="34">
        <f>(AVERAGEIFS('New data'!$J:$J,'New data'!$E:$E,$A38)-AVERAGEIFS('New data'!$L:$L,'New data'!$E:$E,$A38))/AVERAGEIFS('New data'!$L:$L,'New data'!$E:$E,$A38)</f>
        <v>-0.10713644252850449</v>
      </c>
      <c r="D38" s="3">
        <f t="shared" si="3"/>
        <v>0.10713644252850449</v>
      </c>
      <c r="E38" s="3">
        <f>AVERAGEIFS('New data'!$AM:$AM,'New data'!$E:$E,$A38)</f>
        <v>0.66790984112025498</v>
      </c>
      <c r="F38" s="3">
        <f t="shared" si="4"/>
        <v>0.66790984112025498</v>
      </c>
      <c r="G38" s="3">
        <f t="shared" si="6"/>
        <v>0.56077339859175046</v>
      </c>
    </row>
    <row r="39" spans="1:9" hidden="1" x14ac:dyDescent="0.25">
      <c r="A39" t="s">
        <v>511</v>
      </c>
      <c r="B39" s="3">
        <f>AVERAGEIFS('New data'!$N:$N,'New data'!$E:$E,$A39)</f>
        <v>0.44600000977516102</v>
      </c>
      <c r="C39" s="34">
        <f>(AVERAGEIFS('New data'!$J:$J,'New data'!$E:$E,$A39)-AVERAGEIFS('New data'!$L:$L,'New data'!$E:$E,$A39))/AVERAGEIFS('New data'!$L:$L,'New data'!$E:$E,$A39)</f>
        <v>-0.10377605870808425</v>
      </c>
      <c r="D39" s="3">
        <f t="shared" si="3"/>
        <v>0.10377605870808425</v>
      </c>
      <c r="E39" s="3">
        <f>AVERAGEIFS('New data'!$AM:$AM,'New data'!$E:$E,$A39)</f>
        <v>0.65800911535327467</v>
      </c>
      <c r="F39" s="3">
        <f t="shared" si="4"/>
        <v>0.65800911535327467</v>
      </c>
      <c r="G39" s="3">
        <f t="shared" si="6"/>
        <v>0.5542330566451904</v>
      </c>
    </row>
    <row r="40" spans="1:9" hidden="1" x14ac:dyDescent="0.25">
      <c r="A40" t="s">
        <v>445</v>
      </c>
      <c r="B40" s="3">
        <f>AVERAGEIFS('New data'!$N:$N,'New data'!$E:$E,$A40)</f>
        <v>0.90299999713897705</v>
      </c>
      <c r="C40" s="34">
        <f>(AVERAGEIFS('New data'!$J:$J,'New data'!$E:$E,$A40)-AVERAGEIFS('New data'!$L:$L,'New data'!$E:$E,$A40))/AVERAGEIFS('New data'!$L:$L,'New data'!$E:$E,$A40)</f>
        <v>-8.2439871154342759E-2</v>
      </c>
      <c r="D40" s="3">
        <f t="shared" si="3"/>
        <v>8.2439871154342759E-2</v>
      </c>
      <c r="E40" s="3">
        <f>AVERAGEIFS('New data'!$AM:$AM,'New data'!$E:$E,$A40)</f>
        <v>0.86177050770451469</v>
      </c>
      <c r="F40" s="3">
        <f t="shared" si="4"/>
        <v>0.86177050770451469</v>
      </c>
      <c r="G40" s="3">
        <f t="shared" si="6"/>
        <v>0.77933063655017198</v>
      </c>
    </row>
    <row r="41" spans="1:9" x14ac:dyDescent="0.25">
      <c r="A41" t="s">
        <v>646</v>
      </c>
      <c r="B41" s="3">
        <f>AVERAGEIFS('New data'!$N:$N,'New data'!$E:$E,$A41)</f>
        <v>0.64700001478195102</v>
      </c>
      <c r="C41" s="36">
        <f>-(AVERAGEIFS('New data'!$J:$J,'New data'!$E:$E,$A41)-AVERAGEIFS('New data'!$L:$L,'New data'!$E:$E,$A41))/AVERAGEIFS('New data'!$L:$L,'New data'!$E:$E,$A41)</f>
        <v>6.0409121791125155E-2</v>
      </c>
      <c r="D41" s="34">
        <f t="shared" si="3"/>
        <v>6.0409121791125155E-2</v>
      </c>
      <c r="E41" s="36">
        <f>AVERAGEIFS('New data'!$AM:$AM,'New data'!$E:$E,$A41)</f>
        <v>0.83251623262429142</v>
      </c>
      <c r="F41" s="3">
        <f t="shared" si="4"/>
        <v>0.83251623262429142</v>
      </c>
      <c r="G41" s="34">
        <f>ABS($B41-$F41)</f>
        <v>0.1855162178423404</v>
      </c>
      <c r="H41" s="3">
        <f>AVERAGEIFS('New data'!$Q:$Q,'New data'!$E:$E,$A41)</f>
        <v>0.52751965217048113</v>
      </c>
      <c r="I41" s="14">
        <f>AVERAGEIFS('New data'!$J:$J,'New data'!$E:$E,$A41)</f>
        <v>49.585186004638601</v>
      </c>
    </row>
    <row r="42" spans="1:9" hidden="1" x14ac:dyDescent="0.25">
      <c r="A42" t="s">
        <v>437</v>
      </c>
      <c r="B42" s="3">
        <f>AVERAGEIFS('New data'!$N:$N,'New data'!$E:$E,$A42)</f>
        <v>0.13199999928474401</v>
      </c>
      <c r="C42" s="34">
        <f>(AVERAGEIFS('New data'!$J:$J,'New data'!$E:$E,$A42)-AVERAGEIFS('New data'!$L:$L,'New data'!$E:$E,$A42))/AVERAGEIFS('New data'!$L:$L,'New data'!$E:$E,$A42)</f>
        <v>-0.19102363669457276</v>
      </c>
      <c r="D42" s="3">
        <f t="shared" si="3"/>
        <v>0.19102363669457276</v>
      </c>
      <c r="E42" s="3">
        <f>AVERAGEIFS('New data'!$AM:$AM,'New data'!$E:$E,$A42)</f>
        <v>0.79188412019997556</v>
      </c>
      <c r="F42" s="3">
        <f t="shared" si="4"/>
        <v>0.79188412019997556</v>
      </c>
      <c r="G42" s="3">
        <f>ABS($D42-$F42)</f>
        <v>0.60086048350540278</v>
      </c>
    </row>
    <row r="43" spans="1:9" x14ac:dyDescent="0.25">
      <c r="A43" t="s">
        <v>616</v>
      </c>
      <c r="B43" s="3">
        <f>AVERAGEIFS('New data'!$N:$N,'New data'!$E:$E,$A43)</f>
        <v>1</v>
      </c>
      <c r="C43" s="36">
        <f>-(AVERAGEIFS('New data'!$J:$J,'New data'!$E:$E,$A43)-AVERAGEIFS('New data'!$L:$L,'New data'!$E:$E,$A43))/AVERAGEIFS('New data'!$L:$L,'New data'!$E:$E,$A43)</f>
        <v>-0.59961187776919755</v>
      </c>
      <c r="D43" s="34">
        <f t="shared" si="3"/>
        <v>0.59961187776919755</v>
      </c>
      <c r="E43" s="36">
        <f>AVERAGEIFS('New data'!$AM:$AM,'New data'!$E:$E,$A43)</f>
        <v>1.3748483529676025</v>
      </c>
      <c r="F43" s="3">
        <f t="shared" si="4"/>
        <v>1.3748483529676025</v>
      </c>
      <c r="G43" s="34">
        <f>ABS($B43-$F43)</f>
        <v>0.37484835296760255</v>
      </c>
      <c r="H43" s="3">
        <f>AVERAGEIFS('New data'!$Q:$Q,'New data'!$E:$E,$A43)</f>
        <v>0.71788061128702052</v>
      </c>
      <c r="I43" s="14">
        <f>AVERAGEIFS('New data'!$J:$J,'New data'!$E:$E,$A43)</f>
        <v>242.30656433105401</v>
      </c>
    </row>
    <row r="44" spans="1:9" x14ac:dyDescent="0.25">
      <c r="A44" t="s">
        <v>612</v>
      </c>
      <c r="B44" s="3">
        <f>AVERAGEIFS('New data'!$N:$N,'New data'!$E:$E,$A44)</f>
        <v>1</v>
      </c>
      <c r="C44" s="36">
        <f>-(AVERAGEIFS('New data'!$J:$J,'New data'!$E:$E,$A44)-AVERAGEIFS('New data'!$L:$L,'New data'!$E:$E,$A44))/AVERAGEIFS('New data'!$L:$L,'New data'!$E:$E,$A44)</f>
        <v>8.1423193722102619E-2</v>
      </c>
      <c r="D44" s="34">
        <f t="shared" si="3"/>
        <v>8.1423193722102619E-2</v>
      </c>
      <c r="E44" s="36">
        <f>AVERAGEIFS('New data'!$AM:$AM,'New data'!$E:$E,$A44)</f>
        <v>0.91135940602285392</v>
      </c>
      <c r="F44" s="3">
        <f t="shared" si="4"/>
        <v>0.91135940602285392</v>
      </c>
      <c r="G44" s="34">
        <f>ABS($B44-$F44)</f>
        <v>8.8640593977146076E-2</v>
      </c>
      <c r="H44" s="3">
        <f>AVERAGEIFS('New data'!$Q:$Q,'New data'!$E:$E,$A44)</f>
        <v>0.62612636775958064</v>
      </c>
      <c r="I44" s="14">
        <f>AVERAGEIFS('New data'!$J:$J,'New data'!$E:$E,$A44)</f>
        <v>135.72932434082</v>
      </c>
    </row>
    <row r="45" spans="1:9" x14ac:dyDescent="0.25">
      <c r="A45" t="s">
        <v>595</v>
      </c>
      <c r="B45" s="3">
        <f>AVERAGEIFS('New data'!$N:$N,'New data'!$E:$E,$A45)</f>
        <v>0.77999997138976995</v>
      </c>
      <c r="C45" s="36">
        <f>-(AVERAGEIFS('New data'!$J:$J,'New data'!$E:$E,$A45)-AVERAGEIFS('New data'!$L:$L,'New data'!$E:$E,$A45))/AVERAGEIFS('New data'!$L:$L,'New data'!$E:$E,$A45)</f>
        <v>0.34977974013284469</v>
      </c>
      <c r="D45" s="34">
        <f t="shared" si="3"/>
        <v>0.34977974013284469</v>
      </c>
      <c r="E45" s="36">
        <f>AVERAGEIFS('New data'!$AM:$AM,'New data'!$E:$E,$A45)</f>
        <v>0.60562053529364768</v>
      </c>
      <c r="F45" s="3">
        <f t="shared" si="4"/>
        <v>0.60562053529364768</v>
      </c>
      <c r="G45" s="34">
        <f>ABS($B45-$F45)</f>
        <v>0.17437943609612228</v>
      </c>
      <c r="H45" s="3">
        <f>AVERAGEIFS('New data'!$Q:$Q,'New data'!$E:$E,$A45)</f>
        <v>0.45248842425033858</v>
      </c>
      <c r="I45" s="14">
        <f>AVERAGEIFS('New data'!$J:$J,'New data'!$E:$E,$A45)</f>
        <v>59.422046661376903</v>
      </c>
    </row>
    <row r="46" spans="1:9" hidden="1" x14ac:dyDescent="0.25">
      <c r="A46" t="s">
        <v>492</v>
      </c>
      <c r="B46" s="3">
        <f>AVERAGEIFS('New data'!$N:$N,'New data'!$E:$E,$A46)</f>
        <v>0.16099999845027901</v>
      </c>
      <c r="C46" s="34">
        <f>(AVERAGEIFS('New data'!$J:$J,'New data'!$E:$E,$A46)-AVERAGEIFS('New data'!$L:$L,'New data'!$E:$E,$A46))/AVERAGEIFS('New data'!$L:$L,'New data'!$E:$E,$A46)</f>
        <v>7.7754758832419363E-2</v>
      </c>
      <c r="D46" s="3">
        <f t="shared" si="3"/>
        <v>7.7754758832419363E-2</v>
      </c>
      <c r="E46" s="3">
        <f>AVERAGEIFS('New data'!$AM:$AM,'New data'!$E:$E,$A46)</f>
        <v>1.0795421751049443</v>
      </c>
      <c r="F46" s="3">
        <f t="shared" si="4"/>
        <v>1.0795421751049443</v>
      </c>
      <c r="G46" s="3">
        <f>ABS($D46-$F46)</f>
        <v>1.0017874162725249</v>
      </c>
    </row>
    <row r="47" spans="1:9" x14ac:dyDescent="0.25">
      <c r="A47" t="s">
        <v>631</v>
      </c>
      <c r="B47" s="3">
        <f>AVERAGEIFS('New data'!$N:$N,'New data'!$E:$E,$A47)</f>
        <v>0.990999996662139</v>
      </c>
      <c r="C47" s="36">
        <f>-(AVERAGEIFS('New data'!$J:$J,'New data'!$E:$E,$A47)-AVERAGEIFS('New data'!$L:$L,'New data'!$E:$E,$A47))/AVERAGEIFS('New data'!$L:$L,'New data'!$E:$E,$A47)</f>
        <v>-0.42994276677128573</v>
      </c>
      <c r="D47" s="34">
        <f t="shared" si="3"/>
        <v>0.42994276677128573</v>
      </c>
      <c r="E47" s="36">
        <f>AVERAGEIFS('New data'!$AM:$AM,'New data'!$E:$E,$A47)</f>
        <v>1.6104680531060525</v>
      </c>
      <c r="F47" s="3">
        <f t="shared" si="4"/>
        <v>1.6104680531060525</v>
      </c>
      <c r="G47" s="34">
        <f>ABS($B47-$F47)</f>
        <v>0.61946805644391345</v>
      </c>
      <c r="H47" s="3">
        <f>AVERAGEIFS('New data'!$Q:$Q,'New data'!$E:$E,$A47)</f>
        <v>0.61330449581146196</v>
      </c>
      <c r="I47" s="14">
        <f>AVERAGEIFS('New data'!$J:$J,'New data'!$E:$E,$A47)</f>
        <v>272.06692504882801</v>
      </c>
    </row>
    <row r="48" spans="1:9" hidden="1" x14ac:dyDescent="0.25">
      <c r="A48" t="s">
        <v>516</v>
      </c>
      <c r="B48" s="3">
        <f>AVERAGEIFS('New data'!$N:$N,'New data'!$E:$E,$A48)</f>
        <v>0.62800002098083496</v>
      </c>
      <c r="C48" s="34">
        <f>(AVERAGEIFS('New data'!$J:$J,'New data'!$E:$E,$A48)-AVERAGEIFS('New data'!$L:$L,'New data'!$E:$E,$A48))/AVERAGEIFS('New data'!$L:$L,'New data'!$E:$E,$A48)</f>
        <v>-0.12997477477685956</v>
      </c>
      <c r="D48" s="3">
        <f t="shared" si="3"/>
        <v>0.12997477477685956</v>
      </c>
      <c r="E48" s="3">
        <f>AVERAGEIFS('New data'!$AM:$AM,'New data'!$E:$E,$A48)</f>
        <v>0.598170900608196</v>
      </c>
      <c r="F48" s="3">
        <f t="shared" si="4"/>
        <v>0.598170900608196</v>
      </c>
      <c r="G48" s="3">
        <f>ABS($D48-$F48)</f>
        <v>0.46819612583133641</v>
      </c>
    </row>
    <row r="49" spans="1:9" x14ac:dyDescent="0.25">
      <c r="A49" t="s">
        <v>599</v>
      </c>
      <c r="B49" s="3">
        <f>AVERAGEIFS('New data'!$N:$N,'New data'!$E:$E,$A49)</f>
        <v>0.74400001764297397</v>
      </c>
      <c r="C49" s="36">
        <f>-(AVERAGEIFS('New data'!$J:$J,'New data'!$E:$E,$A49)-AVERAGEIFS('New data'!$L:$L,'New data'!$E:$E,$A49))/AVERAGEIFS('New data'!$L:$L,'New data'!$E:$E,$A49)</f>
        <v>0.27580865500420515</v>
      </c>
      <c r="D49" s="34">
        <f t="shared" si="3"/>
        <v>0.27580865500420515</v>
      </c>
      <c r="E49" s="36">
        <f>AVERAGEIFS('New data'!$AM:$AM,'New data'!$E:$E,$A49)</f>
        <v>0.6139196150270686</v>
      </c>
      <c r="F49" s="3">
        <f t="shared" si="4"/>
        <v>0.6139196150270686</v>
      </c>
      <c r="G49" s="34">
        <f>ABS($B49-$F49)</f>
        <v>0.13008040261590537</v>
      </c>
      <c r="H49" s="3">
        <f>AVERAGEIFS('New data'!$Q:$Q,'New data'!$E:$E,$A49)</f>
        <v>0.79628133796411327</v>
      </c>
      <c r="I49" s="14">
        <f>AVERAGEIFS('New data'!$J:$J,'New data'!$E:$E,$A49)</f>
        <v>70.717308044433594</v>
      </c>
    </row>
    <row r="50" spans="1:9" hidden="1" x14ac:dyDescent="0.25">
      <c r="A50" t="s">
        <v>515</v>
      </c>
      <c r="B50" s="3">
        <f>AVERAGEIFS('New data'!$N:$N,'New data'!$E:$E,$A50)</f>
        <v>0.23899999260902399</v>
      </c>
      <c r="C50" s="34">
        <f>(AVERAGEIFS('New data'!$J:$J,'New data'!$E:$E,$A50)-AVERAGEIFS('New data'!$L:$L,'New data'!$E:$E,$A50))/AVERAGEIFS('New data'!$L:$L,'New data'!$E:$E,$A50)</f>
        <v>8.7447107184786654E-2</v>
      </c>
      <c r="D50" s="3">
        <f t="shared" si="3"/>
        <v>8.7447107184786654E-2</v>
      </c>
      <c r="E50" s="3">
        <f>AVERAGEIFS('New data'!$AM:$AM,'New data'!$E:$E,$A50)</f>
        <v>1.3421502992480887</v>
      </c>
      <c r="F50" s="3">
        <f t="shared" si="4"/>
        <v>1.3421502992480887</v>
      </c>
      <c r="G50" s="3">
        <f>ABS($D50-$F50)</f>
        <v>1.2547031920633021</v>
      </c>
    </row>
    <row r="51" spans="1:9" hidden="1" x14ac:dyDescent="0.25">
      <c r="A51" t="s">
        <v>510</v>
      </c>
      <c r="B51" s="3">
        <f>AVERAGEIFS('New data'!$N:$N,'New data'!$E:$E,$A51)</f>
        <v>0.57400000095367398</v>
      </c>
      <c r="C51" s="34">
        <f>(AVERAGEIFS('New data'!$J:$J,'New data'!$E:$E,$A51)-AVERAGEIFS('New data'!$L:$L,'New data'!$E:$E,$A51))/AVERAGEIFS('New data'!$L:$L,'New data'!$E:$E,$A51)</f>
        <v>-0.11264898612637585</v>
      </c>
      <c r="D51" s="3">
        <f t="shared" si="3"/>
        <v>0.11264898612637585</v>
      </c>
      <c r="E51" s="3">
        <f>AVERAGEIFS('New data'!$AM:$AM,'New data'!$E:$E,$A51)</f>
        <v>0.70100176790974178</v>
      </c>
      <c r="F51" s="3">
        <f t="shared" si="4"/>
        <v>0.70100176790974178</v>
      </c>
      <c r="G51" s="3">
        <f>ABS($D51-$F51)</f>
        <v>0.58835278178336592</v>
      </c>
    </row>
    <row r="52" spans="1:9" x14ac:dyDescent="0.25">
      <c r="A52" t="s">
        <v>588</v>
      </c>
      <c r="B52" s="3">
        <f>AVERAGEIFS('New data'!$N:$N,'New data'!$E:$E,$A52)</f>
        <v>1</v>
      </c>
      <c r="C52" s="36">
        <f>-(AVERAGEIFS('New data'!$J:$J,'New data'!$E:$E,$A52)-AVERAGEIFS('New data'!$L:$L,'New data'!$E:$E,$A52))/AVERAGEIFS('New data'!$L:$L,'New data'!$E:$E,$A52)</f>
        <v>-1.1810203003723645</v>
      </c>
      <c r="D52" s="34">
        <f t="shared" si="3"/>
        <v>1.1810203003723645</v>
      </c>
      <c r="E52" s="36">
        <f>AVERAGEIFS('New data'!$AM:$AM,'New data'!$E:$E,$A52)</f>
        <v>1.5414989948377507</v>
      </c>
      <c r="F52" s="3">
        <f t="shared" si="4"/>
        <v>1.5414989948377507</v>
      </c>
      <c r="G52" s="34">
        <f>ABS($B52-$F52)</f>
        <v>0.54149899483775066</v>
      </c>
      <c r="H52" s="3">
        <f>AVERAGEIFS('New data'!$Q:$Q,'New data'!$E:$E,$A52)</f>
        <v>0.71560151189682364</v>
      </c>
      <c r="I52" s="14">
        <f>AVERAGEIFS('New data'!$J:$J,'New data'!$E:$E,$A52)</f>
        <v>298.59893798828102</v>
      </c>
    </row>
    <row r="53" spans="1:9" hidden="1" x14ac:dyDescent="0.25">
      <c r="A53" t="s">
        <v>404</v>
      </c>
      <c r="B53" s="3">
        <f>AVERAGEIFS('New data'!$N:$N,'New data'!$E:$E,$A53)</f>
        <v>0.53399997949600198</v>
      </c>
      <c r="C53" s="34">
        <f>(AVERAGEIFS('New data'!$J:$J,'New data'!$E:$E,$A53)-AVERAGEIFS('New data'!$L:$L,'New data'!$E:$E,$A53))/AVERAGEIFS('New data'!$L:$L,'New data'!$E:$E,$A53)</f>
        <v>-0.16650532594090997</v>
      </c>
      <c r="D53" s="3">
        <f t="shared" si="3"/>
        <v>0.16650532594090997</v>
      </c>
      <c r="E53" s="3">
        <f>AVERAGEIFS('New data'!$AM:$AM,'New data'!$E:$E,$A53)</f>
        <v>0.24829314854947432</v>
      </c>
      <c r="F53" s="3">
        <f t="shared" si="4"/>
        <v>0.24829314854947432</v>
      </c>
      <c r="G53" s="3">
        <f>ABS($D53-$F53)</f>
        <v>8.1787822608564348E-2</v>
      </c>
    </row>
    <row r="54" spans="1:9" x14ac:dyDescent="0.25">
      <c r="A54" t="s">
        <v>597</v>
      </c>
      <c r="B54" s="3">
        <f>AVERAGEIFS('New data'!$N:$N,'New data'!$E:$E,$A54)</f>
        <v>0.51099997758865301</v>
      </c>
      <c r="C54" s="36">
        <f>-(AVERAGEIFS('New data'!$J:$J,'New data'!$E:$E,$A54)-AVERAGEIFS('New data'!$L:$L,'New data'!$E:$E,$A54))/AVERAGEIFS('New data'!$L:$L,'New data'!$E:$E,$A54)</f>
        <v>1.8859444693099449E-2</v>
      </c>
      <c r="D54" s="34">
        <f t="shared" si="3"/>
        <v>1.8859444693099449E-2</v>
      </c>
      <c r="E54" s="36">
        <f>AVERAGEIFS('New data'!$AM:$AM,'New data'!$E:$E,$A54)</f>
        <v>0.91807164830891563</v>
      </c>
      <c r="F54" s="3">
        <f t="shared" si="4"/>
        <v>0.91807164830891563</v>
      </c>
      <c r="G54" s="34">
        <f>ABS($B54-$F54)</f>
        <v>0.40707167072026262</v>
      </c>
      <c r="H54" s="3">
        <f>AVERAGEIFS('New data'!$Q:$Q,'New data'!$E:$E,$A54)</f>
        <v>0.35265066664144562</v>
      </c>
      <c r="I54" s="14">
        <f>AVERAGEIFS('New data'!$J:$J,'New data'!$E:$E,$A54)</f>
        <v>54.563461303710902</v>
      </c>
    </row>
    <row r="55" spans="1:9" x14ac:dyDescent="0.25">
      <c r="A55" t="s">
        <v>617</v>
      </c>
      <c r="B55" s="3">
        <f>AVERAGEIFS('New data'!$N:$N,'New data'!$E:$E,$A55)</f>
        <v>0.67100000381469704</v>
      </c>
      <c r="C55" s="36">
        <f>-(AVERAGEIFS('New data'!$J:$J,'New data'!$E:$E,$A55)-AVERAGEIFS('New data'!$L:$L,'New data'!$E:$E,$A55))/AVERAGEIFS('New data'!$L:$L,'New data'!$E:$E,$A55)</f>
        <v>-6.1298641259198913E-3</v>
      </c>
      <c r="D55" s="34">
        <f t="shared" si="3"/>
        <v>6.1298641259198913E-3</v>
      </c>
      <c r="E55" s="36">
        <f>AVERAGEIFS('New data'!$AM:$AM,'New data'!$E:$E,$A55)</f>
        <v>1.013898113591674</v>
      </c>
      <c r="F55" s="3">
        <f t="shared" si="4"/>
        <v>1.013898113591674</v>
      </c>
      <c r="G55" s="34">
        <f>ABS($B55-$F55)</f>
        <v>0.34289810977697699</v>
      </c>
      <c r="H55" s="3">
        <f>AVERAGEIFS('New data'!$Q:$Q,'New data'!$E:$E,$A55)</f>
        <v>0.68874735728908476</v>
      </c>
      <c r="I55" s="14">
        <f>AVERAGEIFS('New data'!$J:$J,'New data'!$E:$E,$A55)</f>
        <v>69.073211669921804</v>
      </c>
    </row>
    <row r="56" spans="1:9" hidden="1" x14ac:dyDescent="0.25">
      <c r="A56" t="s">
        <v>569</v>
      </c>
      <c r="B56" s="3">
        <f>AVERAGEIFS('New data'!$N:$N,'New data'!$E:$E,$A56)</f>
        <v>0.95399999618530196</v>
      </c>
      <c r="C56" s="34">
        <f>(AVERAGEIFS('New data'!$J:$J,'New data'!$E:$E,$A56)-AVERAGEIFS('New data'!$L:$L,'New data'!$E:$E,$A56))/AVERAGEIFS('New data'!$L:$L,'New data'!$E:$E,$A56)</f>
        <v>8.4810172139669487E-2</v>
      </c>
      <c r="D56" s="3">
        <f t="shared" si="3"/>
        <v>8.4810172139669487E-2</v>
      </c>
      <c r="E56" s="3">
        <f>AVERAGEIFS('New data'!$AM:$AM,'New data'!$E:$E,$A56)</f>
        <v>1.6192364425129266</v>
      </c>
      <c r="F56" s="3">
        <f t="shared" si="4"/>
        <v>1.6192364425129266</v>
      </c>
      <c r="G56" s="3">
        <f>ABS($D56-$F56)</f>
        <v>1.5344262703732572</v>
      </c>
    </row>
    <row r="57" spans="1:9" hidden="1" x14ac:dyDescent="0.25">
      <c r="A57" t="s">
        <v>474</v>
      </c>
      <c r="B57" s="3">
        <f>AVERAGEIFS('New data'!$N:$N,'New data'!$E:$E,$A57)</f>
        <v>0.29199999570846502</v>
      </c>
      <c r="C57" s="34">
        <f>(AVERAGEIFS('New data'!$J:$J,'New data'!$E:$E,$A57)-AVERAGEIFS('New data'!$L:$L,'New data'!$E:$E,$A57))/AVERAGEIFS('New data'!$L:$L,'New data'!$E:$E,$A57)</f>
        <v>0.42333070268349277</v>
      </c>
      <c r="D57" s="3">
        <f t="shared" si="3"/>
        <v>0.42333070268349277</v>
      </c>
      <c r="E57" s="3">
        <f>AVERAGEIFS('New data'!$AM:$AM,'New data'!$E:$E,$A57)</f>
        <v>3.1071210588077736</v>
      </c>
      <c r="F57" s="3">
        <f t="shared" si="4"/>
        <v>3.1071210588077736</v>
      </c>
      <c r="G57" s="3">
        <f>ABS($D57-$F57)</f>
        <v>2.6837903561242809</v>
      </c>
    </row>
    <row r="58" spans="1:9" hidden="1" x14ac:dyDescent="0.25">
      <c r="A58" t="s">
        <v>436</v>
      </c>
      <c r="B58" s="3">
        <f>AVERAGEIFS('New data'!$N:$N,'New data'!$E:$E,$A58)</f>
        <v>0.16099999845027901</v>
      </c>
      <c r="C58" s="34">
        <f>(AVERAGEIFS('New data'!$J:$J,'New data'!$E:$E,$A58)-AVERAGEIFS('New data'!$L:$L,'New data'!$E:$E,$A58))/AVERAGEIFS('New data'!$L:$L,'New data'!$E:$E,$A58)</f>
        <v>-0.31461955061964353</v>
      </c>
      <c r="D58" s="3">
        <f t="shared" si="3"/>
        <v>0.31461955061964353</v>
      </c>
      <c r="E58" s="3">
        <f>AVERAGEIFS('New data'!$AM:$AM,'New data'!$E:$E,$A58)</f>
        <v>0.66670765162697876</v>
      </c>
      <c r="F58" s="3">
        <f t="shared" si="4"/>
        <v>0.66670765162697876</v>
      </c>
      <c r="G58" s="3">
        <f>ABS($D58-$F58)</f>
        <v>0.35208810100733523</v>
      </c>
    </row>
    <row r="59" spans="1:9" hidden="1" x14ac:dyDescent="0.25">
      <c r="A59" t="s">
        <v>469</v>
      </c>
      <c r="B59" s="3">
        <f>AVERAGEIFS('New data'!$N:$N,'New data'!$E:$E,$A59)</f>
        <v>0.31700000166893</v>
      </c>
      <c r="C59" s="34">
        <f>(AVERAGEIFS('New data'!$J:$J,'New data'!$E:$E,$A59)-AVERAGEIFS('New data'!$L:$L,'New data'!$E:$E,$A59))/AVERAGEIFS('New data'!$L:$L,'New data'!$E:$E,$A59)</f>
        <v>0.16805090500298969</v>
      </c>
      <c r="D59" s="3">
        <f t="shared" si="3"/>
        <v>0.16805090500298969</v>
      </c>
      <c r="E59" s="3">
        <f>AVERAGEIFS('New data'!$AM:$AM,'New data'!$E:$E,$A59)</f>
        <v>2.6185399033759666</v>
      </c>
      <c r="F59" s="3">
        <f t="shared" si="4"/>
        <v>2.6185399033759666</v>
      </c>
      <c r="G59" s="3">
        <f>ABS($D59-$F59)</f>
        <v>2.4504889983729772</v>
      </c>
    </row>
    <row r="60" spans="1:9" x14ac:dyDescent="0.25">
      <c r="A60" t="s">
        <v>620</v>
      </c>
      <c r="B60" s="3">
        <f>AVERAGEIFS('New data'!$N:$N,'New data'!$E:$E,$A60)</f>
        <v>1</v>
      </c>
      <c r="C60" s="36">
        <f>-(AVERAGEIFS('New data'!$J:$J,'New data'!$E:$E,$A60)-AVERAGEIFS('New data'!$L:$L,'New data'!$E:$E,$A60))/AVERAGEIFS('New data'!$L:$L,'New data'!$E:$E,$A60)</f>
        <v>-0.20769776536172116</v>
      </c>
      <c r="D60" s="34">
        <f t="shared" si="3"/>
        <v>0.20769776536172116</v>
      </c>
      <c r="E60" s="36">
        <f>AVERAGEIFS('New data'!$AM:$AM,'New data'!$E:$E,$A60)</f>
        <v>1.1719782641971792</v>
      </c>
      <c r="F60" s="3">
        <f t="shared" si="4"/>
        <v>1.1719782641971792</v>
      </c>
      <c r="G60" s="34">
        <f>ABS($B60-$F60)</f>
        <v>0.17197826419717921</v>
      </c>
      <c r="H60" s="3">
        <f>AVERAGEIFS('New data'!$Q:$Q,'New data'!$E:$E,$A60)</f>
        <v>0.45456152022133994</v>
      </c>
      <c r="I60" s="14">
        <f>AVERAGEIFS('New data'!$J:$J,'New data'!$E:$E,$A60)</f>
        <v>182.72242736816401</v>
      </c>
    </row>
    <row r="61" spans="1:9" hidden="1" x14ac:dyDescent="0.25">
      <c r="A61" t="s">
        <v>397</v>
      </c>
      <c r="B61" s="3">
        <f>AVERAGEIFS('New data'!$N:$N,'New data'!$E:$E,$A61)</f>
        <v>0.73600000143051103</v>
      </c>
      <c r="C61" s="34">
        <f>(AVERAGEIFS('New data'!$J:$J,'New data'!$E:$E,$A61)-AVERAGEIFS('New data'!$L:$L,'New data'!$E:$E,$A61))/AVERAGEIFS('New data'!$L:$L,'New data'!$E:$E,$A61)</f>
        <v>-0.27521778654208756</v>
      </c>
      <c r="D61" s="3">
        <f t="shared" si="3"/>
        <v>0.27521778654208756</v>
      </c>
      <c r="E61" s="3">
        <f>AVERAGEIFS('New data'!$AM:$AM,'New data'!$E:$E,$A61)</f>
        <v>0.4713381275473903</v>
      </c>
      <c r="F61" s="3">
        <f t="shared" si="4"/>
        <v>0.4713381275473903</v>
      </c>
      <c r="G61" s="3">
        <f>ABS($D61-$F61)</f>
        <v>0.19612034100530273</v>
      </c>
    </row>
    <row r="62" spans="1:9" x14ac:dyDescent="0.25">
      <c r="A62" t="s">
        <v>589</v>
      </c>
      <c r="B62" s="3">
        <f>AVERAGEIFS('New data'!$N:$N,'New data'!$E:$E,$A62)</f>
        <v>0.62599998712539595</v>
      </c>
      <c r="C62" s="36">
        <f>-(AVERAGEIFS('New data'!$J:$J,'New data'!$E:$E,$A62)-AVERAGEIFS('New data'!$L:$L,'New data'!$E:$E,$A62))/AVERAGEIFS('New data'!$L:$L,'New data'!$E:$E,$A62)</f>
        <v>-0.72314257447595909</v>
      </c>
      <c r="D62" s="34">
        <f t="shared" si="3"/>
        <v>0.72314257447595909</v>
      </c>
      <c r="E62" s="36">
        <f>AVERAGEIFS('New data'!$AM:$AM,'New data'!$E:$E,$A62)</f>
        <v>2.0601238113883742</v>
      </c>
      <c r="F62" s="3">
        <f t="shared" si="4"/>
        <v>2.0601238113883742</v>
      </c>
      <c r="G62" s="34">
        <f>ABS($B62-$F62)</f>
        <v>1.4341238242629784</v>
      </c>
      <c r="H62" s="3">
        <f>AVERAGEIFS('New data'!$Q:$Q,'New data'!$E:$E,$A62)</f>
        <v>0.70416201647161025</v>
      </c>
      <c r="I62" s="14">
        <f>AVERAGEIFS('New data'!$J:$J,'New data'!$E:$E,$A62)</f>
        <v>174.63438415527301</v>
      </c>
    </row>
    <row r="63" spans="1:9" hidden="1" x14ac:dyDescent="0.25">
      <c r="A63" t="s">
        <v>541</v>
      </c>
      <c r="B63" s="3">
        <f>AVERAGEIFS('New data'!$N:$N,'New data'!$E:$E,$A63)</f>
        <v>0.28200000524520802</v>
      </c>
      <c r="C63" s="34">
        <f>(AVERAGEIFS('New data'!$J:$J,'New data'!$E:$E,$A63)-AVERAGEIFS('New data'!$L:$L,'New data'!$E:$E,$A63))/AVERAGEIFS('New data'!$L:$L,'New data'!$E:$E,$A63)</f>
        <v>0.1791673847234081</v>
      </c>
      <c r="D63" s="3">
        <f t="shared" si="3"/>
        <v>0.1791673847234081</v>
      </c>
      <c r="E63" s="3">
        <f>AVERAGEIFS('New data'!$AM:$AM,'New data'!$E:$E,$A63)</f>
        <v>2.4715827508931341</v>
      </c>
      <c r="F63" s="3">
        <f t="shared" si="4"/>
        <v>2.4715827508931341</v>
      </c>
      <c r="G63" s="3">
        <f>ABS($D63-$F63)</f>
        <v>2.2924153661697257</v>
      </c>
    </row>
    <row r="64" spans="1:9" x14ac:dyDescent="0.25">
      <c r="A64" t="s">
        <v>641</v>
      </c>
      <c r="B64" s="3">
        <f>AVERAGEIFS('New data'!$N:$N,'New data'!$E:$E,$A64)</f>
        <v>0.605000019073486</v>
      </c>
      <c r="C64" s="36">
        <f>-(AVERAGEIFS('New data'!$J:$J,'New data'!$E:$E,$A64)-AVERAGEIFS('New data'!$L:$L,'New data'!$E:$E,$A64))/AVERAGEIFS('New data'!$L:$L,'New data'!$E:$E,$A64)</f>
        <v>4.0459668812149192E-2</v>
      </c>
      <c r="D64" s="34">
        <f t="shared" si="3"/>
        <v>4.0459668812149192E-2</v>
      </c>
      <c r="E64" s="36">
        <f>AVERAGEIFS('New data'!$AM:$AM,'New data'!$E:$E,$A64)</f>
        <v>0.90287414218951845</v>
      </c>
      <c r="F64" s="3">
        <f t="shared" si="4"/>
        <v>0.90287414218951845</v>
      </c>
      <c r="G64" s="34">
        <f>ABS($B64-$F64)</f>
        <v>0.29787412311603245</v>
      </c>
      <c r="H64" s="3">
        <f>AVERAGEIFS('New data'!$Q:$Q,'New data'!$E:$E,$A64)</f>
        <v>0.51393828462702473</v>
      </c>
      <c r="I64" s="14">
        <f>AVERAGEIFS('New data'!$J:$J,'New data'!$E:$E,$A64)</f>
        <v>45.469211578369098</v>
      </c>
    </row>
    <row r="65" spans="1:9" hidden="1" x14ac:dyDescent="0.25">
      <c r="A65" t="s">
        <v>434</v>
      </c>
      <c r="B65" s="3">
        <f>AVERAGEIFS('New data'!$N:$N,'New data'!$E:$E,$A65)</f>
        <v>0.99699997901916504</v>
      </c>
      <c r="C65" s="34">
        <f>(AVERAGEIFS('New data'!$J:$J,'New data'!$E:$E,$A65)-AVERAGEIFS('New data'!$L:$L,'New data'!$E:$E,$A65))/AVERAGEIFS('New data'!$L:$L,'New data'!$E:$E,$A65)</f>
        <v>-8.8712927752196788E-2</v>
      </c>
      <c r="D65" s="3">
        <f t="shared" si="3"/>
        <v>8.8712927752196788E-2</v>
      </c>
      <c r="E65" s="3">
        <f>AVERAGEIFS('New data'!$AM:$AM,'New data'!$E:$E,$A65)</f>
        <v>0.43794834521495513</v>
      </c>
      <c r="F65" s="3">
        <f t="shared" si="4"/>
        <v>0.43794834521495513</v>
      </c>
      <c r="G65" s="3">
        <f>ABS($D65-$F65)</f>
        <v>0.34923541746275832</v>
      </c>
    </row>
    <row r="66" spans="1:9" x14ac:dyDescent="0.25">
      <c r="A66" t="s">
        <v>623</v>
      </c>
      <c r="B66" s="3" t="e">
        <f>AVERAGEIFS('New data'!$N:$N,'New data'!$E:$E,$A66)</f>
        <v>#DIV/0!</v>
      </c>
      <c r="C66" s="36" t="e">
        <f>-(AVERAGEIFS('New data'!$J:$J,'New data'!$E:$E,$A66)-AVERAGEIFS('New data'!$L:$L,'New data'!$E:$E,$A66))/AVERAGEIFS('New data'!$L:$L,'New data'!$E:$E,$A66)</f>
        <v>#DIV/0!</v>
      </c>
      <c r="D66" s="34" t="e">
        <f t="shared" si="3"/>
        <v>#DIV/0!</v>
      </c>
      <c r="E66" s="36" t="e">
        <f>AVERAGEIFS('New data'!$AM:$AM,'New data'!$E:$E,$A66)</f>
        <v>#DIV/0!</v>
      </c>
      <c r="F66" s="3" t="e">
        <f t="shared" si="4"/>
        <v>#DIV/0!</v>
      </c>
      <c r="G66" s="34" t="e">
        <f>ABS($B66-$F66)</f>
        <v>#DIV/0!</v>
      </c>
      <c r="H66" s="3" t="e">
        <f>AVERAGEIFS('New data'!$Q:$Q,'New data'!$E:$E,$A66)</f>
        <v>#DIV/0!</v>
      </c>
      <c r="I66" s="14" t="e">
        <f>AVERAGEIFS('New data'!$J:$J,'New data'!$E:$E,$A66)</f>
        <v>#DIV/0!</v>
      </c>
    </row>
    <row r="67" spans="1:9" x14ac:dyDescent="0.25">
      <c r="A67" t="s">
        <v>610</v>
      </c>
      <c r="B67" s="3">
        <f>AVERAGEIFS('New data'!$N:$N,'New data'!$E:$E,$A67)</f>
        <v>0.51700001955032304</v>
      </c>
      <c r="C67" s="36">
        <f>-(AVERAGEIFS('New data'!$J:$J,'New data'!$E:$E,$A67)-AVERAGEIFS('New data'!$L:$L,'New data'!$E:$E,$A67))/AVERAGEIFS('New data'!$L:$L,'New data'!$E:$E,$A67)</f>
        <v>-7.6307632719193885E-2</v>
      </c>
      <c r="D67" s="34">
        <f t="shared" si="3"/>
        <v>7.6307632719193885E-2</v>
      </c>
      <c r="E67" s="36">
        <f>AVERAGEIFS('New data'!$AM:$AM,'New data'!$E:$E,$A67)</f>
        <v>1.1099725771367173</v>
      </c>
      <c r="F67" s="3">
        <f t="shared" si="4"/>
        <v>1.1099725771367173</v>
      </c>
      <c r="G67" s="34">
        <f>ABS($B67-$F67)</f>
        <v>0.59297255758639422</v>
      </c>
      <c r="H67" s="3">
        <f>AVERAGEIFS('New data'!$Q:$Q,'New data'!$E:$E,$A67)</f>
        <v>0.60497810273524655</v>
      </c>
      <c r="I67" s="14">
        <f>AVERAGEIFS('New data'!$J:$J,'New data'!$E:$E,$A67)</f>
        <v>93.622398376464801</v>
      </c>
    </row>
    <row r="68" spans="1:9" hidden="1" x14ac:dyDescent="0.25">
      <c r="A68" t="s">
        <v>512</v>
      </c>
      <c r="B68" s="3">
        <f>AVERAGEIFS('New data'!$N:$N,'New data'!$E:$E,$A68)</f>
        <v>0.48300001025199801</v>
      </c>
      <c r="C68" s="34">
        <f>(AVERAGEIFS('New data'!$J:$J,'New data'!$E:$E,$A68)-AVERAGEIFS('New data'!$L:$L,'New data'!$E:$E,$A68))/AVERAGEIFS('New data'!$L:$L,'New data'!$E:$E,$A68)</f>
        <v>-0.10914255495891464</v>
      </c>
      <c r="D68" s="3">
        <f t="shared" ref="D68:D131" si="7">ABS($C68)</f>
        <v>0.10914255495891464</v>
      </c>
      <c r="E68" s="3">
        <f>AVERAGEIFS('New data'!$AM:$AM,'New data'!$E:$E,$A68)</f>
        <v>0.62534875559482273</v>
      </c>
      <c r="F68" s="3">
        <f t="shared" ref="F68:F131" si="8">ABS($E68)</f>
        <v>0.62534875559482273</v>
      </c>
      <c r="G68" s="3">
        <f t="shared" ref="G68:G73" si="9">ABS($D68-$F68)</f>
        <v>0.51620620063590805</v>
      </c>
    </row>
    <row r="69" spans="1:9" hidden="1" x14ac:dyDescent="0.25">
      <c r="A69" t="s">
        <v>584</v>
      </c>
      <c r="B69" s="3">
        <f>AVERAGEIFS('New data'!$N:$N,'New data'!$E:$E,$A69)</f>
        <v>0.53399997949600198</v>
      </c>
      <c r="C69" s="34">
        <f>(AVERAGEIFS('New data'!$J:$J,'New data'!$E:$E,$A69)-AVERAGEIFS('New data'!$L:$L,'New data'!$E:$E,$A69))/AVERAGEIFS('New data'!$L:$L,'New data'!$E:$E,$A69)</f>
        <v>-2.5942110621479695E-2</v>
      </c>
      <c r="D69" s="3">
        <f t="shared" si="7"/>
        <v>2.5942110621479695E-2</v>
      </c>
      <c r="E69" s="3">
        <f>AVERAGEIFS('New data'!$AM:$AM,'New data'!$E:$E,$A69)</f>
        <v>0.91230078584532348</v>
      </c>
      <c r="F69" s="3">
        <f t="shared" si="8"/>
        <v>0.91230078584532348</v>
      </c>
      <c r="G69" s="3">
        <f t="shared" si="9"/>
        <v>0.88635867522384382</v>
      </c>
    </row>
    <row r="70" spans="1:9" hidden="1" x14ac:dyDescent="0.25">
      <c r="A70" t="s">
        <v>420</v>
      </c>
      <c r="B70" s="3">
        <f>AVERAGEIFS('New data'!$N:$N,'New data'!$E:$E,$A70)</f>
        <v>0.49700000882148698</v>
      </c>
      <c r="C70" s="34">
        <f>(AVERAGEIFS('New data'!$J:$J,'New data'!$E:$E,$A70)-AVERAGEIFS('New data'!$L:$L,'New data'!$E:$E,$A70))/AVERAGEIFS('New data'!$L:$L,'New data'!$E:$E,$A70)</f>
        <v>-1.8588736501286385E-2</v>
      </c>
      <c r="D70" s="3">
        <f t="shared" si="7"/>
        <v>1.8588736501286385E-2</v>
      </c>
      <c r="E70" s="3">
        <f>AVERAGEIFS('New data'!$AM:$AM,'New data'!$E:$E,$A70)</f>
        <v>0.97032337717583694</v>
      </c>
      <c r="F70" s="3">
        <f t="shared" si="8"/>
        <v>0.97032337717583694</v>
      </c>
      <c r="G70" s="3">
        <f t="shared" si="9"/>
        <v>0.9517346406745506</v>
      </c>
    </row>
    <row r="71" spans="1:9" hidden="1" x14ac:dyDescent="0.25">
      <c r="A71" t="s">
        <v>507</v>
      </c>
      <c r="B71" s="3">
        <f>AVERAGEIFS('New data'!$N:$N,'New data'!$E:$E,$A71)</f>
        <v>0.54600000381469704</v>
      </c>
      <c r="C71" s="34">
        <f>(AVERAGEIFS('New data'!$J:$J,'New data'!$E:$E,$A71)-AVERAGEIFS('New data'!$L:$L,'New data'!$E:$E,$A71))/AVERAGEIFS('New data'!$L:$L,'New data'!$E:$E,$A71)</f>
        <v>-5.1361948333251903E-2</v>
      </c>
      <c r="D71" s="3">
        <f t="shared" si="7"/>
        <v>5.1361948333251903E-2</v>
      </c>
      <c r="E71" s="3">
        <f>AVERAGEIFS('New data'!$AM:$AM,'New data'!$E:$E,$A71)</f>
        <v>0.84369237463623137</v>
      </c>
      <c r="F71" s="3">
        <f t="shared" si="8"/>
        <v>0.84369237463623137</v>
      </c>
      <c r="G71" s="3">
        <f t="shared" si="9"/>
        <v>0.79233042630297945</v>
      </c>
    </row>
    <row r="72" spans="1:9" hidden="1" x14ac:dyDescent="0.25">
      <c r="A72" t="s">
        <v>417</v>
      </c>
      <c r="B72" s="3">
        <f>AVERAGEIFS('New data'!$N:$N,'New data'!$E:$E,$A72)</f>
        <v>0.54600000381469704</v>
      </c>
      <c r="C72" s="34">
        <f>(AVERAGEIFS('New data'!$J:$J,'New data'!$E:$E,$A72)-AVERAGEIFS('New data'!$L:$L,'New data'!$E:$E,$A72))/AVERAGEIFS('New data'!$L:$L,'New data'!$E:$E,$A72)</f>
        <v>1.6858768351306478E-3</v>
      </c>
      <c r="D72" s="3">
        <f t="shared" si="7"/>
        <v>1.6858768351306478E-3</v>
      </c>
      <c r="E72" s="3">
        <f>AVERAGEIFS('New data'!$AM:$AM,'New data'!$E:$E,$A72)</f>
        <v>1.0023131792459454</v>
      </c>
      <c r="F72" s="3">
        <f t="shared" si="8"/>
        <v>1.0023131792459454</v>
      </c>
      <c r="G72" s="3">
        <f t="shared" si="9"/>
        <v>1.0006273024108148</v>
      </c>
    </row>
    <row r="73" spans="1:9" hidden="1" x14ac:dyDescent="0.25">
      <c r="A73" t="s">
        <v>459</v>
      </c>
      <c r="B73" s="3">
        <f>AVERAGEIFS('New data'!$N:$N,'New data'!$E:$E,$A73)</f>
        <v>0.42399999499320901</v>
      </c>
      <c r="C73" s="34">
        <f>(AVERAGEIFS('New data'!$J:$J,'New data'!$E:$E,$A73)-AVERAGEIFS('New data'!$L:$L,'New data'!$E:$E,$A73))/AVERAGEIFS('New data'!$L:$L,'New data'!$E:$E,$A73)</f>
        <v>9.817463841416052E-2</v>
      </c>
      <c r="D73" s="3">
        <f t="shared" si="7"/>
        <v>9.817463841416052E-2</v>
      </c>
      <c r="E73" s="3">
        <f>AVERAGEIFS('New data'!$AM:$AM,'New data'!$E:$E,$A73)</f>
        <v>3.8841685474975369</v>
      </c>
      <c r="F73" s="3">
        <f t="shared" si="8"/>
        <v>3.8841685474975369</v>
      </c>
      <c r="G73" s="3">
        <f t="shared" si="9"/>
        <v>3.7859939090833765</v>
      </c>
    </row>
    <row r="74" spans="1:9" x14ac:dyDescent="0.25">
      <c r="A74" t="s">
        <v>648</v>
      </c>
      <c r="B74" s="3">
        <f>AVERAGEIFS('New data'!$N:$N,'New data'!$E:$E,$A74)</f>
        <v>0.70399999618530196</v>
      </c>
      <c r="C74" s="36">
        <f>-(AVERAGEIFS('New data'!$J:$J,'New data'!$E:$E,$A74)-AVERAGEIFS('New data'!$L:$L,'New data'!$E:$E,$A74))/AVERAGEIFS('New data'!$L:$L,'New data'!$E:$E,$A74)</f>
        <v>0.14705066044034046</v>
      </c>
      <c r="D74" s="34">
        <f t="shared" si="7"/>
        <v>0.14705066044034046</v>
      </c>
      <c r="E74" s="36">
        <f>AVERAGEIFS('New data'!$AM:$AM,'New data'!$E:$E,$A74)</f>
        <v>0.43361976610068204</v>
      </c>
      <c r="F74" s="3">
        <f t="shared" si="8"/>
        <v>0.43361976610068204</v>
      </c>
      <c r="G74" s="34">
        <f>ABS($B74-$F74)</f>
        <v>0.27038023008461992</v>
      </c>
      <c r="H74" s="3">
        <f>AVERAGEIFS('New data'!$Q:$Q,'New data'!$E:$E,$A74)</f>
        <v>0.75897666317752266</v>
      </c>
      <c r="I74" s="14">
        <f>AVERAGEIFS('New data'!$J:$J,'New data'!$E:$E,$A74)</f>
        <v>123.65736389160099</v>
      </c>
    </row>
    <row r="75" spans="1:9" hidden="1" x14ac:dyDescent="0.25">
      <c r="A75" t="s">
        <v>409</v>
      </c>
      <c r="B75" s="3">
        <f>AVERAGEIFS('New data'!$N:$N,'New data'!$E:$E,$A75)</f>
        <v>0.46900001168250999</v>
      </c>
      <c r="C75" s="34">
        <f>(AVERAGEIFS('New data'!$J:$J,'New data'!$E:$E,$A75)-AVERAGEIFS('New data'!$L:$L,'New data'!$E:$E,$A75))/AVERAGEIFS('New data'!$L:$L,'New data'!$E:$E,$A75)</f>
        <v>-9.5227086834986069E-2</v>
      </c>
      <c r="D75" s="3">
        <f t="shared" si="7"/>
        <v>9.5227086834986069E-2</v>
      </c>
      <c r="E75" s="3">
        <f>AVERAGEIFS('New data'!$AM:$AM,'New data'!$E:$E,$A75)</f>
        <v>0.46980419945772628</v>
      </c>
      <c r="F75" s="3">
        <f t="shared" si="8"/>
        <v>0.46980419945772628</v>
      </c>
      <c r="G75" s="3">
        <f t="shared" ref="G75:G80" si="10">ABS($D75-$F75)</f>
        <v>0.37457711262274018</v>
      </c>
    </row>
    <row r="76" spans="1:9" hidden="1" x14ac:dyDescent="0.25">
      <c r="A76" t="s">
        <v>465</v>
      </c>
      <c r="B76" s="3">
        <f>AVERAGEIFS('New data'!$N:$N,'New data'!$E:$E,$A76)</f>
        <v>0.46900001168250999</v>
      </c>
      <c r="C76" s="34">
        <f>(AVERAGEIFS('New data'!$J:$J,'New data'!$E:$E,$A76)-AVERAGEIFS('New data'!$L:$L,'New data'!$E:$E,$A76))/AVERAGEIFS('New data'!$L:$L,'New data'!$E:$E,$A76)</f>
        <v>0.36161263298783591</v>
      </c>
      <c r="D76" s="3">
        <f t="shared" si="7"/>
        <v>0.36161263298783591</v>
      </c>
      <c r="E76" s="3">
        <f>AVERAGEIFS('New data'!$AM:$AM,'New data'!$E:$E,$A76)</f>
        <v>2.6735116286285399</v>
      </c>
      <c r="F76" s="3">
        <f t="shared" si="8"/>
        <v>2.6735116286285399</v>
      </c>
      <c r="G76" s="3">
        <f t="shared" si="10"/>
        <v>2.3118989956407039</v>
      </c>
    </row>
    <row r="77" spans="1:9" hidden="1" x14ac:dyDescent="0.25">
      <c r="A77" t="s">
        <v>537</v>
      </c>
      <c r="B77" s="3">
        <f>AVERAGEIFS('New data'!$N:$N,'New data'!$E:$E,$A77)</f>
        <v>0.47900000214576699</v>
      </c>
      <c r="C77" s="34">
        <f>(AVERAGEIFS('New data'!$J:$J,'New data'!$E:$E,$A77)-AVERAGEIFS('New data'!$L:$L,'New data'!$E:$E,$A77))/AVERAGEIFS('New data'!$L:$L,'New data'!$E:$E,$A77)</f>
        <v>0.19436311766378175</v>
      </c>
      <c r="D77" s="3">
        <f t="shared" si="7"/>
        <v>0.19436311766378175</v>
      </c>
      <c r="E77" s="3">
        <f>AVERAGEIFS('New data'!$AM:$AM,'New data'!$E:$E,$A77)</f>
        <v>1.9349611173530858</v>
      </c>
      <c r="F77" s="3">
        <f t="shared" si="8"/>
        <v>1.9349611173530858</v>
      </c>
      <c r="G77" s="3">
        <f t="shared" si="10"/>
        <v>1.7405979996893042</v>
      </c>
    </row>
    <row r="78" spans="1:9" hidden="1" x14ac:dyDescent="0.25">
      <c r="A78" t="s">
        <v>585</v>
      </c>
      <c r="B78" s="3">
        <f>AVERAGEIFS('New data'!$N:$N,'New data'!$E:$E,$A78)</f>
        <v>0.47699999809265098</v>
      </c>
      <c r="C78" s="34">
        <f>(AVERAGEIFS('New data'!$J:$J,'New data'!$E:$E,$A78)-AVERAGEIFS('New data'!$L:$L,'New data'!$E:$E,$A78))/AVERAGEIFS('New data'!$L:$L,'New data'!$E:$E,$A78)</f>
        <v>3.5738320572259286E-2</v>
      </c>
      <c r="D78" s="3">
        <f t="shared" si="7"/>
        <v>3.5738320572259286E-2</v>
      </c>
      <c r="E78" s="3">
        <f>AVERAGEIFS('New data'!$AM:$AM,'New data'!$E:$E,$A78)</f>
        <v>1.1197555372952115</v>
      </c>
      <c r="F78" s="3">
        <f t="shared" si="8"/>
        <v>1.1197555372952115</v>
      </c>
      <c r="G78" s="3">
        <f t="shared" si="10"/>
        <v>1.0840172167229523</v>
      </c>
    </row>
    <row r="79" spans="1:9" hidden="1" x14ac:dyDescent="0.25">
      <c r="A79" t="s">
        <v>415</v>
      </c>
      <c r="B79" s="3">
        <f>AVERAGEIFS('New data'!$N:$N,'New data'!$E:$E,$A79)</f>
        <v>0.56300002336501997</v>
      </c>
      <c r="C79" s="34">
        <f>(AVERAGEIFS('New data'!$J:$J,'New data'!$E:$E,$A79)-AVERAGEIFS('New data'!$L:$L,'New data'!$E:$E,$A79))/AVERAGEIFS('New data'!$L:$L,'New data'!$E:$E,$A79)</f>
        <v>-3.4103859661894526E-2</v>
      </c>
      <c r="D79" s="3">
        <f t="shared" si="7"/>
        <v>3.4103859661894526E-2</v>
      </c>
      <c r="E79" s="3">
        <f>AVERAGEIFS('New data'!$AM:$AM,'New data'!$E:$E,$A79)</f>
        <v>0.95264155345021284</v>
      </c>
      <c r="F79" s="3">
        <f t="shared" si="8"/>
        <v>0.95264155345021284</v>
      </c>
      <c r="G79" s="3">
        <f t="shared" si="10"/>
        <v>0.91853769378831829</v>
      </c>
    </row>
    <row r="80" spans="1:9" hidden="1" x14ac:dyDescent="0.25">
      <c r="A80" t="s">
        <v>521</v>
      </c>
      <c r="B80" s="3">
        <f>AVERAGEIFS('New data'!$N:$N,'New data'!$E:$E,$A80)</f>
        <v>0.44600000977516102</v>
      </c>
      <c r="C80" s="34">
        <f>(AVERAGEIFS('New data'!$J:$J,'New data'!$E:$E,$A80)-AVERAGEIFS('New data'!$L:$L,'New data'!$E:$E,$A80))/AVERAGEIFS('New data'!$L:$L,'New data'!$E:$E,$A80)</f>
        <v>4.2124948973138801E-2</v>
      </c>
      <c r="D80" s="3">
        <f t="shared" si="7"/>
        <v>4.2124948973138801E-2</v>
      </c>
      <c r="E80" s="3">
        <f>AVERAGEIFS('New data'!$AM:$AM,'New data'!$E:$E,$A80)</f>
        <v>1.1275957140300237</v>
      </c>
      <c r="F80" s="3">
        <f t="shared" si="8"/>
        <v>1.1275957140300237</v>
      </c>
      <c r="G80" s="3">
        <f t="shared" si="10"/>
        <v>1.0854707650568849</v>
      </c>
    </row>
    <row r="81" spans="1:9" x14ac:dyDescent="0.25">
      <c r="A81" t="s">
        <v>608</v>
      </c>
      <c r="B81" s="3">
        <f>AVERAGEIFS('New data'!$N:$N,'New data'!$E:$E,$A81)</f>
        <v>0.55299997329711903</v>
      </c>
      <c r="C81" s="36">
        <f>-(AVERAGEIFS('New data'!$J:$J,'New data'!$E:$E,$A81)-AVERAGEIFS('New data'!$L:$L,'New data'!$E:$E,$A81))/AVERAGEIFS('New data'!$L:$L,'New data'!$E:$E,$A81)</f>
        <v>-3.1862209223269371E-2</v>
      </c>
      <c r="D81" s="34">
        <f t="shared" si="7"/>
        <v>3.1862209223269371E-2</v>
      </c>
      <c r="E81" s="36">
        <f>AVERAGEIFS('New data'!$AM:$AM,'New data'!$E:$E,$A81)</f>
        <v>1.0460412308028093</v>
      </c>
      <c r="F81" s="3">
        <f t="shared" si="8"/>
        <v>1.0460412308028093</v>
      </c>
      <c r="G81" s="34">
        <f>ABS($B81-$F81)</f>
        <v>0.49304125750569028</v>
      </c>
      <c r="H81" s="3">
        <f>AVERAGEIFS('New data'!$Q:$Q,'New data'!$E:$E,$A81)</f>
        <v>0.62352603307776799</v>
      </c>
      <c r="I81" s="14">
        <f>AVERAGEIFS('New data'!$J:$J,'New data'!$E:$E,$A81)</f>
        <v>89.333648681640597</v>
      </c>
    </row>
    <row r="82" spans="1:9" hidden="1" x14ac:dyDescent="0.25">
      <c r="A82" t="s">
        <v>549</v>
      </c>
      <c r="B82" s="3">
        <f>AVERAGEIFS('New data'!$N:$N,'New data'!$E:$E,$A82)</f>
        <v>0.87099999189376798</v>
      </c>
      <c r="C82" s="34">
        <f>(AVERAGEIFS('New data'!$J:$J,'New data'!$E:$E,$A82)-AVERAGEIFS('New data'!$L:$L,'New data'!$E:$E,$A82))/AVERAGEIFS('New data'!$L:$L,'New data'!$E:$E,$A82)</f>
        <v>1.4357692517673297</v>
      </c>
      <c r="D82" s="3">
        <f t="shared" si="7"/>
        <v>1.4357692517673297</v>
      </c>
      <c r="E82" s="3">
        <f>AVERAGEIFS('New data'!$AM:$AM,'New data'!$E:$E,$A82)</f>
        <v>3.1741921582004826</v>
      </c>
      <c r="F82" s="3">
        <f t="shared" si="8"/>
        <v>3.1741921582004826</v>
      </c>
      <c r="G82" s="3">
        <f t="shared" ref="G82:G89" si="11">ABS($D82-$F82)</f>
        <v>1.7384229064331529</v>
      </c>
    </row>
    <row r="83" spans="1:9" hidden="1" x14ac:dyDescent="0.25">
      <c r="A83" t="s">
        <v>534</v>
      </c>
      <c r="B83" s="3">
        <f>AVERAGEIFS('New data'!$N:$N,'New data'!$E:$E,$A83)</f>
        <v>0.74400001764297397</v>
      </c>
      <c r="C83" s="34">
        <f>(AVERAGEIFS('New data'!$J:$J,'New data'!$E:$E,$A83)-AVERAGEIFS('New data'!$L:$L,'New data'!$E:$E,$A83))/AVERAGEIFS('New data'!$L:$L,'New data'!$E:$E,$A83)</f>
        <v>0.2075508043116058</v>
      </c>
      <c r="D83" s="3">
        <f t="shared" si="7"/>
        <v>0.2075508043116058</v>
      </c>
      <c r="E83" s="3">
        <f>AVERAGEIFS('New data'!$AM:$AM,'New data'!$E:$E,$A83)</f>
        <v>1.2916530868923222</v>
      </c>
      <c r="F83" s="3">
        <f t="shared" si="8"/>
        <v>1.2916530868923222</v>
      </c>
      <c r="G83" s="3">
        <f t="shared" si="11"/>
        <v>1.0841022825807163</v>
      </c>
    </row>
    <row r="84" spans="1:9" hidden="1" x14ac:dyDescent="0.25">
      <c r="A84" t="s">
        <v>395</v>
      </c>
      <c r="B84" s="3">
        <f>AVERAGEIFS('New data'!$N:$N,'New data'!$E:$E,$A84)</f>
        <v>0.65299999713897705</v>
      </c>
      <c r="C84" s="34">
        <f>(AVERAGEIFS('New data'!$J:$J,'New data'!$E:$E,$A84)-AVERAGEIFS('New data'!$L:$L,'New data'!$E:$E,$A84))/AVERAGEIFS('New data'!$L:$L,'New data'!$E:$E,$A84)</f>
        <v>-6.6879918617345865E-2</v>
      </c>
      <c r="D84" s="3">
        <f t="shared" si="7"/>
        <v>6.6879918617345865E-2</v>
      </c>
      <c r="E84" s="3">
        <f>AVERAGEIFS('New data'!$AM:$AM,'New data'!$E:$E,$A84)</f>
        <v>0.89617543791890286</v>
      </c>
      <c r="F84" s="3">
        <f t="shared" si="8"/>
        <v>0.89617543791890286</v>
      </c>
      <c r="G84" s="3">
        <f t="shared" si="11"/>
        <v>0.82929551930155698</v>
      </c>
    </row>
    <row r="85" spans="1:9" hidden="1" x14ac:dyDescent="0.25">
      <c r="A85" t="s">
        <v>573</v>
      </c>
      <c r="B85" s="3">
        <f>AVERAGEIFS('New data'!$N:$N,'New data'!$E:$E,$A85)</f>
        <v>0.90200001001357999</v>
      </c>
      <c r="C85" s="34">
        <f>(AVERAGEIFS('New data'!$J:$J,'New data'!$E:$E,$A85)-AVERAGEIFS('New data'!$L:$L,'New data'!$E:$E,$A85))/AVERAGEIFS('New data'!$L:$L,'New data'!$E:$E,$A85)</f>
        <v>1.4659316614294817</v>
      </c>
      <c r="D85" s="3">
        <f t="shared" si="7"/>
        <v>1.4659316614294817</v>
      </c>
      <c r="E85" s="3">
        <f>AVERAGEIFS('New data'!$AM:$AM,'New data'!$E:$E,$A85)</f>
        <v>3.3271819888882974</v>
      </c>
      <c r="F85" s="3">
        <f t="shared" si="8"/>
        <v>3.3271819888882974</v>
      </c>
      <c r="G85" s="3">
        <f t="shared" si="11"/>
        <v>1.8612503274588157</v>
      </c>
    </row>
    <row r="86" spans="1:9" hidden="1" x14ac:dyDescent="0.25">
      <c r="A86" t="s">
        <v>476</v>
      </c>
      <c r="B86" s="3">
        <f>AVERAGEIFS('New data'!$N:$N,'New data'!$E:$E,$A86)</f>
        <v>0.49700000882148698</v>
      </c>
      <c r="C86" s="34">
        <f>(AVERAGEIFS('New data'!$J:$J,'New data'!$E:$E,$A86)-AVERAGEIFS('New data'!$L:$L,'New data'!$E:$E,$A86))/AVERAGEIFS('New data'!$L:$L,'New data'!$E:$E,$A86)</f>
        <v>4.2962085488850631E-2</v>
      </c>
      <c r="D86" s="3">
        <f t="shared" si="7"/>
        <v>4.2962085488850631E-2</v>
      </c>
      <c r="E86" s="3">
        <f>AVERAGEIFS('New data'!$AM:$AM,'New data'!$E:$E,$A86)</f>
        <v>1.0662115840301878</v>
      </c>
      <c r="F86" s="3">
        <f t="shared" si="8"/>
        <v>1.0662115840301878</v>
      </c>
      <c r="G86" s="3">
        <f t="shared" si="11"/>
        <v>1.0232494985413372</v>
      </c>
    </row>
    <row r="87" spans="1:9" hidden="1" x14ac:dyDescent="0.25">
      <c r="A87" t="s">
        <v>548</v>
      </c>
      <c r="B87" s="3">
        <f>AVERAGEIFS('New data'!$N:$N,'New data'!$E:$E,$A87)</f>
        <v>0.481000006198883</v>
      </c>
      <c r="C87" s="34">
        <f>(AVERAGEIFS('New data'!$J:$J,'New data'!$E:$E,$A87)-AVERAGEIFS('New data'!$L:$L,'New data'!$E:$E,$A87))/AVERAGEIFS('New data'!$L:$L,'New data'!$E:$E,$A87)</f>
        <v>2.0017640317140102E-2</v>
      </c>
      <c r="D87" s="3">
        <f t="shared" si="7"/>
        <v>2.0017640317140102E-2</v>
      </c>
      <c r="E87" s="3">
        <f>AVERAGEIFS('New data'!$AM:$AM,'New data'!$E:$E,$A87)</f>
        <v>1.0316112920569871</v>
      </c>
      <c r="F87" s="3">
        <f t="shared" si="8"/>
        <v>1.0316112920569871</v>
      </c>
      <c r="G87" s="3">
        <f t="shared" si="11"/>
        <v>1.0115936517398469</v>
      </c>
    </row>
    <row r="88" spans="1:9" hidden="1" x14ac:dyDescent="0.25">
      <c r="A88" t="s">
        <v>558</v>
      </c>
      <c r="B88" s="3">
        <f>AVERAGEIFS('New data'!$N:$N,'New data'!$E:$E,$A88)</f>
        <v>0.83399999141693104</v>
      </c>
      <c r="C88" s="34">
        <f>(AVERAGEIFS('New data'!$J:$J,'New data'!$E:$E,$A88)-AVERAGEIFS('New data'!$L:$L,'New data'!$E:$E,$A88))/AVERAGEIFS('New data'!$L:$L,'New data'!$E:$E,$A88)</f>
        <v>2.1862072936569401</v>
      </c>
      <c r="D88" s="3">
        <f t="shared" si="7"/>
        <v>2.1862072936569401</v>
      </c>
      <c r="E88" s="3">
        <f>AVERAGEIFS('New data'!$AM:$AM,'New data'!$E:$E,$A88)</f>
        <v>6.6087296489183238</v>
      </c>
      <c r="F88" s="3">
        <f t="shared" si="8"/>
        <v>6.6087296489183238</v>
      </c>
      <c r="G88" s="3">
        <f t="shared" si="11"/>
        <v>4.4225223552613837</v>
      </c>
    </row>
    <row r="89" spans="1:9" hidden="1" x14ac:dyDescent="0.25">
      <c r="A89" t="s">
        <v>556</v>
      </c>
      <c r="B89" s="3">
        <f>AVERAGEIFS('New data'!$N:$N,'New data'!$E:$E,$A89)</f>
        <v>0.63599997758865301</v>
      </c>
      <c r="C89" s="34">
        <f>(AVERAGEIFS('New data'!$J:$J,'New data'!$E:$E,$A89)-AVERAGEIFS('New data'!$L:$L,'New data'!$E:$E,$A89))/AVERAGEIFS('New data'!$L:$L,'New data'!$E:$E,$A89)</f>
        <v>1.9350299554101442</v>
      </c>
      <c r="D89" s="3">
        <f t="shared" si="7"/>
        <v>1.9350299554101442</v>
      </c>
      <c r="E89" s="3">
        <f>AVERAGEIFS('New data'!$AM:$AM,'New data'!$E:$E,$A89)</f>
        <v>5.196529221871991</v>
      </c>
      <c r="F89" s="3">
        <f t="shared" si="8"/>
        <v>5.196529221871991</v>
      </c>
      <c r="G89" s="3">
        <f t="shared" si="11"/>
        <v>3.261499266461847</v>
      </c>
    </row>
    <row r="90" spans="1:9" x14ac:dyDescent="0.25">
      <c r="A90" t="s">
        <v>622</v>
      </c>
      <c r="B90" s="3">
        <f>AVERAGEIFS('New data'!$N:$N,'New data'!$E:$E,$A90)</f>
        <v>0.99299997091293302</v>
      </c>
      <c r="C90" s="36">
        <f>-(AVERAGEIFS('New data'!$J:$J,'New data'!$E:$E,$A90)-AVERAGEIFS('New data'!$L:$L,'New data'!$E:$E,$A90))/AVERAGEIFS('New data'!$L:$L,'New data'!$E:$E,$A90)</f>
        <v>0.4325976057281854</v>
      </c>
      <c r="D90" s="34">
        <f t="shared" si="7"/>
        <v>0.4325976057281854</v>
      </c>
      <c r="E90" s="36">
        <f>AVERAGEIFS('New data'!$AM:$AM,'New data'!$E:$E,$A90)</f>
        <v>0.63524832093997707</v>
      </c>
      <c r="F90" s="3">
        <f t="shared" si="8"/>
        <v>0.63524832093997707</v>
      </c>
      <c r="G90" s="34">
        <f>ABS($B90-$F90)</f>
        <v>0.35775164997295594</v>
      </c>
      <c r="H90" s="3">
        <f>AVERAGEIFS('New data'!$Q:$Q,'New data'!$E:$E,$A90)</f>
        <v>0.27267202734947199</v>
      </c>
      <c r="I90" s="14">
        <f>AVERAGEIFS('New data'!$J:$J,'New data'!$E:$E,$A90)</f>
        <v>83.733177185058594</v>
      </c>
    </row>
    <row r="91" spans="1:9" hidden="1" x14ac:dyDescent="0.25">
      <c r="A91" t="s">
        <v>531</v>
      </c>
      <c r="B91" s="3">
        <f>AVERAGEIFS('New data'!$N:$N,'New data'!$E:$E,$A91)</f>
        <v>0.41200000047683699</v>
      </c>
      <c r="C91" s="34">
        <f>(AVERAGEIFS('New data'!$J:$J,'New data'!$E:$E,$A91)-AVERAGEIFS('New data'!$L:$L,'New data'!$E:$E,$A91))/AVERAGEIFS('New data'!$L:$L,'New data'!$E:$E,$A91)</f>
        <v>9.3951019168558136E-2</v>
      </c>
      <c r="D91" s="3">
        <f t="shared" si="7"/>
        <v>9.3951019168558136E-2</v>
      </c>
      <c r="E91" s="3">
        <f>AVERAGEIFS('New data'!$AM:$AM,'New data'!$E:$E,$A91)</f>
        <v>3.3730691817917702</v>
      </c>
      <c r="F91" s="3">
        <f t="shared" si="8"/>
        <v>3.3730691817917702</v>
      </c>
      <c r="G91" s="3">
        <f>ABS($D91-$F91)</f>
        <v>3.2791181626232122</v>
      </c>
    </row>
    <row r="92" spans="1:9" hidden="1" x14ac:dyDescent="0.25">
      <c r="A92" t="s">
        <v>554</v>
      </c>
      <c r="B92" s="3">
        <f>AVERAGEIFS('New data'!$N:$N,'New data'!$E:$E,$A92)</f>
        <v>0.67100000381469704</v>
      </c>
      <c r="C92" s="34">
        <f>(AVERAGEIFS('New data'!$J:$J,'New data'!$E:$E,$A92)-AVERAGEIFS('New data'!$L:$L,'New data'!$E:$E,$A92))/AVERAGEIFS('New data'!$L:$L,'New data'!$E:$E,$A92)</f>
        <v>1.9656259134766623</v>
      </c>
      <c r="D92" s="3">
        <f t="shared" si="7"/>
        <v>1.9656259134766623</v>
      </c>
      <c r="E92" s="3">
        <f>AVERAGEIFS('New data'!$AM:$AM,'New data'!$E:$E,$A92)</f>
        <v>5.1900289053751969</v>
      </c>
      <c r="F92" s="3">
        <f t="shared" si="8"/>
        <v>5.1900289053751969</v>
      </c>
      <c r="G92" s="3">
        <f>ABS($D92-$F92)</f>
        <v>3.2244029918985344</v>
      </c>
    </row>
    <row r="93" spans="1:9" hidden="1" x14ac:dyDescent="0.25">
      <c r="A93" t="s">
        <v>583</v>
      </c>
      <c r="B93" s="3">
        <f>AVERAGEIFS('New data'!$N:$N,'New data'!$E:$E,$A93)</f>
        <v>0.49799999594688399</v>
      </c>
      <c r="C93" s="34">
        <f>(AVERAGEIFS('New data'!$J:$J,'New data'!$E:$E,$A93)-AVERAGEIFS('New data'!$L:$L,'New data'!$E:$E,$A93))/AVERAGEIFS('New data'!$L:$L,'New data'!$E:$E,$A93)</f>
        <v>1.9432545192400476E-2</v>
      </c>
      <c r="D93" s="3">
        <f t="shared" si="7"/>
        <v>1.9432545192400476E-2</v>
      </c>
      <c r="E93" s="3">
        <f>AVERAGEIFS('New data'!$AM:$AM,'New data'!$E:$E,$A93)</f>
        <v>1.0579533419768798</v>
      </c>
      <c r="F93" s="3">
        <f t="shared" si="8"/>
        <v>1.0579533419768798</v>
      </c>
      <c r="G93" s="3">
        <f>ABS($D93-$F93)</f>
        <v>1.0385207967844794</v>
      </c>
    </row>
    <row r="94" spans="1:9" x14ac:dyDescent="0.25">
      <c r="A94" t="s">
        <v>639</v>
      </c>
      <c r="B94" s="3">
        <f>AVERAGEIFS('New data'!$N:$N,'New data'!$E:$E,$A94)</f>
        <v>0.90299999713897705</v>
      </c>
      <c r="C94" s="36">
        <f>-(AVERAGEIFS('New data'!$J:$J,'New data'!$E:$E,$A94)-AVERAGEIFS('New data'!$L:$L,'New data'!$E:$E,$A94))/AVERAGEIFS('New data'!$L:$L,'New data'!$E:$E,$A94)</f>
        <v>-2.1101975980531842</v>
      </c>
      <c r="D94" s="34">
        <f t="shared" si="7"/>
        <v>2.1101975980531842</v>
      </c>
      <c r="E94" s="36">
        <f>AVERAGEIFS('New data'!$AM:$AM,'New data'!$E:$E,$A94)</f>
        <v>18.466130424913292</v>
      </c>
      <c r="F94" s="3">
        <f t="shared" si="8"/>
        <v>18.466130424913292</v>
      </c>
      <c r="G94" s="34">
        <f>ABS($B94-$F94)</f>
        <v>17.563130427774315</v>
      </c>
      <c r="H94" s="3">
        <f>AVERAGEIFS('New data'!$Q:$Q,'New data'!$E:$E,$A94)</f>
        <v>0.80538088083267201</v>
      </c>
      <c r="I94" s="14">
        <f>AVERAGEIFS('New data'!$J:$J,'New data'!$E:$E,$A94)</f>
        <v>678.13275146484295</v>
      </c>
    </row>
    <row r="95" spans="1:9" hidden="1" x14ac:dyDescent="0.25">
      <c r="A95" t="s">
        <v>399</v>
      </c>
      <c r="B95" s="3">
        <f>AVERAGEIFS('New data'!$N:$N,'New data'!$E:$E,$A95)</f>
        <v>0.62400001287460305</v>
      </c>
      <c r="C95" s="34">
        <f>(AVERAGEIFS('New data'!$J:$J,'New data'!$E:$E,$A95)-AVERAGEIFS('New data'!$L:$L,'New data'!$E:$E,$A95))/AVERAGEIFS('New data'!$L:$L,'New data'!$E:$E,$A95)</f>
        <v>-3.0441235568264884E-2</v>
      </c>
      <c r="D95" s="3">
        <f t="shared" si="7"/>
        <v>3.0441235568264884E-2</v>
      </c>
      <c r="E95" s="3">
        <f>AVERAGEIFS('New data'!$AM:$AM,'New data'!$E:$E,$A95)</f>
        <v>0.95498128970942819</v>
      </c>
      <c r="F95" s="3">
        <f t="shared" si="8"/>
        <v>0.95498128970942819</v>
      </c>
      <c r="G95" s="3">
        <f t="shared" ref="G95:G108" si="12">ABS($D95-$F95)</f>
        <v>0.92454005414116336</v>
      </c>
    </row>
    <row r="96" spans="1:9" hidden="1" x14ac:dyDescent="0.25">
      <c r="A96" t="s">
        <v>520</v>
      </c>
      <c r="B96" s="3">
        <f>AVERAGEIFS('New data'!$N:$N,'New data'!$E:$E,$A96)</f>
        <v>0.48300001025199801</v>
      </c>
      <c r="C96" s="34">
        <f>(AVERAGEIFS('New data'!$J:$J,'New data'!$E:$E,$A96)-AVERAGEIFS('New data'!$L:$L,'New data'!$E:$E,$A96))/AVERAGEIFS('New data'!$L:$L,'New data'!$E:$E,$A96)</f>
        <v>-8.735775982072147E-2</v>
      </c>
      <c r="D96" s="3">
        <f t="shared" si="7"/>
        <v>8.735775982072147E-2</v>
      </c>
      <c r="E96" s="3">
        <f>AVERAGEIFS('New data'!$AM:$AM,'New data'!$E:$E,$A96)</f>
        <v>0.6977662653723522</v>
      </c>
      <c r="F96" s="3">
        <f t="shared" si="8"/>
        <v>0.6977662653723522</v>
      </c>
      <c r="G96" s="3">
        <f t="shared" si="12"/>
        <v>0.61040850555163073</v>
      </c>
    </row>
    <row r="97" spans="1:9" hidden="1" x14ac:dyDescent="0.25">
      <c r="A97" t="s">
        <v>567</v>
      </c>
      <c r="B97" s="3">
        <f>AVERAGEIFS('New data'!$N:$N,'New data'!$E:$E,$A97)</f>
        <v>0.53899997472762995</v>
      </c>
      <c r="C97" s="34">
        <f>(AVERAGEIFS('New data'!$J:$J,'New data'!$E:$E,$A97)-AVERAGEIFS('New data'!$L:$L,'New data'!$E:$E,$A97))/AVERAGEIFS('New data'!$L:$L,'New data'!$E:$E,$A97)</f>
        <v>0.13893321745509205</v>
      </c>
      <c r="D97" s="3">
        <f t="shared" si="7"/>
        <v>0.13893321745509205</v>
      </c>
      <c r="E97" s="3">
        <f>AVERAGEIFS('New data'!$AM:$AM,'New data'!$E:$E,$A97)</f>
        <v>1.2243108831964544</v>
      </c>
      <c r="F97" s="3">
        <f t="shared" si="8"/>
        <v>1.2243108831964544</v>
      </c>
      <c r="G97" s="3">
        <f t="shared" si="12"/>
        <v>1.0853776657413623</v>
      </c>
    </row>
    <row r="98" spans="1:9" hidden="1" x14ac:dyDescent="0.25">
      <c r="A98" t="s">
        <v>402</v>
      </c>
      <c r="B98" s="3">
        <f>AVERAGEIFS('New data'!$N:$N,'New data'!$E:$E,$A98)</f>
        <v>0.80099999904632502</v>
      </c>
      <c r="C98" s="34">
        <f>(AVERAGEIFS('New data'!$J:$J,'New data'!$E:$E,$A98)-AVERAGEIFS('New data'!$L:$L,'New data'!$E:$E,$A98))/AVERAGEIFS('New data'!$L:$L,'New data'!$E:$E,$A98)</f>
        <v>-5.4803343236908941E-2</v>
      </c>
      <c r="D98" s="3">
        <f t="shared" si="7"/>
        <v>5.4803343236908941E-2</v>
      </c>
      <c r="E98" s="3">
        <f>AVERAGEIFS('New data'!$AM:$AM,'New data'!$E:$E,$A98)</f>
        <v>0.93633684216287605</v>
      </c>
      <c r="F98" s="3">
        <f t="shared" si="8"/>
        <v>0.93633684216287605</v>
      </c>
      <c r="G98" s="3">
        <f t="shared" si="12"/>
        <v>0.88153349892596711</v>
      </c>
    </row>
    <row r="99" spans="1:9" hidden="1" x14ac:dyDescent="0.25">
      <c r="A99" t="s">
        <v>519</v>
      </c>
      <c r="B99" s="3">
        <f>AVERAGEIFS('New data'!$N:$N,'New data'!$E:$E,$A99)</f>
        <v>0.52600002288818304</v>
      </c>
      <c r="C99" s="34">
        <f>(AVERAGEIFS('New data'!$J:$J,'New data'!$E:$E,$A99)-AVERAGEIFS('New data'!$L:$L,'New data'!$E:$E,$A99))/AVERAGEIFS('New data'!$L:$L,'New data'!$E:$E,$A99)</f>
        <v>1.0693821412258045E-2</v>
      </c>
      <c r="D99" s="3">
        <f t="shared" si="7"/>
        <v>1.0693821412258045E-2</v>
      </c>
      <c r="E99" s="3">
        <f>AVERAGEIFS('New data'!$AM:$AM,'New data'!$E:$E,$A99)</f>
        <v>1.0330797347489036</v>
      </c>
      <c r="F99" s="3">
        <f t="shared" si="8"/>
        <v>1.0330797347489036</v>
      </c>
      <c r="G99" s="3">
        <f t="shared" si="12"/>
        <v>1.0223859133366455</v>
      </c>
    </row>
    <row r="100" spans="1:9" hidden="1" x14ac:dyDescent="0.25">
      <c r="A100" t="s">
        <v>473</v>
      </c>
      <c r="B100" s="3">
        <f>AVERAGEIFS('New data'!$N:$N,'New data'!$E:$E,$A100)</f>
        <v>0.54600000381469704</v>
      </c>
      <c r="C100" s="34">
        <f>(AVERAGEIFS('New data'!$J:$J,'New data'!$E:$E,$A100)-AVERAGEIFS('New data'!$L:$L,'New data'!$E:$E,$A100))/AVERAGEIFS('New data'!$L:$L,'New data'!$E:$E,$A100)</f>
        <v>4.4331805736474598E-2</v>
      </c>
      <c r="D100" s="3">
        <f t="shared" si="7"/>
        <v>4.4331805736474598E-2</v>
      </c>
      <c r="E100" s="3">
        <f>AVERAGEIFS('New data'!$AM:$AM,'New data'!$E:$E,$A100)</f>
        <v>1.0605553154444844</v>
      </c>
      <c r="F100" s="3">
        <f t="shared" si="8"/>
        <v>1.0605553154444844</v>
      </c>
      <c r="G100" s="3">
        <f t="shared" si="12"/>
        <v>1.0162235097080099</v>
      </c>
    </row>
    <row r="101" spans="1:9" hidden="1" x14ac:dyDescent="0.25">
      <c r="A101" t="s">
        <v>495</v>
      </c>
      <c r="B101" s="3">
        <f>AVERAGEIFS('New data'!$N:$N,'New data'!$E:$E,$A101)</f>
        <v>0.54500001668929998</v>
      </c>
      <c r="C101" s="34">
        <f>(AVERAGEIFS('New data'!$J:$J,'New data'!$E:$E,$A101)-AVERAGEIFS('New data'!$L:$L,'New data'!$E:$E,$A101))/AVERAGEIFS('New data'!$L:$L,'New data'!$E:$E,$A101)</f>
        <v>1.8283821728599665E-2</v>
      </c>
      <c r="D101" s="3">
        <f t="shared" si="7"/>
        <v>1.8283821728599665E-2</v>
      </c>
      <c r="E101" s="3">
        <f>AVERAGEIFS('New data'!$AM:$AM,'New data'!$E:$E,$A101)</f>
        <v>1.0297524939727198</v>
      </c>
      <c r="F101" s="3">
        <f t="shared" si="8"/>
        <v>1.0297524939727198</v>
      </c>
      <c r="G101" s="3">
        <f t="shared" si="12"/>
        <v>1.0114686722441202</v>
      </c>
    </row>
    <row r="102" spans="1:9" hidden="1" x14ac:dyDescent="0.25">
      <c r="A102" t="s">
        <v>460</v>
      </c>
      <c r="B102" s="3">
        <f>AVERAGEIFS('New data'!$N:$N,'New data'!$E:$E,$A102)</f>
        <v>0.53399997949600198</v>
      </c>
      <c r="C102" s="34">
        <f>(AVERAGEIFS('New data'!$J:$J,'New data'!$E:$E,$A102)-AVERAGEIFS('New data'!$L:$L,'New data'!$E:$E,$A102))/AVERAGEIFS('New data'!$L:$L,'New data'!$E:$E,$A102)</f>
        <v>0.10670348483994876</v>
      </c>
      <c r="D102" s="3">
        <f t="shared" si="7"/>
        <v>0.10670348483994876</v>
      </c>
      <c r="E102" s="3">
        <f>AVERAGEIFS('New data'!$AM:$AM,'New data'!$E:$E,$A102)</f>
        <v>1.4436986211837273</v>
      </c>
      <c r="F102" s="3">
        <f t="shared" si="8"/>
        <v>1.4436986211837273</v>
      </c>
      <c r="G102" s="3">
        <f t="shared" si="12"/>
        <v>1.3369951363437784</v>
      </c>
    </row>
    <row r="103" spans="1:9" hidden="1" x14ac:dyDescent="0.25">
      <c r="A103" t="s">
        <v>545</v>
      </c>
      <c r="B103" s="3">
        <f>AVERAGEIFS('New data'!$N:$N,'New data'!$E:$E,$A103)</f>
        <v>0.51700001955032304</v>
      </c>
      <c r="C103" s="34">
        <f>(AVERAGEIFS('New data'!$J:$J,'New data'!$E:$E,$A103)-AVERAGEIFS('New data'!$L:$L,'New data'!$E:$E,$A103))/AVERAGEIFS('New data'!$L:$L,'New data'!$E:$E,$A103)</f>
        <v>3.053546541003602E-2</v>
      </c>
      <c r="D103" s="3">
        <f t="shared" si="7"/>
        <v>3.053546541003602E-2</v>
      </c>
      <c r="E103" s="3">
        <f>AVERAGEIFS('New data'!$AM:$AM,'New data'!$E:$E,$A103)</f>
        <v>1.0421763119020306</v>
      </c>
      <c r="F103" s="3">
        <f t="shared" si="8"/>
        <v>1.0421763119020306</v>
      </c>
      <c r="G103" s="3">
        <f t="shared" si="12"/>
        <v>1.0116408464919946</v>
      </c>
    </row>
    <row r="104" spans="1:9" hidden="1" x14ac:dyDescent="0.25">
      <c r="A104" t="s">
        <v>532</v>
      </c>
      <c r="B104" s="3">
        <f>AVERAGEIFS('New data'!$N:$N,'New data'!$E:$E,$A104)</f>
        <v>0.51099997758865301</v>
      </c>
      <c r="C104" s="34">
        <f>(AVERAGEIFS('New data'!$J:$J,'New data'!$E:$E,$A104)-AVERAGEIFS('New data'!$L:$L,'New data'!$E:$E,$A104))/AVERAGEIFS('New data'!$L:$L,'New data'!$E:$E,$A104)</f>
        <v>0.12755431162910616</v>
      </c>
      <c r="D104" s="3">
        <f t="shared" si="7"/>
        <v>0.12755431162910616</v>
      </c>
      <c r="E104" s="3">
        <f>AVERAGEIFS('New data'!$AM:$AM,'New data'!$E:$E,$A104)</f>
        <v>1.4863413636622707</v>
      </c>
      <c r="F104" s="3">
        <f t="shared" si="8"/>
        <v>1.4863413636622707</v>
      </c>
      <c r="G104" s="3">
        <f t="shared" si="12"/>
        <v>1.3587870520331644</v>
      </c>
    </row>
    <row r="105" spans="1:9" hidden="1" x14ac:dyDescent="0.25">
      <c r="A105" t="s">
        <v>580</v>
      </c>
      <c r="B105" s="3">
        <f>AVERAGEIFS('New data'!$N:$N,'New data'!$E:$E,$A105)</f>
        <v>0.55400002002715998</v>
      </c>
      <c r="C105" s="34">
        <f>(AVERAGEIFS('New data'!$J:$J,'New data'!$E:$E,$A105)-AVERAGEIFS('New data'!$L:$L,'New data'!$E:$E,$A105))/AVERAGEIFS('New data'!$L:$L,'New data'!$E:$E,$A105)</f>
        <v>3.7969833776583584E-2</v>
      </c>
      <c r="D105" s="3">
        <f t="shared" si="7"/>
        <v>3.7969833776583584E-2</v>
      </c>
      <c r="E105" s="3">
        <f>AVERAGEIFS('New data'!$AM:$AM,'New data'!$E:$E,$A105)</f>
        <v>1.1088432610044092</v>
      </c>
      <c r="F105" s="3">
        <f t="shared" si="8"/>
        <v>1.1088432610044092</v>
      </c>
      <c r="G105" s="3">
        <f t="shared" si="12"/>
        <v>1.0708734272278257</v>
      </c>
    </row>
    <row r="106" spans="1:9" hidden="1" x14ac:dyDescent="0.25">
      <c r="A106" t="s">
        <v>439</v>
      </c>
      <c r="B106" s="3">
        <f>AVERAGEIFS('New data'!$N:$N,'New data'!$E:$E,$A106)</f>
        <v>0.54500001668929998</v>
      </c>
      <c r="C106" s="34">
        <f>(AVERAGEIFS('New data'!$J:$J,'New data'!$E:$E,$A106)-AVERAGEIFS('New data'!$L:$L,'New data'!$E:$E,$A106))/AVERAGEIFS('New data'!$L:$L,'New data'!$E:$E,$A106)</f>
        <v>-1.4849525281176064E-3</v>
      </c>
      <c r="D106" s="3">
        <f t="shared" si="7"/>
        <v>1.4849525281176064E-3</v>
      </c>
      <c r="E106" s="3">
        <f>AVERAGEIFS('New data'!$AM:$AM,'New data'!$E:$E,$A106)</f>
        <v>0.99755569387172738</v>
      </c>
      <c r="F106" s="3">
        <f t="shared" si="8"/>
        <v>0.99755569387172738</v>
      </c>
      <c r="G106" s="3">
        <f t="shared" si="12"/>
        <v>0.99607074134360973</v>
      </c>
    </row>
    <row r="107" spans="1:9" hidden="1" x14ac:dyDescent="0.25">
      <c r="A107" t="s">
        <v>427</v>
      </c>
      <c r="B107" s="3">
        <f>AVERAGEIFS('New data'!$N:$N,'New data'!$E:$E,$A107)</f>
        <v>1</v>
      </c>
      <c r="C107" s="34">
        <f>(AVERAGEIFS('New data'!$J:$J,'New data'!$E:$E,$A107)-AVERAGEIFS('New data'!$L:$L,'New data'!$E:$E,$A107))/AVERAGEIFS('New data'!$L:$L,'New data'!$E:$E,$A107)</f>
        <v>-0.37644836751482996</v>
      </c>
      <c r="D107" s="3">
        <f t="shared" si="7"/>
        <v>0.37644836751482996</v>
      </c>
      <c r="E107" s="3">
        <f>AVERAGEIFS('New data'!$AM:$AM,'New data'!$E:$E,$A107)</f>
        <v>0.39628356674411708</v>
      </c>
      <c r="F107" s="3">
        <f t="shared" si="8"/>
        <v>0.39628356674411708</v>
      </c>
      <c r="G107" s="3">
        <f t="shared" si="12"/>
        <v>1.9835199229287115E-2</v>
      </c>
    </row>
    <row r="108" spans="1:9" hidden="1" x14ac:dyDescent="0.25">
      <c r="A108" t="s">
        <v>514</v>
      </c>
      <c r="B108" s="3">
        <f>AVERAGEIFS('New data'!$N:$N,'New data'!$E:$E,$A108)</f>
        <v>0.54600000381469704</v>
      </c>
      <c r="C108" s="34">
        <f>(AVERAGEIFS('New data'!$J:$J,'New data'!$E:$E,$A108)-AVERAGEIFS('New data'!$L:$L,'New data'!$E:$E,$A108))/AVERAGEIFS('New data'!$L:$L,'New data'!$E:$E,$A108)</f>
        <v>-3.8461725285709014E-2</v>
      </c>
      <c r="D108" s="3">
        <f t="shared" si="7"/>
        <v>3.8461725285709014E-2</v>
      </c>
      <c r="E108" s="3">
        <f>AVERAGEIFS('New data'!$AM:$AM,'New data'!$E:$E,$A108)</f>
        <v>0.88119113336433263</v>
      </c>
      <c r="F108" s="3">
        <f t="shared" si="8"/>
        <v>0.88119113336433263</v>
      </c>
      <c r="G108" s="3">
        <f t="shared" si="12"/>
        <v>0.84272940807862362</v>
      </c>
    </row>
    <row r="109" spans="1:9" x14ac:dyDescent="0.25">
      <c r="A109" t="s">
        <v>649</v>
      </c>
      <c r="B109" s="3">
        <f>AVERAGEIFS('New data'!$N:$N,'New data'!$E:$E,$A109)</f>
        <v>0.70700001716613703</v>
      </c>
      <c r="C109" s="36">
        <f>-(AVERAGEIFS('New data'!$J:$J,'New data'!$E:$E,$A109)-AVERAGEIFS('New data'!$L:$L,'New data'!$E:$E,$A109))/AVERAGEIFS('New data'!$L:$L,'New data'!$E:$E,$A109)</f>
        <v>0.23067267420083978</v>
      </c>
      <c r="D109" s="34">
        <f t="shared" si="7"/>
        <v>0.23067267420083978</v>
      </c>
      <c r="E109" s="36">
        <f>AVERAGEIFS('New data'!$AM:$AM,'New data'!$E:$E,$A109)</f>
        <v>0.32075280506490061</v>
      </c>
      <c r="F109" s="3">
        <f t="shared" si="8"/>
        <v>0.32075280506490061</v>
      </c>
      <c r="G109" s="34">
        <f>ABS($B109-$F109)</f>
        <v>0.38624721210123641</v>
      </c>
      <c r="H109" s="3">
        <f>AVERAGEIFS('New data'!$Q:$Q,'New data'!$E:$E,$A109)</f>
        <v>0.50953244588352231</v>
      </c>
      <c r="I109" s="14">
        <f>AVERAGEIFS('New data'!$J:$J,'New data'!$E:$E,$A109)</f>
        <v>36.159637451171797</v>
      </c>
    </row>
    <row r="110" spans="1:9" hidden="1" x14ac:dyDescent="0.25">
      <c r="A110" t="s">
        <v>478</v>
      </c>
      <c r="B110" s="3">
        <f>AVERAGEIFS('New data'!$N:$N,'New data'!$E:$E,$A110)</f>
        <v>0.54799997806548995</v>
      </c>
      <c r="C110" s="34">
        <f>(AVERAGEIFS('New data'!$J:$J,'New data'!$E:$E,$A110)-AVERAGEIFS('New data'!$L:$L,'New data'!$E:$E,$A110))/AVERAGEIFS('New data'!$L:$L,'New data'!$E:$E,$A110)</f>
        <v>0.20148322598919258</v>
      </c>
      <c r="D110" s="3">
        <f t="shared" si="7"/>
        <v>0.20148322598919258</v>
      </c>
      <c r="E110" s="3">
        <f>AVERAGEIFS('New data'!$AM:$AM,'New data'!$E:$E,$A110)</f>
        <v>1.6563840356405553</v>
      </c>
      <c r="F110" s="3">
        <f t="shared" si="8"/>
        <v>1.6563840356405553</v>
      </c>
      <c r="G110" s="3">
        <f t="shared" ref="G110:G118" si="13">ABS($D110-$F110)</f>
        <v>1.4549008096513627</v>
      </c>
    </row>
    <row r="111" spans="1:9" hidden="1" x14ac:dyDescent="0.25">
      <c r="A111" t="s">
        <v>499</v>
      </c>
      <c r="B111" s="3">
        <f>AVERAGEIFS('New data'!$N:$N,'New data'!$E:$E,$A111)</f>
        <v>0.54500001668929998</v>
      </c>
      <c r="C111" s="34">
        <f>(AVERAGEIFS('New data'!$J:$J,'New data'!$E:$E,$A111)-AVERAGEIFS('New data'!$L:$L,'New data'!$E:$E,$A111))/AVERAGEIFS('New data'!$L:$L,'New data'!$E:$E,$A111)</f>
        <v>0.3146570244972669</v>
      </c>
      <c r="D111" s="3">
        <f t="shared" si="7"/>
        <v>0.3146570244972669</v>
      </c>
      <c r="E111" s="3">
        <f>AVERAGEIFS('New data'!$AM:$AM,'New data'!$E:$E,$A111)</f>
        <v>2.0813376816852127</v>
      </c>
      <c r="F111" s="3">
        <f t="shared" si="8"/>
        <v>2.0813376816852127</v>
      </c>
      <c r="G111" s="3">
        <f t="shared" si="13"/>
        <v>1.7666806571879459</v>
      </c>
    </row>
    <row r="112" spans="1:9" hidden="1" x14ac:dyDescent="0.25">
      <c r="A112" t="s">
        <v>471</v>
      </c>
      <c r="B112" s="3">
        <f>AVERAGEIFS('New data'!$N:$N,'New data'!$E:$E,$A112)</f>
        <v>0.56300002336501997</v>
      </c>
      <c r="C112" s="34">
        <f>(AVERAGEIFS('New data'!$J:$J,'New data'!$E:$E,$A112)-AVERAGEIFS('New data'!$L:$L,'New data'!$E:$E,$A112))/AVERAGEIFS('New data'!$L:$L,'New data'!$E:$E,$A112)</f>
        <v>-5.8561827693222055E-3</v>
      </c>
      <c r="D112" s="3">
        <f t="shared" si="7"/>
        <v>5.8561827693222055E-3</v>
      </c>
      <c r="E112" s="3">
        <f>AVERAGEIFS('New data'!$AM:$AM,'New data'!$E:$E,$A112)</f>
        <v>0.99171852833249474</v>
      </c>
      <c r="F112" s="3">
        <f t="shared" si="8"/>
        <v>0.99171852833249474</v>
      </c>
      <c r="G112" s="3">
        <f t="shared" si="13"/>
        <v>0.98586234556317254</v>
      </c>
    </row>
    <row r="113" spans="1:9" hidden="1" x14ac:dyDescent="0.25">
      <c r="A113" t="s">
        <v>543</v>
      </c>
      <c r="B113" s="3">
        <f>AVERAGEIFS('New data'!$N:$N,'New data'!$E:$E,$A113)</f>
        <v>0.55299997329711903</v>
      </c>
      <c r="C113" s="34">
        <f>(AVERAGEIFS('New data'!$J:$J,'New data'!$E:$E,$A113)-AVERAGEIFS('New data'!$L:$L,'New data'!$E:$E,$A113))/AVERAGEIFS('New data'!$L:$L,'New data'!$E:$E,$A113)</f>
        <v>1.7795755310412154E-2</v>
      </c>
      <c r="D113" s="3">
        <f t="shared" si="7"/>
        <v>1.7795755310412154E-2</v>
      </c>
      <c r="E113" s="3">
        <f>AVERAGEIFS('New data'!$AM:$AM,'New data'!$E:$E,$A113)</f>
        <v>1.0249025221702015</v>
      </c>
      <c r="F113" s="3">
        <f t="shared" si="8"/>
        <v>1.0249025221702015</v>
      </c>
      <c r="G113" s="3">
        <f t="shared" si="13"/>
        <v>1.0071067668597893</v>
      </c>
    </row>
    <row r="114" spans="1:9" hidden="1" x14ac:dyDescent="0.25">
      <c r="A114" t="s">
        <v>529</v>
      </c>
      <c r="B114" s="3">
        <f>AVERAGEIFS('New data'!$N:$N,'New data'!$E:$E,$A114)</f>
        <v>0.57499998807907104</v>
      </c>
      <c r="C114" s="34">
        <f>(AVERAGEIFS('New data'!$J:$J,'New data'!$E:$E,$A114)-AVERAGEIFS('New data'!$L:$L,'New data'!$E:$E,$A114))/AVERAGEIFS('New data'!$L:$L,'New data'!$E:$E,$A114)</f>
        <v>1.0572546216769116</v>
      </c>
      <c r="D114" s="3">
        <f t="shared" si="7"/>
        <v>1.0572546216769116</v>
      </c>
      <c r="E114" s="3">
        <f>AVERAGEIFS('New data'!$AM:$AM,'New data'!$E:$E,$A114)</f>
        <v>4.194813187680122</v>
      </c>
      <c r="F114" s="3">
        <f t="shared" si="8"/>
        <v>4.194813187680122</v>
      </c>
      <c r="G114" s="3">
        <f t="shared" si="13"/>
        <v>3.1375585660032104</v>
      </c>
    </row>
    <row r="115" spans="1:9" hidden="1" x14ac:dyDescent="0.25">
      <c r="A115" t="s">
        <v>518</v>
      </c>
      <c r="B115" s="3">
        <f>AVERAGEIFS('New data'!$N:$N,'New data'!$E:$E,$A115)</f>
        <v>0.57400000095367398</v>
      </c>
      <c r="C115" s="34">
        <f>(AVERAGEIFS('New data'!$J:$J,'New data'!$E:$E,$A115)-AVERAGEIFS('New data'!$L:$L,'New data'!$E:$E,$A115))/AVERAGEIFS('New data'!$L:$L,'New data'!$E:$E,$A115)</f>
        <v>-1.152237665824358E-4</v>
      </c>
      <c r="D115" s="3">
        <f t="shared" si="7"/>
        <v>1.152237665824358E-4</v>
      </c>
      <c r="E115" s="3">
        <f>AVERAGEIFS('New data'!$AM:$AM,'New data'!$E:$E,$A115)</f>
        <v>0.99969863204043519</v>
      </c>
      <c r="F115" s="3">
        <f t="shared" si="8"/>
        <v>0.99969863204043519</v>
      </c>
      <c r="G115" s="3">
        <f t="shared" si="13"/>
        <v>0.99958340827385272</v>
      </c>
    </row>
    <row r="116" spans="1:9" hidden="1" x14ac:dyDescent="0.25">
      <c r="A116" t="s">
        <v>582</v>
      </c>
      <c r="B116" s="3">
        <f>AVERAGEIFS('New data'!$N:$N,'New data'!$E:$E,$A116)</f>
        <v>0.605000019073486</v>
      </c>
      <c r="C116" s="34">
        <f>(AVERAGEIFS('New data'!$J:$J,'New data'!$E:$E,$A116)-AVERAGEIFS('New data'!$L:$L,'New data'!$E:$E,$A116))/AVERAGEIFS('New data'!$L:$L,'New data'!$E:$E,$A116)</f>
        <v>1.2490196907979759E-2</v>
      </c>
      <c r="D116" s="3">
        <f t="shared" si="7"/>
        <v>1.2490196907979759E-2</v>
      </c>
      <c r="E116" s="3">
        <f>AVERAGEIFS('New data'!$AM:$AM,'New data'!$E:$E,$A116)</f>
        <v>1.0315501104710898</v>
      </c>
      <c r="F116" s="3">
        <f t="shared" si="8"/>
        <v>1.0315501104710898</v>
      </c>
      <c r="G116" s="3">
        <f t="shared" si="13"/>
        <v>1.01905991356311</v>
      </c>
    </row>
    <row r="117" spans="1:9" hidden="1" x14ac:dyDescent="0.25">
      <c r="A117" t="s">
        <v>457</v>
      </c>
      <c r="B117" s="3">
        <f>AVERAGEIFS('New data'!$N:$N,'New data'!$E:$E,$A117)</f>
        <v>0.58600002527236905</v>
      </c>
      <c r="C117" s="34">
        <f>(AVERAGEIFS('New data'!$J:$J,'New data'!$E:$E,$A117)-AVERAGEIFS('New data'!$L:$L,'New data'!$E:$E,$A117))/AVERAGEIFS('New data'!$L:$L,'New data'!$E:$E,$A117)</f>
        <v>0.26551756242941688</v>
      </c>
      <c r="D117" s="3">
        <f t="shared" si="7"/>
        <v>0.26551756242941688</v>
      </c>
      <c r="E117" s="3">
        <f>AVERAGEIFS('New data'!$AM:$AM,'New data'!$E:$E,$A117)</f>
        <v>1.860267658216608</v>
      </c>
      <c r="F117" s="3">
        <f t="shared" si="8"/>
        <v>1.860267658216608</v>
      </c>
      <c r="G117" s="3">
        <f t="shared" si="13"/>
        <v>1.5947500957871912</v>
      </c>
    </row>
    <row r="118" spans="1:9" hidden="1" x14ac:dyDescent="0.25">
      <c r="A118" t="s">
        <v>579</v>
      </c>
      <c r="B118" s="3">
        <f>AVERAGEIFS('New data'!$N:$N,'New data'!$E:$E,$A118)</f>
        <v>0.64700001478195102</v>
      </c>
      <c r="C118" s="34">
        <f>(AVERAGEIFS('New data'!$J:$J,'New data'!$E:$E,$A118)-AVERAGEIFS('New data'!$L:$L,'New data'!$E:$E,$A118))/AVERAGEIFS('New data'!$L:$L,'New data'!$E:$E,$A118)</f>
        <v>2.5563206096663672E-2</v>
      </c>
      <c r="D118" s="3">
        <f t="shared" si="7"/>
        <v>2.5563206096663672E-2</v>
      </c>
      <c r="E118" s="3">
        <f>AVERAGEIFS('New data'!$AM:$AM,'New data'!$E:$E,$A118)</f>
        <v>1.0701222915481317</v>
      </c>
      <c r="F118" s="3">
        <f t="shared" si="8"/>
        <v>1.0701222915481317</v>
      </c>
      <c r="G118" s="3">
        <f t="shared" si="13"/>
        <v>1.0445590854514679</v>
      </c>
    </row>
    <row r="119" spans="1:9" x14ac:dyDescent="0.25">
      <c r="A119" t="s">
        <v>642</v>
      </c>
      <c r="B119" s="3">
        <f>AVERAGEIFS('New data'!$N:$N,'New data'!$E:$E,$A119)</f>
        <v>0.49799999594688399</v>
      </c>
      <c r="C119" s="36">
        <f>-(AVERAGEIFS('New data'!$J:$J,'New data'!$E:$E,$A119)-AVERAGEIFS('New data'!$L:$L,'New data'!$E:$E,$A119))/AVERAGEIFS('New data'!$L:$L,'New data'!$E:$E,$A119)</f>
        <v>6.9333398136443139E-2</v>
      </c>
      <c r="D119" s="34">
        <f t="shared" si="7"/>
        <v>6.9333398136443139E-2</v>
      </c>
      <c r="E119" s="36">
        <f>AVERAGEIFS('New data'!$AM:$AM,'New data'!$E:$E,$A119)</f>
        <v>0.79376479619826135</v>
      </c>
      <c r="F119" s="3">
        <f t="shared" si="8"/>
        <v>0.79376479619826135</v>
      </c>
      <c r="G119" s="34">
        <f>ABS($B119-$F119)</f>
        <v>0.29576480025137736</v>
      </c>
      <c r="H119" s="3">
        <f>AVERAGEIFS('New data'!$Q:$Q,'New data'!$E:$E,$A119)</f>
        <v>0.54450133581718763</v>
      </c>
      <c r="I119" s="14">
        <f>AVERAGEIFS('New data'!$J:$J,'New data'!$E:$E,$A119)</f>
        <v>42.5128364562988</v>
      </c>
    </row>
    <row r="120" spans="1:9" hidden="1" x14ac:dyDescent="0.25">
      <c r="A120" t="s">
        <v>527</v>
      </c>
      <c r="B120" s="3">
        <f>AVERAGEIFS('New data'!$N:$N,'New data'!$E:$E,$A120)</f>
        <v>0.62599998712539595</v>
      </c>
      <c r="C120" s="34">
        <f>(AVERAGEIFS('New data'!$J:$J,'New data'!$E:$E,$A120)-AVERAGEIFS('New data'!$L:$L,'New data'!$E:$E,$A120))/AVERAGEIFS('New data'!$L:$L,'New data'!$E:$E,$A120)</f>
        <v>0.13911477181993773</v>
      </c>
      <c r="D120" s="3">
        <f t="shared" si="7"/>
        <v>0.13911477181993773</v>
      </c>
      <c r="E120" s="3">
        <f>AVERAGEIFS('New data'!$AM:$AM,'New data'!$E:$E,$A120)</f>
        <v>1.2033185001283466</v>
      </c>
      <c r="F120" s="3">
        <f t="shared" si="8"/>
        <v>1.2033185001283466</v>
      </c>
      <c r="G120" s="3">
        <f>ABS($D120-$F120)</f>
        <v>1.0642037283084089</v>
      </c>
    </row>
    <row r="121" spans="1:9" hidden="1" x14ac:dyDescent="0.25">
      <c r="A121" t="s">
        <v>484</v>
      </c>
      <c r="B121" s="3">
        <f>AVERAGEIFS('New data'!$N:$N,'New data'!$E:$E,$A121)</f>
        <v>0.62599998712539595</v>
      </c>
      <c r="C121" s="34">
        <f>(AVERAGEIFS('New data'!$J:$J,'New data'!$E:$E,$A121)-AVERAGEIFS('New data'!$L:$L,'New data'!$E:$E,$A121))/AVERAGEIFS('New data'!$L:$L,'New data'!$E:$E,$A121)</f>
        <v>3.0445554142160235E-2</v>
      </c>
      <c r="D121" s="3">
        <f t="shared" si="7"/>
        <v>3.0445554142160235E-2</v>
      </c>
      <c r="E121" s="3">
        <f>AVERAGEIFS('New data'!$AM:$AM,'New data'!$E:$E,$A121)</f>
        <v>1.0668819351883272</v>
      </c>
      <c r="F121" s="3">
        <f t="shared" si="8"/>
        <v>1.0668819351883272</v>
      </c>
      <c r="G121" s="3">
        <f>ABS($D121-$F121)</f>
        <v>1.036436381046167</v>
      </c>
    </row>
    <row r="122" spans="1:9" hidden="1" x14ac:dyDescent="0.25">
      <c r="A122" t="s">
        <v>455</v>
      </c>
      <c r="B122" s="3">
        <f>AVERAGEIFS('New data'!$N:$N,'New data'!$E:$E,$A122)</f>
        <v>0.62400001287460305</v>
      </c>
      <c r="C122" s="34">
        <f>(AVERAGEIFS('New data'!$J:$J,'New data'!$E:$E,$A122)-AVERAGEIFS('New data'!$L:$L,'New data'!$E:$E,$A122))/AVERAGEIFS('New data'!$L:$L,'New data'!$E:$E,$A122)</f>
        <v>1.607018814400072E-2</v>
      </c>
      <c r="D122" s="3">
        <f t="shared" si="7"/>
        <v>1.607018814400072E-2</v>
      </c>
      <c r="E122" s="3">
        <f>AVERAGEIFS('New data'!$AM:$AM,'New data'!$E:$E,$A122)</f>
        <v>1.0234621929926098</v>
      </c>
      <c r="F122" s="3">
        <f t="shared" si="8"/>
        <v>1.0234621929926098</v>
      </c>
      <c r="G122" s="3">
        <f>ABS($D122-$F122)</f>
        <v>1.0073920048486091</v>
      </c>
    </row>
    <row r="123" spans="1:9" hidden="1" x14ac:dyDescent="0.25">
      <c r="A123" t="s">
        <v>523</v>
      </c>
      <c r="B123" s="3">
        <f>AVERAGEIFS('New data'!$N:$N,'New data'!$E:$E,$A123)</f>
        <v>0.64899998903274503</v>
      </c>
      <c r="C123" s="34">
        <f>(AVERAGEIFS('New data'!$J:$J,'New data'!$E:$E,$A123)-AVERAGEIFS('New data'!$L:$L,'New data'!$E:$E,$A123))/AVERAGEIFS('New data'!$L:$L,'New data'!$E:$E,$A123)</f>
        <v>6.8921821532714658E-2</v>
      </c>
      <c r="D123" s="3">
        <f t="shared" si="7"/>
        <v>6.8921821532714658E-2</v>
      </c>
      <c r="E123" s="3">
        <f>AVERAGEIFS('New data'!$AM:$AM,'New data'!$E:$E,$A123)</f>
        <v>1.1147758495446323</v>
      </c>
      <c r="F123" s="3">
        <f t="shared" si="8"/>
        <v>1.1147758495446323</v>
      </c>
      <c r="G123" s="3">
        <f>ABS($D123-$F123)</f>
        <v>1.0458540280119175</v>
      </c>
    </row>
    <row r="124" spans="1:9" hidden="1" x14ac:dyDescent="0.25">
      <c r="A124" t="s">
        <v>482</v>
      </c>
      <c r="B124" s="3">
        <f>AVERAGEIFS('New data'!$N:$N,'New data'!$E:$E,$A124)</f>
        <v>0.683000028133392</v>
      </c>
      <c r="C124" s="34">
        <f>(AVERAGEIFS('New data'!$J:$J,'New data'!$E:$E,$A124)-AVERAGEIFS('New data'!$L:$L,'New data'!$E:$E,$A124))/AVERAGEIFS('New data'!$L:$L,'New data'!$E:$E,$A124)</f>
        <v>0.1141917959371376</v>
      </c>
      <c r="D124" s="3">
        <f t="shared" si="7"/>
        <v>0.1141917959371376</v>
      </c>
      <c r="E124" s="3">
        <f>AVERAGEIFS('New data'!$AM:$AM,'New data'!$E:$E,$A124)</f>
        <v>1.2231611244988669</v>
      </c>
      <c r="F124" s="3">
        <f t="shared" si="8"/>
        <v>1.2231611244988669</v>
      </c>
      <c r="G124" s="3">
        <f>ABS($D124-$F124)</f>
        <v>1.1089693285617293</v>
      </c>
    </row>
    <row r="125" spans="1:9" x14ac:dyDescent="0.25">
      <c r="A125" t="s">
        <v>627</v>
      </c>
      <c r="B125" s="3">
        <f>AVERAGEIFS('New data'!$N:$N,'New data'!$E:$E,$A125)</f>
        <v>0.168999999761581</v>
      </c>
      <c r="C125" s="36">
        <f>-(AVERAGEIFS('New data'!$J:$J,'New data'!$E:$E,$A125)-AVERAGEIFS('New data'!$L:$L,'New data'!$E:$E,$A125))/AVERAGEIFS('New data'!$L:$L,'New data'!$E:$E,$A125)</f>
        <v>0.36175006699654422</v>
      </c>
      <c r="D125" s="34">
        <f t="shared" si="7"/>
        <v>0.36175006699654422</v>
      </c>
      <c r="E125" s="36">
        <f>AVERAGEIFS('New data'!$AM:$AM,'New data'!$E:$E,$A125)</f>
        <v>0.60812994341148041</v>
      </c>
      <c r="F125" s="3">
        <f t="shared" si="8"/>
        <v>0.60812994341148041</v>
      </c>
      <c r="G125" s="34">
        <f>ABS($B125-$F125)</f>
        <v>0.43912994364989943</v>
      </c>
      <c r="H125" s="3">
        <f>AVERAGEIFS('New data'!$Q:$Q,'New data'!$E:$E,$A125)</f>
        <v>0.16356430351706261</v>
      </c>
      <c r="I125" s="14">
        <f>AVERAGEIFS('New data'!$J:$J,'New data'!$E:$E,$A125)</f>
        <v>12.9692420959472</v>
      </c>
    </row>
    <row r="126" spans="1:9" hidden="1" x14ac:dyDescent="0.25">
      <c r="A126" t="s">
        <v>513</v>
      </c>
      <c r="B126" s="3">
        <f>AVERAGEIFS('New data'!$N:$N,'New data'!$E:$E,$A126)</f>
        <v>0.62800002098083496</v>
      </c>
      <c r="C126" s="34">
        <f>(AVERAGEIFS('New data'!$J:$J,'New data'!$E:$E,$A126)-AVERAGEIFS('New data'!$L:$L,'New data'!$E:$E,$A126))/AVERAGEIFS('New data'!$L:$L,'New data'!$E:$E,$A126)</f>
        <v>-1.9684678593417711E-2</v>
      </c>
      <c r="D126" s="3">
        <f t="shared" si="7"/>
        <v>1.9684678593417711E-2</v>
      </c>
      <c r="E126" s="3">
        <f>AVERAGEIFS('New data'!$AM:$AM,'New data'!$E:$E,$A126)</f>
        <v>0.93884177970691662</v>
      </c>
      <c r="F126" s="3">
        <f t="shared" si="8"/>
        <v>0.93884177970691662</v>
      </c>
      <c r="G126" s="3">
        <f t="shared" ref="G126:G132" si="14">ABS($D126-$F126)</f>
        <v>0.91915710111349891</v>
      </c>
    </row>
    <row r="127" spans="1:9" hidden="1" x14ac:dyDescent="0.25">
      <c r="A127" t="s">
        <v>456</v>
      </c>
      <c r="B127" s="3">
        <f>AVERAGEIFS('New data'!$N:$N,'New data'!$E:$E,$A127)</f>
        <v>0.662999987602233</v>
      </c>
      <c r="C127" s="34">
        <f>(AVERAGEIFS('New data'!$J:$J,'New data'!$E:$E,$A127)-AVERAGEIFS('New data'!$L:$L,'New data'!$E:$E,$A127))/AVERAGEIFS('New data'!$L:$L,'New data'!$E:$E,$A127)</f>
        <v>0.25679347004365144</v>
      </c>
      <c r="D127" s="3">
        <f t="shared" si="7"/>
        <v>0.25679347004365144</v>
      </c>
      <c r="E127" s="3">
        <f>AVERAGEIFS('New data'!$AM:$AM,'New data'!$E:$E,$A127)</f>
        <v>1.7430580966710092</v>
      </c>
      <c r="F127" s="3">
        <f t="shared" si="8"/>
        <v>1.7430580966710092</v>
      </c>
      <c r="G127" s="3">
        <f t="shared" si="14"/>
        <v>1.4862646266273578</v>
      </c>
    </row>
    <row r="128" spans="1:9" hidden="1" x14ac:dyDescent="0.25">
      <c r="A128" t="s">
        <v>451</v>
      </c>
      <c r="B128" s="3">
        <f>AVERAGEIFS('New data'!$N:$N,'New data'!$E:$E,$A128)</f>
        <v>0.65299999713897705</v>
      </c>
      <c r="C128" s="34">
        <f>(AVERAGEIFS('New data'!$J:$J,'New data'!$E:$E,$A128)-AVERAGEIFS('New data'!$L:$L,'New data'!$E:$E,$A128))/AVERAGEIFS('New data'!$L:$L,'New data'!$E:$E,$A128)</f>
        <v>2.7956143655268519E-2</v>
      </c>
      <c r="D128" s="3">
        <f t="shared" si="7"/>
        <v>2.7956143655268519E-2</v>
      </c>
      <c r="E128" s="3">
        <f>AVERAGEIFS('New data'!$AM:$AM,'New data'!$E:$E,$A128)</f>
        <v>1.0429655692986375</v>
      </c>
      <c r="F128" s="3">
        <f t="shared" si="8"/>
        <v>1.0429655692986375</v>
      </c>
      <c r="G128" s="3">
        <f t="shared" si="14"/>
        <v>1.015009425643369</v>
      </c>
    </row>
    <row r="129" spans="1:9" hidden="1" x14ac:dyDescent="0.25">
      <c r="A129" t="s">
        <v>578</v>
      </c>
      <c r="B129" s="3">
        <f>AVERAGEIFS('New data'!$N:$N,'New data'!$E:$E,$A129)</f>
        <v>0.70700001716613703</v>
      </c>
      <c r="C129" s="34">
        <f>(AVERAGEIFS('New data'!$J:$J,'New data'!$E:$E,$A129)-AVERAGEIFS('New data'!$L:$L,'New data'!$E:$E,$A129))/AVERAGEIFS('New data'!$L:$L,'New data'!$E:$E,$A129)</f>
        <v>8.408723838920952E-2</v>
      </c>
      <c r="D129" s="3">
        <f t="shared" si="7"/>
        <v>8.408723838920952E-2</v>
      </c>
      <c r="E129" s="3">
        <f>AVERAGEIFS('New data'!$AM:$AM,'New data'!$E:$E,$A129)</f>
        <v>1.233831656373688</v>
      </c>
      <c r="F129" s="3">
        <f t="shared" si="8"/>
        <v>1.233831656373688</v>
      </c>
      <c r="G129" s="3">
        <f t="shared" si="14"/>
        <v>1.1497444179844785</v>
      </c>
    </row>
    <row r="130" spans="1:9" hidden="1" x14ac:dyDescent="0.25">
      <c r="A130" t="s">
        <v>416</v>
      </c>
      <c r="B130" s="3">
        <f>AVERAGEIFS('New data'!$N:$N,'New data'!$E:$E,$A130)</f>
        <v>1</v>
      </c>
      <c r="C130" s="34">
        <f>(AVERAGEIFS('New data'!$J:$J,'New data'!$E:$E,$A130)-AVERAGEIFS('New data'!$L:$L,'New data'!$E:$E,$A130))/AVERAGEIFS('New data'!$L:$L,'New data'!$E:$E,$A130)</f>
        <v>-0.27029291233690877</v>
      </c>
      <c r="D130" s="3">
        <f t="shared" si="7"/>
        <v>0.27029291233690877</v>
      </c>
      <c r="E130" s="3">
        <f>AVERAGEIFS('New data'!$AM:$AM,'New data'!$E:$E,$A130)</f>
        <v>0.62958710843479682</v>
      </c>
      <c r="F130" s="3">
        <f t="shared" si="8"/>
        <v>0.62958710843479682</v>
      </c>
      <c r="G130" s="3">
        <f t="shared" si="14"/>
        <v>0.35929419609788804</v>
      </c>
    </row>
    <row r="131" spans="1:9" hidden="1" x14ac:dyDescent="0.25">
      <c r="A131" t="s">
        <v>424</v>
      </c>
      <c r="B131" s="3">
        <f>AVERAGEIFS('New data'!$N:$N,'New data'!$E:$E,$A131)</f>
        <v>0.63599997758865301</v>
      </c>
      <c r="C131" s="34">
        <f>(AVERAGEIFS('New data'!$J:$J,'New data'!$E:$E,$A131)-AVERAGEIFS('New data'!$L:$L,'New data'!$E:$E,$A131))/AVERAGEIFS('New data'!$L:$L,'New data'!$E:$E,$A131)</f>
        <v>1.8392968823336489E-3</v>
      </c>
      <c r="D131" s="3">
        <f t="shared" si="7"/>
        <v>1.8392968823336489E-3</v>
      </c>
      <c r="E131" s="3">
        <f>AVERAGEIFS('New data'!$AM:$AM,'New data'!$E:$E,$A131)</f>
        <v>1.0028258385605864</v>
      </c>
      <c r="F131" s="3">
        <f t="shared" si="8"/>
        <v>1.0028258385605864</v>
      </c>
      <c r="G131" s="3">
        <f t="shared" si="14"/>
        <v>1.0009865416782526</v>
      </c>
    </row>
    <row r="132" spans="1:9" hidden="1" x14ac:dyDescent="0.25">
      <c r="A132" t="s">
        <v>480</v>
      </c>
      <c r="B132" s="3">
        <f>AVERAGEIFS('New data'!$N:$N,'New data'!$E:$E,$A132)</f>
        <v>0.63599997758865301</v>
      </c>
      <c r="C132" s="34">
        <f>(AVERAGEIFS('New data'!$J:$J,'New data'!$E:$E,$A132)-AVERAGEIFS('New data'!$L:$L,'New data'!$E:$E,$A132))/AVERAGEIFS('New data'!$L:$L,'New data'!$E:$E,$A132)</f>
        <v>1.8551195596126249E-2</v>
      </c>
      <c r="D132" s="3">
        <f t="shared" ref="D132:D195" si="15">ABS($C132)</f>
        <v>1.8551195596126249E-2</v>
      </c>
      <c r="E132" s="3">
        <f>AVERAGEIFS('New data'!$AM:$AM,'New data'!$E:$E,$A132)</f>
        <v>1.0278558180885575</v>
      </c>
      <c r="F132" s="3">
        <f t="shared" ref="F132:F195" si="16">ABS($E132)</f>
        <v>1.0278558180885575</v>
      </c>
      <c r="G132" s="3">
        <f t="shared" si="14"/>
        <v>1.0093046224924314</v>
      </c>
    </row>
    <row r="133" spans="1:9" x14ac:dyDescent="0.25">
      <c r="A133" t="s">
        <v>619</v>
      </c>
      <c r="B133" s="3">
        <f>AVERAGEIFS('New data'!$N:$N,'New data'!$E:$E,$A133)</f>
        <v>0.63599997758865301</v>
      </c>
      <c r="C133" s="36">
        <f>-(AVERAGEIFS('New data'!$J:$J,'New data'!$E:$E,$A133)-AVERAGEIFS('New data'!$L:$L,'New data'!$E:$E,$A133))/AVERAGEIFS('New data'!$L:$L,'New data'!$E:$E,$A133)</f>
        <v>-0.14437375491244225</v>
      </c>
      <c r="D133" s="34">
        <f t="shared" si="15"/>
        <v>0.14437375491244225</v>
      </c>
      <c r="E133" s="36">
        <f>AVERAGEIFS('New data'!$AM:$AM,'New data'!$E:$E,$A133)</f>
        <v>1.3183084159720917</v>
      </c>
      <c r="F133" s="3">
        <f t="shared" si="16"/>
        <v>1.3183084159720917</v>
      </c>
      <c r="G133" s="34">
        <f>ABS($B133-$F133)</f>
        <v>0.68230843838343869</v>
      </c>
      <c r="H133" s="3">
        <f>AVERAGEIFS('New data'!$Q:$Q,'New data'!$E:$E,$A133)</f>
        <v>0.74486285624102044</v>
      </c>
      <c r="I133" s="14">
        <f>AVERAGEIFS('New data'!$J:$J,'New data'!$E:$E,$A133)</f>
        <v>72.561561584472599</v>
      </c>
    </row>
    <row r="134" spans="1:9" hidden="1" x14ac:dyDescent="0.25">
      <c r="A134" t="s">
        <v>552</v>
      </c>
      <c r="B134" s="3">
        <f>AVERAGEIFS('New data'!$N:$N,'New data'!$E:$E,$A134)</f>
        <v>0.63999998569488503</v>
      </c>
      <c r="C134" s="34">
        <f>(AVERAGEIFS('New data'!$J:$J,'New data'!$E:$E,$A134)-AVERAGEIFS('New data'!$L:$L,'New data'!$E:$E,$A134))/AVERAGEIFS('New data'!$L:$L,'New data'!$E:$E,$A134)</f>
        <v>3.5938137739425363E-2</v>
      </c>
      <c r="D134" s="3">
        <f t="shared" si="15"/>
        <v>3.5938137739425363E-2</v>
      </c>
      <c r="E134" s="3">
        <f>AVERAGEIFS('New data'!$AM:$AM,'New data'!$E:$E,$A134)</f>
        <v>1.0591653006788955</v>
      </c>
      <c r="F134" s="3">
        <f t="shared" si="16"/>
        <v>1.0591653006788955</v>
      </c>
      <c r="G134" s="3">
        <f>ABS($D134-$F134)</f>
        <v>1.02322716293947</v>
      </c>
    </row>
    <row r="135" spans="1:9" hidden="1" x14ac:dyDescent="0.25">
      <c r="A135" t="s">
        <v>561</v>
      </c>
      <c r="B135" s="3">
        <f>AVERAGEIFS('New data'!$N:$N,'New data'!$E:$E,$A135)</f>
        <v>0.66600000858306796</v>
      </c>
      <c r="C135" s="34">
        <f>(AVERAGEIFS('New data'!$J:$J,'New data'!$E:$E,$A135)-AVERAGEIFS('New data'!$L:$L,'New data'!$E:$E,$A135))/AVERAGEIFS('New data'!$L:$L,'New data'!$E:$E,$A135)</f>
        <v>2.1302807557129086</v>
      </c>
      <c r="D135" s="3">
        <f t="shared" si="15"/>
        <v>2.1302807557129086</v>
      </c>
      <c r="E135" s="3">
        <f>AVERAGEIFS('New data'!$AM:$AM,'New data'!$E:$E,$A135)</f>
        <v>9.7417671939449644</v>
      </c>
      <c r="F135" s="3">
        <f t="shared" si="16"/>
        <v>9.7417671939449644</v>
      </c>
      <c r="G135" s="3">
        <f>ABS($D135-$F135)</f>
        <v>7.6114864382320562</v>
      </c>
    </row>
    <row r="136" spans="1:9" hidden="1" x14ac:dyDescent="0.25">
      <c r="A136" t="s">
        <v>489</v>
      </c>
      <c r="B136" s="3">
        <f>AVERAGEIFS('New data'!$N:$N,'New data'!$E:$E,$A136)</f>
        <v>0.67599999904632502</v>
      </c>
      <c r="C136" s="34">
        <f>(AVERAGEIFS('New data'!$J:$J,'New data'!$E:$E,$A136)-AVERAGEIFS('New data'!$L:$L,'New data'!$E:$E,$A136))/AVERAGEIFS('New data'!$L:$L,'New data'!$E:$E,$A136)</f>
        <v>4.9517481677888456E-2</v>
      </c>
      <c r="D136" s="3">
        <f t="shared" si="15"/>
        <v>4.9517481677888456E-2</v>
      </c>
      <c r="E136" s="3">
        <f>AVERAGEIFS('New data'!$AM:$AM,'New data'!$E:$E,$A136)</f>
        <v>1.2412748762732493</v>
      </c>
      <c r="F136" s="3">
        <f t="shared" si="16"/>
        <v>1.2412748762732493</v>
      </c>
      <c r="G136" s="3">
        <f>ABS($D136-$F136)</f>
        <v>1.1917573945953608</v>
      </c>
    </row>
    <row r="137" spans="1:9" x14ac:dyDescent="0.25">
      <c r="A137" t="s">
        <v>613</v>
      </c>
      <c r="B137" s="3">
        <f>AVERAGEIFS('New data'!$N:$N,'New data'!$E:$E,$A137)</f>
        <v>0.481000006198883</v>
      </c>
      <c r="C137" s="36">
        <f>-(AVERAGEIFS('New data'!$J:$J,'New data'!$E:$E,$A137)-AVERAGEIFS('New data'!$L:$L,'New data'!$E:$E,$A137))/AVERAGEIFS('New data'!$L:$L,'New data'!$E:$E,$A137)</f>
        <v>-0.93971632731346655</v>
      </c>
      <c r="D137" s="34">
        <f t="shared" si="15"/>
        <v>0.93971632731346655</v>
      </c>
      <c r="E137" s="36">
        <f>AVERAGEIFS('New data'!$AM:$AM,'New data'!$E:$E,$A137)</f>
        <v>2.4863339249630481</v>
      </c>
      <c r="F137" s="3">
        <f t="shared" si="16"/>
        <v>2.4863339249630481</v>
      </c>
      <c r="G137" s="34">
        <f>ABS($B137-$F137)</f>
        <v>2.005333918764165</v>
      </c>
      <c r="H137" s="3">
        <f>AVERAGEIFS('New data'!$Q:$Q,'New data'!$E:$E,$A137)</f>
        <v>0.76557786969628683</v>
      </c>
      <c r="I137" s="14">
        <f>AVERAGEIFS('New data'!$J:$J,'New data'!$E:$E,$A137)</f>
        <v>171.98381042480401</v>
      </c>
    </row>
    <row r="138" spans="1:9" hidden="1" x14ac:dyDescent="0.25">
      <c r="A138" t="s">
        <v>453</v>
      </c>
      <c r="B138" s="3">
        <f>AVERAGEIFS('New data'!$N:$N,'New data'!$E:$E,$A138)</f>
        <v>0.73600000143051103</v>
      </c>
      <c r="C138" s="34">
        <f>(AVERAGEIFS('New data'!$J:$J,'New data'!$E:$E,$A138)-AVERAGEIFS('New data'!$L:$L,'New data'!$E:$E,$A138))/AVERAGEIFS('New data'!$L:$L,'New data'!$E:$E,$A138)</f>
        <v>-5.1277374290403833E-2</v>
      </c>
      <c r="D138" s="3">
        <f t="shared" si="15"/>
        <v>5.1277374290403833E-2</v>
      </c>
      <c r="E138" s="3">
        <f>AVERAGEIFS('New data'!$AM:$AM,'New data'!$E:$E,$A138)</f>
        <v>0.91136509752862893</v>
      </c>
      <c r="F138" s="3">
        <f t="shared" si="16"/>
        <v>0.91136509752862893</v>
      </c>
      <c r="G138" s="3">
        <f t="shared" ref="G138:G144" si="17">ABS($D138-$F138)</f>
        <v>0.86008772323822513</v>
      </c>
    </row>
    <row r="139" spans="1:9" hidden="1" x14ac:dyDescent="0.25">
      <c r="A139" t="s">
        <v>452</v>
      </c>
      <c r="B139" s="3">
        <f>AVERAGEIFS('New data'!$N:$N,'New data'!$E:$E,$A139)</f>
        <v>0.68500000238418501</v>
      </c>
      <c r="C139" s="34">
        <f>(AVERAGEIFS('New data'!$J:$J,'New data'!$E:$E,$A139)-AVERAGEIFS('New data'!$L:$L,'New data'!$E:$E,$A139))/AVERAGEIFS('New data'!$L:$L,'New data'!$E:$E,$A139)</f>
        <v>0.21449814866358582</v>
      </c>
      <c r="D139" s="3">
        <f t="shared" si="15"/>
        <v>0.21449814866358582</v>
      </c>
      <c r="E139" s="3">
        <f>AVERAGEIFS('New data'!$AM:$AM,'New data'!$E:$E,$A139)</f>
        <v>1.6793210543669752</v>
      </c>
      <c r="F139" s="3">
        <f t="shared" si="16"/>
        <v>1.6793210543669752</v>
      </c>
      <c r="G139" s="3">
        <f t="shared" si="17"/>
        <v>1.4648229057033895</v>
      </c>
    </row>
    <row r="140" spans="1:9" hidden="1" x14ac:dyDescent="0.25">
      <c r="A140" t="s">
        <v>450</v>
      </c>
      <c r="B140" s="3">
        <f>AVERAGEIFS('New data'!$N:$N,'New data'!$E:$E,$A140)</f>
        <v>0.70499998331069902</v>
      </c>
      <c r="C140" s="34">
        <f>(AVERAGEIFS('New data'!$J:$J,'New data'!$E:$E,$A140)-AVERAGEIFS('New data'!$L:$L,'New data'!$E:$E,$A140))/AVERAGEIFS('New data'!$L:$L,'New data'!$E:$E,$A140)</f>
        <v>0.27394427208484357</v>
      </c>
      <c r="D140" s="3">
        <f t="shared" si="15"/>
        <v>0.27394427208484357</v>
      </c>
      <c r="E140" s="3">
        <f>AVERAGEIFS('New data'!$AM:$AM,'New data'!$E:$E,$A140)</f>
        <v>1.9019489821239806</v>
      </c>
      <c r="F140" s="3">
        <f t="shared" si="16"/>
        <v>1.9019489821239806</v>
      </c>
      <c r="G140" s="3">
        <f t="shared" si="17"/>
        <v>1.628004710039137</v>
      </c>
    </row>
    <row r="141" spans="1:9" hidden="1" x14ac:dyDescent="0.25">
      <c r="A141" t="s">
        <v>406</v>
      </c>
      <c r="B141" s="3">
        <f>AVERAGEIFS('New data'!$N:$N,'New data'!$E:$E,$A141)</f>
        <v>0.787999987602233</v>
      </c>
      <c r="C141" s="34">
        <f>(AVERAGEIFS('New data'!$J:$J,'New data'!$E:$E,$A141)-AVERAGEIFS('New data'!$L:$L,'New data'!$E:$E,$A141))/AVERAGEIFS('New data'!$L:$L,'New data'!$E:$E,$A141)</f>
        <v>-0.18906420264847121</v>
      </c>
      <c r="D141" s="3">
        <f t="shared" si="15"/>
        <v>0.18906420264847121</v>
      </c>
      <c r="E141" s="3">
        <f>AVERAGEIFS('New data'!$AM:$AM,'New data'!$E:$E,$A141)</f>
        <v>0.72159934735780062</v>
      </c>
      <c r="F141" s="3">
        <f t="shared" si="16"/>
        <v>0.72159934735780062</v>
      </c>
      <c r="G141" s="3">
        <f t="shared" si="17"/>
        <v>0.53253514470932939</v>
      </c>
    </row>
    <row r="142" spans="1:9" hidden="1" x14ac:dyDescent="0.25">
      <c r="A142" t="s">
        <v>517</v>
      </c>
      <c r="B142" s="3">
        <f>AVERAGEIFS('New data'!$N:$N,'New data'!$E:$E,$A142)</f>
        <v>0.66200000047683705</v>
      </c>
      <c r="C142" s="34">
        <f>(AVERAGEIFS('New data'!$J:$J,'New data'!$E:$E,$A142)-AVERAGEIFS('New data'!$L:$L,'New data'!$E:$E,$A142))/AVERAGEIFS('New data'!$L:$L,'New data'!$E:$E,$A142)</f>
        <v>-1.6753820656324459E-2</v>
      </c>
      <c r="D142" s="3">
        <f t="shared" si="15"/>
        <v>1.6753820656324459E-2</v>
      </c>
      <c r="E142" s="3">
        <f>AVERAGEIFS('New data'!$AM:$AM,'New data'!$E:$E,$A142)</f>
        <v>0.94835158262445318</v>
      </c>
      <c r="F142" s="3">
        <f t="shared" si="16"/>
        <v>0.94835158262445318</v>
      </c>
      <c r="G142" s="3">
        <f t="shared" si="17"/>
        <v>0.93159776196812871</v>
      </c>
    </row>
    <row r="143" spans="1:9" hidden="1" x14ac:dyDescent="0.25">
      <c r="A143" t="s">
        <v>530</v>
      </c>
      <c r="B143" s="3">
        <f>AVERAGEIFS('New data'!$N:$N,'New data'!$E:$E,$A143)</f>
        <v>0.77999997138976995</v>
      </c>
      <c r="C143" s="34">
        <f>(AVERAGEIFS('New data'!$J:$J,'New data'!$E:$E,$A143)-AVERAGEIFS('New data'!$L:$L,'New data'!$E:$E,$A143))/AVERAGEIFS('New data'!$L:$L,'New data'!$E:$E,$A143)</f>
        <v>9.2627394881907077E-2</v>
      </c>
      <c r="D143" s="3">
        <f t="shared" si="15"/>
        <v>9.2627394881907077E-2</v>
      </c>
      <c r="E143" s="3">
        <f>AVERAGEIFS('New data'!$AM:$AM,'New data'!$E:$E,$A143)</f>
        <v>1.1048454786022106</v>
      </c>
      <c r="F143" s="3">
        <f t="shared" si="16"/>
        <v>1.1048454786022106</v>
      </c>
      <c r="G143" s="3">
        <f t="shared" si="17"/>
        <v>1.0122180837203034</v>
      </c>
    </row>
    <row r="144" spans="1:9" hidden="1" x14ac:dyDescent="0.25">
      <c r="A144" t="s">
        <v>462</v>
      </c>
      <c r="B144" s="3">
        <f>AVERAGEIFS('New data'!$N:$N,'New data'!$E:$E,$A144)</f>
        <v>0.787999987602233</v>
      </c>
      <c r="C144" s="34">
        <f>(AVERAGEIFS('New data'!$J:$J,'New data'!$E:$E,$A144)-AVERAGEIFS('New data'!$L:$L,'New data'!$E:$E,$A144))/AVERAGEIFS('New data'!$L:$L,'New data'!$E:$E,$A144)</f>
        <v>-5.1205029834366866E-2</v>
      </c>
      <c r="D144" s="3">
        <f t="shared" si="15"/>
        <v>5.1205029834366866E-2</v>
      </c>
      <c r="E144" s="3">
        <f>AVERAGEIFS('New data'!$AM:$AM,'New data'!$E:$E,$A144)</f>
        <v>0.93177139655666141</v>
      </c>
      <c r="F144" s="3">
        <f t="shared" si="16"/>
        <v>0.93177139655666141</v>
      </c>
      <c r="G144" s="3">
        <f t="shared" si="17"/>
        <v>0.88056636672229449</v>
      </c>
    </row>
    <row r="145" spans="1:9" x14ac:dyDescent="0.25">
      <c r="A145" t="s">
        <v>609</v>
      </c>
      <c r="B145" s="3">
        <f>AVERAGEIFS('New data'!$N:$N,'New data'!$E:$E,$A145)</f>
        <v>1</v>
      </c>
      <c r="C145" s="36">
        <f>-(AVERAGEIFS('New data'!$J:$J,'New data'!$E:$E,$A145)-AVERAGEIFS('New data'!$L:$L,'New data'!$E:$E,$A145))/AVERAGEIFS('New data'!$L:$L,'New data'!$E:$E,$A145)</f>
        <v>0.30566281350697899</v>
      </c>
      <c r="D145" s="34">
        <f t="shared" si="15"/>
        <v>0.30566281350697899</v>
      </c>
      <c r="E145" s="36">
        <f>AVERAGEIFS('New data'!$AM:$AM,'New data'!$E:$E,$A145)</f>
        <v>0.26251309755062047</v>
      </c>
      <c r="F145" s="3">
        <f t="shared" si="16"/>
        <v>0.26251309755062047</v>
      </c>
      <c r="G145" s="34">
        <f>ABS($B145-$F145)</f>
        <v>0.73748690244937953</v>
      </c>
      <c r="H145" s="3">
        <f>AVERAGEIFS('New data'!$Q:$Q,'New data'!$E:$E,$A145)</f>
        <v>0.70646187845644848</v>
      </c>
      <c r="I145" s="14">
        <f>AVERAGEIFS('New data'!$J:$J,'New data'!$E:$E,$A145)</f>
        <v>87.783615112304602</v>
      </c>
    </row>
    <row r="146" spans="1:9" hidden="1" x14ac:dyDescent="0.25">
      <c r="A146" t="s">
        <v>458</v>
      </c>
      <c r="B146" s="3">
        <f>AVERAGEIFS('New data'!$N:$N,'New data'!$E:$E,$A146)</f>
        <v>0.80099999904632502</v>
      </c>
      <c r="C146" s="34">
        <f>(AVERAGEIFS('New data'!$J:$J,'New data'!$E:$E,$A146)-AVERAGEIFS('New data'!$L:$L,'New data'!$E:$E,$A146))/AVERAGEIFS('New data'!$L:$L,'New data'!$E:$E,$A146)</f>
        <v>2.9510201211660911E-2</v>
      </c>
      <c r="D146" s="3">
        <f t="shared" si="15"/>
        <v>2.9510201211660911E-2</v>
      </c>
      <c r="E146" s="3">
        <f>AVERAGEIFS('New data'!$AM:$AM,'New data'!$E:$E,$A146)</f>
        <v>1.0340050092254103</v>
      </c>
      <c r="F146" s="3">
        <f t="shared" si="16"/>
        <v>1.0340050092254103</v>
      </c>
      <c r="G146" s="3">
        <f t="shared" ref="G146:G154" si="18">ABS($D146-$F146)</f>
        <v>1.0044948080137495</v>
      </c>
    </row>
    <row r="147" spans="1:9" hidden="1" x14ac:dyDescent="0.25">
      <c r="A147" t="s">
        <v>429</v>
      </c>
      <c r="B147" s="3">
        <f>AVERAGEIFS('New data'!$N:$N,'New data'!$E:$E,$A147)</f>
        <v>1</v>
      </c>
      <c r="C147" s="34">
        <f>(AVERAGEIFS('New data'!$J:$J,'New data'!$E:$E,$A147)-AVERAGEIFS('New data'!$L:$L,'New data'!$E:$E,$A147))/AVERAGEIFS('New data'!$L:$L,'New data'!$E:$E,$A147)</f>
        <v>-0.32612997024403156</v>
      </c>
      <c r="D147" s="3">
        <f t="shared" si="15"/>
        <v>0.32612997024403156</v>
      </c>
      <c r="E147" s="3">
        <f>AVERAGEIFS('New data'!$AM:$AM,'New data'!$E:$E,$A147)</f>
        <v>0.51603431545674394</v>
      </c>
      <c r="F147" s="3">
        <f t="shared" si="16"/>
        <v>0.51603431545674394</v>
      </c>
      <c r="G147" s="3">
        <f t="shared" si="18"/>
        <v>0.18990434521271238</v>
      </c>
    </row>
    <row r="148" spans="1:9" hidden="1" x14ac:dyDescent="0.25">
      <c r="A148" t="s">
        <v>538</v>
      </c>
      <c r="B148" s="3">
        <f>AVERAGEIFS('New data'!$N:$N,'New data'!$E:$E,$A148)</f>
        <v>0.89200001955032304</v>
      </c>
      <c r="C148" s="34">
        <f>(AVERAGEIFS('New data'!$J:$J,'New data'!$E:$E,$A148)-AVERAGEIFS('New data'!$L:$L,'New data'!$E:$E,$A148))/AVERAGEIFS('New data'!$L:$L,'New data'!$E:$E,$A148)</f>
        <v>0.31823884594413182</v>
      </c>
      <c r="D148" s="3">
        <f t="shared" si="15"/>
        <v>0.31823884594413182</v>
      </c>
      <c r="E148" s="3">
        <f>AVERAGEIFS('New data'!$AM:$AM,'New data'!$E:$E,$A148)</f>
        <v>1.5752768420755427</v>
      </c>
      <c r="F148" s="3">
        <f t="shared" si="16"/>
        <v>1.5752768420755427</v>
      </c>
      <c r="G148" s="3">
        <f t="shared" si="18"/>
        <v>1.2570379961314109</v>
      </c>
    </row>
    <row r="149" spans="1:9" hidden="1" x14ac:dyDescent="0.25">
      <c r="A149" t="s">
        <v>553</v>
      </c>
      <c r="B149" s="3">
        <f>AVERAGEIFS('New data'!$N:$N,'New data'!$E:$E,$A149)</f>
        <v>1</v>
      </c>
      <c r="C149" s="34">
        <f>(AVERAGEIFS('New data'!$J:$J,'New data'!$E:$E,$A149)-AVERAGEIFS('New data'!$L:$L,'New data'!$E:$E,$A149))/AVERAGEIFS('New data'!$L:$L,'New data'!$E:$E,$A149)</f>
        <v>1.1645285306957616</v>
      </c>
      <c r="D149" s="3">
        <f t="shared" si="15"/>
        <v>1.1645285306957616</v>
      </c>
      <c r="E149" s="3">
        <f>AVERAGEIFS('New data'!$AM:$AM,'New data'!$E:$E,$A149)</f>
        <v>1.5380056276372747</v>
      </c>
      <c r="F149" s="3">
        <f t="shared" si="16"/>
        <v>1.5380056276372747</v>
      </c>
      <c r="G149" s="3">
        <f t="shared" si="18"/>
        <v>0.3734770969415131</v>
      </c>
    </row>
    <row r="150" spans="1:9" hidden="1" x14ac:dyDescent="0.25">
      <c r="A150" t="s">
        <v>486</v>
      </c>
      <c r="B150" s="3">
        <f>AVERAGEIFS('New data'!$N:$N,'New data'!$E:$E,$A150)</f>
        <v>0.83600002527236905</v>
      </c>
      <c r="C150" s="34">
        <f>(AVERAGEIFS('New data'!$J:$J,'New data'!$E:$E,$A150)-AVERAGEIFS('New data'!$L:$L,'New data'!$E:$E,$A150))/AVERAGEIFS('New data'!$L:$L,'New data'!$E:$E,$A150)</f>
        <v>4.1172027251217838E-2</v>
      </c>
      <c r="D150" s="3">
        <f t="shared" si="15"/>
        <v>4.1172027251217838E-2</v>
      </c>
      <c r="E150" s="3">
        <f>AVERAGEIFS('New data'!$AM:$AM,'New data'!$E:$E,$A150)</f>
        <v>1.103771541478884</v>
      </c>
      <c r="F150" s="3">
        <f t="shared" si="16"/>
        <v>1.103771541478884</v>
      </c>
      <c r="G150" s="3">
        <f t="shared" si="18"/>
        <v>1.0625995142276661</v>
      </c>
    </row>
    <row r="151" spans="1:9" hidden="1" x14ac:dyDescent="0.25">
      <c r="A151" t="s">
        <v>522</v>
      </c>
      <c r="B151" s="3">
        <f>AVERAGEIFS('New data'!$N:$N,'New data'!$E:$E,$A151)</f>
        <v>0.70399999618530196</v>
      </c>
      <c r="C151" s="34">
        <f>(AVERAGEIFS('New data'!$J:$J,'New data'!$E:$E,$A151)-AVERAGEIFS('New data'!$L:$L,'New data'!$E:$E,$A151))/AVERAGEIFS('New data'!$L:$L,'New data'!$E:$E,$A151)</f>
        <v>0.40212376458370863</v>
      </c>
      <c r="D151" s="3">
        <f t="shared" si="15"/>
        <v>0.40212376458370863</v>
      </c>
      <c r="E151" s="3">
        <f>AVERAGEIFS('New data'!$AM:$AM,'New data'!$E:$E,$A151)</f>
        <v>2.3003551044735233</v>
      </c>
      <c r="F151" s="3">
        <f t="shared" si="16"/>
        <v>2.3003551044735233</v>
      </c>
      <c r="G151" s="3">
        <f t="shared" si="18"/>
        <v>1.8982313398898147</v>
      </c>
    </row>
    <row r="152" spans="1:9" hidden="1" x14ac:dyDescent="0.25">
      <c r="A152" t="s">
        <v>577</v>
      </c>
      <c r="B152" s="3">
        <f>AVERAGEIFS('New data'!$N:$N,'New data'!$E:$E,$A152)</f>
        <v>0.96399998664855902</v>
      </c>
      <c r="C152" s="34">
        <f>(AVERAGEIFS('New data'!$J:$J,'New data'!$E:$E,$A152)-AVERAGEIFS('New data'!$L:$L,'New data'!$E:$E,$A152))/AVERAGEIFS('New data'!$L:$L,'New data'!$E:$E,$A152)</f>
        <v>1.4663871682018432</v>
      </c>
      <c r="D152" s="3">
        <f t="shared" si="15"/>
        <v>1.4663871682018432</v>
      </c>
      <c r="E152" s="3">
        <f>AVERAGEIFS('New data'!$AM:$AM,'New data'!$E:$E,$A152)</f>
        <v>5.0707464631964285</v>
      </c>
      <c r="F152" s="3">
        <f t="shared" si="16"/>
        <v>5.0707464631964285</v>
      </c>
      <c r="G152" s="3">
        <f t="shared" si="18"/>
        <v>3.6043592949945853</v>
      </c>
    </row>
    <row r="153" spans="1:9" hidden="1" x14ac:dyDescent="0.25">
      <c r="A153" t="s">
        <v>477</v>
      </c>
      <c r="B153" s="3">
        <f>AVERAGEIFS('New data'!$N:$N,'New data'!$E:$E,$A153)</f>
        <v>0.85799998044967596</v>
      </c>
      <c r="C153" s="34">
        <f>(AVERAGEIFS('New data'!$J:$J,'New data'!$E:$E,$A153)-AVERAGEIFS('New data'!$L:$L,'New data'!$E:$E,$A153))/AVERAGEIFS('New data'!$L:$L,'New data'!$E:$E,$A153)</f>
        <v>0.10061731151112802</v>
      </c>
      <c r="D153" s="3">
        <f t="shared" si="15"/>
        <v>0.10061731151112802</v>
      </c>
      <c r="E153" s="3">
        <f>AVERAGEIFS('New data'!$AM:$AM,'New data'!$E:$E,$A153)</f>
        <v>1.1528572922197351</v>
      </c>
      <c r="F153" s="3">
        <f t="shared" si="16"/>
        <v>1.1528572922197351</v>
      </c>
      <c r="G153" s="3">
        <f t="shared" si="18"/>
        <v>1.0522399807086071</v>
      </c>
    </row>
    <row r="154" spans="1:9" hidden="1" x14ac:dyDescent="0.25">
      <c r="A154" t="s">
        <v>470</v>
      </c>
      <c r="B154" s="3">
        <f>AVERAGEIFS('New data'!$N:$N,'New data'!$E:$E,$A154)</f>
        <v>0.85199999809265103</v>
      </c>
      <c r="C154" s="34">
        <f>(AVERAGEIFS('New data'!$J:$J,'New data'!$E:$E,$A154)-AVERAGEIFS('New data'!$L:$L,'New data'!$E:$E,$A154))/AVERAGEIFS('New data'!$L:$L,'New data'!$E:$E,$A154)</f>
        <v>3.5356519300159569E-3</v>
      </c>
      <c r="D154" s="3">
        <f t="shared" si="15"/>
        <v>3.5356519300159569E-3</v>
      </c>
      <c r="E154" s="3">
        <f>AVERAGEIFS('New data'!$AM:$AM,'New data'!$E:$E,$A154)</f>
        <v>1.0073551781556975</v>
      </c>
      <c r="F154" s="3">
        <f t="shared" si="16"/>
        <v>1.0073551781556975</v>
      </c>
      <c r="G154" s="3">
        <f t="shared" si="18"/>
        <v>1.0038195262256815</v>
      </c>
    </row>
    <row r="155" spans="1:9" x14ac:dyDescent="0.25">
      <c r="A155" t="s">
        <v>607</v>
      </c>
      <c r="B155" s="3">
        <f>AVERAGEIFS('New data'!$N:$N,'New data'!$E:$E,$A155)</f>
        <v>0.87699997425079301</v>
      </c>
      <c r="C155" s="36">
        <f>-(AVERAGEIFS('New data'!$J:$J,'New data'!$E:$E,$A155)-AVERAGEIFS('New data'!$L:$L,'New data'!$E:$E,$A155))/AVERAGEIFS('New data'!$L:$L,'New data'!$E:$E,$A155)</f>
        <v>-0.80901139924160614</v>
      </c>
      <c r="D155" s="34">
        <f t="shared" si="15"/>
        <v>0.80901139924160614</v>
      </c>
      <c r="E155" s="36">
        <f>AVERAGEIFS('New data'!$AM:$AM,'New data'!$E:$E,$A155)</f>
        <v>2.8262928060273902</v>
      </c>
      <c r="F155" s="3">
        <f t="shared" si="16"/>
        <v>2.8262928060273902</v>
      </c>
      <c r="G155" s="34">
        <f>ABS($B155-$F155)</f>
        <v>1.9492928317765972</v>
      </c>
      <c r="H155" s="3">
        <f>AVERAGEIFS('New data'!$Q:$Q,'New data'!$E:$E,$A155)</f>
        <v>0.80234785400185049</v>
      </c>
      <c r="I155" s="14">
        <f>AVERAGEIFS('New data'!$J:$J,'New data'!$E:$E,$A155)</f>
        <v>188.58198547363199</v>
      </c>
    </row>
    <row r="156" spans="1:9" hidden="1" x14ac:dyDescent="0.25">
      <c r="A156" t="s">
        <v>504</v>
      </c>
      <c r="B156" s="3">
        <f>AVERAGEIFS('New data'!$N:$N,'New data'!$E:$E,$A156)</f>
        <v>0.90899997949600198</v>
      </c>
      <c r="C156" s="34">
        <f>(AVERAGEIFS('New data'!$J:$J,'New data'!$E:$E,$A156)-AVERAGEIFS('New data'!$L:$L,'New data'!$E:$E,$A156))/AVERAGEIFS('New data'!$L:$L,'New data'!$E:$E,$A156)</f>
        <v>4.0362696742513087E-3</v>
      </c>
      <c r="D156" s="3">
        <f t="shared" si="15"/>
        <v>4.0362696742513087E-3</v>
      </c>
      <c r="E156" s="3">
        <f>AVERAGEIFS('New data'!$AM:$AM,'New data'!$E:$E,$A156)</f>
        <v>1.0331117090503643</v>
      </c>
      <c r="F156" s="3">
        <f t="shared" si="16"/>
        <v>1.0331117090503643</v>
      </c>
      <c r="G156" s="3">
        <f t="shared" ref="G156:G166" si="19">ABS($D156-$F156)</f>
        <v>1.029075439376113</v>
      </c>
    </row>
    <row r="157" spans="1:9" hidden="1" x14ac:dyDescent="0.25">
      <c r="A157" t="s">
        <v>466</v>
      </c>
      <c r="B157" s="3">
        <f>AVERAGEIFS('New data'!$N:$N,'New data'!$E:$E,$A157)</f>
        <v>0.85900002717971802</v>
      </c>
      <c r="C157" s="34">
        <f>(AVERAGEIFS('New data'!$J:$J,'New data'!$E:$E,$A157)-AVERAGEIFS('New data'!$L:$L,'New data'!$E:$E,$A157))/AVERAGEIFS('New data'!$L:$L,'New data'!$E:$E,$A157)</f>
        <v>1.1753019510870563E-2</v>
      </c>
      <c r="D157" s="3">
        <f t="shared" si="15"/>
        <v>1.1753019510870563E-2</v>
      </c>
      <c r="E157" s="3">
        <f>AVERAGEIFS('New data'!$AM:$AM,'New data'!$E:$E,$A157)</f>
        <v>1.0176278040655378</v>
      </c>
      <c r="F157" s="3">
        <f t="shared" si="16"/>
        <v>1.0176278040655378</v>
      </c>
      <c r="G157" s="3">
        <f t="shared" si="19"/>
        <v>1.0058747845546672</v>
      </c>
    </row>
    <row r="158" spans="1:9" hidden="1" x14ac:dyDescent="0.25">
      <c r="A158" t="s">
        <v>501</v>
      </c>
      <c r="B158" s="3">
        <f>AVERAGEIFS('New data'!$N:$N,'New data'!$E:$E,$A158)</f>
        <v>0.90299999713897705</v>
      </c>
      <c r="C158" s="34">
        <f>(AVERAGEIFS('New data'!$J:$J,'New data'!$E:$E,$A158)-AVERAGEIFS('New data'!$L:$L,'New data'!$E:$E,$A158))/AVERAGEIFS('New data'!$L:$L,'New data'!$E:$E,$A158)</f>
        <v>9.4002909206152022E-2</v>
      </c>
      <c r="D158" s="3">
        <f t="shared" si="15"/>
        <v>9.4002909206152022E-2</v>
      </c>
      <c r="E158" s="3">
        <f>AVERAGEIFS('New data'!$AM:$AM,'New data'!$E:$E,$A158)</f>
        <v>1.1435439313585223</v>
      </c>
      <c r="F158" s="3">
        <f t="shared" si="16"/>
        <v>1.1435439313585223</v>
      </c>
      <c r="G158" s="3">
        <f t="shared" si="19"/>
        <v>1.0495410221523702</v>
      </c>
    </row>
    <row r="159" spans="1:9" hidden="1" x14ac:dyDescent="0.25">
      <c r="A159" t="s">
        <v>461</v>
      </c>
      <c r="B159" s="3">
        <f>AVERAGEIFS('New data'!$N:$N,'New data'!$E:$E,$A159)</f>
        <v>0.89800000190734797</v>
      </c>
      <c r="C159" s="34">
        <f>(AVERAGEIFS('New data'!$J:$J,'New data'!$E:$E,$A159)-AVERAGEIFS('New data'!$L:$L,'New data'!$E:$E,$A159))/AVERAGEIFS('New data'!$L:$L,'New data'!$E:$E,$A159)</f>
        <v>6.4480273815371011E-2</v>
      </c>
      <c r="D159" s="3">
        <f t="shared" si="15"/>
        <v>6.4480273815371011E-2</v>
      </c>
      <c r="E159" s="3">
        <f>AVERAGEIFS('New data'!$AM:$AM,'New data'!$E:$E,$A159)</f>
        <v>1.1660333264145359</v>
      </c>
      <c r="F159" s="3">
        <f t="shared" si="16"/>
        <v>1.1660333264145359</v>
      </c>
      <c r="G159" s="3">
        <f t="shared" si="19"/>
        <v>1.101553052599165</v>
      </c>
    </row>
    <row r="160" spans="1:9" hidden="1" x14ac:dyDescent="0.25">
      <c r="A160" t="s">
        <v>542</v>
      </c>
      <c r="B160" s="3">
        <f>AVERAGEIFS('New data'!$N:$N,'New data'!$E:$E,$A160)</f>
        <v>0.87699997425079301</v>
      </c>
      <c r="C160" s="34">
        <f>(AVERAGEIFS('New data'!$J:$J,'New data'!$E:$E,$A160)-AVERAGEIFS('New data'!$L:$L,'New data'!$E:$E,$A160))/AVERAGEIFS('New data'!$L:$L,'New data'!$E:$E,$A160)</f>
        <v>0.80320410887237781</v>
      </c>
      <c r="D160" s="3">
        <f t="shared" si="15"/>
        <v>0.80320410887237781</v>
      </c>
      <c r="E160" s="3">
        <f>AVERAGEIFS('New data'!$AM:$AM,'New data'!$E:$E,$A160)</f>
        <v>2.849611115071653</v>
      </c>
      <c r="F160" s="3">
        <f t="shared" si="16"/>
        <v>2.849611115071653</v>
      </c>
      <c r="G160" s="3">
        <f t="shared" si="19"/>
        <v>2.0464070061992752</v>
      </c>
    </row>
    <row r="161" spans="1:9" hidden="1" x14ac:dyDescent="0.25">
      <c r="A161" t="s">
        <v>432</v>
      </c>
      <c r="B161" s="3">
        <f>AVERAGEIFS('New data'!$N:$N,'New data'!$E:$E,$A161)</f>
        <v>1</v>
      </c>
      <c r="C161" s="34">
        <f>(AVERAGEIFS('New data'!$J:$J,'New data'!$E:$E,$A161)-AVERAGEIFS('New data'!$L:$L,'New data'!$E:$E,$A161))/AVERAGEIFS('New data'!$L:$L,'New data'!$E:$E,$A161)</f>
        <v>-0.25191164891708223</v>
      </c>
      <c r="D161" s="3">
        <f t="shared" si="15"/>
        <v>0.25191164891708223</v>
      </c>
      <c r="E161" s="3">
        <f>AVERAGEIFS('New data'!$AM:$AM,'New data'!$E:$E,$A161)</f>
        <v>0.66325949528231531</v>
      </c>
      <c r="F161" s="3">
        <f t="shared" si="16"/>
        <v>0.66325949528231531</v>
      </c>
      <c r="G161" s="3">
        <f t="shared" si="19"/>
        <v>0.41134784636523308</v>
      </c>
    </row>
    <row r="162" spans="1:9" hidden="1" x14ac:dyDescent="0.25">
      <c r="A162" t="s">
        <v>551</v>
      </c>
      <c r="B162" s="3">
        <f>AVERAGEIFS('New data'!$N:$N,'New data'!$E:$E,$A162)</f>
        <v>1</v>
      </c>
      <c r="C162" s="34">
        <f>(AVERAGEIFS('New data'!$J:$J,'New data'!$E:$E,$A162)-AVERAGEIFS('New data'!$L:$L,'New data'!$E:$E,$A162))/AVERAGEIFS('New data'!$L:$L,'New data'!$E:$E,$A162)</f>
        <v>1.1627933628690912</v>
      </c>
      <c r="D162" s="3">
        <f t="shared" si="15"/>
        <v>1.1627933628690912</v>
      </c>
      <c r="E162" s="3">
        <f>AVERAGEIFS('New data'!$AM:$AM,'New data'!$E:$E,$A162)</f>
        <v>1.5376349783719361</v>
      </c>
      <c r="F162" s="3">
        <f t="shared" si="16"/>
        <v>1.5376349783719361</v>
      </c>
      <c r="G162" s="3">
        <f t="shared" si="19"/>
        <v>0.37484161550284489</v>
      </c>
    </row>
    <row r="163" spans="1:9" hidden="1" x14ac:dyDescent="0.25">
      <c r="A163" t="s">
        <v>576</v>
      </c>
      <c r="B163" s="3">
        <f>AVERAGEIFS('New data'!$N:$N,'New data'!$E:$E,$A163)</f>
        <v>0.90299999713897705</v>
      </c>
      <c r="C163" s="34">
        <f>(AVERAGEIFS('New data'!$J:$J,'New data'!$E:$E,$A163)-AVERAGEIFS('New data'!$L:$L,'New data'!$E:$E,$A163))/AVERAGEIFS('New data'!$L:$L,'New data'!$E:$E,$A163)</f>
        <v>0.81172515470511453</v>
      </c>
      <c r="D163" s="3">
        <f t="shared" si="15"/>
        <v>0.81172515470511453</v>
      </c>
      <c r="E163" s="3">
        <f>AVERAGEIFS('New data'!$AM:$AM,'New data'!$E:$E,$A163)</f>
        <v>7.1902612676115227</v>
      </c>
      <c r="F163" s="3">
        <f t="shared" si="16"/>
        <v>7.1902612676115227</v>
      </c>
      <c r="G163" s="3">
        <f t="shared" si="19"/>
        <v>6.3785361129064082</v>
      </c>
    </row>
    <row r="164" spans="1:9" hidden="1" x14ac:dyDescent="0.25">
      <c r="A164" t="s">
        <v>555</v>
      </c>
      <c r="B164" s="3">
        <f>AVERAGEIFS('New data'!$N:$N,'New data'!$E:$E,$A164)</f>
        <v>1</v>
      </c>
      <c r="C164" s="34">
        <f>(AVERAGEIFS('New data'!$J:$J,'New data'!$E:$E,$A164)-AVERAGEIFS('New data'!$L:$L,'New data'!$E:$E,$A164))/AVERAGEIFS('New data'!$L:$L,'New data'!$E:$E,$A164)</f>
        <v>-0.17265654611947287</v>
      </c>
      <c r="D164" s="3">
        <f t="shared" si="15"/>
        <v>0.17265654611947287</v>
      </c>
      <c r="E164" s="3">
        <f>AVERAGEIFS('New data'!$AM:$AM,'New data'!$E:$E,$A164)</f>
        <v>0.791312126409348</v>
      </c>
      <c r="F164" s="3">
        <f t="shared" si="16"/>
        <v>0.791312126409348</v>
      </c>
      <c r="G164" s="3">
        <f t="shared" si="19"/>
        <v>0.61865558028987511</v>
      </c>
    </row>
    <row r="165" spans="1:9" hidden="1" x14ac:dyDescent="0.25">
      <c r="A165" t="s">
        <v>497</v>
      </c>
      <c r="B165" s="3">
        <f>AVERAGEIFS('New data'!$N:$N,'New data'!$E:$E,$A165)</f>
        <v>0.95899999141693104</v>
      </c>
      <c r="C165" s="34">
        <f>(AVERAGEIFS('New data'!$J:$J,'New data'!$E:$E,$A165)-AVERAGEIFS('New data'!$L:$L,'New data'!$E:$E,$A165))/AVERAGEIFS('New data'!$L:$L,'New data'!$E:$E,$A165)</f>
        <v>1.7273319246258662E-2</v>
      </c>
      <c r="D165" s="3">
        <f t="shared" si="15"/>
        <v>1.7273319246258662E-2</v>
      </c>
      <c r="E165" s="3">
        <f>AVERAGEIFS('New data'!$AM:$AM,'New data'!$E:$E,$A165)</f>
        <v>1.0720617918689215</v>
      </c>
      <c r="F165" s="3">
        <f t="shared" si="16"/>
        <v>1.0720617918689215</v>
      </c>
      <c r="G165" s="3">
        <f t="shared" si="19"/>
        <v>1.0547884726226628</v>
      </c>
    </row>
    <row r="166" spans="1:9" hidden="1" x14ac:dyDescent="0.25">
      <c r="A166" t="s">
        <v>505</v>
      </c>
      <c r="B166" s="3">
        <f>AVERAGEIFS('New data'!$N:$N,'New data'!$E:$E,$A166)</f>
        <v>0.95999997854232699</v>
      </c>
      <c r="C166" s="34">
        <f>(AVERAGEIFS('New data'!$J:$J,'New data'!$E:$E,$A166)-AVERAGEIFS('New data'!$L:$L,'New data'!$E:$E,$A166))/AVERAGEIFS('New data'!$L:$L,'New data'!$E:$E,$A166)</f>
        <v>2.503801544224752E-3</v>
      </c>
      <c r="D166" s="3">
        <f t="shared" si="15"/>
        <v>2.503801544224752E-3</v>
      </c>
      <c r="E166" s="3">
        <f>AVERAGEIFS('New data'!$AM:$AM,'New data'!$E:$E,$A166)</f>
        <v>1.0068003325915069</v>
      </c>
      <c r="F166" s="3">
        <f t="shared" si="16"/>
        <v>1.0068003325915069</v>
      </c>
      <c r="G166" s="3">
        <f t="shared" si="19"/>
        <v>1.0042965310472822</v>
      </c>
    </row>
    <row r="167" spans="1:9" x14ac:dyDescent="0.25">
      <c r="A167" t="s">
        <v>628</v>
      </c>
      <c r="B167" s="3">
        <f>AVERAGEIFS('New data'!$N:$N,'New data'!$E:$E,$A167)</f>
        <v>0.12700000405311501</v>
      </c>
      <c r="C167" s="36">
        <f>-(AVERAGEIFS('New data'!$J:$J,'New data'!$E:$E,$A167)-AVERAGEIFS('New data'!$L:$L,'New data'!$E:$E,$A167))/AVERAGEIFS('New data'!$L:$L,'New data'!$E:$E,$A167)</f>
        <v>0.24013524351999832</v>
      </c>
      <c r="D167" s="34">
        <f t="shared" si="15"/>
        <v>0.24013524351999832</v>
      </c>
      <c r="E167" s="36">
        <f>AVERAGEIFS('New data'!$AM:$AM,'New data'!$E:$E,$A167)</f>
        <v>0.74535774022959844</v>
      </c>
      <c r="F167" s="3">
        <f t="shared" si="16"/>
        <v>0.74535774022959844</v>
      </c>
      <c r="G167" s="34">
        <f>ABS($B167-$F167)</f>
        <v>0.61835773617648337</v>
      </c>
      <c r="H167" s="3">
        <f>AVERAGEIFS('New data'!$Q:$Q,'New data'!$E:$E,$A167)</f>
        <v>0.28337220255411738</v>
      </c>
      <c r="I167" s="14">
        <f>AVERAGEIFS('New data'!$J:$J,'New data'!$E:$E,$A167)</f>
        <v>16.2036628723144</v>
      </c>
    </row>
    <row r="168" spans="1:9" hidden="1" x14ac:dyDescent="0.25">
      <c r="A168" t="s">
        <v>533</v>
      </c>
      <c r="B168" s="3">
        <f>AVERAGEIFS('New data'!$N:$N,'New data'!$E:$E,$A168)</f>
        <v>0.90899997949600198</v>
      </c>
      <c r="C168" s="34">
        <f>(AVERAGEIFS('New data'!$J:$J,'New data'!$E:$E,$A168)-AVERAGEIFS('New data'!$L:$L,'New data'!$E:$E,$A168))/AVERAGEIFS('New data'!$L:$L,'New data'!$E:$E,$A168)</f>
        <v>0.97158629155324105</v>
      </c>
      <c r="D168" s="3">
        <f t="shared" si="15"/>
        <v>0.97158629155324105</v>
      </c>
      <c r="E168" s="3">
        <f>AVERAGEIFS('New data'!$AM:$AM,'New data'!$E:$E,$A168)</f>
        <v>3.5170165750185278</v>
      </c>
      <c r="F168" s="3">
        <f t="shared" si="16"/>
        <v>3.5170165750185278</v>
      </c>
      <c r="G168" s="3">
        <f t="shared" ref="G168:G180" si="20">ABS($D168-$F168)</f>
        <v>2.5454302834652869</v>
      </c>
    </row>
    <row r="169" spans="1:9" hidden="1" x14ac:dyDescent="0.25">
      <c r="A169" t="s">
        <v>498</v>
      </c>
      <c r="B169" s="3">
        <f>AVERAGEIFS('New data'!$N:$N,'New data'!$E:$E,$A169)</f>
        <v>0.980000019073486</v>
      </c>
      <c r="C169" s="34">
        <f>(AVERAGEIFS('New data'!$J:$J,'New data'!$E:$E,$A169)-AVERAGEIFS('New data'!$L:$L,'New data'!$E:$E,$A169))/AVERAGEIFS('New data'!$L:$L,'New data'!$E:$E,$A169)</f>
        <v>4.0792213477990509E-2</v>
      </c>
      <c r="D169" s="3">
        <f t="shared" si="15"/>
        <v>4.0792213477990509E-2</v>
      </c>
      <c r="E169" s="3">
        <f>AVERAGEIFS('New data'!$AM:$AM,'New data'!$E:$E,$A169)</f>
        <v>1.1599514183093353</v>
      </c>
      <c r="F169" s="3">
        <f t="shared" si="16"/>
        <v>1.1599514183093353</v>
      </c>
      <c r="G169" s="3">
        <f t="shared" si="20"/>
        <v>1.1191592048313448</v>
      </c>
    </row>
    <row r="170" spans="1:9" hidden="1" x14ac:dyDescent="0.25">
      <c r="A170" t="s">
        <v>503</v>
      </c>
      <c r="B170" s="3">
        <f>AVERAGEIFS('New data'!$N:$N,'New data'!$E:$E,$A170)</f>
        <v>0.98699998855590798</v>
      </c>
      <c r="C170" s="34">
        <f>(AVERAGEIFS('New data'!$J:$J,'New data'!$E:$E,$A170)-AVERAGEIFS('New data'!$L:$L,'New data'!$E:$E,$A170))/AVERAGEIFS('New data'!$L:$L,'New data'!$E:$E,$A170)</f>
        <v>-6.514116407407804E-3</v>
      </c>
      <c r="D170" s="3">
        <f t="shared" si="15"/>
        <v>6.514116407407804E-3</v>
      </c>
      <c r="E170" s="3">
        <f>AVERAGEIFS('New data'!$AM:$AM,'New data'!$E:$E,$A170)</f>
        <v>0.975561326351712</v>
      </c>
      <c r="F170" s="3">
        <f t="shared" si="16"/>
        <v>0.975561326351712</v>
      </c>
      <c r="G170" s="3">
        <f t="shared" si="20"/>
        <v>0.96904720994430416</v>
      </c>
    </row>
    <row r="171" spans="1:9" hidden="1" x14ac:dyDescent="0.25">
      <c r="A171" t="s">
        <v>496</v>
      </c>
      <c r="B171" s="3">
        <f>AVERAGEIFS('New data'!$N:$N,'New data'!$E:$E,$A171)</f>
        <v>0.99500000476837103</v>
      </c>
      <c r="C171" s="34">
        <f>(AVERAGEIFS('New data'!$J:$J,'New data'!$E:$E,$A171)-AVERAGEIFS('New data'!$L:$L,'New data'!$E:$E,$A171))/AVERAGEIFS('New data'!$L:$L,'New data'!$E:$E,$A171)</f>
        <v>-9.3593774955677667E-2</v>
      </c>
      <c r="D171" s="3">
        <f t="shared" si="15"/>
        <v>9.3593774955677667E-2</v>
      </c>
      <c r="E171" s="3">
        <f>AVERAGEIFS('New data'!$AM:$AM,'New data'!$E:$E,$A171)</f>
        <v>0.89593169438383724</v>
      </c>
      <c r="F171" s="3">
        <f t="shared" si="16"/>
        <v>0.89593169438383724</v>
      </c>
      <c r="G171" s="3">
        <f t="shared" si="20"/>
        <v>0.80233791942815957</v>
      </c>
    </row>
    <row r="172" spans="1:9" hidden="1" x14ac:dyDescent="0.25">
      <c r="A172" t="s">
        <v>487</v>
      </c>
      <c r="B172" s="3">
        <f>AVERAGEIFS('New data'!$N:$N,'New data'!$E:$E,$A172)</f>
        <v>0.99599999189376798</v>
      </c>
      <c r="C172" s="34">
        <f>(AVERAGEIFS('New data'!$J:$J,'New data'!$E:$E,$A172)-AVERAGEIFS('New data'!$L:$L,'New data'!$E:$E,$A172))/AVERAGEIFS('New data'!$L:$L,'New data'!$E:$E,$A172)</f>
        <v>-4.5483101161492871E-3</v>
      </c>
      <c r="D172" s="3">
        <f t="shared" si="15"/>
        <v>4.5483101161492871E-3</v>
      </c>
      <c r="E172" s="3">
        <f>AVERAGEIFS('New data'!$AM:$AM,'New data'!$E:$E,$A172)</f>
        <v>0.99610643905006635</v>
      </c>
      <c r="F172" s="3">
        <f t="shared" si="16"/>
        <v>0.99610643905006635</v>
      </c>
      <c r="G172" s="3">
        <f t="shared" si="20"/>
        <v>0.99155812893391704</v>
      </c>
    </row>
    <row r="173" spans="1:9" hidden="1" x14ac:dyDescent="0.25">
      <c r="A173" t="s">
        <v>490</v>
      </c>
      <c r="B173" s="3">
        <f>AVERAGEIFS('New data'!$N:$N,'New data'!$E:$E,$A173)</f>
        <v>0.99699997901916504</v>
      </c>
      <c r="C173" s="34">
        <f>(AVERAGEIFS('New data'!$J:$J,'New data'!$E:$E,$A173)-AVERAGEIFS('New data'!$L:$L,'New data'!$E:$E,$A173))/AVERAGEIFS('New data'!$L:$L,'New data'!$E:$E,$A173)</f>
        <v>8.5314845764549604E-2</v>
      </c>
      <c r="D173" s="3">
        <f t="shared" si="15"/>
        <v>8.5314845764549604E-2</v>
      </c>
      <c r="E173" s="3">
        <f>AVERAGEIFS('New data'!$AM:$AM,'New data'!$E:$E,$A173)</f>
        <v>1.500241767352076</v>
      </c>
      <c r="F173" s="3">
        <f t="shared" si="16"/>
        <v>1.500241767352076</v>
      </c>
      <c r="G173" s="3">
        <f t="shared" si="20"/>
        <v>1.4149269215875264</v>
      </c>
    </row>
    <row r="174" spans="1:9" hidden="1" x14ac:dyDescent="0.25">
      <c r="A174" t="s">
        <v>526</v>
      </c>
      <c r="B174" s="3">
        <f>AVERAGEIFS('New data'!$N:$N,'New data'!$E:$E,$A174)</f>
        <v>1</v>
      </c>
      <c r="C174" s="34">
        <f>(AVERAGEIFS('New data'!$J:$J,'New data'!$E:$E,$A174)-AVERAGEIFS('New data'!$L:$L,'New data'!$E:$E,$A174))/AVERAGEIFS('New data'!$L:$L,'New data'!$E:$E,$A174)</f>
        <v>1.7115820019559322</v>
      </c>
      <c r="D174" s="3">
        <f t="shared" si="15"/>
        <v>1.7115820019559322</v>
      </c>
      <c r="E174" s="3">
        <f>AVERAGEIFS('New data'!$AM:$AM,'New data'!$E:$E,$A174)</f>
        <v>1.6312115955635216</v>
      </c>
      <c r="F174" s="3">
        <f t="shared" si="16"/>
        <v>1.6312115955635216</v>
      </c>
      <c r="G174" s="3">
        <f t="shared" si="20"/>
        <v>8.0370406392410665E-2</v>
      </c>
    </row>
    <row r="175" spans="1:9" hidden="1" x14ac:dyDescent="0.25">
      <c r="A175" t="s">
        <v>560</v>
      </c>
      <c r="B175" s="3">
        <f>AVERAGEIFS('New data'!$N:$N,'New data'!$E:$E,$A175)</f>
        <v>1</v>
      </c>
      <c r="C175" s="34">
        <f>(AVERAGEIFS('New data'!$J:$J,'New data'!$E:$E,$A175)-AVERAGEIFS('New data'!$L:$L,'New data'!$E:$E,$A175))/AVERAGEIFS('New data'!$L:$L,'New data'!$E:$E,$A175)</f>
        <v>-0.17952001160708689</v>
      </c>
      <c r="D175" s="3">
        <f t="shared" si="15"/>
        <v>0.17952001160708689</v>
      </c>
      <c r="E175" s="3">
        <f>AVERAGEIFS('New data'!$AM:$AM,'New data'!$E:$E,$A175)</f>
        <v>0.7812012308079378</v>
      </c>
      <c r="F175" s="3">
        <f t="shared" si="16"/>
        <v>0.7812012308079378</v>
      </c>
      <c r="G175" s="3">
        <f t="shared" si="20"/>
        <v>0.60168121920085094</v>
      </c>
    </row>
    <row r="176" spans="1:9" hidden="1" x14ac:dyDescent="0.25">
      <c r="A176" t="s">
        <v>472</v>
      </c>
      <c r="B176" s="3">
        <f>AVERAGEIFS('New data'!$N:$N,'New data'!$E:$E,$A176)</f>
        <v>1</v>
      </c>
      <c r="C176" s="34">
        <f>(AVERAGEIFS('New data'!$J:$J,'New data'!$E:$E,$A176)-AVERAGEIFS('New data'!$L:$L,'New data'!$E:$E,$A176))/AVERAGEIFS('New data'!$L:$L,'New data'!$E:$E,$A176)</f>
        <v>-0.11129221981451792</v>
      </c>
      <c r="D176" s="3">
        <f t="shared" si="15"/>
        <v>0.11129221981451792</v>
      </c>
      <c r="E176" s="3">
        <f>AVERAGEIFS('New data'!$AM:$AM,'New data'!$E:$E,$A176)</f>
        <v>0.87477073758565482</v>
      </c>
      <c r="F176" s="3">
        <f t="shared" si="16"/>
        <v>0.87477073758565482</v>
      </c>
      <c r="G176" s="3">
        <f t="shared" si="20"/>
        <v>0.76347851777113696</v>
      </c>
    </row>
    <row r="177" spans="1:9" hidden="1" x14ac:dyDescent="0.25">
      <c r="A177" t="s">
        <v>539</v>
      </c>
      <c r="B177" s="3">
        <f>AVERAGEIFS('New data'!$N:$N,'New data'!$E:$E,$A177)</f>
        <v>1</v>
      </c>
      <c r="C177" s="34">
        <f>(AVERAGEIFS('New data'!$J:$J,'New data'!$E:$E,$A177)-AVERAGEIFS('New data'!$L:$L,'New data'!$E:$E,$A177))/AVERAGEIFS('New data'!$L:$L,'New data'!$E:$E,$A177)</f>
        <v>1.2800196648673274</v>
      </c>
      <c r="D177" s="3">
        <f t="shared" si="15"/>
        <v>1.2800196648673274</v>
      </c>
      <c r="E177" s="3">
        <f>AVERAGEIFS('New data'!$AM:$AM,'New data'!$E:$E,$A177)</f>
        <v>3.757787446129913</v>
      </c>
      <c r="F177" s="3">
        <f t="shared" si="16"/>
        <v>3.757787446129913</v>
      </c>
      <c r="G177" s="3">
        <f t="shared" si="20"/>
        <v>2.4777677812625853</v>
      </c>
    </row>
    <row r="178" spans="1:9" hidden="1" x14ac:dyDescent="0.25">
      <c r="A178" t="s">
        <v>568</v>
      </c>
      <c r="B178" s="3">
        <f>AVERAGEIFS('New data'!$N:$N,'New data'!$E:$E,$A178)</f>
        <v>0.990999996662139</v>
      </c>
      <c r="C178" s="34">
        <f>(AVERAGEIFS('New data'!$J:$J,'New data'!$E:$E,$A178)-AVERAGEIFS('New data'!$L:$L,'New data'!$E:$E,$A178))/AVERAGEIFS('New data'!$L:$L,'New data'!$E:$E,$A178)</f>
        <v>0.12420966688163876</v>
      </c>
      <c r="D178" s="3">
        <f t="shared" si="15"/>
        <v>0.12420966688163876</v>
      </c>
      <c r="E178" s="3">
        <f>AVERAGEIFS('New data'!$AM:$AM,'New data'!$E:$E,$A178)</f>
        <v>1.1682107270653508</v>
      </c>
      <c r="F178" s="3">
        <f t="shared" si="16"/>
        <v>1.1682107270653508</v>
      </c>
      <c r="G178" s="3">
        <f t="shared" si="20"/>
        <v>1.044001060183712</v>
      </c>
    </row>
    <row r="179" spans="1:9" hidden="1" x14ac:dyDescent="0.25">
      <c r="A179" t="s">
        <v>398</v>
      </c>
      <c r="B179" s="3">
        <f>AVERAGEIFS('New data'!$N:$N,'New data'!$E:$E,$A179)</f>
        <v>1</v>
      </c>
      <c r="C179" s="34">
        <f>(AVERAGEIFS('New data'!$J:$J,'New data'!$E:$E,$A179)-AVERAGEIFS('New data'!$L:$L,'New data'!$E:$E,$A179))/AVERAGEIFS('New data'!$L:$L,'New data'!$E:$E,$A179)</f>
        <v>-0.10241920097809917</v>
      </c>
      <c r="D179" s="3">
        <f t="shared" si="15"/>
        <v>0.10241920097809917</v>
      </c>
      <c r="E179" s="3">
        <f>AVERAGEIFS('New data'!$AM:$AM,'New data'!$E:$E,$A179)</f>
        <v>0.88589417121031777</v>
      </c>
      <c r="F179" s="3">
        <f t="shared" si="16"/>
        <v>0.88589417121031777</v>
      </c>
      <c r="G179" s="3">
        <f t="shared" si="20"/>
        <v>0.78347497023221857</v>
      </c>
    </row>
    <row r="180" spans="1:9" hidden="1" x14ac:dyDescent="0.25">
      <c r="A180" t="s">
        <v>423</v>
      </c>
      <c r="B180" s="3">
        <f>AVERAGEIFS('New data'!$N:$N,'New data'!$E:$E,$A180)</f>
        <v>1</v>
      </c>
      <c r="C180" s="34">
        <f>(AVERAGEIFS('New data'!$J:$J,'New data'!$E:$E,$A180)-AVERAGEIFS('New data'!$L:$L,'New data'!$E:$E,$A180))/AVERAGEIFS('New data'!$L:$L,'New data'!$E:$E,$A180)</f>
        <v>-8.5321649218679407E-2</v>
      </c>
      <c r="D180" s="3">
        <f t="shared" si="15"/>
        <v>8.5321649218679407E-2</v>
      </c>
      <c r="E180" s="3">
        <f>AVERAGEIFS('New data'!$AM:$AM,'New data'!$E:$E,$A180)</f>
        <v>0.90671950511805877</v>
      </c>
      <c r="F180" s="3">
        <f t="shared" si="16"/>
        <v>0.90671950511805877</v>
      </c>
      <c r="G180" s="3">
        <f t="shared" si="20"/>
        <v>0.8213978558993793</v>
      </c>
    </row>
    <row r="181" spans="1:9" x14ac:dyDescent="0.25">
      <c r="A181" t="s">
        <v>645</v>
      </c>
      <c r="B181" s="3">
        <f>AVERAGEIFS('New data'!$N:$N,'New data'!$E:$E,$A181)</f>
        <v>0.55400002002715998</v>
      </c>
      <c r="C181" s="36">
        <f>-(AVERAGEIFS('New data'!$J:$J,'New data'!$E:$E,$A181)-AVERAGEIFS('New data'!$L:$L,'New data'!$E:$E,$A181))/AVERAGEIFS('New data'!$L:$L,'New data'!$E:$E,$A181)</f>
        <v>-0.21112118280196618</v>
      </c>
      <c r="D181" s="34">
        <f t="shared" si="15"/>
        <v>0.21112118280196618</v>
      </c>
      <c r="E181" s="36">
        <f>AVERAGEIFS('New data'!$AM:$AM,'New data'!$E:$E,$A181)</f>
        <v>1.617095531462154</v>
      </c>
      <c r="F181" s="3">
        <f t="shared" si="16"/>
        <v>1.617095531462154</v>
      </c>
      <c r="G181" s="34">
        <f>ABS($B181-$F181)</f>
        <v>1.063095511434994</v>
      </c>
      <c r="H181" s="3">
        <f>AVERAGEIFS('New data'!$Q:$Q,'New data'!$E:$E,$A181)</f>
        <v>0.68257635049421594</v>
      </c>
      <c r="I181" s="14">
        <f>AVERAGEIFS('New data'!$J:$J,'New data'!$E:$E,$A181)</f>
        <v>67.467147827148395</v>
      </c>
    </row>
    <row r="182" spans="1:9" hidden="1" x14ac:dyDescent="0.25">
      <c r="A182" t="s">
        <v>411</v>
      </c>
      <c r="B182" s="3">
        <f>AVERAGEIFS('New data'!$N:$N,'New data'!$E:$E,$A182)</f>
        <v>1</v>
      </c>
      <c r="C182" s="34">
        <f>(AVERAGEIFS('New data'!$J:$J,'New data'!$E:$E,$A182)-AVERAGEIFS('New data'!$L:$L,'New data'!$E:$E,$A182))/AVERAGEIFS('New data'!$L:$L,'New data'!$E:$E,$A182)</f>
        <v>-0.1782904221338952</v>
      </c>
      <c r="D182" s="3">
        <f t="shared" si="15"/>
        <v>0.1782904221338952</v>
      </c>
      <c r="E182" s="3">
        <f>AVERAGEIFS('New data'!$AM:$AM,'New data'!$E:$E,$A182)</f>
        <v>0.78302501645788636</v>
      </c>
      <c r="F182" s="3">
        <f t="shared" si="16"/>
        <v>0.78302501645788636</v>
      </c>
      <c r="G182" s="3">
        <f t="shared" ref="G182:G194" si="21">ABS($D182-$F182)</f>
        <v>0.60473459432399113</v>
      </c>
    </row>
    <row r="183" spans="1:9" hidden="1" x14ac:dyDescent="0.25">
      <c r="A183" t="s">
        <v>419</v>
      </c>
      <c r="B183" s="3">
        <f>AVERAGEIFS('New data'!$N:$N,'New data'!$E:$E,$A183)</f>
        <v>1</v>
      </c>
      <c r="C183" s="34">
        <f>(AVERAGEIFS('New data'!$J:$J,'New data'!$E:$E,$A183)-AVERAGEIFS('New data'!$L:$L,'New data'!$E:$E,$A183))/AVERAGEIFS('New data'!$L:$L,'New data'!$E:$E,$A183)</f>
        <v>-0.19616138026056049</v>
      </c>
      <c r="D183" s="3">
        <f t="shared" si="15"/>
        <v>0.19616138026056049</v>
      </c>
      <c r="E183" s="3">
        <f>AVERAGEIFS('New data'!$AM:$AM,'New data'!$E:$E,$A183)</f>
        <v>0.75596920147461288</v>
      </c>
      <c r="F183" s="3">
        <f t="shared" si="16"/>
        <v>0.75596920147461288</v>
      </c>
      <c r="G183" s="3">
        <f t="shared" si="21"/>
        <v>0.55980782121405237</v>
      </c>
    </row>
    <row r="184" spans="1:9" hidden="1" x14ac:dyDescent="0.25">
      <c r="A184" t="s">
        <v>425</v>
      </c>
      <c r="B184" s="3">
        <f>AVERAGEIFS('New data'!$N:$N,'New data'!$E:$E,$A184)</f>
        <v>1</v>
      </c>
      <c r="C184" s="34">
        <f>(AVERAGEIFS('New data'!$J:$J,'New data'!$E:$E,$A184)-AVERAGEIFS('New data'!$L:$L,'New data'!$E:$E,$A184))/AVERAGEIFS('New data'!$L:$L,'New data'!$E:$E,$A184)</f>
        <v>-6.9206742833202772E-2</v>
      </c>
      <c r="D184" s="3">
        <f t="shared" si="15"/>
        <v>6.9206742833202772E-2</v>
      </c>
      <c r="E184" s="3">
        <f>AVERAGEIFS('New data'!$AM:$AM,'New data'!$E:$E,$A184)</f>
        <v>0.92564756749113297</v>
      </c>
      <c r="F184" s="3">
        <f t="shared" si="16"/>
        <v>0.92564756749113297</v>
      </c>
      <c r="G184" s="3">
        <f t="shared" si="21"/>
        <v>0.85644082465793026</v>
      </c>
    </row>
    <row r="185" spans="1:9" hidden="1" x14ac:dyDescent="0.25">
      <c r="A185" t="s">
        <v>454</v>
      </c>
      <c r="B185" s="3">
        <f>AVERAGEIFS('New data'!$N:$N,'New data'!$E:$E,$A185)</f>
        <v>1</v>
      </c>
      <c r="C185" s="34">
        <f>(AVERAGEIFS('New data'!$J:$J,'New data'!$E:$E,$A185)-AVERAGEIFS('New data'!$L:$L,'New data'!$E:$E,$A185))/AVERAGEIFS('New data'!$L:$L,'New data'!$E:$E,$A185)</f>
        <v>3.3217674494143742E-2</v>
      </c>
      <c r="D185" s="3">
        <f t="shared" si="15"/>
        <v>3.3217674494143742E-2</v>
      </c>
      <c r="E185" s="3">
        <f>AVERAGEIFS('New data'!$AM:$AM,'New data'!$E:$E,$A185)</f>
        <v>1.0321497350598525</v>
      </c>
      <c r="F185" s="3">
        <f t="shared" si="16"/>
        <v>1.0321497350598525</v>
      </c>
      <c r="G185" s="3">
        <f t="shared" si="21"/>
        <v>0.99893206056570882</v>
      </c>
    </row>
    <row r="186" spans="1:9" hidden="1" x14ac:dyDescent="0.25">
      <c r="A186" t="s">
        <v>467</v>
      </c>
      <c r="B186" s="3">
        <f>AVERAGEIFS('New data'!$N:$N,'New data'!$E:$E,$A186)</f>
        <v>1</v>
      </c>
      <c r="C186" s="34">
        <f>(AVERAGEIFS('New data'!$J:$J,'New data'!$E:$E,$A186)-AVERAGEIFS('New data'!$L:$L,'New data'!$E:$E,$A186))/AVERAGEIFS('New data'!$L:$L,'New data'!$E:$E,$A186)</f>
        <v>-3.4277746658270318E-2</v>
      </c>
      <c r="D186" s="3">
        <f t="shared" si="15"/>
        <v>3.4277746658270318E-2</v>
      </c>
      <c r="E186" s="3">
        <f>AVERAGEIFS('New data'!$AM:$AM,'New data'!$E:$E,$A186)</f>
        <v>0.9645055847686459</v>
      </c>
      <c r="F186" s="3">
        <f t="shared" si="16"/>
        <v>0.9645055847686459</v>
      </c>
      <c r="G186" s="3">
        <f t="shared" si="21"/>
        <v>0.93022783811037557</v>
      </c>
    </row>
    <row r="187" spans="1:9" hidden="1" x14ac:dyDescent="0.25">
      <c r="A187" t="s">
        <v>475</v>
      </c>
      <c r="B187" s="3">
        <f>AVERAGEIFS('New data'!$N:$N,'New data'!$E:$E,$A187)</f>
        <v>1</v>
      </c>
      <c r="C187" s="34">
        <f>(AVERAGEIFS('New data'!$J:$J,'New data'!$E:$E,$A187)-AVERAGEIFS('New data'!$L:$L,'New data'!$E:$E,$A187))/AVERAGEIFS('New data'!$L:$L,'New data'!$E:$E,$A187)</f>
        <v>2.6769359839592652E-2</v>
      </c>
      <c r="D187" s="3">
        <f t="shared" si="15"/>
        <v>2.6769359839592652E-2</v>
      </c>
      <c r="E187" s="3">
        <f>AVERAGEIFS('New data'!$AM:$AM,'New data'!$E:$E,$A187)</f>
        <v>1.0260714439743066</v>
      </c>
      <c r="F187" s="3">
        <f t="shared" si="16"/>
        <v>1.0260714439743066</v>
      </c>
      <c r="G187" s="3">
        <f t="shared" si="21"/>
        <v>0.999302084134714</v>
      </c>
    </row>
    <row r="188" spans="1:9" hidden="1" x14ac:dyDescent="0.25">
      <c r="A188" t="s">
        <v>479</v>
      </c>
      <c r="B188" s="3">
        <f>AVERAGEIFS('New data'!$N:$N,'New data'!$E:$E,$A188)</f>
        <v>1</v>
      </c>
      <c r="C188" s="34">
        <f>(AVERAGEIFS('New data'!$J:$J,'New data'!$E:$E,$A188)-AVERAGEIFS('New data'!$L:$L,'New data'!$E:$E,$A188))/AVERAGEIFS('New data'!$L:$L,'New data'!$E:$E,$A188)</f>
        <v>7.9053692352326371E-2</v>
      </c>
      <c r="D188" s="3">
        <f t="shared" si="15"/>
        <v>7.9053692352326371E-2</v>
      </c>
      <c r="E188" s="3">
        <f>AVERAGEIFS('New data'!$AM:$AM,'New data'!$E:$E,$A188)</f>
        <v>1.0732620562930377</v>
      </c>
      <c r="F188" s="3">
        <f t="shared" si="16"/>
        <v>1.0732620562930377</v>
      </c>
      <c r="G188" s="3">
        <f t="shared" si="21"/>
        <v>0.99420836394071133</v>
      </c>
    </row>
    <row r="189" spans="1:9" hidden="1" x14ac:dyDescent="0.25">
      <c r="A189" t="s">
        <v>481</v>
      </c>
      <c r="B189" s="3">
        <f>AVERAGEIFS('New data'!$N:$N,'New data'!$E:$E,$A189)</f>
        <v>1</v>
      </c>
      <c r="C189" s="34">
        <f>(AVERAGEIFS('New data'!$J:$J,'New data'!$E:$E,$A189)-AVERAGEIFS('New data'!$L:$L,'New data'!$E:$E,$A189))/AVERAGEIFS('New data'!$L:$L,'New data'!$E:$E,$A189)</f>
        <v>2.5815802125972199E-4</v>
      </c>
      <c r="D189" s="3">
        <f t="shared" si="15"/>
        <v>2.5815802125972199E-4</v>
      </c>
      <c r="E189" s="3">
        <f>AVERAGEIFS('New data'!$AM:$AM,'New data'!$E:$E,$A189)</f>
        <v>1.0002580913928965</v>
      </c>
      <c r="F189" s="3">
        <f t="shared" si="16"/>
        <v>1.0002580913928965</v>
      </c>
      <c r="G189" s="3">
        <f t="shared" si="21"/>
        <v>0.99999993337163673</v>
      </c>
    </row>
    <row r="190" spans="1:9" hidden="1" x14ac:dyDescent="0.25">
      <c r="A190" t="s">
        <v>483</v>
      </c>
      <c r="B190" s="3">
        <f>AVERAGEIFS('New data'!$N:$N,'New data'!$E:$E,$A190)</f>
        <v>1</v>
      </c>
      <c r="C190" s="34">
        <f>(AVERAGEIFS('New data'!$J:$J,'New data'!$E:$E,$A190)-AVERAGEIFS('New data'!$L:$L,'New data'!$E:$E,$A190))/AVERAGEIFS('New data'!$L:$L,'New data'!$E:$E,$A190)</f>
        <v>-0.15256485309659953</v>
      </c>
      <c r="D190" s="3">
        <f t="shared" si="15"/>
        <v>0.15256485309659953</v>
      </c>
      <c r="E190" s="3">
        <f>AVERAGEIFS('New data'!$AM:$AM,'New data'!$E:$E,$A190)</f>
        <v>0.81996869771795</v>
      </c>
      <c r="F190" s="3">
        <f t="shared" si="16"/>
        <v>0.81996869771795</v>
      </c>
      <c r="G190" s="3">
        <f t="shared" si="21"/>
        <v>0.66740384462135049</v>
      </c>
    </row>
    <row r="191" spans="1:9" hidden="1" x14ac:dyDescent="0.25">
      <c r="A191" t="s">
        <v>485</v>
      </c>
      <c r="B191" s="3">
        <f>AVERAGEIFS('New data'!$N:$N,'New data'!$E:$E,$A191)</f>
        <v>1</v>
      </c>
      <c r="C191" s="34">
        <f>(AVERAGEIFS('New data'!$J:$J,'New data'!$E:$E,$A191)-AVERAGEIFS('New data'!$L:$L,'New data'!$E:$E,$A191))/AVERAGEIFS('New data'!$L:$L,'New data'!$E:$E,$A191)</f>
        <v>-0.17757914872670133</v>
      </c>
      <c r="D191" s="3">
        <f t="shared" si="15"/>
        <v>0.17757914872670133</v>
      </c>
      <c r="E191" s="3">
        <f>AVERAGEIFS('New data'!$AM:$AM,'New data'!$E:$E,$A191)</f>
        <v>0.78407752131798758</v>
      </c>
      <c r="F191" s="3">
        <f t="shared" si="16"/>
        <v>0.78407752131798758</v>
      </c>
      <c r="G191" s="3">
        <f t="shared" si="21"/>
        <v>0.60649837259128625</v>
      </c>
    </row>
    <row r="192" spans="1:9" hidden="1" x14ac:dyDescent="0.25">
      <c r="A192" t="s">
        <v>488</v>
      </c>
      <c r="B192" s="3">
        <f>AVERAGEIFS('New data'!$N:$N,'New data'!$E:$E,$A192)</f>
        <v>1</v>
      </c>
      <c r="C192" s="34">
        <f>(AVERAGEIFS('New data'!$J:$J,'New data'!$E:$E,$A192)-AVERAGEIFS('New data'!$L:$L,'New data'!$E:$E,$A192))/AVERAGEIFS('New data'!$L:$L,'New data'!$E:$E,$A192)</f>
        <v>-0.12711385878776429</v>
      </c>
      <c r="D192" s="3">
        <f t="shared" si="15"/>
        <v>0.12711385878776429</v>
      </c>
      <c r="E192" s="3">
        <f>AVERAGEIFS('New data'!$AM:$AM,'New data'!$E:$E,$A192)</f>
        <v>0.8543752125434908</v>
      </c>
      <c r="F192" s="3">
        <f t="shared" si="16"/>
        <v>0.8543752125434908</v>
      </c>
      <c r="G192" s="3">
        <f t="shared" si="21"/>
        <v>0.72726135375572654</v>
      </c>
    </row>
    <row r="193" spans="1:9" hidden="1" x14ac:dyDescent="0.25">
      <c r="A193" t="s">
        <v>547</v>
      </c>
      <c r="B193" s="3">
        <f>AVERAGEIFS('New data'!$N:$N,'New data'!$E:$E,$A193)</f>
        <v>1</v>
      </c>
      <c r="C193" s="34">
        <f>(AVERAGEIFS('New data'!$J:$J,'New data'!$E:$E,$A193)-AVERAGEIFS('New data'!$L:$L,'New data'!$E:$E,$A193))/AVERAGEIFS('New data'!$L:$L,'New data'!$E:$E,$A193)</f>
        <v>0.43798588442115416</v>
      </c>
      <c r="D193" s="3">
        <f t="shared" si="15"/>
        <v>0.43798588442115416</v>
      </c>
      <c r="E193" s="3">
        <f>AVERAGEIFS('New data'!$AM:$AM,'New data'!$E:$E,$A193)</f>
        <v>1.3045828816306224</v>
      </c>
      <c r="F193" s="3">
        <f t="shared" si="16"/>
        <v>1.3045828816306224</v>
      </c>
      <c r="G193" s="3">
        <f t="shared" si="21"/>
        <v>0.86659699720946826</v>
      </c>
    </row>
    <row r="194" spans="1:9" hidden="1" x14ac:dyDescent="0.25">
      <c r="A194" t="s">
        <v>557</v>
      </c>
      <c r="B194" s="3">
        <f>AVERAGEIFS('New data'!$N:$N,'New data'!$E:$E,$A194)</f>
        <v>1</v>
      </c>
      <c r="C194" s="34">
        <f>(AVERAGEIFS('New data'!$J:$J,'New data'!$E:$E,$A194)-AVERAGEIFS('New data'!$L:$L,'New data'!$E:$E,$A194))/AVERAGEIFS('New data'!$L:$L,'New data'!$E:$E,$A194)</f>
        <v>-0.20552410325721021</v>
      </c>
      <c r="D194" s="3">
        <f t="shared" si="15"/>
        <v>0.20552410325721021</v>
      </c>
      <c r="E194" s="3">
        <f>AVERAGEIFS('New data'!$AM:$AM,'New data'!$E:$E,$A194)</f>
        <v>0.74130857323699484</v>
      </c>
      <c r="F194" s="3">
        <f t="shared" si="16"/>
        <v>0.74130857323699484</v>
      </c>
      <c r="G194" s="3">
        <f t="shared" si="21"/>
        <v>0.53578446997978468</v>
      </c>
    </row>
    <row r="195" spans="1:9" x14ac:dyDescent="0.25">
      <c r="A195" t="s">
        <v>626</v>
      </c>
      <c r="B195" s="3">
        <f>AVERAGEIFS('New data'!$N:$N,'New data'!$E:$E,$A195)</f>
        <v>0.104000002145767</v>
      </c>
      <c r="C195" s="36">
        <f>-(AVERAGEIFS('New data'!$J:$J,'New data'!$E:$E,$A195)-AVERAGEIFS('New data'!$L:$L,'New data'!$E:$E,$A195))/AVERAGEIFS('New data'!$L:$L,'New data'!$E:$E,$A195)</f>
        <v>6.627060243090066E-2</v>
      </c>
      <c r="D195" s="34">
        <f t="shared" si="15"/>
        <v>6.627060243090066E-2</v>
      </c>
      <c r="E195" s="36">
        <f>AVERAGEIFS('New data'!$AM:$AM,'New data'!$E:$E,$A195)</f>
        <v>0.93050486783164554</v>
      </c>
      <c r="F195" s="3">
        <f t="shared" si="16"/>
        <v>0.93050486783164554</v>
      </c>
      <c r="G195" s="34">
        <f>ABS($B195-$F195)</f>
        <v>0.82650486568587855</v>
      </c>
      <c r="H195" s="3">
        <f>AVERAGEIFS('New data'!$Q:$Q,'New data'!$E:$E,$A195)</f>
        <v>0.41891421653257632</v>
      </c>
      <c r="I195" s="14">
        <f>AVERAGEIFS('New data'!$J:$J,'New data'!$E:$E,$A195)</f>
        <v>22.182390213012599</v>
      </c>
    </row>
    <row r="196" spans="1:9" x14ac:dyDescent="0.25">
      <c r="A196" t="s">
        <v>601</v>
      </c>
      <c r="B196" s="3">
        <f>AVERAGEIFS('New data'!$N:$N,'New data'!$E:$E,$A196)</f>
        <v>0.12600000202655701</v>
      </c>
      <c r="C196" s="36">
        <f>-(AVERAGEIFS('New data'!$J:$J,'New data'!$E:$E,$A196)-AVERAGEIFS('New data'!$L:$L,'New data'!$E:$E,$A196))/AVERAGEIFS('New data'!$L:$L,'New data'!$E:$E,$A196)</f>
        <v>0.14203777145819813</v>
      </c>
      <c r="D196" s="34">
        <f t="shared" ref="D196:D252" si="22">ABS($C196)</f>
        <v>0.14203777145819813</v>
      </c>
      <c r="E196" s="36">
        <f>AVERAGEIFS('New data'!$AM:$AM,'New data'!$E:$E,$A196)</f>
        <v>0.84394901371905495</v>
      </c>
      <c r="F196" s="3">
        <f t="shared" ref="F196:F252" si="23">ABS($E196)</f>
        <v>0.84394901371905495</v>
      </c>
      <c r="G196" s="34">
        <f>ABS($B196-$F196)</f>
        <v>0.71794901169249792</v>
      </c>
      <c r="H196" s="3">
        <f>AVERAGEIFS('New data'!$Q:$Q,'New data'!$E:$E,$A196)</f>
        <v>0.33116818478845</v>
      </c>
      <c r="I196" s="14">
        <f>AVERAGEIFS('New data'!$J:$J,'New data'!$E:$E,$A196)</f>
        <v>16.509269714355401</v>
      </c>
    </row>
    <row r="197" spans="1:9" x14ac:dyDescent="0.25">
      <c r="A197" t="s">
        <v>587</v>
      </c>
      <c r="B197" s="3">
        <f>AVERAGEIFS('New data'!$N:$N,'New data'!$E:$E,$A197)</f>
        <v>1</v>
      </c>
      <c r="C197" s="36">
        <f>-(AVERAGEIFS('New data'!$J:$J,'New data'!$E:$E,$A197)-AVERAGEIFS('New data'!$L:$L,'New data'!$E:$E,$A197))/AVERAGEIFS('New data'!$L:$L,'New data'!$E:$E,$A197)</f>
        <v>-1.2414968329921359</v>
      </c>
      <c r="D197" s="34">
        <f t="shared" si="22"/>
        <v>1.2414968329921359</v>
      </c>
      <c r="E197" s="36">
        <f>AVERAGEIFS('New data'!$AM:$AM,'New data'!$E:$E,$A197)</f>
        <v>1.5538695458850518</v>
      </c>
      <c r="F197" s="3">
        <f t="shared" si="23"/>
        <v>1.5538695458850518</v>
      </c>
      <c r="G197" s="34">
        <f>ABS($B197-$F197)</f>
        <v>0.55386954588505177</v>
      </c>
      <c r="H197" s="3">
        <f>AVERAGEIFS('New data'!$Q:$Q,'New data'!$E:$E,$A197)</f>
        <v>0.81479583796363175</v>
      </c>
      <c r="I197" s="14">
        <f>AVERAGEIFS('New data'!$J:$J,'New data'!$E:$E,$A197)</f>
        <v>309.26373291015602</v>
      </c>
    </row>
    <row r="198" spans="1:9" x14ac:dyDescent="0.25">
      <c r="A198" t="s">
        <v>621</v>
      </c>
      <c r="B198" s="3">
        <f>AVERAGEIFS('New data'!$N:$N,'New data'!$E:$E,$A198)</f>
        <v>0.83399999141693104</v>
      </c>
      <c r="C198" s="36">
        <f>-(AVERAGEIFS('New data'!$J:$J,'New data'!$E:$E,$A198)-AVERAGEIFS('New data'!$L:$L,'New data'!$E:$E,$A198))/AVERAGEIFS('New data'!$L:$L,'New data'!$E:$E,$A198)</f>
        <v>-1.0008356686609634</v>
      </c>
      <c r="D198" s="34">
        <f t="shared" si="22"/>
        <v>1.0008356686609634</v>
      </c>
      <c r="E198" s="36">
        <f>AVERAGEIFS('New data'!$AM:$AM,'New data'!$E:$E,$A198)</f>
        <v>3.6833609179721378</v>
      </c>
      <c r="F198" s="3">
        <f t="shared" si="23"/>
        <v>3.6833609179721378</v>
      </c>
      <c r="G198" s="34">
        <f>ABS($B198-$F198)</f>
        <v>2.8493609265552067</v>
      </c>
      <c r="H198" s="3">
        <f>AVERAGEIFS('New data'!$Q:$Q,'New data'!$E:$E,$A198)</f>
        <v>0.81468414775069753</v>
      </c>
      <c r="I198" s="14">
        <f>AVERAGEIFS('New data'!$J:$J,'New data'!$E:$E,$A198)</f>
        <v>195.603103637695</v>
      </c>
    </row>
    <row r="199" spans="1:9" x14ac:dyDescent="0.25">
      <c r="A199" t="s">
        <v>605</v>
      </c>
      <c r="B199" s="3">
        <f>AVERAGEIFS('New data'!$N:$N,'New data'!$E:$E,$A199)</f>
        <v>0.10199999809265101</v>
      </c>
      <c r="C199" s="36">
        <f>-(AVERAGEIFS('New data'!$J:$J,'New data'!$E:$E,$A199)-AVERAGEIFS('New data'!$L:$L,'New data'!$E:$E,$A199))/AVERAGEIFS('New data'!$L:$L,'New data'!$E:$E,$A199)</f>
        <v>6.3116825337675084E-2</v>
      </c>
      <c r="D199" s="34">
        <f t="shared" si="22"/>
        <v>6.3116825337675084E-2</v>
      </c>
      <c r="E199" s="36">
        <f>AVERAGEIFS('New data'!$AM:$AM,'New data'!$E:$E,$A199)</f>
        <v>0.932217425604284</v>
      </c>
      <c r="F199" s="3">
        <f t="shared" si="23"/>
        <v>0.932217425604284</v>
      </c>
      <c r="G199" s="34">
        <f>ABS($B199-$F199)</f>
        <v>0.83021742751163297</v>
      </c>
      <c r="H199" s="3">
        <f>AVERAGEIFS('New data'!$Q:$Q,'New data'!$E:$E,$A199)</f>
        <v>0.38099147166958036</v>
      </c>
      <c r="I199" s="14">
        <f>AVERAGEIFS('New data'!$J:$J,'New data'!$E:$E,$A199)</f>
        <v>18.5484294891357</v>
      </c>
    </row>
    <row r="200" spans="1:9" hidden="1" x14ac:dyDescent="0.25">
      <c r="A200" t="s">
        <v>528</v>
      </c>
      <c r="B200" s="3">
        <f>AVERAGEIFS('New data'!$N:$N,'New data'!$E:$E,$A200)</f>
        <v>0.64700001478195102</v>
      </c>
      <c r="C200" s="34">
        <f>(AVERAGEIFS('New data'!$J:$J,'New data'!$E:$E,$A200)-AVERAGEIFS('New data'!$L:$L,'New data'!$E:$E,$A200))/AVERAGEIFS('New data'!$L:$L,'New data'!$E:$E,$A200)</f>
        <v>0.33560757580213935</v>
      </c>
      <c r="D200" s="3">
        <f t="shared" si="22"/>
        <v>0.33560757580213935</v>
      </c>
      <c r="E200" s="3">
        <f>AVERAGEIFS('New data'!$AM:$AM,'New data'!$E:$E,$A200)</f>
        <v>2.1114540471453545</v>
      </c>
      <c r="F200" s="3">
        <f t="shared" si="23"/>
        <v>2.1114540471453545</v>
      </c>
      <c r="G200" s="3">
        <f t="shared" ref="G200:G205" si="24">ABS($D200-$F200)</f>
        <v>1.7758464713432152</v>
      </c>
    </row>
    <row r="201" spans="1:9" hidden="1" x14ac:dyDescent="0.25">
      <c r="A201" t="s">
        <v>559</v>
      </c>
      <c r="B201" s="3">
        <f>AVERAGEIFS('New data'!$N:$N,'New data'!$E:$E,$A201)</f>
        <v>0.99299997091293302</v>
      </c>
      <c r="C201" s="34">
        <f>(AVERAGEIFS('New data'!$J:$J,'New data'!$E:$E,$A201)-AVERAGEIFS('New data'!$L:$L,'New data'!$E:$E,$A201))/AVERAGEIFS('New data'!$L:$L,'New data'!$E:$E,$A201)</f>
        <v>8.2779761910375005E-2</v>
      </c>
      <c r="D201" s="3">
        <f t="shared" si="22"/>
        <v>8.2779761910375005E-2</v>
      </c>
      <c r="E201" s="3">
        <f>AVERAGEIFS('New data'!$AM:$AM,'New data'!$E:$E,$A201)</f>
        <v>1.0765249636516423</v>
      </c>
      <c r="F201" s="3">
        <f t="shared" si="23"/>
        <v>1.0765249636516423</v>
      </c>
      <c r="G201" s="3">
        <f t="shared" si="24"/>
        <v>0.99374520174126735</v>
      </c>
    </row>
    <row r="202" spans="1:9" hidden="1" x14ac:dyDescent="0.25">
      <c r="A202" t="s">
        <v>525</v>
      </c>
      <c r="B202" s="3">
        <f>AVERAGEIFS('New data'!$N:$N,'New data'!$E:$E,$A202)</f>
        <v>0.73699998855590798</v>
      </c>
      <c r="C202" s="34">
        <f>(AVERAGEIFS('New data'!$J:$J,'New data'!$E:$E,$A202)-AVERAGEIFS('New data'!$L:$L,'New data'!$E:$E,$A202))/AVERAGEIFS('New data'!$L:$L,'New data'!$E:$E,$A202)</f>
        <v>-6.3013470974724074E-3</v>
      </c>
      <c r="D202" s="3">
        <f t="shared" si="22"/>
        <v>6.3013470974724074E-3</v>
      </c>
      <c r="E202" s="3">
        <f>AVERAGEIFS('New data'!$AM:$AM,'New data'!$E:$E,$A202)</f>
        <v>0.98871895234167584</v>
      </c>
      <c r="F202" s="3">
        <f t="shared" si="23"/>
        <v>0.98871895234167584</v>
      </c>
      <c r="G202" s="3">
        <f t="shared" si="24"/>
        <v>0.98241760524420341</v>
      </c>
    </row>
    <row r="203" spans="1:9" hidden="1" x14ac:dyDescent="0.25">
      <c r="A203" t="s">
        <v>575</v>
      </c>
      <c r="B203" s="3">
        <f>AVERAGEIFS('New data'!$N:$N,'New data'!$E:$E,$A203)</f>
        <v>0.990999996662139</v>
      </c>
      <c r="C203" s="34">
        <f>(AVERAGEIFS('New data'!$J:$J,'New data'!$E:$E,$A203)-AVERAGEIFS('New data'!$L:$L,'New data'!$E:$E,$A203))/AVERAGEIFS('New data'!$L:$L,'New data'!$E:$E,$A203)</f>
        <v>1.1433658463899756</v>
      </c>
      <c r="D203" s="3">
        <f t="shared" si="22"/>
        <v>1.1433658463899756</v>
      </c>
      <c r="E203" s="3">
        <f>AVERAGEIFS('New data'!$AM:$AM,'New data'!$E:$E,$A203)</f>
        <v>5.060252003780473</v>
      </c>
      <c r="F203" s="3">
        <f t="shared" si="23"/>
        <v>5.060252003780473</v>
      </c>
      <c r="G203" s="3">
        <f t="shared" si="24"/>
        <v>3.9168861573904974</v>
      </c>
    </row>
    <row r="204" spans="1:9" hidden="1" x14ac:dyDescent="0.25">
      <c r="A204" t="s">
        <v>502</v>
      </c>
      <c r="B204" s="3">
        <f>AVERAGEIFS('New data'!$N:$N,'New data'!$E:$E,$A204)</f>
        <v>0.98799997568130404</v>
      </c>
      <c r="C204" s="34">
        <f>(AVERAGEIFS('New data'!$J:$J,'New data'!$E:$E,$A204)-AVERAGEIFS('New data'!$L:$L,'New data'!$E:$E,$A204))/AVERAGEIFS('New data'!$L:$L,'New data'!$E:$E,$A204)</f>
        <v>0.10805596176983295</v>
      </c>
      <c r="D204" s="3">
        <f t="shared" si="22"/>
        <v>0.10805596176983295</v>
      </c>
      <c r="E204" s="3">
        <f>AVERAGEIFS('New data'!$AM:$AM,'New data'!$E:$E,$A204)</f>
        <v>1.4534476703719368</v>
      </c>
      <c r="F204" s="3">
        <f t="shared" si="23"/>
        <v>1.4534476703719368</v>
      </c>
      <c r="G204" s="3">
        <f t="shared" si="24"/>
        <v>1.3453917086021039</v>
      </c>
    </row>
    <row r="205" spans="1:9" hidden="1" x14ac:dyDescent="0.25">
      <c r="A205" t="s">
        <v>562</v>
      </c>
      <c r="B205" s="3">
        <f>AVERAGEIFS('New data'!$N:$N,'New data'!$E:$E,$A205)</f>
        <v>0.99500000476837103</v>
      </c>
      <c r="C205" s="34">
        <f>(AVERAGEIFS('New data'!$J:$J,'New data'!$E:$E,$A205)-AVERAGEIFS('New data'!$L:$L,'New data'!$E:$E,$A205))/AVERAGEIFS('New data'!$L:$L,'New data'!$E:$E,$A205)</f>
        <v>0.13576044704902304</v>
      </c>
      <c r="D205" s="3">
        <f t="shared" si="22"/>
        <v>0.13576044704902304</v>
      </c>
      <c r="E205" s="3">
        <f>AVERAGEIFS('New data'!$AM:$AM,'New data'!$E:$E,$A205)</f>
        <v>2.502355194091801</v>
      </c>
      <c r="F205" s="3">
        <f t="shared" si="23"/>
        <v>2.502355194091801</v>
      </c>
      <c r="G205" s="3">
        <f t="shared" si="24"/>
        <v>2.3665947470427779</v>
      </c>
    </row>
    <row r="206" spans="1:9" x14ac:dyDescent="0.25">
      <c r="A206" t="s">
        <v>643</v>
      </c>
      <c r="B206" s="3">
        <f>AVERAGEIFS('New data'!$N:$N,'New data'!$E:$E,$A206)</f>
        <v>0.53399997949600198</v>
      </c>
      <c r="C206" s="36">
        <f>-(AVERAGEIFS('New data'!$J:$J,'New data'!$E:$E,$A206)-AVERAGEIFS('New data'!$L:$L,'New data'!$E:$E,$A206))/AVERAGEIFS('New data'!$L:$L,'New data'!$E:$E,$A206)</f>
        <v>-0.32053191640224243</v>
      </c>
      <c r="D206" s="34">
        <f t="shared" si="22"/>
        <v>0.32053191640224243</v>
      </c>
      <c r="E206" s="36">
        <f>AVERAGEIFS('New data'!$AM:$AM,'New data'!$E:$E,$A206)</f>
        <v>2.017505465211292</v>
      </c>
      <c r="F206" s="3">
        <f t="shared" si="23"/>
        <v>2.017505465211292</v>
      </c>
      <c r="G206" s="34">
        <f>ABS($B206-$F206)</f>
        <v>1.4835054857152901</v>
      </c>
      <c r="H206" s="3">
        <f>AVERAGEIFS('New data'!$Q:$Q,'New data'!$E:$E,$A206)</f>
        <v>0.64446047433413112</v>
      </c>
      <c r="I206" s="14">
        <f>AVERAGEIFS('New data'!$J:$J,'New data'!$E:$E,$A206)</f>
        <v>65.005554199218693</v>
      </c>
    </row>
    <row r="207" spans="1:9" hidden="1" x14ac:dyDescent="0.25">
      <c r="A207" t="s">
        <v>440</v>
      </c>
      <c r="B207" s="3">
        <f>AVERAGEIFS('New data'!$N:$N,'New data'!$E:$E,$A207)</f>
        <v>0.99500000476837103</v>
      </c>
      <c r="C207" s="34">
        <f>(AVERAGEIFS('New data'!$J:$J,'New data'!$E:$E,$A207)-AVERAGEIFS('New data'!$L:$L,'New data'!$E:$E,$A207))/AVERAGEIFS('New data'!$L:$L,'New data'!$E:$E,$A207)</f>
        <v>-0.27896249198326439</v>
      </c>
      <c r="D207" s="3">
        <f t="shared" si="22"/>
        <v>0.27896249198326439</v>
      </c>
      <c r="E207" s="3">
        <f>AVERAGEIFS('New data'!$AM:$AM,'New data'!$E:$E,$A207)</f>
        <v>0.65615177277685777</v>
      </c>
      <c r="F207" s="3">
        <f t="shared" si="23"/>
        <v>0.65615177277685777</v>
      </c>
      <c r="G207" s="3">
        <f>ABS($D207-$F207)</f>
        <v>0.37718928079359337</v>
      </c>
    </row>
    <row r="208" spans="1:9" hidden="1" x14ac:dyDescent="0.25">
      <c r="A208" t="s">
        <v>403</v>
      </c>
      <c r="B208" s="3">
        <f>AVERAGEIFS('New data'!$N:$N,'New data'!$E:$E,$A208)</f>
        <v>0.42399999499320901</v>
      </c>
      <c r="C208" s="34">
        <f>(AVERAGEIFS('New data'!$J:$J,'New data'!$E:$E,$A208)-AVERAGEIFS('New data'!$L:$L,'New data'!$E:$E,$A208))/AVERAGEIFS('New data'!$L:$L,'New data'!$E:$E,$A208)</f>
        <v>-2.0966647823627071E-2</v>
      </c>
      <c r="D208" s="3">
        <f t="shared" si="22"/>
        <v>2.0966647823627071E-2</v>
      </c>
      <c r="E208" s="3">
        <f>AVERAGEIFS('New data'!$AM:$AM,'New data'!$E:$E,$A208)</f>
        <v>0.32882496215022389</v>
      </c>
      <c r="F208" s="3">
        <f t="shared" si="23"/>
        <v>0.32882496215022389</v>
      </c>
      <c r="G208" s="3">
        <f>ABS($D208-$F208)</f>
        <v>0.30785831432659683</v>
      </c>
    </row>
    <row r="209" spans="1:9" x14ac:dyDescent="0.25">
      <c r="A209" t="s">
        <v>618</v>
      </c>
      <c r="B209" s="3">
        <f>AVERAGEIFS('New data'!$N:$N,'New data'!$E:$E,$A209)</f>
        <v>1</v>
      </c>
      <c r="C209" s="36">
        <f>-(AVERAGEIFS('New data'!$J:$J,'New data'!$E:$E,$A209)-AVERAGEIFS('New data'!$L:$L,'New data'!$E:$E,$A209))/AVERAGEIFS('New data'!$L:$L,'New data'!$E:$E,$A209)</f>
        <v>0.49552217239259189</v>
      </c>
      <c r="D209" s="34">
        <f t="shared" si="22"/>
        <v>0.49552217239259189</v>
      </c>
      <c r="E209" s="36">
        <f>AVERAGEIFS('New data'!$AM:$AM,'New data'!$E:$E,$A209)</f>
        <v>1.7752326712336088E-2</v>
      </c>
      <c r="F209" s="3">
        <f t="shared" si="23"/>
        <v>1.7752326712336088E-2</v>
      </c>
      <c r="G209" s="34">
        <f>ABS($B209-$F209)</f>
        <v>0.98224767328766394</v>
      </c>
      <c r="H209" s="3">
        <f>AVERAGEIFS('New data'!$Q:$Q,'New data'!$E:$E,$A209)</f>
        <v>0.14540098827323167</v>
      </c>
      <c r="I209" s="14">
        <f>AVERAGEIFS('New data'!$J:$J,'New data'!$E:$E,$A209)</f>
        <v>65.844863891601506</v>
      </c>
    </row>
    <row r="210" spans="1:9" hidden="1" x14ac:dyDescent="0.25">
      <c r="A210" t="s">
        <v>431</v>
      </c>
      <c r="B210" s="3">
        <f>AVERAGEIFS('New data'!$N:$N,'New data'!$E:$E,$A210)</f>
        <v>0.99599999189376798</v>
      </c>
      <c r="C210" s="34">
        <f>(AVERAGEIFS('New data'!$J:$J,'New data'!$E:$E,$A210)-AVERAGEIFS('New data'!$L:$L,'New data'!$E:$E,$A210))/AVERAGEIFS('New data'!$L:$L,'New data'!$E:$E,$A210)</f>
        <v>-0.31768615866463651</v>
      </c>
      <c r="D210" s="3">
        <f t="shared" si="22"/>
        <v>0.31768615866463651</v>
      </c>
      <c r="E210" s="3">
        <f>AVERAGEIFS('New data'!$AM:$AM,'New data'!$E:$E,$A210)</f>
        <v>0.69348297959739957</v>
      </c>
      <c r="F210" s="3">
        <f t="shared" si="23"/>
        <v>0.69348297959739957</v>
      </c>
      <c r="G210" s="3">
        <f>ABS($D210-$F210)</f>
        <v>0.37579682093276306</v>
      </c>
    </row>
    <row r="211" spans="1:9" x14ac:dyDescent="0.25">
      <c r="A211" t="s">
        <v>600</v>
      </c>
      <c r="B211" s="3">
        <f>AVERAGEIFS('New data'!$N:$N,'New data'!$E:$E,$A211)</f>
        <v>9.0000003576278603E-2</v>
      </c>
      <c r="C211" s="36">
        <f>-(AVERAGEIFS('New data'!$J:$J,'New data'!$E:$E,$A211)-AVERAGEIFS('New data'!$L:$L,'New data'!$E:$E,$A211))/AVERAGEIFS('New data'!$L:$L,'New data'!$E:$E,$A211)</f>
        <v>-0.34545236583098082</v>
      </c>
      <c r="D211" s="34">
        <f t="shared" si="22"/>
        <v>0.34545236583098082</v>
      </c>
      <c r="E211" s="36">
        <f>AVERAGEIFS('New data'!$AM:$AM,'New data'!$E:$E,$A211)</f>
        <v>1.3451711631374776</v>
      </c>
      <c r="F211" s="3">
        <f t="shared" si="23"/>
        <v>1.3451711631374776</v>
      </c>
      <c r="G211" s="34">
        <f>ABS($B211-$F211)</f>
        <v>1.255171159561199</v>
      </c>
      <c r="H211" s="3">
        <f>AVERAGEIFS('New data'!$Q:$Q,'New data'!$E:$E,$A211)</f>
        <v>0.57116332333099606</v>
      </c>
      <c r="I211" s="14">
        <f>AVERAGEIFS('New data'!$J:$J,'New data'!$E:$E,$A211)</f>
        <v>26.523176193237301</v>
      </c>
    </row>
    <row r="212" spans="1:9" hidden="1" x14ac:dyDescent="0.25">
      <c r="A212" t="s">
        <v>426</v>
      </c>
      <c r="B212" s="3">
        <f>AVERAGEIFS('New data'!$N:$N,'New data'!$E:$E,$A212)</f>
        <v>0.683000028133392</v>
      </c>
      <c r="C212" s="34">
        <f>(AVERAGEIFS('New data'!$J:$J,'New data'!$E:$E,$A212)-AVERAGEIFS('New data'!$L:$L,'New data'!$E:$E,$A212))/AVERAGEIFS('New data'!$L:$L,'New data'!$E:$E,$A212)</f>
        <v>-1.416351299908211E-2</v>
      </c>
      <c r="D212" s="3">
        <f t="shared" si="22"/>
        <v>1.416351299908211E-2</v>
      </c>
      <c r="E212" s="3">
        <f>AVERAGEIFS('New data'!$AM:$AM,'New data'!$E:$E,$A212)</f>
        <v>0.96886359543668121</v>
      </c>
      <c r="F212" s="3">
        <f t="shared" si="23"/>
        <v>0.96886359543668121</v>
      </c>
      <c r="G212" s="3">
        <f>ABS($D212-$F212)</f>
        <v>0.95470008243759907</v>
      </c>
    </row>
    <row r="213" spans="1:9" x14ac:dyDescent="0.25">
      <c r="A213" t="s">
        <v>634</v>
      </c>
      <c r="B213" s="3">
        <f>AVERAGEIFS('New data'!$N:$N,'New data'!$E:$E,$A213)</f>
        <v>0.51300001144409102</v>
      </c>
      <c r="C213" s="36">
        <f>-(AVERAGEIFS('New data'!$J:$J,'New data'!$E:$E,$A213)-AVERAGEIFS('New data'!$L:$L,'New data'!$E:$E,$A213))/AVERAGEIFS('New data'!$L:$L,'New data'!$E:$E,$A213)</f>
        <v>0.19195043905366682</v>
      </c>
      <c r="D213" s="34">
        <f t="shared" si="22"/>
        <v>0.19195043905366682</v>
      </c>
      <c r="E213" s="36">
        <f>AVERAGEIFS('New data'!$AM:$AM,'New data'!$E:$E,$A213)</f>
        <v>0.20577484490737882</v>
      </c>
      <c r="F213" s="3">
        <f t="shared" si="23"/>
        <v>0.20577484490737882</v>
      </c>
      <c r="G213" s="34">
        <f>ABS($B213-$F213)</f>
        <v>0.30722516653671217</v>
      </c>
      <c r="H213" s="3">
        <f>AVERAGEIFS('New data'!$Q:$Q,'New data'!$E:$E,$A213)</f>
        <v>0.72827037025216246</v>
      </c>
      <c r="I213" s="14">
        <f>AVERAGEIFS('New data'!$J:$J,'New data'!$E:$E,$A213)</f>
        <v>77.573127746582003</v>
      </c>
    </row>
    <row r="214" spans="1:9" hidden="1" x14ac:dyDescent="0.25">
      <c r="A214" t="s">
        <v>442</v>
      </c>
      <c r="B214" s="3">
        <f>AVERAGEIFS('New data'!$N:$N,'New data'!$E:$E,$A214)</f>
        <v>0.980000019073486</v>
      </c>
      <c r="C214" s="34">
        <f>(AVERAGEIFS('New data'!$J:$J,'New data'!$E:$E,$A214)-AVERAGEIFS('New data'!$L:$L,'New data'!$E:$E,$A214))/AVERAGEIFS('New data'!$L:$L,'New data'!$E:$E,$A214)</f>
        <v>-0.12499822014590468</v>
      </c>
      <c r="D214" s="3">
        <f t="shared" si="22"/>
        <v>0.12499822014590468</v>
      </c>
      <c r="E214" s="3">
        <f>AVERAGEIFS('New data'!$AM:$AM,'New data'!$E:$E,$A214)</f>
        <v>0.45915066081296885</v>
      </c>
      <c r="F214" s="3">
        <f t="shared" si="23"/>
        <v>0.45915066081296885</v>
      </c>
      <c r="G214" s="3">
        <f>ABS($D214-$F214)</f>
        <v>0.33415244066706418</v>
      </c>
    </row>
    <row r="215" spans="1:9" x14ac:dyDescent="0.25">
      <c r="A215" t="s">
        <v>640</v>
      </c>
      <c r="B215" s="3">
        <f>AVERAGEIFS('New data'!$N:$N,'New data'!$E:$E,$A215)</f>
        <v>0.96399998664855902</v>
      </c>
      <c r="C215" s="36">
        <f>-(AVERAGEIFS('New data'!$J:$J,'New data'!$E:$E,$A215)-AVERAGEIFS('New data'!$L:$L,'New data'!$E:$E,$A215))/AVERAGEIFS('New data'!$L:$L,'New data'!$E:$E,$A215)</f>
        <v>-1.3658998648446774</v>
      </c>
      <c r="D215" s="34">
        <f t="shared" si="22"/>
        <v>1.3658998648446774</v>
      </c>
      <c r="E215" s="36">
        <f>AVERAGEIFS('New data'!$AM:$AM,'New data'!$E:$E,$A215)</f>
        <v>5.1521009104841857</v>
      </c>
      <c r="F215" s="3">
        <f t="shared" si="23"/>
        <v>5.1521009104841857</v>
      </c>
      <c r="G215" s="34">
        <f>ABS($B215-$F215)</f>
        <v>4.188100923835627</v>
      </c>
      <c r="H215" s="3">
        <f>AVERAGEIFS('New data'!$Q:$Q,'New data'!$E:$E,$A215)</f>
        <v>0.577328860759735</v>
      </c>
      <c r="I215" s="14">
        <f>AVERAGEIFS('New data'!$J:$J,'New data'!$E:$E,$A215)</f>
        <v>480.49655151367102</v>
      </c>
    </row>
    <row r="216" spans="1:9" hidden="1" x14ac:dyDescent="0.25">
      <c r="A216" t="s">
        <v>414</v>
      </c>
      <c r="B216" s="3">
        <f>AVERAGEIFS('New data'!$N:$N,'New data'!$E:$E,$A216)</f>
        <v>0.85199999809265103</v>
      </c>
      <c r="C216" s="34">
        <f>(AVERAGEIFS('New data'!$J:$J,'New data'!$E:$E,$A216)-AVERAGEIFS('New data'!$L:$L,'New data'!$E:$E,$A216))/AVERAGEIFS('New data'!$L:$L,'New data'!$E:$E,$A216)</f>
        <v>-1.2041425957739585E-4</v>
      </c>
      <c r="D216" s="3">
        <f t="shared" si="22"/>
        <v>1.2041425957739585E-4</v>
      </c>
      <c r="E216" s="3">
        <f>AVERAGEIFS('New data'!$AM:$AM,'New data'!$E:$E,$A216)</f>
        <v>0.99972852897734932</v>
      </c>
      <c r="F216" s="3">
        <f t="shared" si="23"/>
        <v>0.99972852897734932</v>
      </c>
      <c r="G216" s="3">
        <f>ABS($D216-$F216)</f>
        <v>0.99960811471777189</v>
      </c>
    </row>
    <row r="217" spans="1:9" x14ac:dyDescent="0.25">
      <c r="A217" t="s">
        <v>591</v>
      </c>
      <c r="B217" s="3">
        <f>AVERAGEIFS('New data'!$N:$N,'New data'!$E:$E,$A217)</f>
        <v>0.69999998807907104</v>
      </c>
      <c r="C217" s="36">
        <f>-(AVERAGEIFS('New data'!$J:$J,'New data'!$E:$E,$A217)-AVERAGEIFS('New data'!$L:$L,'New data'!$E:$E,$A217))/AVERAGEIFS('New data'!$L:$L,'New data'!$E:$E,$A217)</f>
        <v>-0.62120949162414163</v>
      </c>
      <c r="D217" s="34">
        <f t="shared" si="22"/>
        <v>0.62120949162414163</v>
      </c>
      <c r="E217" s="36">
        <f>AVERAGEIFS('New data'!$AM:$AM,'New data'!$E:$E,$A217)</f>
        <v>3.0639818707856512</v>
      </c>
      <c r="F217" s="3">
        <f t="shared" si="23"/>
        <v>3.0639818707856512</v>
      </c>
      <c r="G217" s="34">
        <f>ABS($B217-$F217)</f>
        <v>2.3639818827065802</v>
      </c>
      <c r="H217" s="3">
        <f>AVERAGEIFS('New data'!$Q:$Q,'New data'!$E:$E,$A217)</f>
        <v>0.78547319822969508</v>
      </c>
      <c r="I217" s="14">
        <f>AVERAGEIFS('New data'!$J:$J,'New data'!$E:$E,$A217)</f>
        <v>210.669662475585</v>
      </c>
    </row>
    <row r="218" spans="1:9" hidden="1" x14ac:dyDescent="0.25">
      <c r="A218" t="s">
        <v>428</v>
      </c>
      <c r="B218" s="3">
        <f>AVERAGEIFS('New data'!$N:$N,'New data'!$E:$E,$A218)</f>
        <v>0.62599998712539595</v>
      </c>
      <c r="C218" s="34">
        <f>(AVERAGEIFS('New data'!$J:$J,'New data'!$E:$E,$A218)-AVERAGEIFS('New data'!$L:$L,'New data'!$E:$E,$A218))/AVERAGEIFS('New data'!$L:$L,'New data'!$E:$E,$A218)</f>
        <v>-4.4720402454190497E-2</v>
      </c>
      <c r="D218" s="3">
        <f t="shared" si="22"/>
        <v>4.4720402454190497E-2</v>
      </c>
      <c r="E218" s="3">
        <f>AVERAGEIFS('New data'!$AM:$AM,'New data'!$E:$E,$A218)</f>
        <v>0.89318742102072679</v>
      </c>
      <c r="F218" s="3">
        <f t="shared" si="23"/>
        <v>0.89318742102072679</v>
      </c>
      <c r="G218" s="3">
        <f>ABS($D218-$F218)</f>
        <v>0.84846701856653628</v>
      </c>
    </row>
    <row r="219" spans="1:9" hidden="1" x14ac:dyDescent="0.25">
      <c r="A219" t="s">
        <v>413</v>
      </c>
      <c r="B219" s="3">
        <f>AVERAGEIFS('New data'!$N:$N,'New data'!$E:$E,$A219)</f>
        <v>0.31700000166893</v>
      </c>
      <c r="C219" s="34">
        <f>(AVERAGEIFS('New data'!$J:$J,'New data'!$E:$E,$A219)-AVERAGEIFS('New data'!$L:$L,'New data'!$E:$E,$A219))/AVERAGEIFS('New data'!$L:$L,'New data'!$E:$E,$A219)</f>
        <v>-6.7217813939411133E-2</v>
      </c>
      <c r="D219" s="3">
        <f t="shared" si="22"/>
        <v>6.7217813939411133E-2</v>
      </c>
      <c r="E219" s="3">
        <f>AVERAGEIFS('New data'!$AM:$AM,'New data'!$E:$E,$A219)</f>
        <v>0.33333597943170851</v>
      </c>
      <c r="F219" s="3">
        <f t="shared" si="23"/>
        <v>0.33333597943170851</v>
      </c>
      <c r="G219" s="3">
        <f>ABS($D219-$F219)</f>
        <v>0.26611816549229739</v>
      </c>
    </row>
    <row r="220" spans="1:9" hidden="1" x14ac:dyDescent="0.25">
      <c r="A220" t="s">
        <v>570</v>
      </c>
      <c r="B220" s="3">
        <f>AVERAGEIFS('New data'!$N:$N,'New data'!$E:$E,$A220)</f>
        <v>0.98900002241134599</v>
      </c>
      <c r="C220" s="34">
        <f>(AVERAGEIFS('New data'!$J:$J,'New data'!$E:$E,$A220)-AVERAGEIFS('New data'!$L:$L,'New data'!$E:$E,$A220))/AVERAGEIFS('New data'!$L:$L,'New data'!$E:$E,$A220)</f>
        <v>0.365294917807307</v>
      </c>
      <c r="D220" s="3">
        <f t="shared" si="22"/>
        <v>0.365294917807307</v>
      </c>
      <c r="E220" s="3">
        <f>AVERAGEIFS('New data'!$AM:$AM,'New data'!$E:$E,$A220)</f>
        <v>2.7066497401929834</v>
      </c>
      <c r="F220" s="3">
        <f t="shared" si="23"/>
        <v>2.7066497401929834</v>
      </c>
      <c r="G220" s="3">
        <f>ABS($D220-$F220)</f>
        <v>2.3413548223856764</v>
      </c>
    </row>
    <row r="221" spans="1:9" x14ac:dyDescent="0.25">
      <c r="A221" t="s">
        <v>586</v>
      </c>
      <c r="B221" s="3">
        <f>AVERAGEIFS('New data'!$N:$N,'New data'!$E:$E,$A221)</f>
        <v>0.63999998569488503</v>
      </c>
      <c r="C221" s="36">
        <f>-(AVERAGEIFS('New data'!$J:$J,'New data'!$E:$E,$A221)-AVERAGEIFS('New data'!$L:$L,'New data'!$E:$E,$A221))/AVERAGEIFS('New data'!$L:$L,'New data'!$E:$E,$A221)</f>
        <v>-0.51376768186596011</v>
      </c>
      <c r="D221" s="34">
        <f t="shared" si="22"/>
        <v>0.51376768186596011</v>
      </c>
      <c r="E221" s="36">
        <f>AVERAGEIFS('New data'!$AM:$AM,'New data'!$E:$E,$A221)</f>
        <v>1.8645526728192947</v>
      </c>
      <c r="F221" s="3">
        <f t="shared" si="23"/>
        <v>1.8645526728192947</v>
      </c>
      <c r="G221" s="34">
        <f>ABS($B221-$F221)</f>
        <v>1.2245526871244097</v>
      </c>
      <c r="H221" s="3">
        <f>AVERAGEIFS('New data'!$Q:$Q,'New data'!$E:$E,$A221)</f>
        <v>0.73405519626698279</v>
      </c>
      <c r="I221" s="14">
        <f>AVERAGEIFS('New data'!$J:$J,'New data'!$E:$E,$A221)</f>
        <v>192.04690551757801</v>
      </c>
    </row>
    <row r="222" spans="1:9" hidden="1" x14ac:dyDescent="0.25">
      <c r="A222" t="s">
        <v>449</v>
      </c>
      <c r="B222" s="3">
        <f>AVERAGEIFS('New data'!$N:$N,'New data'!$E:$E,$A222)</f>
        <v>0.95999997854232699</v>
      </c>
      <c r="C222" s="34">
        <f>(AVERAGEIFS('New data'!$J:$J,'New data'!$E:$E,$A222)-AVERAGEIFS('New data'!$L:$L,'New data'!$E:$E,$A222))/AVERAGEIFS('New data'!$L:$L,'New data'!$E:$E,$A222)</f>
        <v>-0.17095608785196373</v>
      </c>
      <c r="D222" s="3">
        <f t="shared" si="22"/>
        <v>0.17095608785196373</v>
      </c>
      <c r="E222" s="3">
        <f>AVERAGEIFS('New data'!$AM:$AM,'New data'!$E:$E,$A222)</f>
        <v>0.47691701353117777</v>
      </c>
      <c r="F222" s="3">
        <f t="shared" si="23"/>
        <v>0.47691701353117777</v>
      </c>
      <c r="G222" s="3">
        <f>ABS($D222-$F222)</f>
        <v>0.30596092567921407</v>
      </c>
    </row>
    <row r="223" spans="1:9" x14ac:dyDescent="0.25">
      <c r="A223" t="s">
        <v>629</v>
      </c>
      <c r="B223" s="3">
        <f>AVERAGEIFS('New data'!$N:$N,'New data'!$E:$E,$A223)</f>
        <v>0.103000000119209</v>
      </c>
      <c r="C223" s="36">
        <f>-(AVERAGEIFS('New data'!$J:$J,'New data'!$E:$E,$A223)-AVERAGEIFS('New data'!$L:$L,'New data'!$E:$E,$A223))/AVERAGEIFS('New data'!$L:$L,'New data'!$E:$E,$A223)</f>
        <v>-0.10422781878333649</v>
      </c>
      <c r="D223" s="34">
        <f t="shared" si="22"/>
        <v>0.10422781878333649</v>
      </c>
      <c r="E223" s="36">
        <f>AVERAGEIFS('New data'!$AM:$AM,'New data'!$E:$E,$A223)</f>
        <v>1.1112791235727608</v>
      </c>
      <c r="F223" s="3">
        <f t="shared" si="23"/>
        <v>1.1112791235727608</v>
      </c>
      <c r="G223" s="34">
        <f>ABS($B223-$F223)</f>
        <v>1.0082791234535518</v>
      </c>
      <c r="H223" s="3">
        <f>AVERAGEIFS('New data'!$Q:$Q,'New data'!$E:$E,$A223)</f>
        <v>0.48016045362148135</v>
      </c>
      <c r="I223" s="14">
        <f>AVERAGEIFS('New data'!$J:$J,'New data'!$E:$E,$A223)</f>
        <v>25.201572418212798</v>
      </c>
    </row>
    <row r="224" spans="1:9" hidden="1" x14ac:dyDescent="0.25">
      <c r="A224" t="s">
        <v>544</v>
      </c>
      <c r="B224" s="3">
        <f>AVERAGEIFS('New data'!$N:$N,'New data'!$E:$E,$A224)</f>
        <v>1</v>
      </c>
      <c r="C224" s="34">
        <f>(AVERAGEIFS('New data'!$J:$J,'New data'!$E:$E,$A224)-AVERAGEIFS('New data'!$L:$L,'New data'!$E:$E,$A224))/AVERAGEIFS('New data'!$L:$L,'New data'!$E:$E,$A224)</f>
        <v>0.48452413221566415</v>
      </c>
      <c r="D224" s="3">
        <f t="shared" si="22"/>
        <v>0.48452413221566415</v>
      </c>
      <c r="E224" s="3">
        <f>AVERAGEIFS('New data'!$AM:$AM,'New data'!$E:$E,$A224)</f>
        <v>2.1617991304383839</v>
      </c>
      <c r="F224" s="3">
        <f t="shared" si="23"/>
        <v>2.1617991304383839</v>
      </c>
      <c r="G224" s="3">
        <f>ABS($D224-$F224)</f>
        <v>1.6772749982227197</v>
      </c>
    </row>
    <row r="225" spans="1:9" hidden="1" x14ac:dyDescent="0.25">
      <c r="A225" t="s">
        <v>581</v>
      </c>
      <c r="B225" s="3">
        <f>AVERAGEIFS('New data'!$N:$N,'New data'!$E:$E,$A225)</f>
        <v>0.69900000095367398</v>
      </c>
      <c r="C225" s="34">
        <f>(AVERAGEIFS('New data'!$J:$J,'New data'!$E:$E,$A225)-AVERAGEIFS('New data'!$L:$L,'New data'!$E:$E,$A225))/AVERAGEIFS('New data'!$L:$L,'New data'!$E:$E,$A225)</f>
        <v>2.567326672218301E-3</v>
      </c>
      <c r="D225" s="3">
        <f t="shared" si="22"/>
        <v>2.567326672218301E-3</v>
      </c>
      <c r="E225" s="3">
        <f>AVERAGEIFS('New data'!$AM:$AM,'New data'!$E:$E,$A225)</f>
        <v>1.0070538405401801</v>
      </c>
      <c r="F225" s="3">
        <f t="shared" si="23"/>
        <v>1.0070538405401801</v>
      </c>
      <c r="G225" s="3">
        <f>ABS($D225-$F225)</f>
        <v>1.0044865138679617</v>
      </c>
    </row>
    <row r="226" spans="1:9" x14ac:dyDescent="0.25">
      <c r="A226" t="s">
        <v>630</v>
      </c>
      <c r="B226" s="3">
        <f>AVERAGEIFS('New data'!$N:$N,'New data'!$E:$E,$A226)</f>
        <v>0.53899997472762995</v>
      </c>
      <c r="C226" s="36">
        <f>-(AVERAGEIFS('New data'!$J:$J,'New data'!$E:$E,$A226)-AVERAGEIFS('New data'!$L:$L,'New data'!$E:$E,$A226))/AVERAGEIFS('New data'!$L:$L,'New data'!$E:$E,$A226)</f>
        <v>-0.4493810249650696</v>
      </c>
      <c r="D226" s="34">
        <f t="shared" si="22"/>
        <v>0.4493810249650696</v>
      </c>
      <c r="E226" s="36">
        <f>AVERAGEIFS('New data'!$AM:$AM,'New data'!$E:$E,$A226)</f>
        <v>1.7631361851855496</v>
      </c>
      <c r="F226" s="3">
        <f t="shared" si="23"/>
        <v>1.7631361851855496</v>
      </c>
      <c r="G226" s="34">
        <f>ABS($B226-$F226)</f>
        <v>1.2241362104579196</v>
      </c>
      <c r="H226" s="3">
        <f>AVERAGEIFS('New data'!$Q:$Q,'New data'!$E:$E,$A226)</f>
        <v>0.64624539830893135</v>
      </c>
      <c r="I226" s="14">
        <f>AVERAGEIFS('New data'!$J:$J,'New data'!$E:$E,$A226)</f>
        <v>151.81643676757801</v>
      </c>
    </row>
    <row r="227" spans="1:9" hidden="1" x14ac:dyDescent="0.25">
      <c r="A227" t="s">
        <v>441</v>
      </c>
      <c r="B227" s="3">
        <f>AVERAGEIFS('New data'!$N:$N,'New data'!$E:$E,$A227)</f>
        <v>0.95899999141693104</v>
      </c>
      <c r="C227" s="34">
        <f>(AVERAGEIFS('New data'!$J:$J,'New data'!$E:$E,$A227)-AVERAGEIFS('New data'!$L:$L,'New data'!$E:$E,$A227))/AVERAGEIFS('New data'!$L:$L,'New data'!$E:$E,$A227)</f>
        <v>-7.8172155244031566E-2</v>
      </c>
      <c r="D227" s="3">
        <f t="shared" si="22"/>
        <v>7.8172155244031566E-2</v>
      </c>
      <c r="E227" s="3">
        <f>AVERAGEIFS('New data'!$AM:$AM,'New data'!$E:$E,$A227)</f>
        <v>0.64897598694549907</v>
      </c>
      <c r="F227" s="3">
        <f t="shared" si="23"/>
        <v>0.64897598694549907</v>
      </c>
      <c r="G227" s="3">
        <f>ABS($D227-$F227)</f>
        <v>0.57080383170146753</v>
      </c>
    </row>
    <row r="228" spans="1:9" hidden="1" x14ac:dyDescent="0.25">
      <c r="A228" t="s">
        <v>396</v>
      </c>
      <c r="B228" s="3">
        <f>AVERAGEIFS('New data'!$N:$N,'New data'!$E:$E,$A228)</f>
        <v>0.68500000238418501</v>
      </c>
      <c r="C228" s="34">
        <f>(AVERAGEIFS('New data'!$J:$J,'New data'!$E:$E,$A228)-AVERAGEIFS('New data'!$L:$L,'New data'!$E:$E,$A228))/AVERAGEIFS('New data'!$L:$L,'New data'!$E:$E,$A228)</f>
        <v>-0.11808143780270632</v>
      </c>
      <c r="D228" s="3">
        <f t="shared" si="22"/>
        <v>0.11808143780270632</v>
      </c>
      <c r="E228" s="3">
        <f>AVERAGEIFS('New data'!$AM:$AM,'New data'!$E:$E,$A228)</f>
        <v>0.56888457862607211</v>
      </c>
      <c r="F228" s="3">
        <f t="shared" si="23"/>
        <v>0.56888457862607211</v>
      </c>
      <c r="G228" s="3">
        <f>ABS($D228-$F228)</f>
        <v>0.45080314082336581</v>
      </c>
    </row>
    <row r="229" spans="1:9" x14ac:dyDescent="0.25">
      <c r="A229" t="s">
        <v>635</v>
      </c>
      <c r="B229" s="3">
        <f>AVERAGEIFS('New data'!$N:$N,'New data'!$E:$E,$A229)</f>
        <v>0.14100000262260401</v>
      </c>
      <c r="C229" s="36">
        <f>-(AVERAGEIFS('New data'!$J:$J,'New data'!$E:$E,$A229)-AVERAGEIFS('New data'!$L:$L,'New data'!$E:$E,$A229))/AVERAGEIFS('New data'!$L:$L,'New data'!$E:$E,$A229)</f>
        <v>-0.17858654289076756</v>
      </c>
      <c r="D229" s="34">
        <f t="shared" si="22"/>
        <v>0.17858654289076756</v>
      </c>
      <c r="E229" s="36">
        <f>AVERAGEIFS('New data'!$AM:$AM,'New data'!$E:$E,$A229)</f>
        <v>1.183426135908604</v>
      </c>
      <c r="F229" s="3">
        <f t="shared" si="23"/>
        <v>1.183426135908604</v>
      </c>
      <c r="G229" s="34">
        <f>ABS($B229-$F229)</f>
        <v>1.0424261332860001</v>
      </c>
      <c r="H229" s="3">
        <f>AVERAGEIFS('New data'!$Q:$Q,'New data'!$E:$E,$A229)</f>
        <v>0.58136051818608236</v>
      </c>
      <c r="I229" s="14">
        <f>AVERAGEIFS('New data'!$J:$J,'New data'!$E:$E,$A229)</f>
        <v>29.061073303222599</v>
      </c>
    </row>
    <row r="230" spans="1:9" hidden="1" x14ac:dyDescent="0.25">
      <c r="A230" t="s">
        <v>405</v>
      </c>
      <c r="B230" s="3">
        <f>AVERAGEIFS('New data'!$N:$N,'New data'!$E:$E,$A230)</f>
        <v>0.89800000190734797</v>
      </c>
      <c r="C230" s="34">
        <f>(AVERAGEIFS('New data'!$J:$J,'New data'!$E:$E,$A230)-AVERAGEIFS('New data'!$L:$L,'New data'!$E:$E,$A230))/AVERAGEIFS('New data'!$L:$L,'New data'!$E:$E,$A230)</f>
        <v>0.12980566291740936</v>
      </c>
      <c r="D230" s="3">
        <f t="shared" si="22"/>
        <v>0.12980566291740936</v>
      </c>
      <c r="E230" s="3">
        <f>AVERAGEIFS('New data'!$AM:$AM,'New data'!$E:$E,$A230)</f>
        <v>1.3615093774767622</v>
      </c>
      <c r="F230" s="3">
        <f t="shared" si="23"/>
        <v>1.3615093774767622</v>
      </c>
      <c r="G230" s="3">
        <f>ABS($D230-$F230)</f>
        <v>1.2317037145593528</v>
      </c>
    </row>
    <row r="231" spans="1:9" x14ac:dyDescent="0.25">
      <c r="A231" t="s">
        <v>644</v>
      </c>
      <c r="B231" s="3">
        <f>AVERAGEIFS('New data'!$N:$N,'New data'!$E:$E,$A231)</f>
        <v>0.47699999809265098</v>
      </c>
      <c r="C231" s="36">
        <f>-(AVERAGEIFS('New data'!$J:$J,'New data'!$E:$E,$A231)-AVERAGEIFS('New data'!$L:$L,'New data'!$E:$E,$A231))/AVERAGEIFS('New data'!$L:$L,'New data'!$E:$E,$A231)</f>
        <v>1.6216798132071188E-3</v>
      </c>
      <c r="D231" s="34">
        <f t="shared" si="22"/>
        <v>1.6216798132071188E-3</v>
      </c>
      <c r="E231" s="36">
        <f>AVERAGEIFS('New data'!$AM:$AM,'New data'!$E:$E,$A231)</f>
        <v>0.9944606962706386</v>
      </c>
      <c r="F231" s="3">
        <f t="shared" si="23"/>
        <v>0.9944606962706386</v>
      </c>
      <c r="G231" s="34">
        <f>ABS($B231-$F231)</f>
        <v>0.51746069817798768</v>
      </c>
      <c r="H231" s="3">
        <f>AVERAGEIFS('New data'!$Q:$Q,'New data'!$E:$E,$A231)</f>
        <v>0.56730799017200473</v>
      </c>
      <c r="I231" s="14">
        <f>AVERAGEIFS('New data'!$J:$J,'New data'!$E:$E,$A231)</f>
        <v>49.3865547180175</v>
      </c>
    </row>
    <row r="232" spans="1:9" hidden="1" x14ac:dyDescent="0.25">
      <c r="A232" t="s">
        <v>400</v>
      </c>
      <c r="B232" s="3">
        <f>AVERAGEIFS('New data'!$N:$N,'New data'!$E:$E,$A232)</f>
        <v>0.662999987602233</v>
      </c>
      <c r="C232" s="34">
        <f>(AVERAGEIFS('New data'!$J:$J,'New data'!$E:$E,$A232)-AVERAGEIFS('New data'!$L:$L,'New data'!$E:$E,$A232))/AVERAGEIFS('New data'!$L:$L,'New data'!$E:$E,$A232)</f>
        <v>-0.15287022142808815</v>
      </c>
      <c r="D232" s="3">
        <f t="shared" si="22"/>
        <v>0.15287022142808815</v>
      </c>
      <c r="E232" s="3">
        <f>AVERAGEIFS('New data'!$AM:$AM,'New data'!$E:$E,$A232)</f>
        <v>0.49381085897142901</v>
      </c>
      <c r="F232" s="3">
        <f t="shared" si="23"/>
        <v>0.49381085897142901</v>
      </c>
      <c r="G232" s="3">
        <f>ABS($D232-$F232)</f>
        <v>0.34094063754334086</v>
      </c>
    </row>
    <row r="233" spans="1:9" x14ac:dyDescent="0.25">
      <c r="A233" t="s">
        <v>632</v>
      </c>
      <c r="B233" s="3">
        <f>AVERAGEIFS('New data'!$N:$N,'New data'!$E:$E,$A233)</f>
        <v>0.95399999618530196</v>
      </c>
      <c r="C233" s="36">
        <f>-(AVERAGEIFS('New data'!$J:$J,'New data'!$E:$E,$A233)-AVERAGEIFS('New data'!$L:$L,'New data'!$E:$E,$A233))/AVERAGEIFS('New data'!$L:$L,'New data'!$E:$E,$A233)</f>
        <v>-2.7513886479125009</v>
      </c>
      <c r="D233" s="34">
        <f t="shared" si="22"/>
        <v>2.7513886479125009</v>
      </c>
      <c r="E233" s="36">
        <f>AVERAGEIFS('New data'!$AM:$AM,'New data'!$E:$E,$A233)</f>
        <v>21.453365475095154</v>
      </c>
      <c r="F233" s="3">
        <f t="shared" si="23"/>
        <v>21.453365475095154</v>
      </c>
      <c r="G233" s="34">
        <f>ABS($B233-$F233)</f>
        <v>20.499365478909851</v>
      </c>
      <c r="H233" s="3">
        <f>AVERAGEIFS('New data'!$Q:$Q,'New data'!$E:$E,$A233)</f>
        <v>0.67976105213165205</v>
      </c>
      <c r="I233" s="14">
        <f>AVERAGEIFS('New data'!$J:$J,'New data'!$E:$E,$A233)</f>
        <v>688.20751953125</v>
      </c>
    </row>
    <row r="234" spans="1:9" hidden="1" x14ac:dyDescent="0.25">
      <c r="A234" t="s">
        <v>401</v>
      </c>
      <c r="B234" s="3">
        <f>AVERAGEIFS('New data'!$N:$N,'New data'!$E:$E,$A234)</f>
        <v>0.58600002527236905</v>
      </c>
      <c r="C234" s="34">
        <f>(AVERAGEIFS('New data'!$J:$J,'New data'!$E:$E,$A234)-AVERAGEIFS('New data'!$L:$L,'New data'!$E:$E,$A234))/AVERAGEIFS('New data'!$L:$L,'New data'!$E:$E,$A234)</f>
        <v>-0.19440050751977025</v>
      </c>
      <c r="D234" s="3">
        <f t="shared" si="22"/>
        <v>0.19440050751977025</v>
      </c>
      <c r="E234" s="3">
        <f>AVERAGEIFS('New data'!$AM:$AM,'New data'!$E:$E,$A234)</f>
        <v>0.26824416295996112</v>
      </c>
      <c r="F234" s="3">
        <f t="shared" si="23"/>
        <v>0.26824416295996112</v>
      </c>
      <c r="G234" s="3">
        <f>ABS($D234-$F234)</f>
        <v>7.3843655440190864E-2</v>
      </c>
    </row>
    <row r="235" spans="1:9" x14ac:dyDescent="0.25">
      <c r="A235" t="s">
        <v>633</v>
      </c>
      <c r="B235" s="3">
        <f>AVERAGEIFS('New data'!$N:$N,'New data'!$E:$E,$A235)</f>
        <v>0.98900002241134599</v>
      </c>
      <c r="C235" s="36">
        <f>-(AVERAGEIFS('New data'!$J:$J,'New data'!$E:$E,$A235)-AVERAGEIFS('New data'!$L:$L,'New data'!$E:$E,$A235))/AVERAGEIFS('New data'!$L:$L,'New data'!$E:$E,$A235)</f>
        <v>-1.100272716911991</v>
      </c>
      <c r="D235" s="34">
        <f t="shared" si="22"/>
        <v>1.100272716911991</v>
      </c>
      <c r="E235" s="36">
        <f>AVERAGEIFS('New data'!$AM:$AM,'New data'!$E:$E,$A235)</f>
        <v>6.0560591949595697</v>
      </c>
      <c r="F235" s="3">
        <f t="shared" si="23"/>
        <v>6.0560591949595697</v>
      </c>
      <c r="G235" s="34">
        <f>ABS($B235-$F235)</f>
        <v>5.0670591725482232</v>
      </c>
      <c r="H235" s="3">
        <f>AVERAGEIFS('New data'!$Q:$Q,'New data'!$E:$E,$A235)</f>
        <v>0.69800770282745295</v>
      </c>
      <c r="I235" s="14">
        <f>AVERAGEIFS('New data'!$J:$J,'New data'!$E:$E,$A235)</f>
        <v>456.94696044921801</v>
      </c>
    </row>
    <row r="236" spans="1:9" hidden="1" x14ac:dyDescent="0.25">
      <c r="A236" t="s">
        <v>447</v>
      </c>
      <c r="B236" s="3">
        <f>AVERAGEIFS('New data'!$N:$N,'New data'!$E:$E,$A236)</f>
        <v>0.98699998855590798</v>
      </c>
      <c r="C236" s="34">
        <f>(AVERAGEIFS('New data'!$J:$J,'New data'!$E:$E,$A236)-AVERAGEIFS('New data'!$L:$L,'New data'!$E:$E,$A236))/AVERAGEIFS('New data'!$L:$L,'New data'!$E:$E,$A236)</f>
        <v>-0.11359472522248028</v>
      </c>
      <c r="D236" s="3">
        <f t="shared" si="22"/>
        <v>0.11359472522248028</v>
      </c>
      <c r="E236" s="3">
        <f>AVERAGEIFS('New data'!$AM:$AM,'New data'!$E:$E,$A236)</f>
        <v>0.54781253984994449</v>
      </c>
      <c r="F236" s="3">
        <f t="shared" si="23"/>
        <v>0.54781253984994449</v>
      </c>
      <c r="G236" s="3">
        <f>ABS($D236-$F236)</f>
        <v>0.43421781462746423</v>
      </c>
    </row>
    <row r="237" spans="1:9" hidden="1" x14ac:dyDescent="0.25">
      <c r="A237" t="s">
        <v>524</v>
      </c>
      <c r="B237" s="3">
        <f>AVERAGEIFS('New data'!$N:$N,'New data'!$E:$E,$A237)</f>
        <v>0.69999998807907104</v>
      </c>
      <c r="C237" s="34">
        <f>(AVERAGEIFS('New data'!$J:$J,'New data'!$E:$E,$A237)-AVERAGEIFS('New data'!$L:$L,'New data'!$E:$E,$A237))/AVERAGEIFS('New data'!$L:$L,'New data'!$E:$E,$A237)</f>
        <v>0.25448051594844323</v>
      </c>
      <c r="D237" s="3">
        <f t="shared" si="22"/>
        <v>0.25448051594844323</v>
      </c>
      <c r="E237" s="3">
        <f>AVERAGEIFS('New data'!$AM:$AM,'New data'!$E:$E,$A237)</f>
        <v>2.0805648466738598</v>
      </c>
      <c r="F237" s="3">
        <f t="shared" si="23"/>
        <v>2.0805648466738598</v>
      </c>
      <c r="G237" s="3">
        <f>ABS($D237-$F237)</f>
        <v>1.8260843307254166</v>
      </c>
    </row>
    <row r="238" spans="1:9" x14ac:dyDescent="0.25">
      <c r="A238" t="s">
        <v>647</v>
      </c>
      <c r="B238" s="3">
        <f>AVERAGEIFS('New data'!$N:$N,'New data'!$E:$E,$A238)</f>
        <v>0.23299999535083701</v>
      </c>
      <c r="C238" s="36">
        <f>-(AVERAGEIFS('New data'!$J:$J,'New data'!$E:$E,$A238)-AVERAGEIFS('New data'!$L:$L,'New data'!$E:$E,$A238))/AVERAGEIFS('New data'!$L:$L,'New data'!$E:$E,$A238)</f>
        <v>3.7622112522295456E-2</v>
      </c>
      <c r="D238" s="34">
        <f t="shared" si="22"/>
        <v>3.7622112522295456E-2</v>
      </c>
      <c r="E238" s="36">
        <f>AVERAGEIFS('New data'!$AM:$AM,'New data'!$E:$E,$A238)</f>
        <v>0.85045413332843522</v>
      </c>
      <c r="F238" s="3">
        <f t="shared" si="23"/>
        <v>0.85045413332843522</v>
      </c>
      <c r="G238" s="34">
        <f>ABS($B238-$F238)</f>
        <v>0.61745413797759818</v>
      </c>
      <c r="H238" s="3">
        <f>AVERAGEIFS('New data'!$Q:$Q,'New data'!$E:$E,$A238)</f>
        <v>0.5677616308828124</v>
      </c>
      <c r="I238" s="14">
        <f>AVERAGEIFS('New data'!$J:$J,'New data'!$E:$E,$A238)</f>
        <v>22.152406692504801</v>
      </c>
    </row>
    <row r="239" spans="1:9" hidden="1" x14ac:dyDescent="0.25">
      <c r="A239" t="s">
        <v>394</v>
      </c>
      <c r="B239" s="3">
        <f>AVERAGEIFS('New data'!$N:$N,'New data'!$E:$E,$A239)</f>
        <v>0.70499998331069902</v>
      </c>
      <c r="C239" s="34">
        <f>(AVERAGEIFS('New data'!$J:$J,'New data'!$E:$E,$A239)-AVERAGEIFS('New data'!$L:$L,'New data'!$E:$E,$A239))/AVERAGEIFS('New data'!$L:$L,'New data'!$E:$E,$A239)</f>
        <v>-0.17864155591617889</v>
      </c>
      <c r="D239" s="3">
        <f t="shared" si="22"/>
        <v>0.17864155591617889</v>
      </c>
      <c r="E239" s="3">
        <f>AVERAGEIFS('New data'!$AM:$AM,'New data'!$E:$E,$A239)</f>
        <v>0.33330163455064954</v>
      </c>
      <c r="F239" s="3">
        <f t="shared" si="23"/>
        <v>0.33330163455064954</v>
      </c>
      <c r="G239" s="3">
        <f>ABS($D239-$F239)</f>
        <v>0.15466007863447065</v>
      </c>
    </row>
    <row r="240" spans="1:9" x14ac:dyDescent="0.25">
      <c r="A240" t="s">
        <v>611</v>
      </c>
      <c r="B240" s="3">
        <f>AVERAGEIFS('New data'!$N:$N,'New data'!$E:$E,$A240)</f>
        <v>0.31000000238418501</v>
      </c>
      <c r="C240" s="36">
        <f>-(AVERAGEIFS('New data'!$J:$J,'New data'!$E:$E,$A240)-AVERAGEIFS('New data'!$L:$L,'New data'!$E:$E,$A240))/AVERAGEIFS('New data'!$L:$L,'New data'!$E:$E,$A240)</f>
        <v>-0.38258852173184893</v>
      </c>
      <c r="D240" s="34">
        <f t="shared" si="22"/>
        <v>0.38258852173184893</v>
      </c>
      <c r="E240" s="36">
        <f>AVERAGEIFS('New data'!$AM:$AM,'New data'!$E:$E,$A240)</f>
        <v>3.8295186823395522</v>
      </c>
      <c r="F240" s="3">
        <f t="shared" si="23"/>
        <v>3.8295186823395522</v>
      </c>
      <c r="G240" s="34">
        <f>ABS($B240-$F240)</f>
        <v>3.5195186799553673</v>
      </c>
      <c r="H240" s="3">
        <f>AVERAGEIFS('New data'!$Q:$Q,'New data'!$E:$E,$A240)</f>
        <v>0.84828916329932336</v>
      </c>
      <c r="I240" s="14">
        <f>AVERAGEIFS('New data'!$J:$J,'New data'!$E:$E,$A240)</f>
        <v>74.570182800292898</v>
      </c>
    </row>
    <row r="241" spans="1:9" hidden="1" x14ac:dyDescent="0.25">
      <c r="A241" t="s">
        <v>430</v>
      </c>
      <c r="B241" s="3">
        <f>AVERAGEIFS('New data'!$N:$N,'New data'!$E:$E,$A241)</f>
        <v>0.83600002527236905</v>
      </c>
      <c r="C241" s="34">
        <f>(AVERAGEIFS('New data'!$J:$J,'New data'!$E:$E,$A241)-AVERAGEIFS('New data'!$L:$L,'New data'!$E:$E,$A241))/AVERAGEIFS('New data'!$L:$L,'New data'!$E:$E,$A241)</f>
        <v>7.431114226553992E-2</v>
      </c>
      <c r="D241" s="3">
        <f t="shared" si="22"/>
        <v>7.431114226553992E-2</v>
      </c>
      <c r="E241" s="3">
        <f>AVERAGEIFS('New data'!$AM:$AM,'New data'!$E:$E,$A241)</f>
        <v>1.2076635479270528</v>
      </c>
      <c r="F241" s="3">
        <f t="shared" si="23"/>
        <v>1.2076635479270528</v>
      </c>
      <c r="G241" s="3">
        <f>ABS($D241-$F241)</f>
        <v>1.1333524056615127</v>
      </c>
    </row>
    <row r="242" spans="1:9" x14ac:dyDescent="0.25">
      <c r="A242" t="s">
        <v>593</v>
      </c>
      <c r="B242" s="3">
        <f>AVERAGEIFS('New data'!$N:$N,'New data'!$E:$E,$A242)</f>
        <v>0.64700001478195102</v>
      </c>
      <c r="C242" s="36">
        <f>-(AVERAGEIFS('New data'!$J:$J,'New data'!$E:$E,$A242)-AVERAGEIFS('New data'!$L:$L,'New data'!$E:$E,$A242))/AVERAGEIFS('New data'!$L:$L,'New data'!$E:$E,$A242)</f>
        <v>0.32363848313821253</v>
      </c>
      <c r="D242" s="34">
        <f t="shared" si="22"/>
        <v>0.32363848313821253</v>
      </c>
      <c r="E242" s="36">
        <f>AVERAGEIFS('New data'!$AM:$AM,'New data'!$E:$E,$A242)</f>
        <v>-0.23794117603651688</v>
      </c>
      <c r="F242" s="3">
        <f t="shared" si="23"/>
        <v>0.23794117603651688</v>
      </c>
      <c r="G242" s="34">
        <f>ABS($B242-$F242)</f>
        <v>0.40905883874543414</v>
      </c>
      <c r="H242" s="3">
        <f>AVERAGEIFS('New data'!$Q:$Q,'New data'!$E:$E,$A242)</f>
        <v>0.71324859363192894</v>
      </c>
      <c r="I242" s="14">
        <f>AVERAGEIFS('New data'!$J:$J,'New data'!$E:$E,$A242)</f>
        <v>106.99146270751901</v>
      </c>
    </row>
    <row r="243" spans="1:9" hidden="1" x14ac:dyDescent="0.25">
      <c r="A243" t="s">
        <v>422</v>
      </c>
      <c r="B243" s="3">
        <f>AVERAGEIFS('New data'!$N:$N,'New data'!$E:$E,$A243)</f>
        <v>0.54799997806548995</v>
      </c>
      <c r="C243" s="34">
        <f>(AVERAGEIFS('New data'!$J:$J,'New data'!$E:$E,$A243)-AVERAGEIFS('New data'!$L:$L,'New data'!$E:$E,$A243))/AVERAGEIFS('New data'!$L:$L,'New data'!$E:$E,$A243)</f>
        <v>-0.26583148405357354</v>
      </c>
      <c r="D243" s="3">
        <f t="shared" si="22"/>
        <v>0.26583148405357354</v>
      </c>
      <c r="E243" s="3">
        <f>AVERAGEIFS('New data'!$AM:$AM,'New data'!$E:$E,$A243)</f>
        <v>-4.6157964182940658E-2</v>
      </c>
      <c r="F243" s="3">
        <f t="shared" si="23"/>
        <v>4.6157964182940658E-2</v>
      </c>
      <c r="G243" s="3">
        <f>ABS($D243-$F243)</f>
        <v>0.21967351987063288</v>
      </c>
    </row>
    <row r="244" spans="1:9" x14ac:dyDescent="0.25">
      <c r="A244" t="s">
        <v>598</v>
      </c>
      <c r="B244" s="3">
        <f>AVERAGEIFS('New data'!$N:$N,'New data'!$E:$E,$A244)</f>
        <v>0.90899997949600198</v>
      </c>
      <c r="C244" s="36">
        <f>-(AVERAGEIFS('New data'!$J:$J,'New data'!$E:$E,$A244)-AVERAGEIFS('New data'!$L:$L,'New data'!$E:$E,$A244))/AVERAGEIFS('New data'!$L:$L,'New data'!$E:$E,$A244)</f>
        <v>-0.78613596185947554</v>
      </c>
      <c r="D244" s="34">
        <f t="shared" si="22"/>
        <v>0.78613596185947554</v>
      </c>
      <c r="E244" s="36">
        <f>AVERAGEIFS('New data'!$AM:$AM,'New data'!$E:$E,$A244)</f>
        <v>3.0395571516528066</v>
      </c>
      <c r="F244" s="3">
        <f t="shared" si="23"/>
        <v>3.0395571516528066</v>
      </c>
      <c r="G244" s="34">
        <f>ABS($B244-$F244)</f>
        <v>2.1305571721568048</v>
      </c>
      <c r="H244" s="3">
        <f>AVERAGEIFS('New data'!$Q:$Q,'New data'!$E:$E,$A244)</f>
        <v>0.8608099203427767</v>
      </c>
      <c r="I244" s="14">
        <f>AVERAGEIFS('New data'!$J:$J,'New data'!$E:$E,$A244)</f>
        <v>175.96846008300699</v>
      </c>
    </row>
    <row r="245" spans="1:9" hidden="1" x14ac:dyDescent="0.25">
      <c r="A245" t="s">
        <v>443</v>
      </c>
      <c r="B245" s="3">
        <f>AVERAGEIFS('New data'!$N:$N,'New data'!$E:$E,$A245)</f>
        <v>0.54500001668929998</v>
      </c>
      <c r="C245" s="34">
        <f>(AVERAGEIFS('New data'!$J:$J,'New data'!$E:$E,$A245)-AVERAGEIFS('New data'!$L:$L,'New data'!$E:$E,$A245))/AVERAGEIFS('New data'!$L:$L,'New data'!$E:$E,$A245)</f>
        <v>-4.5571080181104229E-2</v>
      </c>
      <c r="D245" s="3">
        <f t="shared" si="22"/>
        <v>4.5571080181104229E-2</v>
      </c>
      <c r="E245" s="3">
        <f>AVERAGEIFS('New data'!$AM:$AM,'New data'!$E:$E,$A245)</f>
        <v>0.83046842311574443</v>
      </c>
      <c r="F245" s="3">
        <f t="shared" si="23"/>
        <v>0.83046842311574443</v>
      </c>
      <c r="G245" s="3">
        <f>ABS($D245-$F245)</f>
        <v>0.7848973429346402</v>
      </c>
    </row>
    <row r="246" spans="1:9" x14ac:dyDescent="0.25">
      <c r="A246" t="s">
        <v>606</v>
      </c>
      <c r="B246" s="3" t="e">
        <f>AVERAGEIFS('New data'!$N:$N,'New data'!$E:$E,$A246)</f>
        <v>#DIV/0!</v>
      </c>
      <c r="C246" s="36" t="e">
        <f>-(AVERAGEIFS('New data'!$J:$J,'New data'!$E:$E,$A246)-AVERAGEIFS('New data'!$L:$L,'New data'!$E:$E,$A246))/AVERAGEIFS('New data'!$L:$L,'New data'!$E:$E,$A246)</f>
        <v>#DIV/0!</v>
      </c>
      <c r="D246" s="34" t="e">
        <f t="shared" si="22"/>
        <v>#DIV/0!</v>
      </c>
      <c r="E246" s="36" t="e">
        <f>AVERAGEIFS('New data'!$AM:$AM,'New data'!$E:$E,$A246)</f>
        <v>#DIV/0!</v>
      </c>
      <c r="F246" s="3" t="e">
        <f t="shared" si="23"/>
        <v>#DIV/0!</v>
      </c>
      <c r="G246" s="34" t="e">
        <f>ABS($B246-$F246)</f>
        <v>#DIV/0!</v>
      </c>
      <c r="H246" s="3" t="e">
        <f>AVERAGEIFS('New data'!$Q:$Q,'New data'!$E:$E,$A246)</f>
        <v>#DIV/0!</v>
      </c>
      <c r="I246" s="14" t="e">
        <f>AVERAGEIFS('New data'!$J:$J,'New data'!$E:$E,$A246)</f>
        <v>#DIV/0!</v>
      </c>
    </row>
    <row r="247" spans="1:9" x14ac:dyDescent="0.25">
      <c r="A247" t="s">
        <v>625</v>
      </c>
      <c r="B247" s="3">
        <f>AVERAGEIFS('New data'!$N:$N,'New data'!$E:$E,$A247)</f>
        <v>0.99500000476837103</v>
      </c>
      <c r="C247" s="36">
        <f>-(AVERAGEIFS('New data'!$J:$J,'New data'!$E:$E,$A247)-AVERAGEIFS('New data'!$L:$L,'New data'!$E:$E,$A247))/AVERAGEIFS('New data'!$L:$L,'New data'!$E:$E,$A247)</f>
        <v>-1.1467790749325946</v>
      </c>
      <c r="D247" s="34">
        <f t="shared" si="22"/>
        <v>1.1467790749325946</v>
      </c>
      <c r="E247" s="36">
        <f>AVERAGEIFS('New data'!$AM:$AM,'New data'!$E:$E,$A247)</f>
        <v>13.339865875244197</v>
      </c>
      <c r="F247" s="3">
        <f t="shared" si="23"/>
        <v>13.339865875244197</v>
      </c>
      <c r="G247" s="34">
        <f>ABS($B247-$F247)</f>
        <v>12.344865870475825</v>
      </c>
      <c r="H247" s="3">
        <f>AVERAGEIFS('New data'!$Q:$Q,'New data'!$E:$E,$A247)</f>
        <v>0.57664539837604045</v>
      </c>
      <c r="I247" s="14">
        <f>AVERAGEIFS('New data'!$J:$J,'New data'!$E:$E,$A247)</f>
        <v>231.00321960449199</v>
      </c>
    </row>
    <row r="248" spans="1:9" hidden="1" x14ac:dyDescent="0.25">
      <c r="A248" t="s">
        <v>446</v>
      </c>
      <c r="B248" s="3">
        <f>AVERAGEIFS('New data'!$N:$N,'New data'!$E:$E,$A248)</f>
        <v>0.98799997568130404</v>
      </c>
      <c r="C248" s="34">
        <f>(AVERAGEIFS('New data'!$J:$J,'New data'!$E:$E,$A248)-AVERAGEIFS('New data'!$L:$L,'New data'!$E:$E,$A248))/AVERAGEIFS('New data'!$L:$L,'New data'!$E:$E,$A248)</f>
        <v>-5.7380150463942924E-2</v>
      </c>
      <c r="D248" s="3">
        <f t="shared" si="22"/>
        <v>5.7380150463942924E-2</v>
      </c>
      <c r="E248" s="3">
        <f>AVERAGEIFS('New data'!$AM:$AM,'New data'!$E:$E,$A248)</f>
        <v>0.74143094116867214</v>
      </c>
      <c r="F248" s="3">
        <f t="shared" si="23"/>
        <v>0.74143094116867214</v>
      </c>
      <c r="G248" s="3">
        <f>ABS($D248-$F248)</f>
        <v>0.68405079070472918</v>
      </c>
    </row>
    <row r="249" spans="1:9" hidden="1" x14ac:dyDescent="0.25">
      <c r="A249" t="s">
        <v>546</v>
      </c>
      <c r="B249" s="3">
        <f>AVERAGEIFS('New data'!$N:$N,'New data'!$E:$E,$A249)</f>
        <v>0.31000000238418501</v>
      </c>
      <c r="C249" s="34">
        <f>(AVERAGEIFS('New data'!$J:$J,'New data'!$E:$E,$A249)-AVERAGEIFS('New data'!$L:$L,'New data'!$E:$E,$A249))/AVERAGEIFS('New data'!$L:$L,'New data'!$E:$E,$A249)</f>
        <v>3.4526690343791913</v>
      </c>
      <c r="D249" s="3">
        <f t="shared" si="22"/>
        <v>3.4526690343791913</v>
      </c>
      <c r="E249" s="3">
        <f>AVERAGEIFS('New data'!$AM:$AM,'New data'!$E:$E,$A249)</f>
        <v>20.416092673108125</v>
      </c>
      <c r="F249" s="3">
        <f t="shared" si="23"/>
        <v>20.416092673108125</v>
      </c>
      <c r="G249" s="3">
        <f>ABS($D249-$F249)</f>
        <v>16.963423638728933</v>
      </c>
    </row>
    <row r="250" spans="1:9" x14ac:dyDescent="0.25">
      <c r="A250" t="s">
        <v>624</v>
      </c>
      <c r="B250" s="3">
        <f>AVERAGEIFS('New data'!$N:$N,'New data'!$E:$E,$A250)</f>
        <v>0.66600000858306796</v>
      </c>
      <c r="C250" s="36">
        <f>-(AVERAGEIFS('New data'!$J:$J,'New data'!$E:$E,$A250)-AVERAGEIFS('New data'!$L:$L,'New data'!$E:$E,$A250))/AVERAGEIFS('New data'!$L:$L,'New data'!$E:$E,$A250)</f>
        <v>-0.76922334731065434</v>
      </c>
      <c r="D250" s="34">
        <f t="shared" si="22"/>
        <v>0.76922334731065434</v>
      </c>
      <c r="E250" s="36">
        <f>AVERAGEIFS('New data'!$AM:$AM,'New data'!$E:$E,$A250)</f>
        <v>4.4090251430835705</v>
      </c>
      <c r="F250" s="3">
        <f t="shared" si="23"/>
        <v>4.4090251430835705</v>
      </c>
      <c r="G250" s="34">
        <f>ABS($B250-$F250)</f>
        <v>3.7430251345005026</v>
      </c>
      <c r="H250" s="3">
        <f>AVERAGEIFS('New data'!$Q:$Q,'New data'!$E:$E,$A250)</f>
        <v>0.79843240968049078</v>
      </c>
      <c r="I250" s="14">
        <f>AVERAGEIFS('New data'!$J:$J,'New data'!$E:$E,$A250)</f>
        <v>121.15211486816401</v>
      </c>
    </row>
    <row r="251" spans="1:9" x14ac:dyDescent="0.25">
      <c r="A251" t="s">
        <v>637</v>
      </c>
      <c r="B251" s="3">
        <f>AVERAGEIFS('New data'!$N:$N,'New data'!$E:$E,$A251)</f>
        <v>0.98600000143051103</v>
      </c>
      <c r="C251" s="36">
        <f>-(AVERAGEIFS('New data'!$J:$J,'New data'!$E:$E,$A251)-AVERAGEIFS('New data'!$L:$L,'New data'!$E:$E,$A251))/AVERAGEIFS('New data'!$L:$L,'New data'!$E:$E,$A251)</f>
        <v>-1.3368250331968603</v>
      </c>
      <c r="D251" s="34">
        <f t="shared" si="22"/>
        <v>1.3368250331968603</v>
      </c>
      <c r="E251" s="36">
        <f>AVERAGEIFS('New data'!$AM:$AM,'New data'!$E:$E,$A251)</f>
        <v>11.129822369933363</v>
      </c>
      <c r="F251" s="3">
        <f t="shared" si="23"/>
        <v>11.129822369933363</v>
      </c>
      <c r="G251" s="34">
        <f>ABS($B251-$F251)</f>
        <v>10.143822368502851</v>
      </c>
      <c r="H251" s="3">
        <f>AVERAGEIFS('New data'!$Q:$Q,'New data'!$E:$E,$A251)</f>
        <v>0.6700722893488984</v>
      </c>
      <c r="I251" s="14">
        <f>AVERAGEIFS('New data'!$J:$J,'New data'!$E:$E,$A251)</f>
        <v>235.31092834472599</v>
      </c>
    </row>
    <row r="252" spans="1:9" x14ac:dyDescent="0.25">
      <c r="A252" t="s">
        <v>596</v>
      </c>
      <c r="B252" s="3">
        <f>AVERAGEIFS('New data'!$N:$N,'New data'!$E:$E,$A252)</f>
        <v>0.41200000047683699</v>
      </c>
      <c r="C252" s="36">
        <f>-(AVERAGEIFS('New data'!$J:$J,'New data'!$E:$E,$A252)-AVERAGEIFS('New data'!$L:$L,'New data'!$E:$E,$A252))/AVERAGEIFS('New data'!$L:$L,'New data'!$E:$E,$A252)</f>
        <v>-5.9421139934335301</v>
      </c>
      <c r="D252" s="34">
        <f t="shared" si="22"/>
        <v>5.9421139934335301</v>
      </c>
      <c r="E252" s="36">
        <f>AVERAGEIFS('New data'!$AM:$AM,'New data'!$E:$E,$A252)</f>
        <v>159.73589784306196</v>
      </c>
      <c r="F252" s="3">
        <f t="shared" si="23"/>
        <v>159.73589784306196</v>
      </c>
      <c r="G252" s="34">
        <f>ABS($B252-$F252)</f>
        <v>159.32389784258513</v>
      </c>
      <c r="H252" s="3">
        <f>AVERAGEIFS('New data'!$Q:$Q,'New data'!$E:$E,$A252)</f>
        <v>0.60161702240467796</v>
      </c>
      <c r="I252" s="14">
        <f>AVERAGEIFS('New data'!$J:$J,'New data'!$E:$E,$A252)</f>
        <v>274.263580322265</v>
      </c>
    </row>
    <row r="253" spans="1:9" hidden="1" x14ac:dyDescent="0.25">
      <c r="A253" t="s">
        <v>433</v>
      </c>
      <c r="B253" s="3">
        <f>AVERAGEIFS('New data'!$N:$N,'New data'!$E:$E,$A253)</f>
        <v>0.67599999904632502</v>
      </c>
      <c r="C253" s="34">
        <f>(AVERAGEIFS('New data'!$J:$J,'New data'!$E:$E,$A253)-AVERAGEIFS('New data'!$L:$L,'New data'!$E:$E,$A253))/AVERAGEIFS('New data'!$L:$L,'New data'!$E:$E,$A253)</f>
        <v>8.8529429962366762E-2</v>
      </c>
      <c r="D253" s="3">
        <f t="shared" ref="D253:D257" si="25">ABS($C253)</f>
        <v>8.8529429962366762E-2</v>
      </c>
      <c r="E253" s="3">
        <f>AVERAGEIFS('New data'!$AM:$AM,'New data'!$E:$E,$A253)</f>
        <v>1.4609245246982678</v>
      </c>
      <c r="F253" s="3">
        <f t="shared" ref="F253:F257" si="26">ABS($E253)</f>
        <v>1.4609245246982678</v>
      </c>
      <c r="G253" s="3">
        <f t="shared" ref="G253:G257" si="27">ABS($D253-$F253)</f>
        <v>1.3723950947359012</v>
      </c>
    </row>
    <row r="254" spans="1:9" hidden="1" x14ac:dyDescent="0.25">
      <c r="A254" t="s">
        <v>418</v>
      </c>
      <c r="B254" s="3">
        <f>AVERAGEIFS('New data'!$N:$N,'New data'!$E:$E,$A254)</f>
        <v>0.29199999570846502</v>
      </c>
      <c r="C254" s="34">
        <f>(AVERAGEIFS('New data'!$J:$J,'New data'!$E:$E,$A254)-AVERAGEIFS('New data'!$L:$L,'New data'!$E:$E,$A254))/AVERAGEIFS('New data'!$L:$L,'New data'!$E:$E,$A254)</f>
        <v>3.1213748932160416E-3</v>
      </c>
      <c r="D254" s="3">
        <f t="shared" si="25"/>
        <v>3.1213748932160416E-3</v>
      </c>
      <c r="E254" s="3">
        <f>AVERAGEIFS('New data'!$AM:$AM,'New data'!$E:$E,$A254)</f>
        <v>1.0182170511316331</v>
      </c>
      <c r="F254" s="3">
        <f t="shared" si="26"/>
        <v>1.0182170511316331</v>
      </c>
      <c r="G254" s="3">
        <f t="shared" si="27"/>
        <v>1.0150956762384171</v>
      </c>
    </row>
    <row r="255" spans="1:9" hidden="1" x14ac:dyDescent="0.25">
      <c r="A255" t="s">
        <v>448</v>
      </c>
      <c r="B255" s="3">
        <f>AVERAGEIFS('New data'!$N:$N,'New data'!$E:$E,$A255)</f>
        <v>0.90899997949600198</v>
      </c>
      <c r="C255" s="34">
        <f>(AVERAGEIFS('New data'!$J:$J,'New data'!$E:$E,$A255)-AVERAGEIFS('New data'!$L:$L,'New data'!$E:$E,$A255))/AVERAGEIFS('New data'!$L:$L,'New data'!$E:$E,$A255)</f>
        <v>-0.12005994756486815</v>
      </c>
      <c r="D255" s="3">
        <f t="shared" si="25"/>
        <v>0.12005994756486815</v>
      </c>
      <c r="E255" s="3">
        <f>AVERAGEIFS('New data'!$AM:$AM,'New data'!$E:$E,$A255)</f>
        <v>-6.134996305400834E-2</v>
      </c>
      <c r="F255" s="3">
        <f t="shared" si="26"/>
        <v>6.134996305400834E-2</v>
      </c>
      <c r="G255" s="3">
        <f t="shared" si="27"/>
        <v>5.8709984510859813E-2</v>
      </c>
    </row>
    <row r="256" spans="1:9" hidden="1" x14ac:dyDescent="0.25">
      <c r="A256" t="s">
        <v>550</v>
      </c>
      <c r="B256" s="3">
        <f>AVERAGEIFS('New data'!$N:$N,'New data'!$E:$E,$A256)</f>
        <v>0.58899998664855902</v>
      </c>
      <c r="C256" s="34">
        <f>(AVERAGEIFS('New data'!$J:$J,'New data'!$E:$E,$A256)-AVERAGEIFS('New data'!$L:$L,'New data'!$E:$E,$A256))/AVERAGEIFS('New data'!$L:$L,'New data'!$E:$E,$A256)</f>
        <v>4.192184337032538</v>
      </c>
      <c r="D256" s="3">
        <f t="shared" si="25"/>
        <v>4.192184337032538</v>
      </c>
      <c r="E256" s="3">
        <f>AVERAGEIFS('New data'!$AM:$AM,'New data'!$E:$E,$A256)</f>
        <v>14.975073542808211</v>
      </c>
      <c r="F256" s="3">
        <f t="shared" si="26"/>
        <v>14.975073542808211</v>
      </c>
      <c r="G256" s="3">
        <f t="shared" si="27"/>
        <v>10.782889205775673</v>
      </c>
    </row>
    <row r="257" spans="1:8" hidden="1" x14ac:dyDescent="0.25">
      <c r="A257" t="s">
        <v>571</v>
      </c>
      <c r="B257" s="3">
        <f>AVERAGEIFS('New data'!$N:$N,'New data'!$E:$E,$A257)</f>
        <v>0.51300001144409102</v>
      </c>
      <c r="C257" s="34">
        <f>(AVERAGEIFS('New data'!$J:$J,'New data'!$E:$E,$A257)-AVERAGEIFS('New data'!$L:$L,'New data'!$E:$E,$A257))/AVERAGEIFS('New data'!$L:$L,'New data'!$E:$E,$A257)</f>
        <v>4.4867381553671155</v>
      </c>
      <c r="D257" s="3">
        <f t="shared" si="25"/>
        <v>4.4867381553671155</v>
      </c>
      <c r="E257" s="3">
        <f>AVERAGEIFS('New data'!$AM:$AM,'New data'!$E:$E,$A257)</f>
        <v>15.674755334114183</v>
      </c>
      <c r="F257" s="3">
        <f t="shared" si="26"/>
        <v>15.674755334114183</v>
      </c>
      <c r="G257" s="3">
        <f t="shared" si="27"/>
        <v>11.188017178747067</v>
      </c>
    </row>
    <row r="258" spans="1:8" x14ac:dyDescent="0.25">
      <c r="H258" s="3"/>
    </row>
  </sheetData>
  <autoFilter ref="A1:G257" xr:uid="{B81DC9B7-8598-471E-A2B3-39229EDB0227}">
    <filterColumn colId="0">
      <filters>
        <filter val="Cottage_Plane_15_Full"/>
        <filter val="Cottage_Plane_45_Full"/>
        <filter val="Cottage_Plane_Oblique_Full"/>
        <filter val="Cottage_Plane_Parallel_Full"/>
        <filter val="Cottage_Point_15_Full"/>
        <filter val="Cottage_Point_45_Full"/>
        <filter val="Cottage_Point_Oblique_Full"/>
        <filter val="Cottage_Point_Parallel_Full"/>
        <filter val="CottageWalls_Plane_15_Full"/>
        <filter val="CottageWalls_Plane_45_Full"/>
        <filter val="CottageWalls_Plane_Oblique_Full"/>
        <filter val="CottageWalls_Plane_Parallel_Full"/>
        <filter val="CottageWalls_Point_15_Full"/>
        <filter val="CottageWalls_Point_45_Full"/>
        <filter val="CottageWalls_Point_Oblique_Full"/>
        <filter val="CottageWalls_Point_Parallel_Full"/>
        <filter val="Crowd_Plane_15_Full"/>
        <filter val="Crowd_Plane_45_Full"/>
        <filter val="Crowd_Plane_Oblique_Full"/>
        <filter val="Crowd_Plane_Parallel_Full"/>
        <filter val="Crowd_Point_15_Full"/>
        <filter val="Crowd_Point_45_Full"/>
        <filter val="Crowd_Point_Oblique_Full"/>
        <filter val="Crowd_Point_Parallel_Full"/>
        <filter val="Random100_Plane_15_Full"/>
        <filter val="Random100_Plane_45_Full"/>
        <filter val="Random100_Plane_Oblique_Full"/>
        <filter val="Random100_Plane_Parallel_Full"/>
        <filter val="Random100_Point_15_Full"/>
        <filter val="Random100_Point_45_Full"/>
        <filter val="Random100_Point_Oblique_Full"/>
        <filter val="Random100_Point_Parallel_Full"/>
        <filter val="Random1000_Plane_15_Full"/>
        <filter val="Random1000_Plane_45_Full"/>
        <filter val="Random1000_Plane_Oblique_Full"/>
        <filter val="Random1000_Plane_Parallel_Full"/>
        <filter val="Random1000_Point_15_Full"/>
        <filter val="Random1000_Point_45_Full"/>
        <filter val="Random1000_Point_Oblique_Full"/>
        <filter val="Random1000_Point_Parallel_Full"/>
        <filter val="Sponza_Plane_15_Full"/>
        <filter val="Sponza_Plane_45_Full"/>
        <filter val="Sponza_Plane_Oblique_Full"/>
        <filter val="Sponza_Plane_Parallel_Full"/>
        <filter val="Sponza_Point_15_Full"/>
        <filter val="Sponza_Point_45_Full"/>
        <filter val="Sponza_Point_Oblique_Full"/>
        <filter val="Sponza_Point_Parallel_Full"/>
        <filter val="Suzanne_Plane_15_Full"/>
        <filter val="Suzanne_Plane_45_Full"/>
        <filter val="Suzanne_Plane_Oblique_Full"/>
        <filter val="Suzanne_Plane_Parallel_Full"/>
        <filter val="Suzanne_Point_15_Full"/>
        <filter val="Suzanne_Point_45_Full"/>
        <filter val="Suzanne_Point_Oblique_Full"/>
        <filter val="Suzanne_Point_Parallel_Full"/>
        <filter val="Wood_Plane_15_Full"/>
        <filter val="Wood_Plane_45_Full"/>
        <filter val="Wood_Plane_Oblique_Full"/>
        <filter val="Wood_Plane_Parallel_Full"/>
        <filter val="Wood_Point_15_Full"/>
        <filter val="Wood_Point_45_Full"/>
        <filter val="Wood_Point_Oblique_Full"/>
        <filter val="Wood_Point_Parallel_Full"/>
      </filters>
    </filterColumn>
    <sortState xmlns:xlrd2="http://schemas.microsoft.com/office/spreadsheetml/2017/richdata2" ref="A4:G252">
      <sortCondition ref="G1:G257"/>
    </sortState>
  </autoFilter>
  <sortState xmlns:xlrd2="http://schemas.microsoft.com/office/spreadsheetml/2017/richdata2" ref="A2:G257">
    <sortCondition ref="G1:G257"/>
  </sortState>
  <conditionalFormatting sqref="A1:A257">
    <cfRule type="containsText" dxfId="5" priority="1" operator="containsText" text="45">
      <formula>NOT(ISERROR(SEARCH("45",A1)))</formula>
    </cfRule>
    <cfRule type="containsText" dxfId="4" priority="2" operator="containsText" text="15">
      <formula>NOT(ISERROR(SEARCH("15",A1)))</formula>
    </cfRule>
    <cfRule type="containsText" dxfId="3" priority="3" operator="containsText" text="parallel">
      <formula>NOT(ISERROR(SEARCH("parallel",A1)))</formula>
    </cfRule>
  </conditionalFormatting>
  <conditionalFormatting sqref="A2:A257">
    <cfRule type="containsText" dxfId="2" priority="4" operator="containsText" text="Facing">
      <formula>NOT(ISERROR(SEARCH("Facing",A2)))</formula>
    </cfRule>
    <cfRule type="containsText" dxfId="1" priority="5" operator="containsText" text="Standard">
      <formula>NOT(ISERROR(SEARCH("Standard",A2)))</formula>
    </cfRule>
    <cfRule type="containsText" dxfId="0" priority="6" operator="containsText" text="Full">
      <formula>NOT(ISERROR(SEARCH("Full",A2)))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F0CE-B7BD-4B74-B255-C92BF40359E0}">
  <dimension ref="A1:I25"/>
  <sheetViews>
    <sheetView topLeftCell="C6" zoomScaleNormal="100" workbookViewId="0">
      <selection activeCell="V27" sqref="V27"/>
    </sheetView>
  </sheetViews>
  <sheetFormatPr defaultRowHeight="15" x14ac:dyDescent="0.25"/>
  <cols>
    <col min="7" max="7" width="9.140625" style="3"/>
  </cols>
  <sheetData>
    <row r="1" spans="1:9" s="4" customFormat="1" ht="61.5" customHeight="1" x14ac:dyDescent="0.25">
      <c r="A1" s="4" t="s">
        <v>675</v>
      </c>
      <c r="B1" s="4" t="s">
        <v>676</v>
      </c>
      <c r="C1" s="4" t="s">
        <v>677</v>
      </c>
      <c r="D1" s="4" t="s">
        <v>680</v>
      </c>
      <c r="E1" s="4" t="s">
        <v>678</v>
      </c>
      <c r="F1" s="4" t="s">
        <v>679</v>
      </c>
      <c r="G1" s="6" t="s">
        <v>682</v>
      </c>
      <c r="H1" s="4" t="s">
        <v>681</v>
      </c>
      <c r="I1" s="4" t="s">
        <v>689</v>
      </c>
    </row>
    <row r="2" spans="1:9" x14ac:dyDescent="0.25">
      <c r="A2">
        <v>4</v>
      </c>
      <c r="B2">
        <v>2037</v>
      </c>
      <c r="C2">
        <v>1797</v>
      </c>
      <c r="D2">
        <v>0.11609999999999999</v>
      </c>
      <c r="E2">
        <v>0.16170000000000001</v>
      </c>
      <c r="F2">
        <v>4</v>
      </c>
      <c r="G2" s="3">
        <f t="shared" ref="G2:G21" si="0">($B2-$C2)/$C2</f>
        <v>0.13355592654424039</v>
      </c>
      <c r="H2" s="3">
        <f t="shared" ref="H2:H21" si="1">($E2-$D2)/$E2</f>
        <v>0.28200371057513923</v>
      </c>
    </row>
    <row r="3" spans="1:9" x14ac:dyDescent="0.25">
      <c r="A3">
        <v>5</v>
      </c>
      <c r="B3">
        <v>1949</v>
      </c>
      <c r="C3">
        <v>1797</v>
      </c>
      <c r="D3">
        <v>0.1454</v>
      </c>
      <c r="E3">
        <v>0.15989999999999999</v>
      </c>
      <c r="F3">
        <v>4</v>
      </c>
      <c r="G3" s="3">
        <f t="shared" si="0"/>
        <v>8.4585420144685591E-2</v>
      </c>
      <c r="H3" s="3">
        <f t="shared" si="1"/>
        <v>9.0681676047529622E-2</v>
      </c>
    </row>
    <row r="4" spans="1:9" x14ac:dyDescent="0.25">
      <c r="A4">
        <v>6</v>
      </c>
      <c r="B4">
        <v>1871</v>
      </c>
      <c r="C4">
        <v>1797</v>
      </c>
      <c r="D4">
        <v>0.1731</v>
      </c>
      <c r="E4">
        <v>0.1613</v>
      </c>
      <c r="F4">
        <v>4</v>
      </c>
      <c r="G4" s="3">
        <f t="shared" si="0"/>
        <v>4.1179744017807454E-2</v>
      </c>
      <c r="H4" s="3">
        <f t="shared" si="1"/>
        <v>-7.3155610663360224E-2</v>
      </c>
    </row>
    <row r="5" spans="1:9" x14ac:dyDescent="0.25">
      <c r="A5" s="32">
        <v>7</v>
      </c>
      <c r="B5" s="32">
        <v>1836</v>
      </c>
      <c r="C5" s="32">
        <v>1797</v>
      </c>
      <c r="D5" s="32">
        <v>0.2198</v>
      </c>
      <c r="E5" s="32">
        <v>0.16120000000000001</v>
      </c>
      <c r="F5" s="32">
        <v>4</v>
      </c>
      <c r="G5" s="34">
        <f t="shared" si="0"/>
        <v>2.1702838063439065E-2</v>
      </c>
      <c r="H5" s="34">
        <f t="shared" si="1"/>
        <v>-0.36352357320099243</v>
      </c>
    </row>
    <row r="6" spans="1:9" x14ac:dyDescent="0.25">
      <c r="A6">
        <v>8</v>
      </c>
      <c r="B6">
        <v>1817</v>
      </c>
      <c r="C6">
        <v>1797</v>
      </c>
      <c r="D6">
        <v>0.24299999999999999</v>
      </c>
      <c r="E6">
        <v>0.15939999999999999</v>
      </c>
      <c r="F6">
        <v>4</v>
      </c>
      <c r="G6" s="3">
        <f t="shared" si="0"/>
        <v>1.1129660545353366E-2</v>
      </c>
      <c r="H6" s="3">
        <f t="shared" si="1"/>
        <v>-0.5244667503136764</v>
      </c>
    </row>
    <row r="7" spans="1:9" x14ac:dyDescent="0.25">
      <c r="A7">
        <v>9</v>
      </c>
      <c r="B7">
        <v>1803</v>
      </c>
      <c r="C7">
        <v>1797</v>
      </c>
      <c r="D7">
        <v>0.30630000000000002</v>
      </c>
      <c r="E7">
        <v>0.1575</v>
      </c>
      <c r="F7">
        <v>4</v>
      </c>
      <c r="G7" s="3">
        <f t="shared" si="0"/>
        <v>3.3388981636060101E-3</v>
      </c>
      <c r="H7" s="3">
        <f t="shared" si="1"/>
        <v>-0.9447619047619048</v>
      </c>
    </row>
    <row r="8" spans="1:9" x14ac:dyDescent="0.25">
      <c r="A8">
        <v>4</v>
      </c>
      <c r="B8">
        <v>4603</v>
      </c>
      <c r="C8">
        <v>2854</v>
      </c>
      <c r="D8">
        <v>0.1231</v>
      </c>
      <c r="E8">
        <v>0.2737</v>
      </c>
      <c r="F8">
        <v>10</v>
      </c>
      <c r="G8" s="3">
        <f t="shared" si="0"/>
        <v>0.6128241065171689</v>
      </c>
      <c r="H8" s="3">
        <f t="shared" si="1"/>
        <v>0.55023748629886737</v>
      </c>
    </row>
    <row r="9" spans="1:9" x14ac:dyDescent="0.25">
      <c r="A9">
        <v>5</v>
      </c>
      <c r="B9">
        <v>3597</v>
      </c>
      <c r="C9">
        <v>2854</v>
      </c>
      <c r="D9">
        <v>0.1368</v>
      </c>
      <c r="E9">
        <v>0.27179999999999999</v>
      </c>
      <c r="F9">
        <v>10</v>
      </c>
      <c r="G9" s="3">
        <f t="shared" si="0"/>
        <v>0.26033637000700771</v>
      </c>
      <c r="H9" s="3">
        <f t="shared" si="1"/>
        <v>0.49668874172185429</v>
      </c>
    </row>
    <row r="10" spans="1:9" x14ac:dyDescent="0.25">
      <c r="A10">
        <v>6</v>
      </c>
      <c r="B10">
        <v>3149</v>
      </c>
      <c r="C10">
        <v>2854</v>
      </c>
      <c r="D10">
        <v>0.15409999999999999</v>
      </c>
      <c r="E10">
        <v>0.27239999999999998</v>
      </c>
      <c r="F10">
        <v>10</v>
      </c>
      <c r="G10" s="3">
        <f t="shared" si="0"/>
        <v>0.10336370007007709</v>
      </c>
      <c r="H10" s="3">
        <f t="shared" si="1"/>
        <v>0.43428781204111599</v>
      </c>
    </row>
    <row r="11" spans="1:9" x14ac:dyDescent="0.25">
      <c r="A11" s="32">
        <v>7</v>
      </c>
      <c r="B11" s="32">
        <v>3003</v>
      </c>
      <c r="C11" s="32">
        <v>2854</v>
      </c>
      <c r="D11" s="32">
        <v>0.21740000000000001</v>
      </c>
      <c r="E11" s="32">
        <v>0.27050000000000002</v>
      </c>
      <c r="F11" s="32">
        <v>10</v>
      </c>
      <c r="G11" s="34">
        <f t="shared" si="0"/>
        <v>5.2207428170988085E-2</v>
      </c>
      <c r="H11" s="34">
        <f t="shared" si="1"/>
        <v>0.19630314232902035</v>
      </c>
    </row>
    <row r="12" spans="1:9" x14ac:dyDescent="0.25">
      <c r="A12">
        <v>8</v>
      </c>
      <c r="B12">
        <v>2929</v>
      </c>
      <c r="C12">
        <v>2854</v>
      </c>
      <c r="D12">
        <v>0.30909999999999999</v>
      </c>
      <c r="E12">
        <v>0.2787</v>
      </c>
      <c r="F12">
        <v>10</v>
      </c>
      <c r="G12" s="3">
        <f t="shared" si="0"/>
        <v>2.6278906797477224E-2</v>
      </c>
      <c r="H12" s="3">
        <f t="shared" si="1"/>
        <v>-0.10907786149982053</v>
      </c>
    </row>
    <row r="13" spans="1:9" x14ac:dyDescent="0.25">
      <c r="A13">
        <v>9</v>
      </c>
      <c r="B13">
        <v>2902</v>
      </c>
      <c r="C13">
        <v>2854</v>
      </c>
      <c r="D13">
        <v>0.3543</v>
      </c>
      <c r="E13">
        <v>0.27210000000000001</v>
      </c>
      <c r="F13">
        <v>10</v>
      </c>
      <c r="G13" s="3">
        <f t="shared" si="0"/>
        <v>1.6818500350385426E-2</v>
      </c>
      <c r="H13" s="3">
        <f t="shared" si="1"/>
        <v>-0.30209481808158761</v>
      </c>
    </row>
    <row r="14" spans="1:9" x14ac:dyDescent="0.25">
      <c r="A14">
        <v>4</v>
      </c>
      <c r="B14">
        <v>9136</v>
      </c>
      <c r="C14">
        <v>4341</v>
      </c>
      <c r="D14">
        <v>0.1242</v>
      </c>
      <c r="E14">
        <v>0.4541</v>
      </c>
      <c r="F14">
        <v>20</v>
      </c>
      <c r="G14" s="3">
        <f t="shared" si="0"/>
        <v>1.1045841971895876</v>
      </c>
      <c r="H14" s="3">
        <f t="shared" si="1"/>
        <v>0.72649196212288036</v>
      </c>
      <c r="I14">
        <v>6.0999999999999999E-2</v>
      </c>
    </row>
    <row r="15" spans="1:9" x14ac:dyDescent="0.25">
      <c r="A15">
        <v>5</v>
      </c>
      <c r="B15">
        <v>6093</v>
      </c>
      <c r="C15">
        <v>4341</v>
      </c>
      <c r="D15">
        <v>0.13719999999999999</v>
      </c>
      <c r="E15">
        <v>0.45179999999999998</v>
      </c>
      <c r="F15">
        <v>20</v>
      </c>
      <c r="G15" s="3">
        <f t="shared" si="0"/>
        <v>0.40359364201796821</v>
      </c>
      <c r="H15" s="3">
        <f t="shared" si="1"/>
        <v>0.69632580787959275</v>
      </c>
      <c r="I15">
        <v>0.218</v>
      </c>
    </row>
    <row r="16" spans="1:9" x14ac:dyDescent="0.25">
      <c r="A16">
        <v>6</v>
      </c>
      <c r="B16">
        <v>4968</v>
      </c>
      <c r="C16">
        <v>4341</v>
      </c>
      <c r="D16">
        <v>0.16500000000000001</v>
      </c>
      <c r="E16">
        <v>0.45150000000000001</v>
      </c>
      <c r="F16">
        <v>20</v>
      </c>
      <c r="G16" s="3">
        <f t="shared" si="0"/>
        <v>0.14443676572218384</v>
      </c>
      <c r="H16" s="3">
        <f t="shared" si="1"/>
        <v>0.63455149501661123</v>
      </c>
      <c r="I16">
        <v>1.1830000000000001</v>
      </c>
    </row>
    <row r="17" spans="1:9" x14ac:dyDescent="0.25">
      <c r="A17" s="32">
        <v>7</v>
      </c>
      <c r="B17" s="32">
        <v>4640</v>
      </c>
      <c r="C17" s="32">
        <v>4341</v>
      </c>
      <c r="D17" s="32">
        <v>0.25800000000000001</v>
      </c>
      <c r="E17" s="32">
        <v>0.45100000000000001</v>
      </c>
      <c r="F17" s="32">
        <v>20</v>
      </c>
      <c r="G17" s="34">
        <f t="shared" si="0"/>
        <v>6.8878138677724021E-2</v>
      </c>
      <c r="H17" s="34">
        <f t="shared" si="1"/>
        <v>0.42793791574279377</v>
      </c>
      <c r="I17" s="32">
        <v>7.0460000000000003</v>
      </c>
    </row>
    <row r="18" spans="1:9" x14ac:dyDescent="0.25">
      <c r="A18">
        <v>8</v>
      </c>
      <c r="B18">
        <v>4471</v>
      </c>
      <c r="C18">
        <v>4341</v>
      </c>
      <c r="D18">
        <v>0.3805</v>
      </c>
      <c r="E18">
        <v>0.45939999999999998</v>
      </c>
      <c r="F18">
        <v>20</v>
      </c>
      <c r="G18" s="3">
        <f t="shared" si="0"/>
        <v>2.9947016816401752E-2</v>
      </c>
      <c r="H18" s="3">
        <f t="shared" si="1"/>
        <v>0.17174575533304304</v>
      </c>
      <c r="I18">
        <v>46.183</v>
      </c>
    </row>
    <row r="19" spans="1:9" x14ac:dyDescent="0.25">
      <c r="A19">
        <v>9</v>
      </c>
      <c r="B19">
        <v>4384</v>
      </c>
      <c r="C19">
        <v>4341</v>
      </c>
      <c r="D19">
        <v>0.52929999999999999</v>
      </c>
      <c r="E19">
        <v>0.4551</v>
      </c>
      <c r="F19">
        <v>20</v>
      </c>
      <c r="G19" s="3">
        <f t="shared" si="0"/>
        <v>9.9055517161944252E-3</v>
      </c>
      <c r="H19" s="3">
        <f t="shared" si="1"/>
        <v>-0.16304108987035815</v>
      </c>
      <c r="I19">
        <v>329.43799999999999</v>
      </c>
    </row>
    <row r="20" spans="1:9" x14ac:dyDescent="0.25">
      <c r="A20" s="32">
        <v>7</v>
      </c>
      <c r="B20" s="32">
        <v>9658</v>
      </c>
      <c r="C20" s="32">
        <v>8718</v>
      </c>
      <c r="D20" s="32">
        <v>0.26</v>
      </c>
      <c r="E20" s="32">
        <v>0.77800000000000002</v>
      </c>
      <c r="F20" s="32">
        <v>40</v>
      </c>
      <c r="G20" s="34">
        <f t="shared" si="0"/>
        <v>0.10782289515944024</v>
      </c>
      <c r="H20" s="34">
        <f t="shared" si="1"/>
        <v>0.66580976863753216</v>
      </c>
    </row>
    <row r="21" spans="1:9" x14ac:dyDescent="0.25">
      <c r="A21" s="32">
        <v>7</v>
      </c>
      <c r="B21" s="32">
        <v>20221</v>
      </c>
      <c r="C21" s="32">
        <v>18053</v>
      </c>
      <c r="D21" s="32">
        <v>0.253</v>
      </c>
      <c r="E21" s="32">
        <v>1.3382000000000001</v>
      </c>
      <c r="F21" s="32">
        <v>80</v>
      </c>
      <c r="G21" s="34">
        <f t="shared" si="0"/>
        <v>0.12009084362709799</v>
      </c>
      <c r="H21" s="34">
        <f t="shared" si="1"/>
        <v>0.81094006874906588</v>
      </c>
    </row>
    <row r="23" spans="1:9" x14ac:dyDescent="0.25">
      <c r="A23" s="37"/>
      <c r="B23" s="38">
        <f t="shared" ref="B23:H23" si="2">AVERAGE(B14:B19)</f>
        <v>5615.333333333333</v>
      </c>
      <c r="C23" s="37">
        <f t="shared" si="2"/>
        <v>4341</v>
      </c>
      <c r="D23" s="39">
        <f t="shared" si="2"/>
        <v>0.26569999999999999</v>
      </c>
      <c r="E23" s="39">
        <f t="shared" si="2"/>
        <v>0.45381666666666659</v>
      </c>
      <c r="F23" s="37">
        <f t="shared" si="2"/>
        <v>20</v>
      </c>
      <c r="G23" s="40">
        <f t="shared" si="2"/>
        <v>0.29355755202334327</v>
      </c>
      <c r="H23" s="40">
        <f t="shared" si="2"/>
        <v>0.41566864103742712</v>
      </c>
    </row>
    <row r="24" spans="1:9" x14ac:dyDescent="0.25">
      <c r="A24" s="37"/>
      <c r="B24" s="38">
        <f t="shared" ref="B24:H24" si="3">AVERAGE(B8:B13)</f>
        <v>3363.8333333333335</v>
      </c>
      <c r="C24" s="37">
        <f t="shared" si="3"/>
        <v>2854</v>
      </c>
      <c r="D24" s="39">
        <f t="shared" si="3"/>
        <v>0.21580000000000002</v>
      </c>
      <c r="E24" s="39">
        <f t="shared" si="3"/>
        <v>0.2732</v>
      </c>
      <c r="F24" s="37">
        <f t="shared" si="3"/>
        <v>10</v>
      </c>
      <c r="G24" s="40">
        <f t="shared" si="3"/>
        <v>0.17863816865218404</v>
      </c>
      <c r="H24" s="40">
        <f t="shared" si="3"/>
        <v>0.2110574171349083</v>
      </c>
    </row>
    <row r="25" spans="1:9" x14ac:dyDescent="0.25">
      <c r="A25" s="37"/>
      <c r="B25" s="38">
        <f t="shared" ref="B25:H25" si="4">AVERAGE(B2:B7)</f>
        <v>1885.5</v>
      </c>
      <c r="C25" s="37">
        <f t="shared" si="4"/>
        <v>1797</v>
      </c>
      <c r="D25" s="39">
        <f t="shared" si="4"/>
        <v>0.20061666666666667</v>
      </c>
      <c r="E25" s="39">
        <f t="shared" si="4"/>
        <v>0.16016666666666665</v>
      </c>
      <c r="F25" s="37">
        <f t="shared" si="4"/>
        <v>4</v>
      </c>
      <c r="G25" s="40">
        <f t="shared" si="4"/>
        <v>4.9248747913188645E-2</v>
      </c>
      <c r="H25" s="40">
        <f t="shared" si="4"/>
        <v>-0.25553707538621079</v>
      </c>
    </row>
  </sheetData>
  <autoFilter ref="A1:I21" xr:uid="{466EF0CE-B7BD-4B74-B255-C92BF40359E0}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E192-DA93-4093-9B5B-147E6EA60B3E}">
  <dimension ref="A1:E9"/>
  <sheetViews>
    <sheetView workbookViewId="0">
      <selection activeCell="R20" sqref="R20"/>
    </sheetView>
  </sheetViews>
  <sheetFormatPr defaultRowHeight="15" x14ac:dyDescent="0.25"/>
  <cols>
    <col min="1" max="1" width="8.42578125" bestFit="1" customWidth="1"/>
    <col min="2" max="2" width="19" bestFit="1" customWidth="1"/>
    <col min="3" max="3" width="13.42578125" style="12" bestFit="1" customWidth="1"/>
    <col min="4" max="4" width="11.5703125" style="3" bestFit="1" customWidth="1"/>
    <col min="5" max="5" width="11.42578125" style="3" bestFit="1" customWidth="1"/>
  </cols>
  <sheetData>
    <row r="1" spans="1:5" s="12" customFormat="1" x14ac:dyDescent="0.25">
      <c r="A1" s="12" t="s">
        <v>221</v>
      </c>
      <c r="B1" s="12" t="s">
        <v>220</v>
      </c>
      <c r="C1" s="12" t="s">
        <v>0</v>
      </c>
      <c r="D1" s="13" t="s">
        <v>86</v>
      </c>
      <c r="E1" s="13" t="s">
        <v>87</v>
      </c>
    </row>
    <row r="2" spans="1:5" x14ac:dyDescent="0.25">
      <c r="A2">
        <v>0</v>
      </c>
      <c r="B2" t="s">
        <v>359</v>
      </c>
      <c r="C2" s="12" t="s">
        <v>134</v>
      </c>
      <c r="D2" s="3">
        <f>AVERAGEIF('Summary new'!$E:$E,'Accuracy chart'!$B2,'Summary new'!$AI:$AI)</f>
        <v>1.2883122809861784E-2</v>
      </c>
      <c r="E2" s="3">
        <f>AVERAGEIF('Summary new'!$E:$E,'Accuracy chart'!$B2,'Summary new'!$AJ:$AJ)</f>
        <v>0.50290882396819026</v>
      </c>
    </row>
    <row r="3" spans="1:5" x14ac:dyDescent="0.25">
      <c r="A3">
        <v>5</v>
      </c>
      <c r="B3" t="s">
        <v>356</v>
      </c>
      <c r="C3" s="12" t="s">
        <v>130</v>
      </c>
      <c r="D3" s="3">
        <f>AVERAGEIF('Summary new'!$E:$E,'Accuracy chart'!$B3,'Summary new'!$AI:$AI)</f>
        <v>1.2514970865425079E-2</v>
      </c>
      <c r="E3" s="3">
        <f>AVERAGEIF('Summary new'!$E:$E,'Accuracy chart'!$B3,'Summary new'!$AJ:$AJ)</f>
        <v>0.39973225917668076</v>
      </c>
    </row>
    <row r="4" spans="1:5" x14ac:dyDescent="0.25">
      <c r="A4">
        <v>6</v>
      </c>
      <c r="B4" t="s">
        <v>357</v>
      </c>
      <c r="C4" s="12" t="s">
        <v>132</v>
      </c>
      <c r="D4" s="3">
        <f>AVERAGEIF('Summary new'!$E:$E,'Accuracy chart'!$B4,'Summary new'!$AI:$AI)</f>
        <v>7.7829212757358377E-3</v>
      </c>
      <c r="E4" s="3">
        <f>AVERAGEIF('Summary new'!$E:$E,'Accuracy chart'!$B4,'Summary new'!$AJ:$AJ)</f>
        <v>0.32201800864199309</v>
      </c>
    </row>
    <row r="5" spans="1:5" x14ac:dyDescent="0.25">
      <c r="A5">
        <v>7</v>
      </c>
      <c r="B5" t="s">
        <v>358</v>
      </c>
      <c r="C5" s="12" t="s">
        <v>133</v>
      </c>
      <c r="D5" s="3">
        <f>AVERAGEIF('Summary new'!$E:$E,'Accuracy chart'!$B5,'Summary new'!$AI:$AI)</f>
        <v>6.7276775601255419E-3</v>
      </c>
      <c r="E5" s="3">
        <f>AVERAGEIF('Summary new'!$E:$E,'Accuracy chart'!$B5,'Summary new'!$AJ:$AJ)</f>
        <v>0.23367186471179346</v>
      </c>
    </row>
    <row r="6" spans="1:5" x14ac:dyDescent="0.25">
      <c r="A6">
        <v>9</v>
      </c>
      <c r="B6" t="s">
        <v>360</v>
      </c>
      <c r="C6" s="12" t="s">
        <v>135</v>
      </c>
      <c r="D6" s="3">
        <f>AVERAGEIF('Summary new'!$E:$E,'Accuracy chart'!$B6,'Summary new'!$AI:$AI)</f>
        <v>7.0226157955059779E-2</v>
      </c>
      <c r="E6" s="3">
        <f>AVERAGEIF('Summary new'!$E:$E,'Accuracy chart'!$B6,'Summary new'!$AJ:$AJ)</f>
        <v>0.22529223575952717</v>
      </c>
    </row>
    <row r="7" spans="1:5" x14ac:dyDescent="0.25">
      <c r="A7">
        <v>10</v>
      </c>
      <c r="B7" t="s">
        <v>361</v>
      </c>
      <c r="C7" s="12" t="s">
        <v>136</v>
      </c>
      <c r="D7" s="3">
        <f>AVERAGEIF('Summary new'!$E:$E,'Accuracy chart'!$B7,'Summary new'!$AI:$AI)</f>
        <v>0.1067069071195885</v>
      </c>
      <c r="E7" s="3">
        <f>AVERAGEIF('Summary new'!$E:$E,'Accuracy chart'!$B7,'Summary new'!$AJ:$AJ)</f>
        <v>0.19239512156302896</v>
      </c>
    </row>
    <row r="8" spans="1:5" x14ac:dyDescent="0.25">
      <c r="A8">
        <v>11</v>
      </c>
      <c r="B8" t="s">
        <v>362</v>
      </c>
      <c r="C8" s="12" t="s">
        <v>137</v>
      </c>
      <c r="D8" s="3">
        <f>AVERAGEIF('Summary new'!$E:$E,'Accuracy chart'!$B8,'Summary new'!$AI:$AI)</f>
        <v>9.2031798599272255E-2</v>
      </c>
      <c r="E8" s="3">
        <f>AVERAGEIF('Summary new'!$E:$E,'Accuracy chart'!$B8,'Summary new'!$AJ:$AJ)</f>
        <v>0.26474912054446248</v>
      </c>
    </row>
    <row r="9" spans="1:5" x14ac:dyDescent="0.25">
      <c r="A9">
        <v>12</v>
      </c>
      <c r="B9" t="s">
        <v>363</v>
      </c>
      <c r="C9" s="12" t="s">
        <v>138</v>
      </c>
      <c r="D9" s="3">
        <f>AVERAGEIF('Summary new'!$E:$E,'Accuracy chart'!$B9,'Summary new'!$AI:$AI)</f>
        <v>0.1764385704600179</v>
      </c>
      <c r="E9" s="3">
        <f>AVERAGEIF('Summary new'!$E:$E,'Accuracy chart'!$B9,'Summary new'!$AJ:$AJ)</f>
        <v>0.3027785076546784</v>
      </c>
    </row>
  </sheetData>
  <autoFilter ref="A1:E9" xr:uid="{92F1E192-DA93-4093-9B5B-147E6EA60B3E}">
    <sortState xmlns:xlrd2="http://schemas.microsoft.com/office/spreadsheetml/2017/richdata2" ref="A2:E9">
      <sortCondition ref="A1:A9"/>
    </sortState>
  </autoFilter>
  <phoneticPr fontId="1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498-C1C2-40B2-B10D-F70CEB417FA3}">
  <dimension ref="A1:O12"/>
  <sheetViews>
    <sheetView topLeftCell="D3" workbookViewId="0">
      <selection activeCell="N20" sqref="N20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13.42578125" style="12" bestFit="1" customWidth="1"/>
    <col min="4" max="4" width="12" style="3" customWidth="1"/>
    <col min="5" max="7" width="12" customWidth="1"/>
  </cols>
  <sheetData>
    <row r="1" spans="1:15" s="23" customFormat="1" x14ac:dyDescent="0.25">
      <c r="C1" s="4"/>
      <c r="D1" s="6" t="s">
        <v>334</v>
      </c>
      <c r="E1" s="4" t="s">
        <v>333</v>
      </c>
      <c r="F1" s="4" t="s">
        <v>335</v>
      </c>
      <c r="G1" s="41" t="s">
        <v>332</v>
      </c>
      <c r="H1" s="41"/>
      <c r="I1" s="41"/>
      <c r="J1" s="41"/>
      <c r="K1" s="41"/>
      <c r="L1" s="41" t="s">
        <v>333</v>
      </c>
      <c r="M1" s="41"/>
      <c r="N1" s="41"/>
      <c r="O1" s="41"/>
    </row>
    <row r="2" spans="1:15" s="4" customFormat="1" ht="30" customHeight="1" x14ac:dyDescent="0.25">
      <c r="A2" s="4" t="s">
        <v>221</v>
      </c>
      <c r="B2" s="4" t="s">
        <v>220</v>
      </c>
      <c r="C2" s="4" t="s">
        <v>0</v>
      </c>
      <c r="D2" s="6" t="s">
        <v>393</v>
      </c>
      <c r="E2" s="6" t="s">
        <v>393</v>
      </c>
      <c r="F2" s="6" t="s">
        <v>393</v>
      </c>
      <c r="G2" s="6" t="s">
        <v>393</v>
      </c>
      <c r="H2" s="6" t="s">
        <v>663</v>
      </c>
      <c r="I2" s="6" t="s">
        <v>664</v>
      </c>
      <c r="J2" s="6" t="s">
        <v>665</v>
      </c>
      <c r="K2" s="6" t="s">
        <v>666</v>
      </c>
      <c r="L2" s="6" t="s">
        <v>663</v>
      </c>
      <c r="M2" s="6" t="s">
        <v>664</v>
      </c>
      <c r="N2" s="6" t="s">
        <v>665</v>
      </c>
      <c r="O2" s="6" t="s">
        <v>666</v>
      </c>
    </row>
    <row r="3" spans="1:15" x14ac:dyDescent="0.25">
      <c r="A3">
        <v>5</v>
      </c>
      <c r="B3" t="s">
        <v>651</v>
      </c>
      <c r="C3" s="12" t="s">
        <v>130</v>
      </c>
      <c r="D3" s="3">
        <f>AVERAGEIF('Summary new'!$E:$E,_xlfn.CONCAT($B3,"_Longest"),'Summary new'!$P:$P)</f>
        <v>0.63723804429173425</v>
      </c>
      <c r="E3" s="3">
        <f>AVERAGEIF('Summary new'!$E:$E,_xlfn.CONCAT($B3,"_Standard"),'Summary new'!$P:$P)</f>
        <v>0.61108811572194055</v>
      </c>
      <c r="F3" s="3">
        <f>AVERAGEIF('Summary new'!$E:$E,_xlfn.CONCAT($B3,"_Facing"),'Summary new'!$P:$P)</f>
        <v>0.57093516923487153</v>
      </c>
      <c r="G3" s="3">
        <f>AVERAGEIF('Summary new'!$E:$E,_xlfn.CONCAT($B3,"_Full"),'Summary new'!$P:$P)</f>
        <v>0.39658164884895047</v>
      </c>
      <c r="H3" s="3">
        <f>AVERAGEIF('Summary new'!$E:$E,_xlfn.CONCAT($B3,"_Full"),'Summary new'!$Q:$Q)</f>
        <v>0.47567225860896395</v>
      </c>
      <c r="I3" s="3">
        <f>AVERAGEIF('Summary new'!$E:$E,_xlfn.CONCAT($B3,"_Full"),'Summary new'!$R:$R)</f>
        <v>0.54557084478437867</v>
      </c>
      <c r="J3" s="3">
        <f>AVERAGEIF('Summary new'!$E:$E,_xlfn.CONCAT($B3,"_Full"),'Summary new'!$S:$S)</f>
        <v>0.62175115011632398</v>
      </c>
      <c r="K3" s="3">
        <f>AVERAGEIF('Summary new'!$E:$E,_xlfn.CONCAT($B3,"_Full"),'Summary new'!$T:$T)</f>
        <v>0.6555302198976275</v>
      </c>
      <c r="L3" s="3">
        <f>AVERAGEIF('Summary new'!$E:$E,_xlfn.CONCAT($B3,"_Standard"),'Summary new'!$Q:$Q)</f>
        <v>0.59133331901376618</v>
      </c>
      <c r="M3" s="3">
        <f>AVERAGEIF('Summary new'!$E:$E,_xlfn.CONCAT($B3,"_Standard"),'Summary new'!$R:$R)</f>
        <v>0.58568194508552496</v>
      </c>
      <c r="N3" s="3">
        <f>AVERAGEIF('Summary new'!$E:$E,_xlfn.CONCAT($B3,"_Standard"),'Summary new'!$S:$S)</f>
        <v>0.62433155626058523</v>
      </c>
      <c r="O3" s="3">
        <f>AVERAGEIF('Summary new'!$E:$E,_xlfn.CONCAT($B3,"_Standard"),'Summary new'!$T:$T)</f>
        <v>0.63924853876233056</v>
      </c>
    </row>
    <row r="4" spans="1:15" x14ac:dyDescent="0.25">
      <c r="A4">
        <v>6</v>
      </c>
      <c r="B4" t="s">
        <v>652</v>
      </c>
      <c r="C4" s="12" t="s">
        <v>132</v>
      </c>
      <c r="D4" s="3">
        <f>AVERAGEIF('Summary new'!$E:$E,_xlfn.CONCAT($B4,"_Longest"),'Summary new'!$P:$P)</f>
        <v>0.66088527813553744</v>
      </c>
      <c r="E4" s="3">
        <f>AVERAGEIF('Summary new'!$E:$E,_xlfn.CONCAT($B4,"_Standard"),'Summary new'!$P:$P)</f>
        <v>0.66790089383721307</v>
      </c>
      <c r="F4" s="3">
        <f>AVERAGEIF('Summary new'!$E:$E,_xlfn.CONCAT($B4,"_Facing"),'Summary new'!$P:$P)</f>
        <v>0.63245077803730909</v>
      </c>
      <c r="G4" s="3">
        <f>AVERAGEIF('Summary new'!$E:$E,_xlfn.CONCAT($B4,"_Full"),'Summary new'!$P:$P)</f>
        <v>0.50954622775316194</v>
      </c>
      <c r="H4" s="3">
        <f>AVERAGEIF('Summary new'!$E:$E,_xlfn.CONCAT($B4,"_Full"),'Summary new'!$Q:$Q)</f>
        <v>0.56267887969817587</v>
      </c>
      <c r="I4" s="3">
        <f>AVERAGEIF('Summary new'!$E:$E,_xlfn.CONCAT($B4,"_Full"),'Summary new'!$R:$R)</f>
        <v>0.61953156813979116</v>
      </c>
      <c r="J4" s="3">
        <f>AVERAGEIF('Summary new'!$E:$E,_xlfn.CONCAT($B4,"_Full"),'Summary new'!$S:$S)</f>
        <v>0.64689882472157434</v>
      </c>
      <c r="K4" s="3">
        <f>AVERAGEIF('Summary new'!$E:$E,_xlfn.CONCAT($B4,"_Full"),'Summary new'!$T:$T)</f>
        <v>0.66166563704609827</v>
      </c>
      <c r="L4" s="3">
        <f>AVERAGEIF('Summary new'!$E:$E,_xlfn.CONCAT($B4,"_Standard"),'Summary new'!$Q:$Q)</f>
        <v>0.63355267726088549</v>
      </c>
      <c r="M4" s="3">
        <f>AVERAGEIF('Summary new'!$E:$E,_xlfn.CONCAT($B4,"_Standard"),'Summary new'!$R:$R)</f>
        <v>0.60195527970790819</v>
      </c>
      <c r="N4" s="3">
        <f>AVERAGEIF('Summary new'!$E:$E,_xlfn.CONCAT($B4,"_Standard"),'Summary new'!$S:$S)</f>
        <v>0.63600518554449026</v>
      </c>
      <c r="O4" s="3">
        <f>AVERAGEIF('Summary new'!$E:$E,_xlfn.CONCAT($B4,"_Standard"),'Summary new'!$T:$T)</f>
        <v>0.65104687958955709</v>
      </c>
    </row>
    <row r="5" spans="1:15" x14ac:dyDescent="0.25">
      <c r="A5">
        <v>7</v>
      </c>
      <c r="B5" t="s">
        <v>653</v>
      </c>
      <c r="C5" s="12" t="s">
        <v>133</v>
      </c>
      <c r="D5" s="3">
        <f>AVERAGEIF('Summary new'!$E:$E,_xlfn.CONCAT($B5,"_Longest"),'Summary new'!$P:$P)</f>
        <v>0.67600052803754762</v>
      </c>
      <c r="E5" s="3">
        <f>AVERAGEIF('Summary new'!$E:$E,_xlfn.CONCAT($B5,"_Standard"),'Summary new'!$P:$P)</f>
        <v>0.64338634535670236</v>
      </c>
      <c r="F5" s="3">
        <f>AVERAGEIF('Summary new'!$E:$E,_xlfn.CONCAT($B5,"_Facing"),'Summary new'!$P:$P)</f>
        <v>0.64210200682282415</v>
      </c>
      <c r="G5" s="3">
        <f>AVERAGEIF('Summary new'!$E:$E,_xlfn.CONCAT($B5,"_Full"),'Summary new'!$P:$P)</f>
        <v>0.62269734059061255</v>
      </c>
      <c r="H5" s="3">
        <f>AVERAGEIF('Summary new'!$E:$E,_xlfn.CONCAT($B5,"_Full"),'Summary new'!$Q:$Q)</f>
        <v>0.67412724207869357</v>
      </c>
      <c r="I5" s="3">
        <f>AVERAGEIF('Summary new'!$E:$E,_xlfn.CONCAT($B5,"_Full"),'Summary new'!$R:$R)</f>
        <v>0.72448565704481893</v>
      </c>
      <c r="J5" s="3">
        <f>AVERAGEIF('Summary new'!$E:$E,_xlfn.CONCAT($B5,"_Full"),'Summary new'!$S:$S)</f>
        <v>0.73609972425869485</v>
      </c>
      <c r="K5" s="3">
        <f>AVERAGEIF('Summary new'!$E:$E,_xlfn.CONCAT($B5,"_Full"),'Summary new'!$T:$T)</f>
        <v>0.74154995594705808</v>
      </c>
      <c r="L5" s="3">
        <f>AVERAGEIF('Summary new'!$E:$E,_xlfn.CONCAT($B5,"_Standard"),'Summary new'!$Q:$Q)</f>
        <v>0.60894596654827282</v>
      </c>
      <c r="M5" s="3">
        <f>AVERAGEIF('Summary new'!$E:$E,_xlfn.CONCAT($B5,"_Standard"),'Summary new'!$R:$R)</f>
        <v>0.58482558280229524</v>
      </c>
      <c r="N5" s="3">
        <f>AVERAGEIF('Summary new'!$E:$E,_xlfn.CONCAT($B5,"_Standard"),'Summary new'!$S:$S)</f>
        <v>0.62261818721890416</v>
      </c>
      <c r="O5" s="3">
        <f>AVERAGEIF('Summary new'!$E:$E,_xlfn.CONCAT($B5,"_Standard"),'Summary new'!$T:$T)</f>
        <v>0.63867442682385378</v>
      </c>
    </row>
    <row r="6" spans="1:15" x14ac:dyDescent="0.25">
      <c r="A6">
        <v>8</v>
      </c>
      <c r="B6" t="s">
        <v>654</v>
      </c>
      <c r="C6" s="12" t="s">
        <v>134</v>
      </c>
      <c r="D6" s="3">
        <f>AVERAGEIF('Summary new'!$E:$E,_xlfn.CONCAT($B6,"_Longest"),'Summary new'!$P:$P)</f>
        <v>0.7400834336876867</v>
      </c>
      <c r="E6" s="3">
        <f>AVERAGEIF('Summary new'!$E:$E,_xlfn.CONCAT($B6,"_Standard"),'Summary new'!$P:$P)</f>
        <v>0.68810111656784989</v>
      </c>
      <c r="F6" s="3">
        <f>AVERAGEIF('Summary new'!$E:$E,_xlfn.CONCAT($B6,"_Facing"),'Summary new'!$P:$P)</f>
        <v>0.66860276460647539</v>
      </c>
      <c r="G6" s="3">
        <f>AVERAGEIF('Summary new'!$E:$E,_xlfn.CONCAT($B6,"_Full"),'Summary new'!$P:$P)</f>
        <v>0.70126806199550595</v>
      </c>
      <c r="H6" s="3">
        <f>AVERAGEIF('Summary new'!$E:$E,_xlfn.CONCAT($B6,"_Full"),'Summary new'!$Q:$Q)</f>
        <v>0.67873744256910273</v>
      </c>
      <c r="I6" s="3">
        <f>AVERAGEIF('Summary new'!$E:$E,_xlfn.CONCAT($B6,"_Full"),'Summary new'!$R:$R)</f>
        <v>0.71248123049735979</v>
      </c>
      <c r="J6" s="3">
        <f>AVERAGEIF('Summary new'!$E:$E,_xlfn.CONCAT($B6,"_Full"),'Summary new'!$S:$S)</f>
        <v>0.71029184013605073</v>
      </c>
      <c r="K6" s="3">
        <f>AVERAGEIF('Summary new'!$E:$E,_xlfn.CONCAT($B6,"_Full"),'Summary new'!$T:$T)</f>
        <v>0.71731859445571844</v>
      </c>
      <c r="L6" s="3">
        <f>AVERAGEIF('Summary new'!$E:$E,_xlfn.CONCAT($B6,"_Standard"),'Summary new'!$Q:$Q)</f>
        <v>0.65475636688215311</v>
      </c>
      <c r="M6" s="3">
        <f>AVERAGEIF('Summary new'!$E:$E,_xlfn.CONCAT($B6,"_Standard"),'Summary new'!$R:$R)</f>
        <v>0.6311518177390093</v>
      </c>
      <c r="N6" s="3">
        <f>AVERAGEIF('Summary new'!$E:$E,_xlfn.CONCAT($B6,"_Standard"),'Summary new'!$S:$S)</f>
        <v>0.65477465838193849</v>
      </c>
      <c r="O6" s="3">
        <f>AVERAGEIF('Summary new'!$E:$E,_xlfn.CONCAT($B6,"_Standard"),'Summary new'!$T:$T)</f>
        <v>0.66886866837739889</v>
      </c>
    </row>
    <row r="7" spans="1:15" x14ac:dyDescent="0.25">
      <c r="A7">
        <v>9</v>
      </c>
      <c r="B7" t="s">
        <v>655</v>
      </c>
      <c r="C7" s="12" t="s">
        <v>135</v>
      </c>
      <c r="D7" s="3">
        <f>AVERAGEIF('Summary new'!$E:$E,_xlfn.CONCAT($B7,"_Longest"),'Summary new'!$P:$P)</f>
        <v>0.68998939171433404</v>
      </c>
      <c r="E7" s="3">
        <f>AVERAGEIF('Summary new'!$E:$E,_xlfn.CONCAT($B7,"_Standard"),'Summary new'!$P:$P)</f>
        <v>0.6703741960227485</v>
      </c>
      <c r="F7" s="3">
        <f>AVERAGEIF('Summary new'!$E:$E,_xlfn.CONCAT($B7,"_Facing"),'Summary new'!$P:$P)</f>
        <v>0.62325577065348581</v>
      </c>
      <c r="G7" s="3">
        <f>AVERAGEIF('Summary new'!$E:$E,_xlfn.CONCAT($B7,"_Full"),'Summary new'!$P:$P)</f>
        <v>0.56549839675426428</v>
      </c>
      <c r="H7" s="3">
        <f>AVERAGEIF('Summary new'!$E:$E,_xlfn.CONCAT($B7,"_Full"),'Summary new'!$Q:$Q)</f>
        <v>0.57755376573999906</v>
      </c>
      <c r="I7" s="3">
        <f>AVERAGEIF('Summary new'!$E:$E,_xlfn.CONCAT($B7,"_Full"),'Summary new'!$R:$R)</f>
        <v>0.61852938681840841</v>
      </c>
      <c r="J7" s="3">
        <f>AVERAGEIF('Summary new'!$E:$E,_xlfn.CONCAT($B7,"_Full"),'Summary new'!$S:$S)</f>
        <v>0.65266318991780237</v>
      </c>
      <c r="K7" s="3">
        <f>AVERAGEIF('Summary new'!$E:$E,_xlfn.CONCAT($B7,"_Full"),'Summary new'!$T:$T)</f>
        <v>0.66833497956395127</v>
      </c>
      <c r="L7" s="3">
        <f>AVERAGEIF('Summary new'!$E:$E,_xlfn.CONCAT($B7,"_Standard"),'Summary new'!$Q:$Q)</f>
        <v>0.63411167664641133</v>
      </c>
      <c r="M7" s="3">
        <f>AVERAGEIF('Summary new'!$E:$E,_xlfn.CONCAT($B7,"_Standard"),'Summary new'!$R:$R)</f>
        <v>0.60600267723202683</v>
      </c>
      <c r="N7" s="3">
        <f>AVERAGEIF('Summary new'!$E:$E,_xlfn.CONCAT($B7,"_Standard"),'Summary new'!$S:$S)</f>
        <v>0.64191916584968522</v>
      </c>
      <c r="O7" s="3">
        <f>AVERAGEIF('Summary new'!$E:$E,_xlfn.CONCAT($B7,"_Standard"),'Summary new'!$T:$T)</f>
        <v>0.65904337912797872</v>
      </c>
    </row>
    <row r="8" spans="1:15" x14ac:dyDescent="0.25">
      <c r="A8">
        <v>10</v>
      </c>
      <c r="B8" t="s">
        <v>656</v>
      </c>
      <c r="C8" s="12" t="s">
        <v>136</v>
      </c>
      <c r="D8" s="3">
        <f>AVERAGEIF('Summary new'!$E:$E,_xlfn.CONCAT($B8,"_Longest"),'Summary new'!$P:$P)</f>
        <v>0.70632524043321543</v>
      </c>
      <c r="E8" s="3">
        <f>AVERAGEIF('Summary new'!$E:$E,_xlfn.CONCAT($B8,"_Standard"),'Summary new'!$P:$P)</f>
        <v>0.69110451638698533</v>
      </c>
      <c r="F8" s="3">
        <f>AVERAGEIF('Summary new'!$E:$E,_xlfn.CONCAT($B8,"_Facing"),'Summary new'!$P:$P)</f>
        <v>0.63796501234173741</v>
      </c>
      <c r="G8" s="3">
        <f>AVERAGEIF('Summary new'!$E:$E,_xlfn.CONCAT($B8,"_Full"),'Summary new'!$P:$P)</f>
        <v>0.50891557894647088</v>
      </c>
      <c r="H8" s="3">
        <f>AVERAGEIF('Summary new'!$E:$E,_xlfn.CONCAT($B8,"_Full"),'Summary new'!$Q:$Q)</f>
        <v>0.57133694452997097</v>
      </c>
      <c r="I8" s="3">
        <f>AVERAGEIF('Summary new'!$E:$E,_xlfn.CONCAT($B8,"_Full"),'Summary new'!$R:$R)</f>
        <v>0.61037127673625913</v>
      </c>
      <c r="J8" s="3">
        <f>AVERAGEIF('Summary new'!$E:$E,_xlfn.CONCAT($B8,"_Full"),'Summary new'!$S:$S)</f>
        <v>0.65731556713581041</v>
      </c>
      <c r="K8" s="3">
        <f>AVERAGEIF('Summary new'!$E:$E,_xlfn.CONCAT($B8,"_Full"),'Summary new'!$T:$T)</f>
        <v>0.68519821017980542</v>
      </c>
      <c r="L8" s="3">
        <f>AVERAGEIF('Summary new'!$E:$E,_xlfn.CONCAT($B8,"_Standard"),'Summary new'!$Q:$Q)</f>
        <v>0.6504506794255106</v>
      </c>
      <c r="M8" s="3">
        <f>AVERAGEIF('Summary new'!$E:$E,_xlfn.CONCAT($B8,"_Standard"),'Summary new'!$R:$R)</f>
        <v>0.62358005717396692</v>
      </c>
      <c r="N8" s="3">
        <f>AVERAGEIF('Summary new'!$E:$E,_xlfn.CONCAT($B8,"_Standard"),'Summary new'!$S:$S)</f>
        <v>0.65881162509322133</v>
      </c>
      <c r="O8" s="3">
        <f>AVERAGEIF('Summary new'!$E:$E,_xlfn.CONCAT($B8,"_Standard"),'Summary new'!$T:$T)</f>
        <v>0.67906568571925108</v>
      </c>
    </row>
    <row r="9" spans="1:15" x14ac:dyDescent="0.25">
      <c r="A9">
        <v>11</v>
      </c>
      <c r="B9" t="s">
        <v>657</v>
      </c>
      <c r="C9" s="12" t="s">
        <v>137</v>
      </c>
      <c r="D9" s="3">
        <f>AVERAGEIF('Summary new'!$E:$E,_xlfn.CONCAT($B9,"_Longest"),'Summary new'!$P:$P)</f>
        <v>0.71964380145072893</v>
      </c>
      <c r="E9" s="3">
        <f>AVERAGEIF('Summary new'!$E:$E,_xlfn.CONCAT($B9,"_Standard"),'Summary new'!$P:$P)</f>
        <v>0.70132464915513926</v>
      </c>
      <c r="F9" s="3">
        <f>AVERAGEIF('Summary new'!$E:$E,_xlfn.CONCAT($B9,"_Facing"),'Summary new'!$P:$P)</f>
        <v>0.69415027648210481</v>
      </c>
      <c r="G9" s="3">
        <f>AVERAGEIF('Summary new'!$E:$E,_xlfn.CONCAT($B9,"_Full"),'Summary new'!$P:$P)</f>
        <v>0.74278731005532361</v>
      </c>
      <c r="H9" s="3">
        <f>AVERAGEIF('Summary new'!$E:$E,_xlfn.CONCAT($B9,"_Full"),'Summary new'!$Q:$Q)</f>
        <v>0.73787962444870447</v>
      </c>
      <c r="I9" s="3">
        <f>AVERAGEIF('Summary new'!$E:$E,_xlfn.CONCAT($B9,"_Full"),'Summary new'!$R:$R)</f>
        <v>0.77422005789620485</v>
      </c>
      <c r="J9" s="3">
        <f>AVERAGEIF('Summary new'!$E:$E,_xlfn.CONCAT($B9,"_Full"),'Summary new'!$S:$S)</f>
        <v>0.77180460521152994</v>
      </c>
      <c r="K9" s="3">
        <f>AVERAGEIF('Summary new'!$E:$E,_xlfn.CONCAT($B9,"_Full"),'Summary new'!$T:$T)</f>
        <v>0.76907237938472151</v>
      </c>
      <c r="L9" s="3">
        <f>AVERAGEIF('Summary new'!$E:$E,_xlfn.CONCAT($B9,"_Standard"),'Summary new'!$Q:$Q)</f>
        <v>0.67305339622595739</v>
      </c>
      <c r="M9" s="3">
        <f>AVERAGEIF('Summary new'!$E:$E,_xlfn.CONCAT($B9,"_Standard"),'Summary new'!$R:$R)</f>
        <v>0.62959196791052785</v>
      </c>
      <c r="N9" s="3">
        <f>AVERAGEIF('Summary new'!$E:$E,_xlfn.CONCAT($B9,"_Standard"),'Summary new'!$S:$S)</f>
        <v>0.66701475158333734</v>
      </c>
      <c r="O9" s="3">
        <f>AVERAGEIF('Summary new'!$E:$E,_xlfn.CONCAT($B9,"_Standard"),'Summary new'!$T:$T)</f>
        <v>0.69065416231751375</v>
      </c>
    </row>
    <row r="10" spans="1:15" x14ac:dyDescent="0.25">
      <c r="A10">
        <v>12</v>
      </c>
      <c r="B10" t="s">
        <v>658</v>
      </c>
      <c r="C10" s="12" t="s">
        <v>138</v>
      </c>
      <c r="D10" s="3">
        <f>AVERAGEIF('Summary new'!$E:$E,_xlfn.CONCAT($B10,"_Longest"),'Summary new'!$P:$P)</f>
        <v>0.71052025258541063</v>
      </c>
      <c r="E10" s="3">
        <f>AVERAGEIF('Summary new'!$E:$E,_xlfn.CONCAT($B10,"_Standard"),'Summary new'!$P:$P)</f>
        <v>0.67051979154348318</v>
      </c>
      <c r="F10" s="3">
        <f>AVERAGEIF('Summary new'!$E:$E,_xlfn.CONCAT($B10,"_Facing"),'Summary new'!$P:$P)</f>
        <v>0.6665251702070234</v>
      </c>
      <c r="G10" s="3">
        <f>AVERAGEIF('Summary new'!$E:$E,_xlfn.CONCAT($B10,"_Full"),'Summary new'!$P:$P)</f>
        <v>0.66650817543268148</v>
      </c>
      <c r="H10" s="3">
        <f>AVERAGEIF('Summary new'!$E:$E,_xlfn.CONCAT($B10,"_Full"),'Summary new'!$Q:$Q)</f>
        <v>0.65730558213387935</v>
      </c>
      <c r="I10" s="3">
        <f>AVERAGEIF('Summary new'!$E:$E,_xlfn.CONCAT($B10,"_Full"),'Summary new'!$R:$R)</f>
        <v>0.69572015851736047</v>
      </c>
      <c r="J10" s="3">
        <f>AVERAGEIF('Summary new'!$E:$E,_xlfn.CONCAT($B10,"_Full"),'Summary new'!$S:$S)</f>
        <v>0.72332358360290483</v>
      </c>
      <c r="K10" s="3">
        <f>AVERAGEIF('Summary new'!$E:$E,_xlfn.CONCAT($B10,"_Full"),'Summary new'!$T:$T)</f>
        <v>0.74219632148742642</v>
      </c>
      <c r="L10" s="3">
        <f>AVERAGEIF('Summary new'!$E:$E,_xlfn.CONCAT($B10,"_Standard"),'Summary new'!$Q:$Q)</f>
        <v>0.6596842992218368</v>
      </c>
      <c r="M10" s="3">
        <f>AVERAGEIF('Summary new'!$E:$E,_xlfn.CONCAT($B10,"_Standard"),'Summary new'!$R:$R)</f>
        <v>0.62873570248484567</v>
      </c>
      <c r="N10" s="3">
        <f>AVERAGEIF('Summary new'!$E:$E,_xlfn.CONCAT($B10,"_Standard"),'Summary new'!$S:$S)</f>
        <v>0.67046241462230638</v>
      </c>
      <c r="O10" s="3">
        <f>AVERAGEIF('Summary new'!$E:$E,_xlfn.CONCAT($B10,"_Standard"),'Summary new'!$T:$T)</f>
        <v>0.68736708909273125</v>
      </c>
    </row>
    <row r="11" spans="1:15" s="12" customFormat="1" x14ac:dyDescent="0.25">
      <c r="A11">
        <v>13</v>
      </c>
      <c r="C11" s="12" t="s">
        <v>667</v>
      </c>
      <c r="D11" s="13"/>
      <c r="E11" s="24">
        <f>AVERAGE($E$3:$E$10)</f>
        <v>0.66797495307400767</v>
      </c>
      <c r="F11" s="13"/>
      <c r="G11" s="13">
        <f t="shared" ref="G11:K11" si="0">AVERAGE(G3:G10)</f>
        <v>0.58922534254712133</v>
      </c>
      <c r="H11" s="13">
        <f t="shared" si="0"/>
        <v>0.61691146747593617</v>
      </c>
      <c r="I11" s="13">
        <f t="shared" si="0"/>
        <v>0.66261377255432263</v>
      </c>
      <c r="J11" s="13">
        <f t="shared" si="0"/>
        <v>0.6900185606375866</v>
      </c>
      <c r="K11" s="13">
        <f t="shared" si="0"/>
        <v>0.70510828724530095</v>
      </c>
      <c r="L11" s="24">
        <f>AVERAGE($L$3:$L$10)</f>
        <v>0.63823604765309927</v>
      </c>
      <c r="M11" s="24">
        <f>AVERAGE($M$3:$M$10)</f>
        <v>0.61144062876701311</v>
      </c>
      <c r="N11" s="24">
        <f>AVERAGE($N$3:$N$10)</f>
        <v>0.64699219306930855</v>
      </c>
      <c r="O11" s="24">
        <f>AVERAGE($O$3:$O$10)</f>
        <v>0.66424610372632698</v>
      </c>
    </row>
    <row r="12" spans="1:15" x14ac:dyDescent="0.25">
      <c r="A12">
        <v>14</v>
      </c>
      <c r="C12" s="12" t="s">
        <v>668</v>
      </c>
      <c r="G12" s="13">
        <f>AVERAGE($E$3:$E$10)</f>
        <v>0.66797495307400767</v>
      </c>
      <c r="H12" s="13">
        <f>AVERAGE($L$3:$L$10)</f>
        <v>0.63823604765309927</v>
      </c>
      <c r="I12" s="13">
        <f>AVERAGE($M$3:$M$10)</f>
        <v>0.61144062876701311</v>
      </c>
      <c r="J12" s="13">
        <f>AVERAGE($N$3:$N$10)</f>
        <v>0.64699219306930855</v>
      </c>
      <c r="K12" s="13">
        <f>AVERAGE($O$3:$O$10)</f>
        <v>0.66424610372632698</v>
      </c>
    </row>
  </sheetData>
  <autoFilter ref="A2:G10" xr:uid="{A92A3498-C1C2-40B2-B10D-F70CEB417FA3}"/>
  <mergeCells count="2">
    <mergeCell ref="G1:K1"/>
    <mergeCell ref="L1:O1"/>
  </mergeCells>
  <phoneticPr fontId="1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8EAD-01BC-48F1-A20F-7454FB667965}">
  <dimension ref="A1:M11"/>
  <sheetViews>
    <sheetView topLeftCell="R4" workbookViewId="0">
      <selection activeCell="AI27" sqref="AI27"/>
    </sheetView>
  </sheetViews>
  <sheetFormatPr defaultRowHeight="15" x14ac:dyDescent="0.25"/>
  <cols>
    <col min="1" max="1" width="8.42578125" bestFit="1" customWidth="1"/>
    <col min="2" max="2" width="14.85546875" bestFit="1" customWidth="1"/>
    <col min="3" max="3" width="13.42578125" style="12" bestFit="1" customWidth="1"/>
    <col min="4" max="4" width="12.5703125" style="14" customWidth="1"/>
    <col min="5" max="5" width="10.140625" style="14" bestFit="1" customWidth="1"/>
    <col min="6" max="6" width="10.140625" bestFit="1" customWidth="1"/>
    <col min="7" max="7" width="12.28515625" bestFit="1" customWidth="1"/>
    <col min="8" max="8" width="10.140625" bestFit="1" customWidth="1"/>
    <col min="13" max="13" width="10.42578125" bestFit="1" customWidth="1"/>
  </cols>
  <sheetData>
    <row r="1" spans="1:13" x14ac:dyDescent="0.25">
      <c r="D1" s="42" t="s">
        <v>670</v>
      </c>
      <c r="E1" s="42"/>
      <c r="F1" s="42"/>
      <c r="G1" s="42"/>
      <c r="H1" s="42"/>
      <c r="I1" s="43" t="s">
        <v>671</v>
      </c>
      <c r="J1" s="43"/>
      <c r="K1" s="43"/>
      <c r="L1" s="43"/>
      <c r="M1" s="43"/>
    </row>
    <row r="2" spans="1:13" x14ac:dyDescent="0.25">
      <c r="G2" s="12" t="s">
        <v>388</v>
      </c>
      <c r="I2" s="25"/>
      <c r="J2" s="25"/>
      <c r="K2" s="26"/>
      <c r="L2" s="27" t="s">
        <v>388</v>
      </c>
      <c r="M2" s="26"/>
    </row>
    <row r="3" spans="1:13" s="12" customFormat="1" x14ac:dyDescent="0.25">
      <c r="A3" s="12" t="s">
        <v>221</v>
      </c>
      <c r="B3" s="12" t="s">
        <v>220</v>
      </c>
      <c r="C3" s="12" t="s">
        <v>0</v>
      </c>
      <c r="D3" s="15" t="s">
        <v>334</v>
      </c>
      <c r="E3" s="15" t="s">
        <v>333</v>
      </c>
      <c r="F3" s="12" t="s">
        <v>332</v>
      </c>
      <c r="G3" s="12" t="s">
        <v>332</v>
      </c>
      <c r="H3" s="12" t="s">
        <v>335</v>
      </c>
      <c r="I3" s="28" t="s">
        <v>334</v>
      </c>
      <c r="J3" s="28" t="s">
        <v>333</v>
      </c>
      <c r="K3" s="27" t="s">
        <v>332</v>
      </c>
      <c r="L3" s="27" t="s">
        <v>332</v>
      </c>
      <c r="M3" s="27" t="s">
        <v>335</v>
      </c>
    </row>
    <row r="4" spans="1:13" x14ac:dyDescent="0.25">
      <c r="A4">
        <v>5</v>
      </c>
      <c r="B4" t="s">
        <v>651</v>
      </c>
      <c r="C4" s="12" t="s">
        <v>130</v>
      </c>
      <c r="D4" s="14">
        <f>AVERAGEIF('Summary new'!$E:$E,_xlfn.CONCAT($B4,"_Longest"),'Summary new'!$J:$J)</f>
        <v>112.32055664062466</v>
      </c>
      <c r="E4" s="14">
        <f>AVERAGEIF('Summary new'!$E:$E,_xlfn.CONCAT($B4,"_Standard"),'Summary new'!$J:$J)</f>
        <v>88.864727735519196</v>
      </c>
      <c r="F4" s="14">
        <f>AVERAGEIF('Summary new'!$E:$E,_xlfn.CONCAT($B4,"_Full"),'Summary new'!$J:$J)</f>
        <v>67.535906791686898</v>
      </c>
      <c r="G4" s="14">
        <f>AVERAGEIF('Summary new'!$E:$E,_xlfn.CONCAT($B4,"_Full"),'Summary new'!$H:$H)</f>
        <v>76.139475345611459</v>
      </c>
      <c r="H4" s="14">
        <f>AVERAGEIF('Summary new'!$E:$E,_xlfn.CONCAT($B4,"_Facing"),'Summary new'!$J:$J)</f>
        <v>76.068691372871299</v>
      </c>
      <c r="I4" s="25">
        <f>AVERAGEIF('Summary new'!$E:$E,_xlfn.CONCAT($B4,"_Longest"),'Summary new'!$K:$K)</f>
        <v>67.560375452041512</v>
      </c>
      <c r="J4" s="25">
        <f>AVERAGEIF('Summary new'!$E:$E,_xlfn.CONCAT($B4,"_Standard"),'Summary new'!$K:$K)</f>
        <v>55.612000703811603</v>
      </c>
      <c r="K4" s="25">
        <f>AVERAGEIF('Summary new'!$E:$E,_xlfn.CONCAT($B4,"_Full"),'Summary new'!$K:$K)</f>
        <v>44.718250334262777</v>
      </c>
      <c r="L4" s="25">
        <f>AVERAGEIF('Summary new'!$E:$E,_xlfn.CONCAT($B4,"_Full"),'Summary new'!$I:$I)</f>
        <v>49.788874387741046</v>
      </c>
      <c r="M4" s="25">
        <f>AVERAGEIF('Summary new'!$E:$E,_xlfn.CONCAT($B4,"_Facing"),'Summary new'!$K:$K)</f>
        <v>48.943250298500047</v>
      </c>
    </row>
    <row r="5" spans="1:13" x14ac:dyDescent="0.25">
      <c r="A5">
        <v>6</v>
      </c>
      <c r="B5" t="s">
        <v>652</v>
      </c>
      <c r="C5" s="12" t="s">
        <v>132</v>
      </c>
      <c r="D5" s="14">
        <f>AVERAGEIF('Summary new'!$E:$E,_xlfn.CONCAT($B5,"_Longest"),'Summary new'!$J:$J)</f>
        <v>130.69062924385025</v>
      </c>
      <c r="E5" s="14">
        <f>AVERAGEIF('Summary new'!$E:$E,_xlfn.CONCAT($B5,"_Standard"),'Summary new'!$J:$J)</f>
        <v>103.66564774513216</v>
      </c>
      <c r="F5" s="14">
        <f>AVERAGEIF('Summary new'!$E:$E,_xlfn.CONCAT($B5,"_Full"),'Summary new'!$J:$J)</f>
        <v>117.95501518249496</v>
      </c>
      <c r="G5" s="14">
        <f>AVERAGEIF('Summary new'!$E:$E,_xlfn.CONCAT($B5,"_Full"),'Summary new'!$H:$H)</f>
        <v>127.51094770431486</v>
      </c>
      <c r="H5" s="14">
        <f>AVERAGEIF('Summary new'!$E:$E,_xlfn.CONCAT($B5,"_Facing"),'Summary new'!$J:$J)</f>
        <v>90.973545074462592</v>
      </c>
      <c r="I5" s="25">
        <f>AVERAGEIF('Summary new'!$E:$E,_xlfn.CONCAT($B5,"_Longest"),'Summary new'!$K:$K)</f>
        <v>77.737250685691606</v>
      </c>
      <c r="J5" s="25">
        <f>AVERAGEIF('Summary new'!$E:$E,_xlfn.CONCAT($B5,"_Standard"),'Summary new'!$K:$K)</f>
        <v>64.247125744819613</v>
      </c>
      <c r="K5" s="25">
        <f>AVERAGEIF('Summary new'!$E:$E,_xlfn.CONCAT($B5,"_Full"),'Summary new'!$K:$K)</f>
        <v>71.056126236915489</v>
      </c>
      <c r="L5" s="25">
        <f>AVERAGEIF('Summary new'!$E:$E,_xlfn.CONCAT($B5,"_Full"),'Summary new'!$I:$I)</f>
        <v>76.720125436782737</v>
      </c>
      <c r="M5" s="25">
        <f>AVERAGEIF('Summary new'!$E:$E,_xlfn.CONCAT($B5,"_Facing"),'Summary new'!$K:$K)</f>
        <v>57.639500737190218</v>
      </c>
    </row>
    <row r="6" spans="1:13" x14ac:dyDescent="0.25">
      <c r="A6">
        <v>7</v>
      </c>
      <c r="B6" t="s">
        <v>653</v>
      </c>
      <c r="C6" s="12" t="s">
        <v>133</v>
      </c>
      <c r="D6" s="14">
        <f>AVERAGEIF('Summary new'!$E:$E,_xlfn.CONCAT($B6,"_Longest"),'Summary new'!$J:$J)</f>
        <v>154.15457653999295</v>
      </c>
      <c r="E6" s="14">
        <f>AVERAGEIF('Summary new'!$E:$E,_xlfn.CONCAT($B6,"_Standard"),'Summary new'!$J:$J)</f>
        <v>109.35044312477071</v>
      </c>
      <c r="F6" s="14">
        <f>AVERAGEIF('Summary new'!$E:$E,_xlfn.CONCAT($B6,"_Full"),'Summary new'!$J:$J)</f>
        <v>212.91020774841269</v>
      </c>
      <c r="G6" s="14">
        <f>AVERAGEIF('Summary new'!$E:$E,_xlfn.CONCAT($B6,"_Full"),'Summary new'!$H:$H)</f>
        <v>223.77698407854328</v>
      </c>
      <c r="H6" s="14">
        <f>AVERAGEIF('Summary new'!$E:$E,_xlfn.CONCAT($B6,"_Facing"),'Summary new'!$J:$J)</f>
        <v>103.65650820732091</v>
      </c>
      <c r="I6" s="25">
        <f>AVERAGEIF('Summary new'!$E:$E,_xlfn.CONCAT($B6,"_Longest"),'Summary new'!$K:$K)</f>
        <v>89.315124034881336</v>
      </c>
      <c r="J6" s="25">
        <f>AVERAGEIF('Summary new'!$E:$E,_xlfn.CONCAT($B6,"_Standard"),'Summary new'!$K:$K)</f>
        <v>67.147750020027019</v>
      </c>
      <c r="K6" s="25">
        <f>AVERAGEIF('Summary new'!$E:$E,_xlfn.CONCAT($B6,"_Full"),'Summary new'!$K:$K)</f>
        <v>117.85014111655063</v>
      </c>
      <c r="L6" s="25">
        <f>AVERAGEIF('Summary new'!$E:$E,_xlfn.CONCAT($B6,"_Full"),'Summary new'!$I:$I)</f>
        <v>124.09456988743328</v>
      </c>
      <c r="M6" s="25">
        <f>AVERAGEIF('Summary new'!$E:$E,_xlfn.CONCAT($B6,"_Facing"),'Summary new'!$K:$K)</f>
        <v>64.13624989986414</v>
      </c>
    </row>
    <row r="7" spans="1:13" x14ac:dyDescent="0.25">
      <c r="A7">
        <v>8</v>
      </c>
      <c r="B7" t="s">
        <v>654</v>
      </c>
      <c r="C7" s="12" t="s">
        <v>134</v>
      </c>
      <c r="D7" s="14">
        <f>AVERAGEIF('Summary new'!$E:$E,_xlfn.CONCAT($B7,"_Longest"),'Summary new'!$J:$J)</f>
        <v>161.95096659660305</v>
      </c>
      <c r="E7" s="14">
        <f>AVERAGEIF('Summary new'!$E:$E,_xlfn.CONCAT($B7,"_Standard"),'Summary new'!$J:$J)</f>
        <v>105.02586984634371</v>
      </c>
      <c r="F7" s="14">
        <f>AVERAGEIF('Summary new'!$E:$E,_xlfn.CONCAT($B7,"_Full"),'Summary new'!$J:$J)</f>
        <v>197.87780642509421</v>
      </c>
      <c r="G7" s="14">
        <f>AVERAGEIF('Summary new'!$E:$E,_xlfn.CONCAT($B7,"_Full"),'Summary new'!$H:$H)</f>
        <v>206.35415601730315</v>
      </c>
      <c r="H7" s="14">
        <f>AVERAGEIF('Summary new'!$E:$E,_xlfn.CONCAT($B7,"_Facing"),'Summary new'!$J:$J)</f>
        <v>98.826434373855108</v>
      </c>
      <c r="I7" s="25">
        <f>AVERAGEIF('Summary new'!$E:$E,_xlfn.CONCAT($B7,"_Longest"),'Summary new'!$K:$K)</f>
        <v>93.006372570991076</v>
      </c>
      <c r="J7" s="25">
        <f>AVERAGEIF('Summary new'!$E:$E,_xlfn.CONCAT($B7,"_Standard"),'Summary new'!$K:$K)</f>
        <v>63.731874942779463</v>
      </c>
      <c r="K7" s="25">
        <f>AVERAGEIF('Summary new'!$E:$E,_xlfn.CONCAT($B7,"_Full"),'Summary new'!$K:$K)</f>
        <v>110.55062508583033</v>
      </c>
      <c r="L7" s="25">
        <f>AVERAGEIF('Summary new'!$E:$E,_xlfn.CONCAT($B7,"_Full"),'Summary new'!$I:$I)</f>
        <v>115.34912562370282</v>
      </c>
      <c r="M7" s="25">
        <f>AVERAGEIF('Summary new'!$E:$E,_xlfn.CONCAT($B7,"_Facing"),'Summary new'!$K:$K)</f>
        <v>60.328374266624408</v>
      </c>
    </row>
    <row r="8" spans="1:13" x14ac:dyDescent="0.25">
      <c r="A8">
        <v>9</v>
      </c>
      <c r="B8" t="s">
        <v>655</v>
      </c>
      <c r="C8" s="12" t="s">
        <v>135</v>
      </c>
      <c r="D8" s="14">
        <f>AVERAGEIF('Summary new'!$E:$E,_xlfn.CONCAT($B8,"_Longest"),'Summary new'!$J:$J)</f>
        <v>151.46302294731117</v>
      </c>
      <c r="E8" s="14">
        <f>AVERAGEIF('Summary new'!$E:$E,_xlfn.CONCAT($B8,"_Standard"),'Summary new'!$J:$J)</f>
        <v>83.357901573181039</v>
      </c>
      <c r="F8" s="14">
        <f>AVERAGEIF('Summary new'!$E:$E,_xlfn.CONCAT($B8,"_Full"),'Summary new'!$J:$J)</f>
        <v>100.30975580215444</v>
      </c>
      <c r="G8" s="14">
        <f>AVERAGEIF('Summary new'!$E:$E,_xlfn.CONCAT($B8,"_Full"),'Summary new'!$H:$H)</f>
        <v>111.07513999938936</v>
      </c>
      <c r="H8" s="14">
        <f>AVERAGEIF('Summary new'!$E:$E,_xlfn.CONCAT($B8,"_Facing"),'Summary new'!$J:$J)</f>
        <v>74.867655515670705</v>
      </c>
      <c r="I8" s="25">
        <f>AVERAGEIF('Summary new'!$E:$E,_xlfn.CONCAT($B8,"_Longest"),'Summary new'!$K:$K)</f>
        <v>107.44750261306733</v>
      </c>
      <c r="J8" s="25">
        <f>AVERAGEIF('Summary new'!$E:$E,_xlfn.CONCAT($B8,"_Standard"),'Summary new'!$K:$K)</f>
        <v>50.872374415397545</v>
      </c>
      <c r="K8" s="25">
        <f>AVERAGEIF('Summary new'!$E:$E,_xlfn.CONCAT($B8,"_Full"),'Summary new'!$K:$K)</f>
        <v>59.195124268531721</v>
      </c>
      <c r="L8" s="25">
        <f>AVERAGEIF('Summary new'!$E:$E,_xlfn.CONCAT($B8,"_Full"),'Summary new'!$I:$I)</f>
        <v>65.430124998092566</v>
      </c>
      <c r="M8" s="25">
        <f>AVERAGEIF('Summary new'!$E:$E,_xlfn.CONCAT($B8,"_Facing"),'Summary new'!$K:$K)</f>
        <v>46.373749852180467</v>
      </c>
    </row>
    <row r="9" spans="1:13" x14ac:dyDescent="0.25">
      <c r="A9">
        <v>10</v>
      </c>
      <c r="B9" t="s">
        <v>656</v>
      </c>
      <c r="C9" s="12" t="s">
        <v>136</v>
      </c>
      <c r="D9" s="14">
        <f>AVERAGEIF('Summary new'!$E:$E,_xlfn.CONCAT($B9,"_Longest"),'Summary new'!$J:$J)</f>
        <v>178.74582958221413</v>
      </c>
      <c r="E9" s="14">
        <f>AVERAGEIF('Summary new'!$E:$E,_xlfn.CONCAT($B9,"_Standard"),'Summary new'!$J:$J)</f>
        <v>82.041531562805034</v>
      </c>
      <c r="F9" s="14">
        <f>AVERAGEIF('Summary new'!$E:$E,_xlfn.CONCAT($B9,"_Full"),'Summary new'!$J:$J)</f>
        <v>100.80052208900432</v>
      </c>
      <c r="G9" s="14">
        <f>AVERAGEIF('Summary new'!$E:$E,_xlfn.CONCAT($B9,"_Full"),'Summary new'!$H:$H)</f>
        <v>111.47044467926005</v>
      </c>
      <c r="H9" s="14">
        <f>AVERAGEIF('Summary new'!$E:$E,_xlfn.CONCAT($B9,"_Facing"),'Summary new'!$J:$J)</f>
        <v>73.799832105636426</v>
      </c>
      <c r="I9" s="25">
        <f>AVERAGEIF('Summary new'!$E:$E,_xlfn.CONCAT($B9,"_Longest"),'Summary new'!$K:$K)</f>
        <v>130.72549951076485</v>
      </c>
      <c r="J9" s="25">
        <f>AVERAGEIF('Summary new'!$E:$E,_xlfn.CONCAT($B9,"_Standard"),'Summary new'!$K:$K)</f>
        <v>50.018000125884861</v>
      </c>
      <c r="K9" s="25">
        <f>AVERAGEIF('Summary new'!$E:$E,_xlfn.CONCAT($B9,"_Full"),'Summary new'!$K:$K)</f>
        <v>59.043124556541379</v>
      </c>
      <c r="L9" s="25">
        <f>AVERAGEIF('Summary new'!$E:$E,_xlfn.CONCAT($B9,"_Full"),'Summary new'!$I:$I)</f>
        <v>65.245875835418559</v>
      </c>
      <c r="M9" s="25">
        <f>AVERAGEIF('Summary new'!$E:$E,_xlfn.CONCAT($B9,"_Facing"),'Summary new'!$K:$K)</f>
        <v>45.639999985694828</v>
      </c>
    </row>
    <row r="10" spans="1:13" x14ac:dyDescent="0.25">
      <c r="A10">
        <v>11</v>
      </c>
      <c r="B10" t="s">
        <v>657</v>
      </c>
      <c r="C10" s="12" t="s">
        <v>137</v>
      </c>
      <c r="D10" s="14">
        <f>AVERAGEIF('Summary new'!$E:$E,_xlfn.CONCAT($B10,"_Longest"),'Summary new'!$J:$J)</f>
        <v>172.89021110534637</v>
      </c>
      <c r="E10" s="14">
        <f>AVERAGEIF('Summary new'!$E:$E,_xlfn.CONCAT($B10,"_Standard"),'Summary new'!$J:$J)</f>
        <v>84.901041030883732</v>
      </c>
      <c r="F10" s="14">
        <f>AVERAGEIF('Summary new'!$E:$E,_xlfn.CONCAT($B10,"_Full"),'Summary new'!$J:$J)</f>
        <v>215.77393095833887</v>
      </c>
      <c r="G10" s="14">
        <f>AVERAGEIF('Summary new'!$E:$E,_xlfn.CONCAT($B10,"_Full"),'Summary new'!$H:$H)</f>
        <v>225.46523720877494</v>
      </c>
      <c r="H10" s="14">
        <f>AVERAGEIF('Summary new'!$E:$E,_xlfn.CONCAT($B10,"_Facing"),'Summary new'!$J:$J)</f>
        <v>82.041731119155656</v>
      </c>
      <c r="I10" s="25">
        <f>AVERAGEIF('Summary new'!$E:$E,_xlfn.CONCAT($B10,"_Longest"),'Summary new'!$K:$K)</f>
        <v>124.22087514400457</v>
      </c>
      <c r="J10" s="25">
        <f>AVERAGEIF('Summary new'!$E:$E,_xlfn.CONCAT($B10,"_Standard"),'Summary new'!$K:$K)</f>
        <v>51.413000345229975</v>
      </c>
      <c r="K10" s="25">
        <f>AVERAGEIF('Summary new'!$E:$E,_xlfn.CONCAT($B10,"_Full"),'Summary new'!$K:$K)</f>
        <v>117.88228225707978</v>
      </c>
      <c r="L10" s="25">
        <f>AVERAGEIF('Summary new'!$E:$E,_xlfn.CONCAT($B10,"_Full"),'Summary new'!$I:$I)</f>
        <v>123.36642619541693</v>
      </c>
      <c r="M10" s="25">
        <f>AVERAGEIF('Summary new'!$E:$E,_xlfn.CONCAT($B10,"_Facing"),'Summary new'!$K:$K)</f>
        <v>50.069125533103879</v>
      </c>
    </row>
    <row r="11" spans="1:13" x14ac:dyDescent="0.25">
      <c r="A11">
        <v>12</v>
      </c>
      <c r="B11" t="s">
        <v>658</v>
      </c>
      <c r="C11" s="12" t="s">
        <v>138</v>
      </c>
      <c r="D11" s="14">
        <f>AVERAGEIF('Summary new'!$E:$E,_xlfn.CONCAT($B11,"_Longest"),'Summary new'!$J:$J)</f>
        <v>196.05632424354539</v>
      </c>
      <c r="E11" s="14">
        <f>AVERAGEIF('Summary new'!$E:$E,_xlfn.CONCAT($B11,"_Standard"),'Summary new'!$J:$J)</f>
        <v>87.106375455856153</v>
      </c>
      <c r="F11" s="14">
        <f>AVERAGEIF('Summary new'!$E:$E,_xlfn.CONCAT($B11,"_Full"),'Summary new'!$J:$J)</f>
        <v>182.41135454177825</v>
      </c>
      <c r="G11" s="14">
        <f>AVERAGEIF('Summary new'!$E:$E,_xlfn.CONCAT($B11,"_Full"),'Summary new'!$H:$H)</f>
        <v>191.03977632522546</v>
      </c>
      <c r="H11" s="14">
        <f>AVERAGEIF('Summary new'!$E:$E,_xlfn.CONCAT($B11,"_Facing"),'Summary new'!$J:$J)</f>
        <v>82.127434730529643</v>
      </c>
      <c r="I11" s="25">
        <f>AVERAGEIF('Summary new'!$E:$E,_xlfn.CONCAT($B11,"_Longest"),'Summary new'!$K:$K)</f>
        <v>143.63487446308119</v>
      </c>
      <c r="J11" s="25">
        <f>AVERAGEIF('Summary new'!$E:$E,_xlfn.CONCAT($B11,"_Standard"),'Summary new'!$K:$K)</f>
        <v>52.850625514984024</v>
      </c>
      <c r="K11" s="25">
        <f>AVERAGEIF('Summary new'!$E:$E,_xlfn.CONCAT($B11,"_Full"),'Summary new'!$K:$K)</f>
        <v>99.989122867583916</v>
      </c>
      <c r="L11" s="25">
        <f>AVERAGEIF('Summary new'!$E:$E,_xlfn.CONCAT($B11,"_Full"),'Summary new'!$I:$I)</f>
        <v>105.29162812232948</v>
      </c>
      <c r="M11" s="25">
        <f>AVERAGEIF('Summary new'!$E:$E,_xlfn.CONCAT($B11,"_Facing"),'Summary new'!$K:$K)</f>
        <v>50.160749912261849</v>
      </c>
    </row>
  </sheetData>
  <autoFilter ref="A3:D11" xr:uid="{92F1E192-DA93-4093-9B5B-147E6EA60B3E}">
    <sortState xmlns:xlrd2="http://schemas.microsoft.com/office/spreadsheetml/2017/richdata2" ref="A4:D11">
      <sortCondition ref="A3:A11"/>
    </sortState>
  </autoFilter>
  <mergeCells count="2">
    <mergeCell ref="D1:H1"/>
    <mergeCell ref="I1:M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B161-C9F9-44A5-AE02-63A93702ECC5}">
  <dimension ref="A1:K9"/>
  <sheetViews>
    <sheetView tabSelected="1" workbookViewId="0">
      <selection activeCell="K1" sqref="K1:K1048576"/>
    </sheetView>
  </sheetViews>
  <sheetFormatPr defaultRowHeight="15" x14ac:dyDescent="0.25"/>
  <cols>
    <col min="1" max="1" width="6.140625" bestFit="1" customWidth="1"/>
    <col min="2" max="2" width="19.140625" bestFit="1" customWidth="1"/>
    <col min="3" max="3" width="13.42578125" bestFit="1" customWidth="1"/>
    <col min="4" max="7" width="8.140625" style="2" customWidth="1"/>
    <col min="8" max="8" width="9.140625" style="2"/>
  </cols>
  <sheetData>
    <row r="1" spans="1:11" s="23" customFormat="1" ht="41.25" customHeight="1" x14ac:dyDescent="0.25">
      <c r="A1" s="4" t="s">
        <v>221</v>
      </c>
      <c r="B1" s="4" t="s">
        <v>220</v>
      </c>
      <c r="C1" s="4" t="s">
        <v>0</v>
      </c>
      <c r="D1" s="22" t="s">
        <v>389</v>
      </c>
      <c r="E1" s="22" t="s">
        <v>390</v>
      </c>
      <c r="F1" s="7" t="s">
        <v>391</v>
      </c>
      <c r="G1" s="7" t="s">
        <v>392</v>
      </c>
      <c r="H1" s="29" t="s">
        <v>659</v>
      </c>
      <c r="I1" s="30" t="s">
        <v>660</v>
      </c>
      <c r="J1" s="30" t="s">
        <v>661</v>
      </c>
      <c r="K1" s="30" t="s">
        <v>662</v>
      </c>
    </row>
    <row r="2" spans="1:11" x14ac:dyDescent="0.25">
      <c r="A2">
        <v>5</v>
      </c>
      <c r="B2" t="s">
        <v>356</v>
      </c>
      <c r="C2" s="12" t="s">
        <v>130</v>
      </c>
      <c r="D2" s="14">
        <f>AVERAGEIF('Summary new'!$E:$E,$B2,'Summary new'!$AA:$AA)/AVERAGEIF('Summary new'!$E:$E,$B2,'Summary new'!$AC:$AC)</f>
        <v>25.419005271714692</v>
      </c>
      <c r="E2" s="14">
        <f>AVERAGEIF('Summary new'!$E:$E,$B2,'Summary new'!$AB:$AB)/AVERAGEIF('Summary new'!$E:$E,$B2,'Summary new'!$AD:$AD)</f>
        <v>2.0988025085150639</v>
      </c>
      <c r="F2" s="14">
        <f>AVERAGEIF('Summary new'!$E:$E,$B2,'Summary new'!$AE:$AE)/AVERAGEIF('Summary new'!$E:$E,$B2,'Summary new'!$AG:$AG)</f>
        <v>1.4413195518896438</v>
      </c>
      <c r="G2" s="14">
        <f>AVERAGEIF('Summary new'!$E:$E,$B2,'Summary new'!$AF:$AF)/AVERAGEIF('Summary new'!$E:$E,$B2,'Summary new'!$AH:$AH)</f>
        <v>4.3539710717934632</v>
      </c>
      <c r="H2" s="25">
        <f>AVERAGEIF('Summary new'!$E:$E,$B2,'Summary new'!$AC:$AC)</f>
        <v>61.819784164428647</v>
      </c>
      <c r="I2" s="25">
        <f>AVERAGEIF('Summary new'!$E:$E,$B2,'Summary new'!$AD:$AD)</f>
        <v>77.761679649352971</v>
      </c>
      <c r="J2" s="25">
        <f>AVERAGEIF('Summary new'!$E:$E,$B2,'Summary new'!$AG:$AG)</f>
        <v>2.1453588455915389</v>
      </c>
      <c r="K2" s="25">
        <f>AVERAGEIF('Summary new'!$E:$E,$B2,'Summary new'!$AH:$AH)</f>
        <v>2.2690155208110765</v>
      </c>
    </row>
    <row r="3" spans="1:11" x14ac:dyDescent="0.25">
      <c r="A3">
        <v>6</v>
      </c>
      <c r="B3" t="s">
        <v>357</v>
      </c>
      <c r="C3" s="12" t="s">
        <v>132</v>
      </c>
      <c r="D3" s="14">
        <f>AVERAGEIF('Summary new'!$E:$E,$B3,'Summary new'!$AA:$AA)/AVERAGEIF('Summary new'!$E:$E,$B3,'Summary new'!$AC:$AC)</f>
        <v>39.632400434250762</v>
      </c>
      <c r="E3" s="14">
        <f>AVERAGEIF('Summary new'!$E:$E,$B3,'Summary new'!$AB:$AB)/AVERAGEIF('Summary new'!$E:$E,$B3,'Summary new'!$AD:$AD)</f>
        <v>2.0749237253130657</v>
      </c>
      <c r="F3" s="14">
        <f>AVERAGEIF('Summary new'!$E:$E,$B3,'Summary new'!$AE:$AE)</f>
        <v>4.6731797144537861</v>
      </c>
      <c r="G3" s="14">
        <f>AVERAGEIF('Summary new'!$E:$E,$B3,'Summary new'!$AF:$AF)/AVERAGEIF('Summary new'!$E:$E,$B3,'Summary new'!$AH:$AH)</f>
        <v>4.3760760347999268</v>
      </c>
      <c r="H3" s="25">
        <f>AVERAGEIF('Summary new'!$E:$E,$B3,'Summary new'!$AC:$AC)</f>
        <v>57.496195793151827</v>
      </c>
      <c r="I3" s="25">
        <f>AVERAGEIF('Summary new'!$E:$E,$B3,'Summary new'!$AD:$AD)</f>
        <v>77.761679649352971</v>
      </c>
      <c r="J3" s="25">
        <f>AVERAGEIF('Summary new'!$E:$E,$B3,'Summary new'!$AG:$AG)</f>
        <v>2.0559561401605553</v>
      </c>
      <c r="K3" s="25">
        <f>AVERAGEIF('Summary new'!$E:$E,$B3,'Summary new'!$AH:$AH)</f>
        <v>2.269015520811076</v>
      </c>
    </row>
    <row r="4" spans="1:11" x14ac:dyDescent="0.25">
      <c r="A4">
        <v>7</v>
      </c>
      <c r="B4" t="s">
        <v>358</v>
      </c>
      <c r="C4" s="12" t="s">
        <v>133</v>
      </c>
      <c r="D4" s="14">
        <f>AVERAGEIF('Summary new'!$E:$E,$B4,'Summary new'!$AA:$AA)/AVERAGEIF('Summary new'!$E:$E,$B4,'Summary new'!$AC:$AC)</f>
        <v>7.2867795919786289</v>
      </c>
      <c r="E4" s="14">
        <f>AVERAGEIF('Summary new'!$E:$E,$B4,'Summary new'!$AB:$AB)/AVERAGEIF('Summary new'!$E:$E,$B4,'Summary new'!$AD:$AD)</f>
        <v>1.6820840158374533</v>
      </c>
      <c r="F4" s="14">
        <f>AVERAGEIF('Summary new'!$E:$E,$B4,'Summary new'!$AE:$AE)</f>
        <v>8.0356767660586268</v>
      </c>
      <c r="G4" s="14">
        <f>AVERAGEIF('Summary new'!$E:$E,$B4,'Summary new'!$AF:$AF)/AVERAGEIF('Summary new'!$E:$E,$B4,'Summary new'!$AH:$AH)</f>
        <v>3.8245824037394534</v>
      </c>
      <c r="H4" s="25">
        <f>AVERAGEIF('Summary new'!$E:$E,$B4,'Summary new'!$AC:$AC)</f>
        <v>41.431735719953231</v>
      </c>
      <c r="I4" s="25">
        <f>AVERAGEIF('Summary new'!$E:$E,$B4,'Summary new'!$AD:$AD)</f>
        <v>76.152921404157311</v>
      </c>
      <c r="J4" s="25">
        <f>AVERAGEIF('Summary new'!$E:$E,$B4,'Summary new'!$AG:$AG)</f>
        <v>1.6536526169095673</v>
      </c>
      <c r="K4" s="25">
        <f>AVERAGEIF('Summary new'!$E:$E,$B4,'Summary new'!$AH:$AH)</f>
        <v>2.2143959999084428</v>
      </c>
    </row>
    <row r="5" spans="1:11" x14ac:dyDescent="0.25">
      <c r="A5">
        <v>8</v>
      </c>
      <c r="B5" t="s">
        <v>359</v>
      </c>
      <c r="C5" s="12" t="s">
        <v>134</v>
      </c>
      <c r="D5" s="14">
        <f>AVERAGEIF('Summary new'!$E:$E,$B5,'Summary new'!$AA:$AA)/AVERAGEIF('Summary new'!$E:$E,$B5,'Summary new'!$AC:$AC)</f>
        <v>37.548627394721954</v>
      </c>
      <c r="E5" s="14">
        <f>AVERAGEIF('Summary new'!$E:$E,$B5,'Summary new'!$AB:$AB)/AVERAGEIF('Summary new'!$E:$E,$B5,'Summary new'!$AD:$AD)</f>
        <v>2.032194976986696</v>
      </c>
      <c r="F5" s="14">
        <f>AVERAGEIF('Summary new'!$E:$E,$B5,'Summary new'!$AE:$AE)</f>
        <v>5.2968229726232208</v>
      </c>
      <c r="G5" s="14">
        <f>AVERAGEIF('Summary new'!$E:$E,$B5,'Summary new'!$AF:$AF)/AVERAGEIF('Summary new'!$E:$E,$B5,'Summary new'!$AH:$AH)</f>
        <v>4.2814967631873468</v>
      </c>
      <c r="H5" s="25">
        <f>AVERAGEIF('Summary new'!$E:$E,$B5,'Summary new'!$AC:$AC)</f>
        <v>50.261660099029484</v>
      </c>
      <c r="I5" s="25">
        <f>AVERAGEIF('Summary new'!$E:$E,$B5,'Summary new'!$AD:$AD)</f>
        <v>77.761679649352956</v>
      </c>
      <c r="J5" s="25">
        <f>AVERAGEIF('Summary new'!$E:$E,$B5,'Summary new'!$AG:$AG)</f>
        <v>1.8002801686525287</v>
      </c>
      <c r="K5" s="25">
        <f>AVERAGEIF('Summary new'!$E:$E,$B5,'Summary new'!$AH:$AH)</f>
        <v>2.269015520811076</v>
      </c>
    </row>
    <row r="6" spans="1:11" x14ac:dyDescent="0.25">
      <c r="A6">
        <v>9</v>
      </c>
      <c r="B6" t="s">
        <v>360</v>
      </c>
      <c r="C6" s="12" t="s">
        <v>135</v>
      </c>
      <c r="D6" s="14">
        <f>AVERAGEIF('Summary new'!$E:$E,$B6,'Summary new'!$AA:$AA)/AVERAGEIF('Summary new'!$E:$E,$B6,'Summary new'!$AC:$AC)</f>
        <v>34.022940199017228</v>
      </c>
      <c r="E6" s="14">
        <f>AVERAGEIF('Summary new'!$E:$E,$B6,'Summary new'!$AB:$AB)/AVERAGEIF('Summary new'!$E:$E,$B6,'Summary new'!$AD:$AD)</f>
        <v>2.1704239879418914</v>
      </c>
      <c r="F6" s="14">
        <f>AVERAGEIF('Summary new'!$E:$E,$B6,'Summary new'!$AE:$AE)</f>
        <v>7.4608223715165423</v>
      </c>
      <c r="G6" s="14">
        <f>AVERAGEIF('Summary new'!$E:$E,$B6,'Summary new'!$AF:$AF)/AVERAGEIF('Summary new'!$E:$E,$B6,'Summary new'!$AH:$AH)</f>
        <v>4.4201789564187353</v>
      </c>
      <c r="H6" s="25">
        <f>AVERAGEIF('Summary new'!$E:$E,$B6,'Summary new'!$AC:$AC)</f>
        <v>58.3211059570312</v>
      </c>
      <c r="I6" s="25">
        <f>AVERAGEIF('Summary new'!$E:$E,$B6,'Summary new'!$AD:$AD)</f>
        <v>77.761679649352971</v>
      </c>
      <c r="J6" s="25">
        <f>AVERAGEIF('Summary new'!$E:$E,$B6,'Summary new'!$AG:$AG)</f>
        <v>2.0266857892274799</v>
      </c>
      <c r="K6" s="25">
        <f>AVERAGEIF('Summary new'!$E:$E,$B6,'Summary new'!$AH:$AH)</f>
        <v>2.2690155208110765</v>
      </c>
    </row>
    <row r="7" spans="1:11" x14ac:dyDescent="0.25">
      <c r="A7">
        <v>10</v>
      </c>
      <c r="B7" t="s">
        <v>361</v>
      </c>
      <c r="C7" s="12" t="s">
        <v>136</v>
      </c>
      <c r="D7" s="14">
        <f>AVERAGEIF('Summary new'!$E:$E,$B7,'Summary new'!$AA:$AA)/AVERAGEIF('Summary new'!$E:$E,$B7,'Summary new'!$AC:$AC)</f>
        <v>35.625493706636512</v>
      </c>
      <c r="E7" s="14">
        <f>AVERAGEIF('Summary new'!$E:$E,$B7,'Summary new'!$AB:$AB)/AVERAGEIF('Summary new'!$E:$E,$B7,'Summary new'!$AD:$AD)</f>
        <v>2.0897122936399324</v>
      </c>
      <c r="F7" s="14">
        <f>AVERAGEIF('Summary new'!$E:$E,$B7,'Summary new'!$AE:$AE)</f>
        <v>5.2287594726239837</v>
      </c>
      <c r="G7" s="14">
        <f>AVERAGEIF('Summary new'!$E:$E,$B7,'Summary new'!$AF:$AF)/AVERAGEIF('Summary new'!$E:$E,$B7,'Summary new'!$AH:$AH)</f>
        <v>4.3109911496417785</v>
      </c>
      <c r="H7" s="25">
        <f>AVERAGEIF('Summary new'!$E:$E,$B7,'Summary new'!$AC:$AC)</f>
        <v>56.142305374145458</v>
      </c>
      <c r="I7" s="25">
        <f>AVERAGEIF('Summary new'!$E:$E,$B7,'Summary new'!$AD:$AD)</f>
        <v>77.761679649352971</v>
      </c>
      <c r="J7" s="25">
        <f>AVERAGEIF('Summary new'!$E:$E,$B7,'Summary new'!$AG:$AG)</f>
        <v>1.9841258972883162</v>
      </c>
      <c r="K7" s="25">
        <f>AVERAGEIF('Summary new'!$E:$E,$B7,'Summary new'!$AH:$AH)</f>
        <v>2.2690155208110765</v>
      </c>
    </row>
    <row r="8" spans="1:11" x14ac:dyDescent="0.25">
      <c r="A8">
        <v>11</v>
      </c>
      <c r="B8" t="s">
        <v>362</v>
      </c>
      <c r="C8" s="12" t="s">
        <v>137</v>
      </c>
      <c r="D8" s="14">
        <f>AVERAGEIF('Summary new'!$E:$E,$B8,'Summary new'!$AA:$AA)/AVERAGEIF('Summary new'!$E:$E,$B8,'Summary new'!$AC:$AC)</f>
        <v>30.232626566505349</v>
      </c>
      <c r="E8" s="14">
        <f>AVERAGEIF('Summary new'!$E:$E,$B8,'Summary new'!$AB:$AB)/AVERAGEIF('Summary new'!$E:$E,$B8,'Summary new'!$AD:$AD)</f>
        <v>1.7541581110829365</v>
      </c>
      <c r="F8" s="14">
        <f>AVERAGEIF('Summary new'!$E:$E,$B8,'Summary new'!$AE:$AE)</f>
        <v>5.2300026092896426</v>
      </c>
      <c r="G8" s="14">
        <f>AVERAGEIF('Summary new'!$E:$E,$B8,'Summary new'!$AF:$AF)/AVERAGEIF('Summary new'!$E:$E,$B8,'Summary new'!$AH:$AH)</f>
        <v>3.8724349072790241</v>
      </c>
      <c r="H8" s="25">
        <f>AVERAGEIF('Summary new'!$E:$E,$B8,'Summary new'!$AC:$AC)</f>
        <v>43.616699763706706</v>
      </c>
      <c r="I8" s="25">
        <f>AVERAGEIF('Summary new'!$E:$E,$B8,'Summary new'!$AD:$AD)</f>
        <v>76.152921404157297</v>
      </c>
      <c r="J8" s="25">
        <f>AVERAGEIF('Summary new'!$E:$E,$B8,'Summary new'!$AG:$AG)</f>
        <v>1.7124069929122887</v>
      </c>
      <c r="K8" s="25">
        <f>AVERAGEIF('Summary new'!$E:$E,$B8,'Summary new'!$AH:$AH)</f>
        <v>2.2143959999084428</v>
      </c>
    </row>
    <row r="9" spans="1:11" x14ac:dyDescent="0.25">
      <c r="A9">
        <v>12</v>
      </c>
      <c r="B9" t="s">
        <v>363</v>
      </c>
      <c r="C9" s="12" t="s">
        <v>138</v>
      </c>
      <c r="D9" s="14">
        <f>AVERAGEIF('Summary new'!$E:$E,$B9,'Summary new'!$AA:$AA)/AVERAGEIF('Summary new'!$E:$E,$B9,'Summary new'!$AC:$AC)</f>
        <v>30.303330241212095</v>
      </c>
      <c r="E9" s="14">
        <f>AVERAGEIF('Summary new'!$E:$E,$B9,'Summary new'!$AB:$AB)/AVERAGEIF('Summary new'!$E:$E,$B9,'Summary new'!$AD:$AD)</f>
        <v>2.08869352549701</v>
      </c>
      <c r="F9" s="14">
        <f>AVERAGEIF('Summary new'!$E:$E,$B9,'Summary new'!$AE:$AE)</f>
        <v>5.2623310423943801</v>
      </c>
      <c r="G9" s="14">
        <f>AVERAGEIF('Summary new'!$E:$E,$B9,'Summary new'!$AF:$AF)/AVERAGEIF('Summary new'!$E:$E,$B9,'Summary new'!$AH:$AH)</f>
        <v>4.3126150322248691</v>
      </c>
      <c r="H9" s="25">
        <f>AVERAGEIF('Summary new'!$E:$E,$B9,'Summary new'!$AC:$AC)</f>
        <v>53.210030555725048</v>
      </c>
      <c r="I9" s="25">
        <f>AVERAGEIF('Summary new'!$E:$E,$B9,'Summary new'!$AD:$AD)</f>
        <v>77.761679649352971</v>
      </c>
      <c r="J9" s="25">
        <f>AVERAGEIF('Summary new'!$E:$E,$B9,'Summary new'!$AG:$AG)</f>
        <v>1.8967473953962277</v>
      </c>
      <c r="K9" s="25">
        <f>AVERAGEIF('Summary new'!$E:$E,$B9,'Summary new'!$AH:$AH)</f>
        <v>2.2690155208110765</v>
      </c>
    </row>
  </sheetData>
  <autoFilter ref="A1:G9" xr:uid="{C47BB161-C9F9-44A5-AE02-63A93702EC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 data</vt:lpstr>
      <vt:lpstr>Summary new</vt:lpstr>
      <vt:lpstr>Data</vt:lpstr>
      <vt:lpstr>Summary</vt:lpstr>
      <vt:lpstr>Different properties summary</vt:lpstr>
      <vt:lpstr>Breakeven chart and overlapping</vt:lpstr>
      <vt:lpstr>Octree performance</vt:lpstr>
      <vt:lpstr>Accuracy chart</vt:lpstr>
      <vt:lpstr>Overlapping% chart</vt:lpstr>
      <vt:lpstr>All quality comparisons</vt:lpstr>
      <vt:lpstr>PAH and SPFH build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2024-03-29T17:07:30Z</dcterms:created>
  <dcterms:modified xsi:type="dcterms:W3CDTF">2024-06-12T21:59:26Z</dcterms:modified>
</cp:coreProperties>
</file>