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2F2E8CA4-2A58-458A-903F-F25656CF84D8}" xr6:coauthVersionLast="47" xr6:coauthVersionMax="47" xr10:uidLastSave="{00000000-0000-0000-0000-000000000000}"/>
  <bookViews>
    <workbookView xWindow="-28920" yWindow="-30" windowWidth="29040" windowHeight="15720" tabRatio="820" activeTab="4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Different properties summary" sheetId="24" r:id="rId5"/>
    <sheet name="Breakeven chart and overlapping" sheetId="21" r:id="rId6"/>
    <sheet name="Octree performance" sheetId="22" r:id="rId7"/>
    <sheet name="Hit% Sponza vs Random100 chart" sheetId="10" r:id="rId8"/>
    <sheet name="Accuracy chart" sheetId="5" r:id="rId9"/>
    <sheet name="Overlapping% chart" sheetId="13" r:id="rId10"/>
    <sheet name="All quality comparisons" sheetId="15" r:id="rId11"/>
    <sheet name="PAH and SPFH build time" sheetId="9" r:id="rId12"/>
  </sheets>
  <definedNames>
    <definedName name="_xlnm._FilterDatabase" localSheetId="8" hidden="1">'Accuracy chart'!$A$1:$E$9</definedName>
    <definedName name="_xlnm._FilterDatabase" localSheetId="10" hidden="1">'All quality comparisons'!$A$3:$D$11</definedName>
    <definedName name="_xlnm._FilterDatabase" localSheetId="5" hidden="1">'Breakeven chart and overlapping'!$A$1:$G$257</definedName>
    <definedName name="_xlnm._FilterDatabase" localSheetId="2" hidden="1">Data!$A$1:$AK$257</definedName>
    <definedName name="_xlnm._FilterDatabase" localSheetId="4" hidden="1">'Different properties summary'!$A$1:$F$1</definedName>
    <definedName name="_xlnm._FilterDatabase" localSheetId="0" hidden="1">'New data'!$A$1:$AM$257</definedName>
    <definedName name="_xlnm._FilterDatabase" localSheetId="6" hidden="1">'Octree performance'!$A$1:$G$7</definedName>
    <definedName name="_xlnm._FilterDatabase" localSheetId="9" hidden="1">'Overlapping% chart'!$A$2:$G$10</definedName>
    <definedName name="_xlnm._FilterDatabase" localSheetId="11" hidden="1">'PAH and SPFH build time'!$A$1:$G$9</definedName>
    <definedName name="_xlnm._FilterDatabase" localSheetId="3" hidden="1">Summary!$A$1:$AE$17</definedName>
    <definedName name="_xlnm._FilterDatabase" localSheetId="1" hidden="1">'Summary new'!$A$1:$AM$33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9" l="1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Z3" i="19"/>
  <c r="AA3" i="19"/>
  <c r="AB3" i="19"/>
  <c r="AC3" i="19"/>
  <c r="AD3" i="19"/>
  <c r="AE3" i="19"/>
  <c r="AF3" i="19"/>
  <c r="AG3" i="19"/>
  <c r="AH3" i="19"/>
  <c r="AI3" i="19"/>
  <c r="AJ3" i="19"/>
  <c r="AK3" i="19"/>
  <c r="AL3" i="19"/>
  <c r="AM3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AK13" i="19"/>
  <c r="AL13" i="19"/>
  <c r="AM13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AK15" i="19"/>
  <c r="AL15" i="19"/>
  <c r="AM15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AK16" i="19"/>
  <c r="AL16" i="19"/>
  <c r="AM16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AM17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AK18" i="19"/>
  <c r="AL18" i="19"/>
  <c r="AM18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AM20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AM21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AM22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AM23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AM24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AM25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AM26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AM27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AK28" i="19"/>
  <c r="AL28" i="19"/>
  <c r="AM28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AK30" i="19"/>
  <c r="AL30" i="19"/>
  <c r="AM30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AK31" i="19"/>
  <c r="AL31" i="19"/>
  <c r="AM31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AK32" i="19"/>
  <c r="AL32" i="19"/>
  <c r="AM32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AK33" i="19"/>
  <c r="AL33" i="19"/>
  <c r="AM33" i="19"/>
  <c r="C21" i="22"/>
  <c r="D21" i="22"/>
  <c r="E21" i="22"/>
  <c r="F21" i="22"/>
  <c r="G21" i="22"/>
  <c r="H21" i="22"/>
  <c r="C22" i="22"/>
  <c r="D22" i="22"/>
  <c r="E22" i="22"/>
  <c r="F22" i="22"/>
  <c r="G22" i="22"/>
  <c r="H22" i="22"/>
  <c r="B22" i="22"/>
  <c r="B21" i="22"/>
  <c r="C20" i="22"/>
  <c r="D20" i="22"/>
  <c r="E20" i="22"/>
  <c r="F20" i="22"/>
  <c r="G20" i="22"/>
  <c r="H20" i="22"/>
  <c r="B20" i="22"/>
  <c r="G14" i="22"/>
  <c r="H14" i="22"/>
  <c r="G15" i="22"/>
  <c r="H15" i="22"/>
  <c r="G16" i="22"/>
  <c r="H16" i="22"/>
  <c r="G17" i="22"/>
  <c r="H17" i="22"/>
  <c r="G18" i="22"/>
  <c r="H18" i="22"/>
  <c r="G19" i="22"/>
  <c r="H19" i="22"/>
  <c r="H3" i="22"/>
  <c r="H4" i="22"/>
  <c r="H5" i="22"/>
  <c r="H6" i="22"/>
  <c r="H7" i="22"/>
  <c r="H8" i="22"/>
  <c r="H9" i="22"/>
  <c r="H10" i="22"/>
  <c r="H11" i="22"/>
  <c r="H12" i="22"/>
  <c r="H13" i="22"/>
  <c r="H2" i="22"/>
  <c r="G3" i="22"/>
  <c r="G4" i="22"/>
  <c r="G5" i="22"/>
  <c r="G6" i="22"/>
  <c r="G7" i="22"/>
  <c r="G8" i="22"/>
  <c r="G9" i="22"/>
  <c r="G10" i="22"/>
  <c r="G11" i="22"/>
  <c r="G12" i="22"/>
  <c r="G13" i="22"/>
  <c r="G2" i="22"/>
  <c r="AM2" i="17" l="1"/>
  <c r="AK2" i="1"/>
  <c r="C5" i="21"/>
  <c r="C6" i="21"/>
  <c r="C7" i="21"/>
  <c r="C8" i="21"/>
  <c r="C9" i="21"/>
  <c r="C155" i="21"/>
  <c r="C11" i="21"/>
  <c r="C12" i="21"/>
  <c r="C244" i="21"/>
  <c r="C14" i="21"/>
  <c r="C15" i="21"/>
  <c r="C16" i="21"/>
  <c r="C49" i="21"/>
  <c r="C18" i="21"/>
  <c r="C19" i="21"/>
  <c r="C133" i="21"/>
  <c r="C21" i="21"/>
  <c r="C22" i="21"/>
  <c r="C23" i="21"/>
  <c r="C198" i="21"/>
  <c r="C250" i="21"/>
  <c r="C26" i="21"/>
  <c r="C27" i="21"/>
  <c r="C28" i="21"/>
  <c r="C29" i="21"/>
  <c r="C30" i="21"/>
  <c r="C31" i="21"/>
  <c r="C55" i="21"/>
  <c r="C44" i="21"/>
  <c r="C43" i="21"/>
  <c r="C35" i="21"/>
  <c r="C36" i="21"/>
  <c r="C37" i="21"/>
  <c r="C38" i="21"/>
  <c r="C39" i="21"/>
  <c r="C40" i="21"/>
  <c r="C197" i="21"/>
  <c r="C42" i="21"/>
  <c r="C145" i="21"/>
  <c r="C20" i="21"/>
  <c r="C52" i="21"/>
  <c r="C46" i="21"/>
  <c r="C251" i="21"/>
  <c r="C48" i="21"/>
  <c r="C4" i="21"/>
  <c r="C50" i="21"/>
  <c r="C51" i="21"/>
  <c r="C60" i="21"/>
  <c r="C53" i="21"/>
  <c r="C66" i="21"/>
  <c r="C247" i="21"/>
  <c r="C56" i="21"/>
  <c r="C57" i="21"/>
  <c r="C58" i="21"/>
  <c r="C59" i="21"/>
  <c r="C209" i="21"/>
  <c r="C61" i="21"/>
  <c r="C25" i="21"/>
  <c r="C63" i="21"/>
  <c r="C246" i="21"/>
  <c r="C65" i="21"/>
  <c r="C252" i="21"/>
  <c r="C54" i="21"/>
  <c r="C68" i="21"/>
  <c r="C69" i="21"/>
  <c r="C70" i="21"/>
  <c r="C71" i="21"/>
  <c r="C72" i="21"/>
  <c r="C73" i="21"/>
  <c r="C167" i="21"/>
  <c r="C75" i="21"/>
  <c r="C76" i="21"/>
  <c r="C77" i="21"/>
  <c r="C78" i="21"/>
  <c r="C79" i="21"/>
  <c r="C80" i="21"/>
  <c r="C195" i="21"/>
  <c r="C82" i="21"/>
  <c r="C83" i="21"/>
  <c r="C84" i="21"/>
  <c r="C85" i="21"/>
  <c r="C86" i="21"/>
  <c r="C87" i="21"/>
  <c r="C88" i="21"/>
  <c r="C89" i="21"/>
  <c r="C223" i="21"/>
  <c r="C91" i="21"/>
  <c r="C92" i="21"/>
  <c r="C93" i="21"/>
  <c r="C125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99" i="21"/>
  <c r="C110" i="21"/>
  <c r="C111" i="21"/>
  <c r="C112" i="21"/>
  <c r="C113" i="21"/>
  <c r="C114" i="21"/>
  <c r="C115" i="21"/>
  <c r="C116" i="21"/>
  <c r="C117" i="21"/>
  <c r="C118" i="21"/>
  <c r="C211" i="21"/>
  <c r="C120" i="21"/>
  <c r="C121" i="21"/>
  <c r="C122" i="21"/>
  <c r="C123" i="21"/>
  <c r="C124" i="21"/>
  <c r="C229" i="21"/>
  <c r="C126" i="21"/>
  <c r="C127" i="21"/>
  <c r="C128" i="21"/>
  <c r="C129" i="21"/>
  <c r="C130" i="21"/>
  <c r="C131" i="21"/>
  <c r="C132" i="21"/>
  <c r="C196" i="21"/>
  <c r="C134" i="21"/>
  <c r="C135" i="21"/>
  <c r="C136" i="21"/>
  <c r="C33" i="21"/>
  <c r="C138" i="21"/>
  <c r="C139" i="21"/>
  <c r="C140" i="21"/>
  <c r="C141" i="21"/>
  <c r="C142" i="21"/>
  <c r="C143" i="21"/>
  <c r="C144" i="21"/>
  <c r="C62" i="21"/>
  <c r="C146" i="21"/>
  <c r="C147" i="21"/>
  <c r="C148" i="21"/>
  <c r="C149" i="21"/>
  <c r="C150" i="21"/>
  <c r="C151" i="21"/>
  <c r="C152" i="21"/>
  <c r="C153" i="21"/>
  <c r="C154" i="21"/>
  <c r="C226" i="21"/>
  <c r="C156" i="21"/>
  <c r="C157" i="21"/>
  <c r="C158" i="21"/>
  <c r="C159" i="21"/>
  <c r="C160" i="21"/>
  <c r="C161" i="21"/>
  <c r="C162" i="21"/>
  <c r="C163" i="21"/>
  <c r="C164" i="21"/>
  <c r="C165" i="21"/>
  <c r="C166" i="21"/>
  <c r="C45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67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37" i="21"/>
  <c r="C221" i="21"/>
  <c r="C81" i="21"/>
  <c r="C47" i="21"/>
  <c r="C233" i="21"/>
  <c r="C200" i="21"/>
  <c r="C201" i="21"/>
  <c r="C202" i="21"/>
  <c r="C203" i="21"/>
  <c r="C204" i="21"/>
  <c r="C205" i="21"/>
  <c r="C235" i="21"/>
  <c r="C207" i="21"/>
  <c r="C208" i="21"/>
  <c r="C90" i="21"/>
  <c r="C210" i="21"/>
  <c r="C34" i="21"/>
  <c r="C212" i="21"/>
  <c r="C94" i="21"/>
  <c r="C214" i="21"/>
  <c r="C215" i="21"/>
  <c r="C216" i="21"/>
  <c r="C32" i="21"/>
  <c r="C218" i="21"/>
  <c r="C219" i="21"/>
  <c r="C220" i="21"/>
  <c r="C41" i="21"/>
  <c r="C222" i="21"/>
  <c r="C181" i="21"/>
  <c r="C224" i="21"/>
  <c r="C225" i="21"/>
  <c r="C238" i="21"/>
  <c r="C227" i="21"/>
  <c r="C228" i="21"/>
  <c r="C109" i="21"/>
  <c r="C230" i="21"/>
  <c r="C119" i="21"/>
  <c r="C232" i="21"/>
  <c r="C206" i="21"/>
  <c r="C234" i="21"/>
  <c r="C231" i="21"/>
  <c r="C236" i="21"/>
  <c r="C237" i="21"/>
  <c r="C64" i="21"/>
  <c r="C239" i="21"/>
  <c r="C24" i="21"/>
  <c r="C241" i="21"/>
  <c r="C242" i="21"/>
  <c r="C243" i="21"/>
  <c r="C217" i="21"/>
  <c r="C245" i="21"/>
  <c r="C74" i="21"/>
  <c r="C17" i="21"/>
  <c r="C248" i="21"/>
  <c r="C249" i="21"/>
  <c r="C240" i="21"/>
  <c r="C213" i="21"/>
  <c r="C13" i="21"/>
  <c r="C253" i="21"/>
  <c r="C254" i="21"/>
  <c r="C255" i="21"/>
  <c r="C256" i="21"/>
  <c r="C257" i="21"/>
  <c r="C2" i="21"/>
  <c r="C3" i="21"/>
  <c r="C10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3" i="1"/>
  <c r="F164" i="1"/>
  <c r="F167" i="1"/>
  <c r="F168" i="1"/>
  <c r="F171" i="1"/>
  <c r="F172" i="1"/>
  <c r="F175" i="1"/>
  <c r="F176" i="1"/>
  <c r="F162" i="1"/>
  <c r="F166" i="1"/>
  <c r="F170" i="1"/>
  <c r="F174" i="1"/>
  <c r="F165" i="1"/>
  <c r="F169" i="1"/>
  <c r="F173" i="1"/>
  <c r="F177" i="1"/>
  <c r="F179" i="1"/>
  <c r="F180" i="1"/>
  <c r="F183" i="1"/>
  <c r="F184" i="1"/>
  <c r="F187" i="1"/>
  <c r="F188" i="1"/>
  <c r="F191" i="1"/>
  <c r="F192" i="1"/>
  <c r="F178" i="1"/>
  <c r="F182" i="1"/>
  <c r="F186" i="1"/>
  <c r="F190" i="1"/>
  <c r="F181" i="1"/>
  <c r="F185" i="1"/>
  <c r="F189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3" i="1"/>
  <c r="D164" i="1"/>
  <c r="D167" i="1"/>
  <c r="D168" i="1"/>
  <c r="D171" i="1"/>
  <c r="D172" i="1"/>
  <c r="D175" i="1"/>
  <c r="D176" i="1"/>
  <c r="D162" i="1"/>
  <c r="D166" i="1"/>
  <c r="D170" i="1"/>
  <c r="D174" i="1"/>
  <c r="D165" i="1"/>
  <c r="D169" i="1"/>
  <c r="D173" i="1"/>
  <c r="D177" i="1"/>
  <c r="D179" i="1"/>
  <c r="D180" i="1"/>
  <c r="D183" i="1"/>
  <c r="D184" i="1"/>
  <c r="D187" i="1"/>
  <c r="D188" i="1"/>
  <c r="D191" i="1"/>
  <c r="D192" i="1"/>
  <c r="D178" i="1"/>
  <c r="D182" i="1"/>
  <c r="D186" i="1"/>
  <c r="D190" i="1"/>
  <c r="D181" i="1"/>
  <c r="D185" i="1"/>
  <c r="D189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3" i="1"/>
  <c r="E164" i="1"/>
  <c r="E167" i="1"/>
  <c r="E168" i="1"/>
  <c r="E171" i="1"/>
  <c r="E172" i="1"/>
  <c r="E175" i="1"/>
  <c r="E176" i="1"/>
  <c r="E162" i="1"/>
  <c r="E166" i="1"/>
  <c r="E170" i="1"/>
  <c r="E174" i="1"/>
  <c r="E165" i="1"/>
  <c r="E169" i="1"/>
  <c r="E173" i="1"/>
  <c r="E177" i="1"/>
  <c r="E179" i="1"/>
  <c r="E180" i="1"/>
  <c r="E183" i="1"/>
  <c r="E184" i="1"/>
  <c r="E187" i="1"/>
  <c r="E188" i="1"/>
  <c r="E191" i="1"/>
  <c r="E192" i="1"/>
  <c r="E178" i="1"/>
  <c r="E182" i="1"/>
  <c r="E186" i="1"/>
  <c r="E190" i="1"/>
  <c r="E181" i="1"/>
  <c r="E185" i="1"/>
  <c r="E189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3" i="1" a="1"/>
  <c r="A163" i="1" s="1"/>
  <c r="A164" i="1" a="1"/>
  <c r="A164" i="1" s="1"/>
  <c r="A167" i="1" a="1"/>
  <c r="A167" i="1" s="1"/>
  <c r="A168" i="1" a="1"/>
  <c r="A168" i="1" s="1"/>
  <c r="A171" i="1" a="1"/>
  <c r="A171" i="1" s="1"/>
  <c r="A172" i="1" a="1"/>
  <c r="A172" i="1" s="1"/>
  <c r="A175" i="1" a="1"/>
  <c r="A175" i="1" s="1"/>
  <c r="A176" i="1" a="1"/>
  <c r="A176" i="1" s="1"/>
  <c r="A162" i="1" a="1"/>
  <c r="A162" i="1" s="1"/>
  <c r="A166" i="1" a="1"/>
  <c r="A166" i="1" s="1"/>
  <c r="A170" i="1" a="1"/>
  <c r="A170" i="1" s="1"/>
  <c r="A174" i="1" a="1"/>
  <c r="A174" i="1" s="1"/>
  <c r="A165" i="1" a="1"/>
  <c r="A165" i="1" s="1"/>
  <c r="A169" i="1" a="1"/>
  <c r="A169" i="1" s="1"/>
  <c r="A173" i="1" a="1"/>
  <c r="A173" i="1" s="1"/>
  <c r="A177" i="1" a="1"/>
  <c r="A177" i="1" s="1"/>
  <c r="A179" i="1" a="1"/>
  <c r="A179" i="1" s="1"/>
  <c r="A180" i="1" a="1"/>
  <c r="A180" i="1" s="1"/>
  <c r="A183" i="1" a="1"/>
  <c r="A183" i="1" s="1"/>
  <c r="A184" i="1" a="1"/>
  <c r="A184" i="1" s="1"/>
  <c r="A187" i="1" a="1"/>
  <c r="A187" i="1" s="1"/>
  <c r="A188" i="1" a="1"/>
  <c r="A188" i="1" s="1"/>
  <c r="A191" i="1" a="1"/>
  <c r="A191" i="1" s="1"/>
  <c r="A192" i="1" a="1"/>
  <c r="A192" i="1" s="1"/>
  <c r="A178" i="1" a="1"/>
  <c r="A178" i="1" s="1"/>
  <c r="A182" i="1" a="1"/>
  <c r="A182" i="1" s="1"/>
  <c r="A186" i="1" a="1"/>
  <c r="A186" i="1" s="1"/>
  <c r="A190" i="1" a="1"/>
  <c r="A190" i="1" s="1"/>
  <c r="A181" i="1" a="1"/>
  <c r="A181" i="1" s="1"/>
  <c r="A185" i="1" a="1"/>
  <c r="A185" i="1" s="1"/>
  <c r="A189" i="1" a="1"/>
  <c r="A189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M29" i="17"/>
  <c r="AM90" i="17"/>
  <c r="AM97" i="17"/>
  <c r="AM26" i="17"/>
  <c r="AM94" i="17"/>
  <c r="AM23" i="17"/>
  <c r="AM33" i="17"/>
  <c r="AM30" i="17"/>
  <c r="AM161" i="17"/>
  <c r="AM158" i="17"/>
  <c r="AM31" i="17"/>
  <c r="AM159" i="17"/>
  <c r="AM225" i="17"/>
  <c r="AM223" i="17"/>
  <c r="AM222" i="17"/>
  <c r="AM95" i="17"/>
  <c r="AM157" i="17"/>
  <c r="AM91" i="17"/>
  <c r="AM154" i="17"/>
  <c r="AM221" i="17"/>
  <c r="AM215" i="17"/>
  <c r="AM151" i="17"/>
  <c r="AM27" i="17"/>
  <c r="AM218" i="17"/>
  <c r="AM216" i="17"/>
  <c r="AM152" i="17"/>
  <c r="AM156" i="17"/>
  <c r="AM155" i="17"/>
  <c r="AM220" i="17"/>
  <c r="AM244" i="17"/>
  <c r="AM219" i="17"/>
  <c r="AM160" i="17"/>
  <c r="AM87" i="17"/>
  <c r="AM224" i="17"/>
  <c r="AM22" i="17"/>
  <c r="AM92" i="17"/>
  <c r="AM116" i="17"/>
  <c r="AM25" i="17"/>
  <c r="AM117" i="17"/>
  <c r="AM86" i="17"/>
  <c r="AM52" i="17"/>
  <c r="AM88" i="17"/>
  <c r="AM214" i="17"/>
  <c r="AM150" i="17"/>
  <c r="AM89" i="17"/>
  <c r="AM24" i="17"/>
  <c r="AM53" i="17"/>
  <c r="AM96" i="17"/>
  <c r="AM28" i="17"/>
  <c r="AM54" i="17"/>
  <c r="AM118" i="17"/>
  <c r="AM217" i="17"/>
  <c r="AM153" i="17"/>
  <c r="AM57" i="17"/>
  <c r="AM121" i="17"/>
  <c r="AM181" i="17"/>
  <c r="AM245" i="17"/>
  <c r="AM182" i="17"/>
  <c r="AM246" i="17"/>
  <c r="AM50" i="17"/>
  <c r="AM184" i="17"/>
  <c r="AM248" i="17"/>
  <c r="AM32" i="17"/>
  <c r="AM55" i="17"/>
  <c r="AM114" i="17"/>
  <c r="AM183" i="17"/>
  <c r="AM185" i="17"/>
  <c r="AM249" i="17"/>
  <c r="AM247" i="17"/>
  <c r="AM119" i="17"/>
  <c r="AM178" i="17"/>
  <c r="AM242" i="17"/>
  <c r="AM51" i="17"/>
  <c r="AM179" i="17"/>
  <c r="AM243" i="17"/>
  <c r="AM115" i="17"/>
  <c r="AM101" i="17"/>
  <c r="AM85" i="17"/>
  <c r="AM63" i="17"/>
  <c r="AM69" i="17"/>
  <c r="AM70" i="17"/>
  <c r="AM6" i="17"/>
  <c r="AM127" i="17"/>
  <c r="AM73" i="17"/>
  <c r="AM180" i="17"/>
  <c r="AM65" i="17"/>
  <c r="AM120" i="17"/>
  <c r="AM129" i="17"/>
  <c r="AM102" i="17"/>
  <c r="AM5" i="17"/>
  <c r="AM56" i="17"/>
  <c r="AM9" i="17"/>
  <c r="AM109" i="17"/>
  <c r="AM105" i="17"/>
  <c r="AM62" i="17"/>
  <c r="AM38" i="17"/>
  <c r="AM41" i="17"/>
  <c r="AM39" i="17"/>
  <c r="AM98" i="17"/>
  <c r="AM126" i="17"/>
  <c r="AM230" i="17"/>
  <c r="AM233" i="17"/>
  <c r="AM169" i="17"/>
  <c r="AM231" i="17"/>
  <c r="AM166" i="17"/>
  <c r="AM167" i="17"/>
  <c r="AM77" i="17"/>
  <c r="AM37" i="17"/>
  <c r="AM103" i="17"/>
  <c r="AM21" i="17"/>
  <c r="AM34" i="17"/>
  <c r="AM78" i="17"/>
  <c r="AM14" i="17"/>
  <c r="AM165" i="17"/>
  <c r="AM229" i="17"/>
  <c r="AM81" i="17"/>
  <c r="AM162" i="17"/>
  <c r="AM226" i="17"/>
  <c r="AM125" i="17"/>
  <c r="AM45" i="17"/>
  <c r="AM13" i="17"/>
  <c r="AM35" i="17"/>
  <c r="AM99" i="17"/>
  <c r="AM149" i="17"/>
  <c r="AM17" i="17"/>
  <c r="AM163" i="17"/>
  <c r="AM227" i="17"/>
  <c r="AM213" i="17"/>
  <c r="AM18" i="17"/>
  <c r="AM128" i="17"/>
  <c r="AM164" i="17"/>
  <c r="AM228" i="17"/>
  <c r="AM19" i="17"/>
  <c r="AM66" i="17"/>
  <c r="AM147" i="17"/>
  <c r="AM210" i="17"/>
  <c r="AM122" i="17"/>
  <c r="AM211" i="17"/>
  <c r="AM7" i="17"/>
  <c r="AM146" i="17"/>
  <c r="AM212" i="17"/>
  <c r="AM61" i="17"/>
  <c r="AM58" i="17"/>
  <c r="AM148" i="17"/>
  <c r="AM82" i="17"/>
  <c r="AM3" i="17"/>
  <c r="AM64" i="17"/>
  <c r="AM72" i="17"/>
  <c r="AM255" i="17"/>
  <c r="AM232" i="17"/>
  <c r="AM168" i="17"/>
  <c r="AM71" i="17"/>
  <c r="AM67" i="17"/>
  <c r="AM10" i="17"/>
  <c r="AM8" i="17"/>
  <c r="AM74" i="17"/>
  <c r="AM15" i="17"/>
  <c r="AM42" i="17"/>
  <c r="AM106" i="17"/>
  <c r="AM11" i="17"/>
  <c r="AM191" i="17"/>
  <c r="AM124" i="17"/>
  <c r="AM46" i="17"/>
  <c r="AM79" i="17"/>
  <c r="AM100" i="17"/>
  <c r="AM16" i="17"/>
  <c r="AM75" i="17"/>
  <c r="AM36" i="17"/>
  <c r="AM110" i="17"/>
  <c r="AM104" i="17"/>
  <c r="AM134" i="17"/>
  <c r="AM49" i="17"/>
  <c r="AM198" i="17"/>
  <c r="AM47" i="17"/>
  <c r="AM60" i="17"/>
  <c r="AM113" i="17"/>
  <c r="AM80" i="17"/>
  <c r="AM133" i="17"/>
  <c r="AM20" i="17"/>
  <c r="AM200" i="17"/>
  <c r="AM136" i="17"/>
  <c r="AM84" i="17"/>
  <c r="AM137" i="17"/>
  <c r="AM193" i="17"/>
  <c r="AM257" i="17"/>
  <c r="AM256" i="17"/>
  <c r="AM201" i="17"/>
  <c r="AM111" i="17"/>
  <c r="AM4" i="17"/>
  <c r="AM197" i="17"/>
  <c r="AM40" i="17"/>
  <c r="AM253" i="17"/>
  <c r="AM83" i="17"/>
  <c r="AM43" i="17"/>
  <c r="AM254" i="17"/>
  <c r="AM68" i="17"/>
  <c r="AM145" i="17"/>
  <c r="AM142" i="17"/>
  <c r="AM189" i="17"/>
  <c r="AM144" i="17"/>
  <c r="AM237" i="17"/>
  <c r="AM59" i="17"/>
  <c r="AM209" i="17"/>
  <c r="AM12" i="17"/>
  <c r="AM206" i="17"/>
  <c r="AM107" i="17"/>
  <c r="AM130" i="17"/>
  <c r="AM173" i="17"/>
  <c r="AM208" i="17"/>
  <c r="AM48" i="17"/>
  <c r="AM194" i="17"/>
  <c r="AM205" i="17"/>
  <c r="AM76" i="17"/>
  <c r="AM196" i="17"/>
  <c r="AM112" i="17"/>
  <c r="AM132" i="17"/>
  <c r="AM171" i="17"/>
  <c r="AM135" i="17"/>
  <c r="AM195" i="17"/>
  <c r="AM131" i="17"/>
  <c r="AM199" i="17"/>
  <c r="AM235" i="17"/>
  <c r="AM252" i="17"/>
  <c r="AM108" i="17"/>
  <c r="AM170" i="17"/>
  <c r="AM250" i="17"/>
  <c r="AM234" i="17"/>
  <c r="AM188" i="17"/>
  <c r="AM202" i="17"/>
  <c r="AM141" i="17"/>
  <c r="AM123" i="17"/>
  <c r="AM236" i="17"/>
  <c r="AM186" i="17"/>
  <c r="AM138" i="17"/>
  <c r="AM143" i="17"/>
  <c r="AM207" i="17"/>
  <c r="AM140" i="17"/>
  <c r="AM44" i="17"/>
  <c r="AM239" i="17"/>
  <c r="AM175" i="17"/>
  <c r="AM172" i="17"/>
  <c r="AM241" i="17"/>
  <c r="AM177" i="17"/>
  <c r="AM204" i="17"/>
  <c r="AM251" i="17"/>
  <c r="AM139" i="17"/>
  <c r="AM238" i="17"/>
  <c r="AM174" i="17"/>
  <c r="AM203" i="17"/>
  <c r="AM192" i="17"/>
  <c r="AM190" i="17"/>
  <c r="AM176" i="17"/>
  <c r="AM240" i="17"/>
  <c r="AM187" i="17"/>
  <c r="AM93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J60" i="17"/>
  <c r="AJ52" i="17"/>
  <c r="AJ24" i="17"/>
  <c r="AJ4" i="17"/>
  <c r="AJ40" i="17"/>
  <c r="AJ12" i="17"/>
  <c r="AJ8" i="17"/>
  <c r="AJ20" i="17"/>
  <c r="AJ28" i="17"/>
  <c r="AJ36" i="17"/>
  <c r="AJ44" i="17"/>
  <c r="AJ64" i="17"/>
  <c r="AJ32" i="17"/>
  <c r="AJ56" i="17"/>
  <c r="AJ16" i="17"/>
  <c r="AJ48" i="17"/>
  <c r="AJ252" i="17"/>
  <c r="AJ244" i="17"/>
  <c r="AJ216" i="17"/>
  <c r="AJ196" i="17"/>
  <c r="AJ232" i="17"/>
  <c r="AJ204" i="17"/>
  <c r="AJ200" i="17"/>
  <c r="AJ212" i="17"/>
  <c r="AJ220" i="17"/>
  <c r="AJ228" i="17"/>
  <c r="AJ236" i="17"/>
  <c r="AJ256" i="17"/>
  <c r="AJ224" i="17"/>
  <c r="AJ248" i="17"/>
  <c r="AJ208" i="17"/>
  <c r="AJ240" i="17"/>
  <c r="AJ188" i="17"/>
  <c r="AJ180" i="17"/>
  <c r="AJ152" i="17"/>
  <c r="AJ132" i="17"/>
  <c r="AJ168" i="17"/>
  <c r="AJ140" i="17"/>
  <c r="AJ136" i="17"/>
  <c r="AJ148" i="17"/>
  <c r="AJ156" i="17"/>
  <c r="AJ164" i="17"/>
  <c r="AJ172" i="17"/>
  <c r="AJ192" i="17"/>
  <c r="AJ160" i="17"/>
  <c r="AJ184" i="17"/>
  <c r="AJ144" i="17"/>
  <c r="AJ176" i="17"/>
  <c r="AJ116" i="17"/>
  <c r="AJ104" i="17"/>
  <c r="AJ76" i="17"/>
  <c r="AJ124" i="17"/>
  <c r="AJ88" i="17"/>
  <c r="AJ68" i="17"/>
  <c r="AJ72" i="17"/>
  <c r="AJ84" i="17"/>
  <c r="AJ92" i="17"/>
  <c r="AJ100" i="17"/>
  <c r="AJ108" i="17"/>
  <c r="AJ128" i="17"/>
  <c r="AJ96" i="17"/>
  <c r="AJ120" i="17"/>
  <c r="AJ80" i="17"/>
  <c r="AJ112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J34" i="17"/>
  <c r="AJ59" i="17"/>
  <c r="AJ61" i="17"/>
  <c r="AJ15" i="17"/>
  <c r="AJ53" i="17"/>
  <c r="AJ35" i="17"/>
  <c r="AJ58" i="17"/>
  <c r="AJ65" i="17"/>
  <c r="AJ50" i="17"/>
  <c r="AJ37" i="17"/>
  <c r="AJ51" i="17"/>
  <c r="AJ25" i="17"/>
  <c r="AJ5" i="17"/>
  <c r="AJ31" i="17"/>
  <c r="AJ33" i="17"/>
  <c r="AJ22" i="17"/>
  <c r="AJ2" i="17"/>
  <c r="AJ49" i="17"/>
  <c r="AJ30" i="17"/>
  <c r="AJ23" i="17"/>
  <c r="AJ3" i="17"/>
  <c r="AJ41" i="17"/>
  <c r="AJ13" i="17"/>
  <c r="AJ38" i="17"/>
  <c r="AJ63" i="17"/>
  <c r="AJ10" i="17"/>
  <c r="AJ39" i="17"/>
  <c r="AJ17" i="17"/>
  <c r="AJ62" i="17"/>
  <c r="AJ11" i="17"/>
  <c r="AJ9" i="17"/>
  <c r="AJ21" i="17"/>
  <c r="AJ6" i="17"/>
  <c r="AJ18" i="17"/>
  <c r="AJ7" i="17"/>
  <c r="AJ45" i="17"/>
  <c r="AJ19" i="17"/>
  <c r="AJ27" i="17"/>
  <c r="AJ29" i="17"/>
  <c r="AJ26" i="17"/>
  <c r="AJ42" i="17"/>
  <c r="AJ43" i="17"/>
  <c r="AJ57" i="17"/>
  <c r="AJ54" i="17"/>
  <c r="AJ55" i="17"/>
  <c r="AJ14" i="17"/>
  <c r="AJ46" i="17"/>
  <c r="AJ47" i="17"/>
  <c r="AJ226" i="17"/>
  <c r="AJ251" i="17"/>
  <c r="AJ253" i="17"/>
  <c r="AJ207" i="17"/>
  <c r="AJ245" i="17"/>
  <c r="AJ227" i="17"/>
  <c r="AJ250" i="17"/>
  <c r="AJ257" i="17"/>
  <c r="AJ242" i="17"/>
  <c r="AJ229" i="17"/>
  <c r="AJ243" i="17"/>
  <c r="AJ217" i="17"/>
  <c r="AJ197" i="17"/>
  <c r="AJ223" i="17"/>
  <c r="AJ225" i="17"/>
  <c r="AJ214" i="17"/>
  <c r="AJ194" i="17"/>
  <c r="AJ241" i="17"/>
  <c r="AJ222" i="17"/>
  <c r="AJ215" i="17"/>
  <c r="AJ195" i="17"/>
  <c r="AJ233" i="17"/>
  <c r="AJ205" i="17"/>
  <c r="AJ230" i="17"/>
  <c r="AJ255" i="17"/>
  <c r="AJ202" i="17"/>
  <c r="AJ231" i="17"/>
  <c r="AJ209" i="17"/>
  <c r="AJ254" i="17"/>
  <c r="AJ203" i="17"/>
  <c r="AJ201" i="17"/>
  <c r="AJ213" i="17"/>
  <c r="AJ198" i="17"/>
  <c r="AJ210" i="17"/>
  <c r="AJ199" i="17"/>
  <c r="AJ237" i="17"/>
  <c r="AJ211" i="17"/>
  <c r="AJ219" i="17"/>
  <c r="AJ221" i="17"/>
  <c r="AJ218" i="17"/>
  <c r="AJ234" i="17"/>
  <c r="AJ235" i="17"/>
  <c r="AJ249" i="17"/>
  <c r="AJ246" i="17"/>
  <c r="AJ247" i="17"/>
  <c r="AJ206" i="17"/>
  <c r="AJ238" i="17"/>
  <c r="AJ239" i="17"/>
  <c r="AJ162" i="17"/>
  <c r="AJ187" i="17"/>
  <c r="AJ189" i="17"/>
  <c r="AJ143" i="17"/>
  <c r="AJ181" i="17"/>
  <c r="AJ163" i="17"/>
  <c r="AJ186" i="17"/>
  <c r="AJ193" i="17"/>
  <c r="AJ178" i="17"/>
  <c r="AJ165" i="17"/>
  <c r="AJ179" i="17"/>
  <c r="AJ153" i="17"/>
  <c r="AJ133" i="17"/>
  <c r="AJ159" i="17"/>
  <c r="AJ161" i="17"/>
  <c r="AJ150" i="17"/>
  <c r="AJ130" i="17"/>
  <c r="AJ177" i="17"/>
  <c r="AJ158" i="17"/>
  <c r="AJ151" i="17"/>
  <c r="AJ131" i="17"/>
  <c r="AJ169" i="17"/>
  <c r="AJ141" i="17"/>
  <c r="AJ166" i="17"/>
  <c r="AJ191" i="17"/>
  <c r="AJ138" i="17"/>
  <c r="AJ167" i="17"/>
  <c r="AJ145" i="17"/>
  <c r="AJ190" i="17"/>
  <c r="AJ139" i="17"/>
  <c r="AJ137" i="17"/>
  <c r="AJ149" i="17"/>
  <c r="AJ134" i="17"/>
  <c r="AJ146" i="17"/>
  <c r="AJ135" i="17"/>
  <c r="AJ173" i="17"/>
  <c r="AJ147" i="17"/>
  <c r="AJ155" i="17"/>
  <c r="AJ157" i="17"/>
  <c r="AJ154" i="17"/>
  <c r="AJ170" i="17"/>
  <c r="AJ171" i="17"/>
  <c r="AJ185" i="17"/>
  <c r="AJ182" i="17"/>
  <c r="AJ183" i="17"/>
  <c r="AJ142" i="17"/>
  <c r="AJ174" i="17"/>
  <c r="AJ175" i="17"/>
  <c r="AJ125" i="17"/>
  <c r="AJ79" i="17"/>
  <c r="AJ117" i="17"/>
  <c r="AJ99" i="17"/>
  <c r="AJ122" i="17"/>
  <c r="AJ98" i="17"/>
  <c r="AJ123" i="17"/>
  <c r="AJ129" i="17"/>
  <c r="AJ114" i="17"/>
  <c r="AJ101" i="17"/>
  <c r="AJ115" i="17"/>
  <c r="AJ89" i="17"/>
  <c r="AJ69" i="17"/>
  <c r="AJ95" i="17"/>
  <c r="AJ97" i="17"/>
  <c r="AJ86" i="17"/>
  <c r="AJ66" i="17"/>
  <c r="AJ113" i="17"/>
  <c r="AJ94" i="17"/>
  <c r="AJ87" i="17"/>
  <c r="AJ67" i="17"/>
  <c r="AJ105" i="17"/>
  <c r="AJ77" i="17"/>
  <c r="AJ102" i="17"/>
  <c r="AJ127" i="17"/>
  <c r="AJ74" i="17"/>
  <c r="AJ103" i="17"/>
  <c r="AJ81" i="17"/>
  <c r="AJ126" i="17"/>
  <c r="AJ75" i="17"/>
  <c r="AJ73" i="17"/>
  <c r="AJ85" i="17"/>
  <c r="AJ70" i="17"/>
  <c r="AJ82" i="17"/>
  <c r="AJ71" i="17"/>
  <c r="AJ109" i="17"/>
  <c r="AJ83" i="17"/>
  <c r="AJ91" i="17"/>
  <c r="AJ93" i="17"/>
  <c r="AJ90" i="17"/>
  <c r="AJ106" i="17"/>
  <c r="AJ107" i="17"/>
  <c r="AJ121" i="17"/>
  <c r="AJ118" i="17"/>
  <c r="AJ119" i="17"/>
  <c r="AJ78" i="17"/>
  <c r="AJ110" i="17"/>
  <c r="AJ111" i="17"/>
  <c r="AI34" i="17"/>
  <c r="AI59" i="17"/>
  <c r="AI61" i="17"/>
  <c r="AI15" i="17"/>
  <c r="AI53" i="17"/>
  <c r="AI35" i="17"/>
  <c r="AI58" i="17"/>
  <c r="AI65" i="17"/>
  <c r="AI50" i="17"/>
  <c r="AI37" i="17"/>
  <c r="AI51" i="17"/>
  <c r="AI52" i="17"/>
  <c r="AI24" i="17"/>
  <c r="AI25" i="17"/>
  <c r="AI4" i="17"/>
  <c r="AI5" i="17"/>
  <c r="AI31" i="17"/>
  <c r="AI33" i="17"/>
  <c r="AI22" i="17"/>
  <c r="AI2" i="17"/>
  <c r="AI49" i="17"/>
  <c r="AI30" i="17"/>
  <c r="AI23" i="17"/>
  <c r="AI3" i="17"/>
  <c r="AI41" i="17"/>
  <c r="AI13" i="17"/>
  <c r="AI38" i="17"/>
  <c r="AI63" i="17"/>
  <c r="AI10" i="17"/>
  <c r="AI39" i="17"/>
  <c r="AI17" i="17"/>
  <c r="AI62" i="17"/>
  <c r="AI11" i="17"/>
  <c r="AI40" i="17"/>
  <c r="AI12" i="17"/>
  <c r="AI9" i="17"/>
  <c r="AI21" i="17"/>
  <c r="AI6" i="17"/>
  <c r="AI18" i="17"/>
  <c r="AI7" i="17"/>
  <c r="AI45" i="17"/>
  <c r="AI19" i="17"/>
  <c r="AI8" i="17"/>
  <c r="AI20" i="17"/>
  <c r="AI27" i="17"/>
  <c r="AI29" i="17"/>
  <c r="AI26" i="17"/>
  <c r="AI28" i="17"/>
  <c r="AI36" i="17"/>
  <c r="AI42" i="17"/>
  <c r="AI43" i="17"/>
  <c r="AI44" i="17"/>
  <c r="AI64" i="17"/>
  <c r="AI32" i="17"/>
  <c r="AI57" i="17"/>
  <c r="AI54" i="17"/>
  <c r="AI55" i="17"/>
  <c r="AI56" i="17"/>
  <c r="AI14" i="17"/>
  <c r="AI16" i="17"/>
  <c r="AI46" i="17"/>
  <c r="AI47" i="17"/>
  <c r="AI48" i="17"/>
  <c r="AI252" i="17"/>
  <c r="AI226" i="17"/>
  <c r="AI251" i="17"/>
  <c r="AI253" i="17"/>
  <c r="AI207" i="17"/>
  <c r="AI245" i="17"/>
  <c r="AI227" i="17"/>
  <c r="AI250" i="17"/>
  <c r="AI257" i="17"/>
  <c r="AI242" i="17"/>
  <c r="AI229" i="17"/>
  <c r="AI243" i="17"/>
  <c r="AI244" i="17"/>
  <c r="AI216" i="17"/>
  <c r="AI217" i="17"/>
  <c r="AI196" i="17"/>
  <c r="AI197" i="17"/>
  <c r="AI223" i="17"/>
  <c r="AI225" i="17"/>
  <c r="AI214" i="17"/>
  <c r="AI194" i="17"/>
  <c r="AI241" i="17"/>
  <c r="AI222" i="17"/>
  <c r="AI215" i="17"/>
  <c r="AI195" i="17"/>
  <c r="AI233" i="17"/>
  <c r="AI205" i="17"/>
  <c r="AI230" i="17"/>
  <c r="AI255" i="17"/>
  <c r="AI202" i="17"/>
  <c r="AI231" i="17"/>
  <c r="AI209" i="17"/>
  <c r="AI254" i="17"/>
  <c r="AI203" i="17"/>
  <c r="AI232" i="17"/>
  <c r="AI204" i="17"/>
  <c r="AI201" i="17"/>
  <c r="AI213" i="17"/>
  <c r="AI198" i="17"/>
  <c r="AI210" i="17"/>
  <c r="AI199" i="17"/>
  <c r="AI237" i="17"/>
  <c r="AI211" i="17"/>
  <c r="AI200" i="17"/>
  <c r="AI212" i="17"/>
  <c r="AI219" i="17"/>
  <c r="AI221" i="17"/>
  <c r="AI218" i="17"/>
  <c r="AI220" i="17"/>
  <c r="AI228" i="17"/>
  <c r="AI234" i="17"/>
  <c r="AI235" i="17"/>
  <c r="AI236" i="17"/>
  <c r="AI256" i="17"/>
  <c r="AI224" i="17"/>
  <c r="AI249" i="17"/>
  <c r="AI246" i="17"/>
  <c r="AI247" i="17"/>
  <c r="AI248" i="17"/>
  <c r="AI206" i="17"/>
  <c r="AI208" i="17"/>
  <c r="AI238" i="17"/>
  <c r="AI239" i="17"/>
  <c r="AI240" i="17"/>
  <c r="AI188" i="17"/>
  <c r="AI162" i="17"/>
  <c r="AI187" i="17"/>
  <c r="AI189" i="17"/>
  <c r="AI143" i="17"/>
  <c r="AI181" i="17"/>
  <c r="AI163" i="17"/>
  <c r="AI186" i="17"/>
  <c r="AI193" i="17"/>
  <c r="AI178" i="17"/>
  <c r="AI165" i="17"/>
  <c r="AI179" i="17"/>
  <c r="AI180" i="17"/>
  <c r="AI152" i="17"/>
  <c r="AI153" i="17"/>
  <c r="AI132" i="17"/>
  <c r="AI133" i="17"/>
  <c r="AI159" i="17"/>
  <c r="AI161" i="17"/>
  <c r="AI150" i="17"/>
  <c r="AI130" i="17"/>
  <c r="AI177" i="17"/>
  <c r="AI158" i="17"/>
  <c r="AI151" i="17"/>
  <c r="AI131" i="17"/>
  <c r="AI169" i="17"/>
  <c r="AI141" i="17"/>
  <c r="AI166" i="17"/>
  <c r="AI191" i="17"/>
  <c r="AI138" i="17"/>
  <c r="AI167" i="17"/>
  <c r="AI145" i="17"/>
  <c r="AI190" i="17"/>
  <c r="AI139" i="17"/>
  <c r="AI168" i="17"/>
  <c r="AI140" i="17"/>
  <c r="AI137" i="17"/>
  <c r="AI149" i="17"/>
  <c r="AI134" i="17"/>
  <c r="AI146" i="17"/>
  <c r="AI135" i="17"/>
  <c r="AI173" i="17"/>
  <c r="AI147" i="17"/>
  <c r="AI136" i="17"/>
  <c r="AI148" i="17"/>
  <c r="AI155" i="17"/>
  <c r="AI157" i="17"/>
  <c r="AI154" i="17"/>
  <c r="AI156" i="17"/>
  <c r="AI164" i="17"/>
  <c r="AI170" i="17"/>
  <c r="AI171" i="17"/>
  <c r="AI172" i="17"/>
  <c r="AI192" i="17"/>
  <c r="AI160" i="17"/>
  <c r="AI185" i="17"/>
  <c r="AI182" i="17"/>
  <c r="AI183" i="17"/>
  <c r="AI184" i="17"/>
  <c r="AI142" i="17"/>
  <c r="AI144" i="17"/>
  <c r="AI174" i="17"/>
  <c r="AI175" i="17"/>
  <c r="AI176" i="17"/>
  <c r="AI116" i="17"/>
  <c r="AI104" i="17"/>
  <c r="AI76" i="17"/>
  <c r="AI125" i="17"/>
  <c r="AI79" i="17"/>
  <c r="AI117" i="17"/>
  <c r="AI99" i="17"/>
  <c r="AI122" i="17"/>
  <c r="AI124" i="17"/>
  <c r="AI98" i="17"/>
  <c r="AI123" i="17"/>
  <c r="AI129" i="17"/>
  <c r="AI114" i="17"/>
  <c r="AI101" i="17"/>
  <c r="AI115" i="17"/>
  <c r="AI88" i="17"/>
  <c r="AI89" i="17"/>
  <c r="AI68" i="17"/>
  <c r="AI69" i="17"/>
  <c r="AI95" i="17"/>
  <c r="AI97" i="17"/>
  <c r="AI86" i="17"/>
  <c r="AI66" i="17"/>
  <c r="AI113" i="17"/>
  <c r="AI94" i="17"/>
  <c r="AI87" i="17"/>
  <c r="AI67" i="17"/>
  <c r="AI105" i="17"/>
  <c r="AI77" i="17"/>
  <c r="AI102" i="17"/>
  <c r="AI127" i="17"/>
  <c r="AI74" i="17"/>
  <c r="AI103" i="17"/>
  <c r="AI81" i="17"/>
  <c r="AI126" i="17"/>
  <c r="AI75" i="17"/>
  <c r="AI73" i="17"/>
  <c r="AI85" i="17"/>
  <c r="AI70" i="17"/>
  <c r="AI82" i="17"/>
  <c r="AI71" i="17"/>
  <c r="AI109" i="17"/>
  <c r="AI83" i="17"/>
  <c r="AI72" i="17"/>
  <c r="AI84" i="17"/>
  <c r="AI91" i="17"/>
  <c r="AI93" i="17"/>
  <c r="AI90" i="17"/>
  <c r="AI92" i="17"/>
  <c r="AI100" i="17"/>
  <c r="AI106" i="17"/>
  <c r="AI107" i="17"/>
  <c r="AI108" i="17"/>
  <c r="AI128" i="17"/>
  <c r="AI96" i="17"/>
  <c r="AI121" i="17"/>
  <c r="AI118" i="17"/>
  <c r="AI119" i="17"/>
  <c r="AI120" i="17"/>
  <c r="AI78" i="17"/>
  <c r="AI80" i="17"/>
  <c r="AI110" i="17"/>
  <c r="AI111" i="17"/>
  <c r="AI112" i="17"/>
  <c r="AI60" i="17"/>
  <c r="A103" i="17" a="1"/>
  <c r="A103" i="17" s="1"/>
  <c r="AK103" i="17" s="1"/>
  <c r="A81" i="17" a="1"/>
  <c r="A81" i="17" s="1"/>
  <c r="AK81" i="17" s="1"/>
  <c r="A126" i="17" a="1"/>
  <c r="A126" i="17" s="1"/>
  <c r="A75" i="17" a="1"/>
  <c r="A75" i="17" s="1"/>
  <c r="AL75" i="17" s="1"/>
  <c r="A73" i="17" a="1"/>
  <c r="A73" i="17" s="1"/>
  <c r="AK73" i="17" s="1"/>
  <c r="D55" i="21" s="1"/>
  <c r="A85" i="17" a="1"/>
  <c r="A85" i="17" s="1"/>
  <c r="AK85" i="17" s="1"/>
  <c r="A70" i="17" a="1"/>
  <c r="A70" i="17" s="1"/>
  <c r="A82" i="17" a="1"/>
  <c r="A82" i="17" s="1"/>
  <c r="E60" i="21" s="1"/>
  <c r="F60" i="21" s="1"/>
  <c r="A71" i="17" a="1"/>
  <c r="A71" i="17" s="1"/>
  <c r="AK71" i="17" s="1"/>
  <c r="A109" i="17" a="1"/>
  <c r="A109" i="17" s="1"/>
  <c r="AK109" i="17" s="1"/>
  <c r="A83" i="17" a="1"/>
  <c r="A83" i="17" s="1"/>
  <c r="E66" i="21" s="1"/>
  <c r="F66" i="21" s="1"/>
  <c r="A72" i="17" a="1"/>
  <c r="A72" i="17" s="1"/>
  <c r="AL72" i="17" s="1"/>
  <c r="A84" i="17" a="1"/>
  <c r="A84" i="17" s="1"/>
  <c r="AK84" i="17" s="1"/>
  <c r="A91" i="17" a="1"/>
  <c r="A91" i="17" s="1"/>
  <c r="A93" i="17" a="1"/>
  <c r="A93" i="17" s="1"/>
  <c r="AK93" i="17" s="1"/>
  <c r="A90" i="17" a="1"/>
  <c r="A90" i="17" s="1"/>
  <c r="AL90" i="17" s="1"/>
  <c r="A92" i="17" a="1"/>
  <c r="A92" i="17" s="1"/>
  <c r="AK92" i="17" s="1"/>
  <c r="D223" i="21" s="1"/>
  <c r="A100" i="17" a="1"/>
  <c r="A100" i="17" s="1"/>
  <c r="A106" i="17" a="1"/>
  <c r="A106" i="17" s="1"/>
  <c r="A107" i="17" a="1"/>
  <c r="A107" i="17" s="1"/>
  <c r="AK107" i="17" s="1"/>
  <c r="A108" i="17" a="1"/>
  <c r="A108" i="17" s="1"/>
  <c r="AK108" i="17" s="1"/>
  <c r="A128" i="17" a="1"/>
  <c r="A128" i="17" s="1"/>
  <c r="AK128" i="17" s="1"/>
  <c r="A96" i="17" a="1"/>
  <c r="A96" i="17" s="1"/>
  <c r="E229" i="21" s="1"/>
  <c r="F229" i="21" s="1"/>
  <c r="A121" i="17" a="1"/>
  <c r="A121" i="17" s="1"/>
  <c r="A118" i="17" a="1"/>
  <c r="A118" i="17" s="1"/>
  <c r="A119" i="17" a="1"/>
  <c r="A119" i="17" s="1"/>
  <c r="A120" i="17" a="1"/>
  <c r="A120" i="17" s="1"/>
  <c r="A78" i="17" a="1"/>
  <c r="A78" i="17" s="1"/>
  <c r="AL78" i="17" s="1"/>
  <c r="A80" i="17" a="1"/>
  <c r="A80" i="17" s="1"/>
  <c r="AK80" i="17" s="1"/>
  <c r="D251" i="21" s="1"/>
  <c r="A110" i="17" a="1"/>
  <c r="A110" i="17" s="1"/>
  <c r="AL110" i="17" s="1"/>
  <c r="A111" i="17" a="1"/>
  <c r="A111" i="17" s="1"/>
  <c r="A112" i="17" a="1"/>
  <c r="A112" i="17" s="1"/>
  <c r="AL112" i="17" s="1"/>
  <c r="A123" i="17" a="1"/>
  <c r="A123" i="17" s="1"/>
  <c r="AK123" i="17" s="1"/>
  <c r="A129" i="17" a="1"/>
  <c r="A129" i="17" s="1"/>
  <c r="E13" i="21" s="1"/>
  <c r="F13" i="21" s="1"/>
  <c r="A114" i="17" a="1"/>
  <c r="A114" i="17" s="1"/>
  <c r="A101" i="17" a="1"/>
  <c r="A101" i="17" s="1"/>
  <c r="AK101" i="17" s="1"/>
  <c r="A115" i="17" a="1"/>
  <c r="A115" i="17" s="1"/>
  <c r="A88" i="17" a="1"/>
  <c r="A88" i="17" s="1"/>
  <c r="AL88" i="17" s="1"/>
  <c r="A89" i="17" a="1"/>
  <c r="A89" i="17" s="1"/>
  <c r="AK89" i="17" s="1"/>
  <c r="D54" i="21" s="1"/>
  <c r="A68" i="17" a="1"/>
  <c r="A68" i="17" s="1"/>
  <c r="AK68" i="17" s="1"/>
  <c r="D244" i="21" s="1"/>
  <c r="A69" i="17" a="1"/>
  <c r="A69" i="17" s="1"/>
  <c r="A95" i="17" a="1"/>
  <c r="A95" i="17" s="1"/>
  <c r="AL95" i="17" s="1"/>
  <c r="A97" i="17" a="1"/>
  <c r="A97" i="17" s="1"/>
  <c r="AK97" i="17" s="1"/>
  <c r="D196" i="21" s="1"/>
  <c r="A86" i="17" a="1"/>
  <c r="A86" i="17" s="1"/>
  <c r="AK86" i="17" s="1"/>
  <c r="D25" i="21" s="1"/>
  <c r="A66" i="17" a="1"/>
  <c r="A66" i="17" s="1"/>
  <c r="AK66" i="17" s="1"/>
  <c r="A113" i="17" a="1"/>
  <c r="A113" i="17" s="1"/>
  <c r="AL113" i="17" s="1"/>
  <c r="A94" i="17" a="1"/>
  <c r="A94" i="17" s="1"/>
  <c r="AK94" i="17" s="1"/>
  <c r="D199" i="21" s="1"/>
  <c r="A87" i="17" a="1"/>
  <c r="A87" i="17" s="1"/>
  <c r="AK87" i="17" s="1"/>
  <c r="D246" i="21" s="1"/>
  <c r="A67" i="17" a="1"/>
  <c r="A67" i="17" s="1"/>
  <c r="E155" i="21" s="1"/>
  <c r="F155" i="21" s="1"/>
  <c r="A105" i="17" a="1"/>
  <c r="A105" i="17" s="1"/>
  <c r="A77" i="17" a="1"/>
  <c r="A77" i="17" s="1"/>
  <c r="AK77" i="17" s="1"/>
  <c r="A102" i="17" a="1"/>
  <c r="A102" i="17" s="1"/>
  <c r="AK102" i="17" s="1"/>
  <c r="D67" i="21" s="1"/>
  <c r="A127" i="17" a="1"/>
  <c r="A127" i="17" s="1"/>
  <c r="E240" i="21" s="1"/>
  <c r="F240" i="21" s="1"/>
  <c r="A74" i="17" a="1"/>
  <c r="A74" i="17" s="1"/>
  <c r="AL74" i="17" s="1"/>
  <c r="A34" i="17" a="1"/>
  <c r="A34" i="17" s="1"/>
  <c r="E84" i="21" s="1"/>
  <c r="F84" i="21" s="1"/>
  <c r="A59" i="17" a="1"/>
  <c r="A59" i="17" s="1"/>
  <c r="AK59" i="17" s="1"/>
  <c r="A61" i="17" a="1"/>
  <c r="A61" i="17" s="1"/>
  <c r="AK61" i="17" s="1"/>
  <c r="D61" i="21" s="1"/>
  <c r="A15" i="17" a="1"/>
  <c r="A15" i="17" s="1"/>
  <c r="AK15" i="17" s="1"/>
  <c r="D179" i="21" s="1"/>
  <c r="A53" i="17" a="1"/>
  <c r="A35" i="17" a="1"/>
  <c r="A35" i="17" s="1"/>
  <c r="AK35" i="17" s="1"/>
  <c r="A58" i="17" a="1"/>
  <c r="A58" i="17" s="1"/>
  <c r="AK58" i="17" s="1"/>
  <c r="D232" i="21" s="1"/>
  <c r="A65" i="17" a="1"/>
  <c r="A65" i="17" s="1"/>
  <c r="AK65" i="17" s="1"/>
  <c r="D234" i="21" s="1"/>
  <c r="A50" i="17" a="1"/>
  <c r="A37" i="17" a="1"/>
  <c r="A37" i="17" s="1"/>
  <c r="AL37" i="17" s="1"/>
  <c r="A51" i="17" a="1"/>
  <c r="A52" i="17" a="1"/>
  <c r="A24" i="17" a="1"/>
  <c r="A24" i="17" s="1"/>
  <c r="A25" i="17" a="1"/>
  <c r="A25" i="17" s="1"/>
  <c r="AK25" i="17" s="1"/>
  <c r="D53" i="21" s="1"/>
  <c r="A4" i="17" a="1"/>
  <c r="A4" i="17" s="1"/>
  <c r="AK4" i="17" s="1"/>
  <c r="A5" i="17" a="1"/>
  <c r="A5" i="17" s="1"/>
  <c r="AK5" i="17" s="1"/>
  <c r="A31" i="17" a="1"/>
  <c r="A31" i="17" s="1"/>
  <c r="E18" i="21" s="1"/>
  <c r="F18" i="21" s="1"/>
  <c r="A33" i="17" a="1"/>
  <c r="A33" i="17" s="1"/>
  <c r="AK33" i="17" s="1"/>
  <c r="D26" i="21" s="1"/>
  <c r="A22" i="17" a="1"/>
  <c r="A22" i="17" s="1"/>
  <c r="AL22" i="17" s="1"/>
  <c r="A2" i="17" a="1"/>
  <c r="A2" i="17" s="1"/>
  <c r="AK2" i="17" s="1"/>
  <c r="D27" i="21" s="1"/>
  <c r="A49" i="17" a="1"/>
  <c r="A49" i="17" s="1"/>
  <c r="AK49" i="17" s="1"/>
  <c r="A30" i="17" a="1"/>
  <c r="A30" i="17" s="1"/>
  <c r="AL30" i="17" s="1"/>
  <c r="A23" i="17" a="1"/>
  <c r="A23" i="17" s="1"/>
  <c r="AK23" i="17" s="1"/>
  <c r="A3" i="17" a="1"/>
  <c r="A3" i="17" s="1"/>
  <c r="AK3" i="17" s="1"/>
  <c r="A41" i="17" a="1"/>
  <c r="A41" i="17" s="1"/>
  <c r="AK41" i="17" s="1"/>
  <c r="D79" i="21" s="1"/>
  <c r="A13" i="17" a="1"/>
  <c r="A13" i="17" s="1"/>
  <c r="AK13" i="17" s="1"/>
  <c r="A38" i="17" a="1"/>
  <c r="A38" i="17" s="1"/>
  <c r="AK38" i="17" s="1"/>
  <c r="D72" i="21" s="1"/>
  <c r="A63" i="17" a="1"/>
  <c r="A63" i="17" s="1"/>
  <c r="AL63" i="17" s="1"/>
  <c r="A10" i="17" a="1"/>
  <c r="A10" i="17" s="1"/>
  <c r="A39" i="17" a="1"/>
  <c r="A39" i="17" s="1"/>
  <c r="AK39" i="17" s="1"/>
  <c r="A17" i="17" a="1"/>
  <c r="A17" i="17" s="1"/>
  <c r="AK17" i="17" s="1"/>
  <c r="D28" i="21" s="1"/>
  <c r="A62" i="17" a="1"/>
  <c r="A62" i="17" s="1"/>
  <c r="AK62" i="17" s="1"/>
  <c r="A11" i="17" a="1"/>
  <c r="A11" i="17" s="1"/>
  <c r="AL11" i="17" s="1"/>
  <c r="A40" i="17" a="1"/>
  <c r="A40" i="17" s="1"/>
  <c r="AL40" i="17" s="1"/>
  <c r="A12" i="17" a="1"/>
  <c r="A12" i="17" s="1"/>
  <c r="AK12" i="17" s="1"/>
  <c r="A9" i="17" a="1"/>
  <c r="A9" i="17" s="1"/>
  <c r="A21" i="17" a="1"/>
  <c r="A21" i="17" s="1"/>
  <c r="AK21" i="17" s="1"/>
  <c r="A6" i="17" a="1"/>
  <c r="A6" i="17" s="1"/>
  <c r="AL6" i="17" s="1"/>
  <c r="A18" i="17" a="1"/>
  <c r="A18" i="17" s="1"/>
  <c r="AK18" i="17" s="1"/>
  <c r="A7" i="17" a="1"/>
  <c r="A7" i="17" s="1"/>
  <c r="AK7" i="17" s="1"/>
  <c r="D241" i="21" s="1"/>
  <c r="A45" i="17" a="1"/>
  <c r="A45" i="17" s="1"/>
  <c r="E210" i="21" s="1"/>
  <c r="F210" i="21" s="1"/>
  <c r="A19" i="17" a="1"/>
  <c r="A19" i="17" s="1"/>
  <c r="AK19" i="17" s="1"/>
  <c r="D161" i="21" s="1"/>
  <c r="A8" i="17" a="1"/>
  <c r="A8" i="17" s="1"/>
  <c r="AK8" i="17" s="1"/>
  <c r="D253" i="21" s="1"/>
  <c r="A20" i="17" a="1"/>
  <c r="A20" i="17" s="1"/>
  <c r="E65" i="21" s="1"/>
  <c r="F65" i="21" s="1"/>
  <c r="A27" i="17" a="1"/>
  <c r="A27" i="17" s="1"/>
  <c r="AK27" i="17" s="1"/>
  <c r="D30" i="21" s="1"/>
  <c r="A29" i="17" a="1"/>
  <c r="A29" i="17" s="1"/>
  <c r="AL29" i="17" s="1"/>
  <c r="A26" i="17" a="1"/>
  <c r="A26" i="17" s="1"/>
  <c r="AK26" i="17" s="1"/>
  <c r="D42" i="21" s="1"/>
  <c r="A28" i="17" a="1"/>
  <c r="A28" i="17" s="1"/>
  <c r="A36" i="17" a="1"/>
  <c r="A36" i="17" s="1"/>
  <c r="A42" i="17" a="1"/>
  <c r="A42" i="17" s="1"/>
  <c r="AK42" i="17" s="1"/>
  <c r="A43" i="17" a="1"/>
  <c r="A43" i="17" s="1"/>
  <c r="AK43" i="17" s="1"/>
  <c r="A44" i="17" a="1"/>
  <c r="A44" i="17" s="1"/>
  <c r="AK44" i="17" s="1"/>
  <c r="A64" i="17" a="1"/>
  <c r="A64" i="17" s="1"/>
  <c r="E245" i="21" s="1"/>
  <c r="F245" i="21" s="1"/>
  <c r="A32" i="17" a="1"/>
  <c r="A32" i="17" s="1"/>
  <c r="AK32" i="17" s="1"/>
  <c r="D36" i="21" s="1"/>
  <c r="A57" i="17" a="1"/>
  <c r="A57" i="17" s="1"/>
  <c r="AK57" i="17" s="1"/>
  <c r="D51" i="21" s="1"/>
  <c r="A54" i="17" a="1"/>
  <c r="A54" i="17" s="1"/>
  <c r="AK54" i="17" s="1"/>
  <c r="D15" i="21" s="1"/>
  <c r="A55" i="17" a="1"/>
  <c r="A55" i="17" s="1"/>
  <c r="AK55" i="17" s="1"/>
  <c r="A56" i="17" a="1"/>
  <c r="A14" i="17" a="1"/>
  <c r="A14" i="17" s="1"/>
  <c r="AK14" i="17" s="1"/>
  <c r="D40" i="21" s="1"/>
  <c r="A16" i="17" a="1"/>
  <c r="A16" i="17" s="1"/>
  <c r="AL16" i="17" s="1"/>
  <c r="A46" i="17" a="1"/>
  <c r="A46" i="17" s="1"/>
  <c r="AK46" i="17" s="1"/>
  <c r="D236" i="21" s="1"/>
  <c r="A47" i="17" a="1"/>
  <c r="A47" i="17" s="1"/>
  <c r="AK47" i="17" s="1"/>
  <c r="A48" i="17" a="1"/>
  <c r="A48" i="17" s="1"/>
  <c r="AK48" i="17" s="1"/>
  <c r="D222" i="21" s="1"/>
  <c r="A252" i="17" a="1"/>
  <c r="A252" i="17" s="1"/>
  <c r="AK252" i="17" s="1"/>
  <c r="A226" i="17" a="1"/>
  <c r="A226" i="17" s="1"/>
  <c r="A251" i="17" a="1"/>
  <c r="A251" i="17" s="1"/>
  <c r="AK251" i="17" s="1"/>
  <c r="A253" i="17" a="1"/>
  <c r="A253" i="17" s="1"/>
  <c r="AL253" i="17" s="1"/>
  <c r="A207" i="17" a="1"/>
  <c r="A207" i="17" s="1"/>
  <c r="AK207" i="17" s="1"/>
  <c r="D185" i="21" s="1"/>
  <c r="A245" i="17" a="1"/>
  <c r="A245" i="17" s="1"/>
  <c r="AK245" i="17" s="1"/>
  <c r="A227" i="17" a="1"/>
  <c r="A227" i="17" s="1"/>
  <c r="AL227" i="17" s="1"/>
  <c r="A250" i="17" a="1"/>
  <c r="A250" i="17" s="1"/>
  <c r="AL250" i="17" s="1"/>
  <c r="A257" i="17" a="1"/>
  <c r="A257" i="17" s="1"/>
  <c r="AK257" i="17" s="1"/>
  <c r="D117" i="21" s="1"/>
  <c r="A242" i="17" a="1"/>
  <c r="A242" i="17" s="1"/>
  <c r="AK242" i="17" s="1"/>
  <c r="D126" i="21" s="1"/>
  <c r="A229" i="17" a="1"/>
  <c r="A229" i="17" s="1"/>
  <c r="AK229" i="17" s="1"/>
  <c r="A243" i="17" a="1"/>
  <c r="A243" i="17" s="1"/>
  <c r="AK243" i="17" s="1"/>
  <c r="D108" i="21" s="1"/>
  <c r="A244" i="17" a="1"/>
  <c r="A244" i="17" s="1"/>
  <c r="AL244" i="17" s="1"/>
  <c r="A216" i="17" a="1"/>
  <c r="A216" i="17" s="1"/>
  <c r="E73" i="21" s="1"/>
  <c r="F73" i="21" s="1"/>
  <c r="A217" i="17" a="1"/>
  <c r="A217" i="17" s="1"/>
  <c r="AK217" i="17" s="1"/>
  <c r="D102" i="21" s="1"/>
  <c r="A196" i="17" a="1"/>
  <c r="A196" i="17" s="1"/>
  <c r="AK196" i="17" s="1"/>
  <c r="D159" i="21" s="1"/>
  <c r="A197" i="17" a="1"/>
  <c r="A197" i="17" s="1"/>
  <c r="AK197" i="17" s="1"/>
  <c r="A223" i="17" a="1"/>
  <c r="A223" i="17" s="1"/>
  <c r="AL223" i="17" s="1"/>
  <c r="A225" i="17" a="1"/>
  <c r="A225" i="17" s="1"/>
  <c r="AL225" i="17" s="1"/>
  <c r="A214" i="17" a="1"/>
  <c r="A214" i="17" s="1"/>
  <c r="AK214" i="17" s="1"/>
  <c r="D76" i="21" s="1"/>
  <c r="A194" i="17" a="1"/>
  <c r="A194" i="17" s="1"/>
  <c r="A241" i="17" a="1"/>
  <c r="A241" i="17" s="1"/>
  <c r="AK241" i="17" s="1"/>
  <c r="D186" i="21" s="1"/>
  <c r="A222" i="17" a="1"/>
  <c r="A222" i="17" s="1"/>
  <c r="AL222" i="17" s="1"/>
  <c r="A215" i="17" a="1"/>
  <c r="A215" i="17" s="1"/>
  <c r="AK215" i="17" s="1"/>
  <c r="D59" i="21" s="1"/>
  <c r="A195" i="17" a="1"/>
  <c r="A195" i="17" s="1"/>
  <c r="AK195" i="17" s="1"/>
  <c r="A233" i="17" a="1"/>
  <c r="A233" i="17" s="1"/>
  <c r="A205" i="17" a="1"/>
  <c r="A205" i="17" s="1"/>
  <c r="AK205" i="17" s="1"/>
  <c r="A230" i="17" a="1"/>
  <c r="A230" i="17" s="1"/>
  <c r="AK230" i="17" s="1"/>
  <c r="D100" i="21" s="1"/>
  <c r="A255" i="17" a="1"/>
  <c r="A255" i="17" s="1"/>
  <c r="E57" i="21" s="1"/>
  <c r="F57" i="21" s="1"/>
  <c r="A202" i="17" a="1"/>
  <c r="A202" i="17" s="1"/>
  <c r="AK202" i="17" s="1"/>
  <c r="A231" i="17" a="1"/>
  <c r="A231" i="17" s="1"/>
  <c r="AL231" i="17" s="1"/>
  <c r="A209" i="17" a="1"/>
  <c r="A209" i="17" s="1"/>
  <c r="AK209" i="17" s="1"/>
  <c r="A254" i="17" a="1"/>
  <c r="A254" i="17" s="1"/>
  <c r="AK254" i="17" s="1"/>
  <c r="A203" i="17" a="1"/>
  <c r="A203" i="17" s="1"/>
  <c r="A232" i="17" a="1"/>
  <c r="A232" i="17" s="1"/>
  <c r="AK232" i="17" s="1"/>
  <c r="D132" i="21" s="1"/>
  <c r="A204" i="17" a="1"/>
  <c r="A204" i="17" s="1"/>
  <c r="AK204" i="17" s="1"/>
  <c r="A201" i="17" a="1"/>
  <c r="A201" i="17" s="1"/>
  <c r="AK201" i="17" s="1"/>
  <c r="A213" i="17" a="1"/>
  <c r="A213" i="17" s="1"/>
  <c r="A198" i="17" a="1"/>
  <c r="A198" i="17" s="1"/>
  <c r="AK198" i="17" s="1"/>
  <c r="D121" i="21" s="1"/>
  <c r="A210" i="17" a="1"/>
  <c r="A210" i="17" s="1"/>
  <c r="AK210" i="17" s="1"/>
  <c r="A199" i="17" a="1"/>
  <c r="A199" i="17" s="1"/>
  <c r="AK199" i="17" s="1"/>
  <c r="D150" i="21" s="1"/>
  <c r="A237" i="17" a="1"/>
  <c r="A237" i="17" s="1"/>
  <c r="AK237" i="17" s="1"/>
  <c r="D172" i="21" s="1"/>
  <c r="A211" i="17" a="1"/>
  <c r="A211" i="17" s="1"/>
  <c r="AL211" i="17" s="1"/>
  <c r="A200" i="17" a="1"/>
  <c r="A200" i="17" s="1"/>
  <c r="AK200" i="17" s="1"/>
  <c r="D136" i="21" s="1"/>
  <c r="A212" i="17" a="1"/>
  <c r="A212" i="17" s="1"/>
  <c r="AL212" i="17" s="1"/>
  <c r="A219" i="17" a="1"/>
  <c r="A219" i="17" s="1"/>
  <c r="AK219" i="17" s="1"/>
  <c r="D23" i="21" s="1"/>
  <c r="A221" i="17" a="1"/>
  <c r="A221" i="17" s="1"/>
  <c r="AK221" i="17" s="1"/>
  <c r="D46" i="21" s="1"/>
  <c r="A218" i="17" a="1"/>
  <c r="A218" i="17" s="1"/>
  <c r="AK218" i="17" s="1"/>
  <c r="D37" i="21" s="1"/>
  <c r="A220" i="17" a="1"/>
  <c r="A220" i="17" s="1"/>
  <c r="AK220" i="17" s="1"/>
  <c r="D21" i="21" s="1"/>
  <c r="A228" i="17" a="1"/>
  <c r="A228" i="17" s="1"/>
  <c r="E101" i="21" s="1"/>
  <c r="F101" i="21" s="1"/>
  <c r="A234" i="17" a="1"/>
  <c r="A234" i="17" s="1"/>
  <c r="AK234" i="17" s="1"/>
  <c r="A235" i="17" a="1"/>
  <c r="A235" i="17" s="1"/>
  <c r="AL235" i="17" s="1"/>
  <c r="A236" i="17" a="1"/>
  <c r="A236" i="17" s="1"/>
  <c r="AK236" i="17" s="1"/>
  <c r="D169" i="21" s="1"/>
  <c r="A256" i="17" a="1"/>
  <c r="A256" i="17" s="1"/>
  <c r="AK256" i="17" s="1"/>
  <c r="A224" i="17" a="1"/>
  <c r="A224" i="17" s="1"/>
  <c r="AL224" i="17" s="1"/>
  <c r="A249" i="17" a="1"/>
  <c r="A249" i="17" s="1"/>
  <c r="AL249" i="17" s="1"/>
  <c r="A246" i="17" a="1"/>
  <c r="A246" i="17" s="1"/>
  <c r="AK246" i="17" s="1"/>
  <c r="A247" i="17" a="1"/>
  <c r="A247" i="17" s="1"/>
  <c r="AK247" i="17" s="1"/>
  <c r="D96" i="21" s="1"/>
  <c r="A248" i="17" a="1"/>
  <c r="A248" i="17" s="1"/>
  <c r="AL248" i="17" s="1"/>
  <c r="A206" i="17" a="1"/>
  <c r="A206" i="17" s="1"/>
  <c r="AK206" i="17" s="1"/>
  <c r="A208" i="17" a="1"/>
  <c r="A208" i="17" s="1"/>
  <c r="AL208" i="17" s="1"/>
  <c r="A238" i="17" a="1"/>
  <c r="A238" i="17" s="1"/>
  <c r="A239" i="17" a="1"/>
  <c r="A239" i="17" s="1"/>
  <c r="E156" i="21" s="1"/>
  <c r="F156" i="21" s="1"/>
  <c r="A240" i="17" a="1"/>
  <c r="A240" i="17" s="1"/>
  <c r="AL240" i="17" s="1"/>
  <c r="A188" i="17" a="1"/>
  <c r="A188" i="17" s="1"/>
  <c r="A162" i="17" a="1"/>
  <c r="A162" i="17" s="1"/>
  <c r="A187" i="17" a="1"/>
  <c r="A187" i="17" s="1"/>
  <c r="A189" i="17" a="1"/>
  <c r="A189" i="17" s="1"/>
  <c r="A143" i="17" a="1"/>
  <c r="A143" i="17" s="1"/>
  <c r="A181" i="17" a="1"/>
  <c r="A181" i="17" s="1"/>
  <c r="A163" i="17" a="1"/>
  <c r="A163" i="17" s="1"/>
  <c r="A186" i="17" a="1"/>
  <c r="A186" i="17" s="1"/>
  <c r="A193" i="17" a="1"/>
  <c r="A193" i="17" s="1"/>
  <c r="A178" i="17" a="1"/>
  <c r="A178" i="17" s="1"/>
  <c r="A165" i="17" a="1"/>
  <c r="A165" i="17" s="1"/>
  <c r="A179" i="17" a="1"/>
  <c r="A179" i="17" s="1"/>
  <c r="A180" i="17" a="1"/>
  <c r="A180" i="17" s="1"/>
  <c r="A152" i="17" a="1"/>
  <c r="A152" i="17" s="1"/>
  <c r="A153" i="17" a="1"/>
  <c r="A153" i="17" s="1"/>
  <c r="A132" i="17" a="1"/>
  <c r="A132" i="17" s="1"/>
  <c r="A133" i="17" a="1"/>
  <c r="A133" i="17" s="1"/>
  <c r="A159" i="17" a="1"/>
  <c r="A159" i="17" s="1"/>
  <c r="A161" i="17" a="1"/>
  <c r="A161" i="17" s="1"/>
  <c r="A150" i="17" a="1"/>
  <c r="A150" i="17" s="1"/>
  <c r="A130" i="17" a="1"/>
  <c r="A130" i="17" s="1"/>
  <c r="A177" i="17" a="1"/>
  <c r="A177" i="17" s="1"/>
  <c r="A158" i="17" a="1"/>
  <c r="A158" i="17" s="1"/>
  <c r="A151" i="17" a="1"/>
  <c r="A151" i="17" s="1"/>
  <c r="A131" i="17" a="1"/>
  <c r="A131" i="17" s="1"/>
  <c r="A169" i="17" a="1"/>
  <c r="A169" i="17" s="1"/>
  <c r="A141" i="17" a="1"/>
  <c r="A141" i="17" s="1"/>
  <c r="A166" i="17" a="1"/>
  <c r="A166" i="17" s="1"/>
  <c r="A191" i="17" a="1"/>
  <c r="A191" i="17" s="1"/>
  <c r="A138" i="17" a="1"/>
  <c r="A138" i="17" s="1"/>
  <c r="A167" i="17" a="1"/>
  <c r="A167" i="17" s="1"/>
  <c r="A145" i="17" a="1"/>
  <c r="A145" i="17" s="1"/>
  <c r="A190" i="17" a="1"/>
  <c r="A190" i="17" s="1"/>
  <c r="A139" i="17" a="1"/>
  <c r="A139" i="17" s="1"/>
  <c r="A168" i="17" a="1"/>
  <c r="A168" i="17" s="1"/>
  <c r="A140" i="17" a="1"/>
  <c r="A140" i="17" s="1"/>
  <c r="A137" i="17" a="1"/>
  <c r="A137" i="17" s="1"/>
  <c r="A149" i="17" a="1"/>
  <c r="A149" i="17" s="1"/>
  <c r="A134" i="17" a="1"/>
  <c r="A134" i="17" s="1"/>
  <c r="A146" i="17" a="1"/>
  <c r="A146" i="17" s="1"/>
  <c r="A135" i="17" a="1"/>
  <c r="A135" i="17" s="1"/>
  <c r="A173" i="17" a="1"/>
  <c r="A173" i="17" s="1"/>
  <c r="A147" i="17" a="1"/>
  <c r="A147" i="17" s="1"/>
  <c r="A136" i="17" a="1"/>
  <c r="A136" i="17" s="1"/>
  <c r="A148" i="17" a="1"/>
  <c r="A148" i="17" s="1"/>
  <c r="A155" i="17" a="1"/>
  <c r="A155" i="17" s="1"/>
  <c r="A157" i="17" a="1"/>
  <c r="A157" i="17" s="1"/>
  <c r="A154" i="17" a="1"/>
  <c r="A154" i="17" s="1"/>
  <c r="A156" i="17" a="1"/>
  <c r="A156" i="17" s="1"/>
  <c r="A164" i="17" a="1"/>
  <c r="A164" i="17" s="1"/>
  <c r="A170" i="17" a="1"/>
  <c r="A170" i="17" s="1"/>
  <c r="A171" i="17" a="1"/>
  <c r="A171" i="17" s="1"/>
  <c r="A172" i="17" a="1"/>
  <c r="A172" i="17" s="1"/>
  <c r="A192" i="17" a="1"/>
  <c r="A192" i="17" s="1"/>
  <c r="A160" i="17" a="1"/>
  <c r="A160" i="17" s="1"/>
  <c r="A185" i="17" a="1"/>
  <c r="A185" i="17" s="1"/>
  <c r="A182" i="17" a="1"/>
  <c r="A182" i="17" s="1"/>
  <c r="A183" i="17" a="1"/>
  <c r="A183" i="17" s="1"/>
  <c r="A184" i="17" a="1"/>
  <c r="A184" i="17" s="1"/>
  <c r="A142" i="17" a="1"/>
  <c r="A142" i="17" s="1"/>
  <c r="A144" i="17" a="1"/>
  <c r="A144" i="17" s="1"/>
  <c r="A174" i="17" a="1"/>
  <c r="A174" i="17" s="1"/>
  <c r="A175" i="17" a="1"/>
  <c r="A175" i="17" s="1"/>
  <c r="A176" i="17" a="1"/>
  <c r="A176" i="17" s="1"/>
  <c r="A116" i="17" a="1"/>
  <c r="A116" i="17" s="1"/>
  <c r="A104" i="17" a="1"/>
  <c r="A104" i="17" s="1"/>
  <c r="A76" i="17" a="1"/>
  <c r="A76" i="17" s="1"/>
  <c r="A125" i="17" a="1"/>
  <c r="A125" i="17" s="1"/>
  <c r="A79" i="17" a="1"/>
  <c r="A79" i="17" s="1"/>
  <c r="A117" i="17" a="1"/>
  <c r="A117" i="17" s="1"/>
  <c r="A99" i="17" a="1"/>
  <c r="A99" i="17" s="1"/>
  <c r="A122" i="17" a="1"/>
  <c r="A122" i="17" s="1"/>
  <c r="A124" i="17" a="1"/>
  <c r="A124" i="17" s="1"/>
  <c r="A98" i="17" a="1"/>
  <c r="A98" i="17" s="1"/>
  <c r="A19" i="19" a="1"/>
  <c r="A20" i="19" a="1"/>
  <c r="A21" i="19" a="1"/>
  <c r="A22" i="19" a="1"/>
  <c r="A23" i="19" a="1"/>
  <c r="A24" i="19" a="1"/>
  <c r="A25" i="19" a="1"/>
  <c r="A10" i="19" a="1"/>
  <c r="A11" i="19" a="1"/>
  <c r="A12" i="19" a="1"/>
  <c r="A13" i="19" a="1"/>
  <c r="A14" i="19" a="1"/>
  <c r="A15" i="19" a="1"/>
  <c r="A16" i="19" a="1"/>
  <c r="A17" i="19" a="1"/>
  <c r="A26" i="19" a="1"/>
  <c r="A27" i="19" a="1"/>
  <c r="A28" i="19" a="1"/>
  <c r="A29" i="19" a="1"/>
  <c r="A30" i="19" a="1"/>
  <c r="A31" i="19" a="1"/>
  <c r="A32" i="19" a="1"/>
  <c r="A33" i="19" a="1"/>
  <c r="A2" i="19" a="1"/>
  <c r="A3" i="19" a="1"/>
  <c r="A4" i="19" a="1"/>
  <c r="A5" i="19" a="1"/>
  <c r="A6" i="19" a="1"/>
  <c r="A7" i="19" a="1"/>
  <c r="A8" i="19" a="1"/>
  <c r="A9" i="19" a="1"/>
  <c r="A18" i="19" a="1"/>
  <c r="AK237" i="1"/>
  <c r="A60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B41" i="2"/>
  <c r="B40" i="2"/>
  <c r="B39" i="2"/>
  <c r="B38" i="2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92" i="1"/>
  <c r="AH192" i="1"/>
  <c r="AI192" i="1"/>
  <c r="AJ192" i="1"/>
  <c r="AK192" i="1"/>
  <c r="AG180" i="1"/>
  <c r="AH180" i="1"/>
  <c r="AI180" i="1"/>
  <c r="AJ180" i="1"/>
  <c r="AK180" i="1"/>
  <c r="AG184" i="1"/>
  <c r="AH184" i="1"/>
  <c r="AI184" i="1"/>
  <c r="AJ184" i="1"/>
  <c r="AK184" i="1"/>
  <c r="AG188" i="1"/>
  <c r="AH188" i="1"/>
  <c r="AI188" i="1"/>
  <c r="AJ188" i="1"/>
  <c r="AK188" i="1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65" i="1"/>
  <c r="AH165" i="1"/>
  <c r="AI165" i="1"/>
  <c r="AJ165" i="1"/>
  <c r="AK165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85" i="1"/>
  <c r="AH185" i="1"/>
  <c r="AI185" i="1"/>
  <c r="AJ185" i="1"/>
  <c r="AK185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81" i="1"/>
  <c r="AH181" i="1"/>
  <c r="AI181" i="1"/>
  <c r="AJ181" i="1"/>
  <c r="AK181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G173" i="1"/>
  <c r="AH173" i="1"/>
  <c r="AI173" i="1"/>
  <c r="AJ173" i="1"/>
  <c r="AK173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89" i="1"/>
  <c r="AH189" i="1"/>
  <c r="AI189" i="1"/>
  <c r="AJ189" i="1"/>
  <c r="AK189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69" i="1"/>
  <c r="AH169" i="1"/>
  <c r="AI169" i="1"/>
  <c r="AJ169" i="1"/>
  <c r="AK169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90" i="1"/>
  <c r="AH190" i="1"/>
  <c r="AI190" i="1"/>
  <c r="AJ190" i="1"/>
  <c r="AK190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78" i="1"/>
  <c r="AH178" i="1"/>
  <c r="AI178" i="1"/>
  <c r="AJ178" i="1"/>
  <c r="AK178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2" i="1"/>
  <c r="AH182" i="1"/>
  <c r="AI182" i="1"/>
  <c r="AJ182" i="1"/>
  <c r="AK182" i="1"/>
  <c r="AG186" i="1"/>
  <c r="AH186" i="1"/>
  <c r="AI186" i="1"/>
  <c r="AJ186" i="1"/>
  <c r="AK186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62" i="1"/>
  <c r="AH162" i="1"/>
  <c r="AI162" i="1"/>
  <c r="AJ162" i="1"/>
  <c r="AK162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4" i="1"/>
  <c r="AH174" i="1"/>
  <c r="AI174" i="1"/>
  <c r="AJ174" i="1"/>
  <c r="AK174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66" i="1"/>
  <c r="AH166" i="1"/>
  <c r="AI166" i="1"/>
  <c r="AJ166" i="1"/>
  <c r="AK166" i="1"/>
  <c r="AG170" i="1"/>
  <c r="AH170" i="1"/>
  <c r="AI170" i="1"/>
  <c r="AJ170" i="1"/>
  <c r="AK170" i="1"/>
  <c r="B12" i="2"/>
  <c r="B13" i="2"/>
  <c r="B19" i="2"/>
  <c r="B20" i="2"/>
  <c r="B17" i="2"/>
  <c r="B16" i="2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3" i="1"/>
  <c r="AK167" i="1"/>
  <c r="AK171" i="1"/>
  <c r="AK175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4" i="1"/>
  <c r="AK179" i="1"/>
  <c r="AK168" i="1"/>
  <c r="AK183" i="1"/>
  <c r="AK172" i="1"/>
  <c r="AK187" i="1"/>
  <c r="AK176" i="1"/>
  <c r="AK191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3" i="1"/>
  <c r="AI164" i="1"/>
  <c r="AI167" i="1"/>
  <c r="AI168" i="1"/>
  <c r="AI171" i="1"/>
  <c r="AI172" i="1"/>
  <c r="AI175" i="1"/>
  <c r="AI176" i="1"/>
  <c r="AI179" i="1"/>
  <c r="AI183" i="1"/>
  <c r="AI187" i="1"/>
  <c r="AI191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3" i="1"/>
  <c r="AJ164" i="1"/>
  <c r="AJ167" i="1"/>
  <c r="AJ168" i="1"/>
  <c r="AJ171" i="1"/>
  <c r="AJ172" i="1"/>
  <c r="AJ175" i="1"/>
  <c r="AJ176" i="1"/>
  <c r="AJ179" i="1"/>
  <c r="AJ183" i="1"/>
  <c r="AJ187" i="1"/>
  <c r="AJ191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9" i="1"/>
  <c r="AH179" i="1"/>
  <c r="AG104" i="1"/>
  <c r="AH104" i="1"/>
  <c r="AG107" i="1"/>
  <c r="AH107" i="1"/>
  <c r="AG175" i="1"/>
  <c r="AH175" i="1"/>
  <c r="AG119" i="1"/>
  <c r="AH119" i="1"/>
  <c r="AG163" i="1"/>
  <c r="AH163" i="1"/>
  <c r="AG115" i="1"/>
  <c r="AH115" i="1"/>
  <c r="AG172" i="1"/>
  <c r="AH172" i="1"/>
  <c r="AG167" i="1"/>
  <c r="AH167" i="1"/>
  <c r="AG168" i="1"/>
  <c r="AH168" i="1"/>
  <c r="AG171" i="1"/>
  <c r="AH171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76" i="1"/>
  <c r="AH176" i="1"/>
  <c r="AG127" i="1"/>
  <c r="AH127" i="1"/>
  <c r="AG164" i="1"/>
  <c r="AH164" i="1"/>
  <c r="AG247" i="1"/>
  <c r="AH247" i="1"/>
  <c r="AG251" i="1"/>
  <c r="AH251" i="1"/>
  <c r="AG211" i="1"/>
  <c r="AH211" i="1"/>
  <c r="AG51" i="1"/>
  <c r="AH51" i="1"/>
  <c r="AG123" i="1"/>
  <c r="AH123" i="1"/>
  <c r="AG191" i="1"/>
  <c r="AH191" i="1"/>
  <c r="AG183" i="1"/>
  <c r="AH183" i="1"/>
  <c r="AG187" i="1"/>
  <c r="AH187" i="1"/>
  <c r="AH195" i="1"/>
  <c r="AG195" i="1"/>
  <c r="G4" i="15" l="1"/>
  <c r="F18" i="19"/>
  <c r="A30" i="19"/>
  <c r="F30" i="19"/>
  <c r="A10" i="19"/>
  <c r="D3" i="13"/>
  <c r="F10" i="19"/>
  <c r="A9" i="19"/>
  <c r="F9" i="19"/>
  <c r="A29" i="19"/>
  <c r="F29" i="19"/>
  <c r="A25" i="19"/>
  <c r="K11" i="15"/>
  <c r="F25" i="19"/>
  <c r="I9" i="9"/>
  <c r="A8" i="19"/>
  <c r="F8" i="19"/>
  <c r="A28" i="19"/>
  <c r="F28" i="19"/>
  <c r="A24" i="19"/>
  <c r="K10" i="15"/>
  <c r="H8" i="9"/>
  <c r="K8" i="9"/>
  <c r="F24" i="19"/>
  <c r="A23" i="19"/>
  <c r="I8" i="13"/>
  <c r="F23" i="19"/>
  <c r="A6" i="19"/>
  <c r="F6" i="19"/>
  <c r="A26" i="19"/>
  <c r="H4" i="15"/>
  <c r="F26" i="19"/>
  <c r="A22" i="19"/>
  <c r="E6" i="5"/>
  <c r="F22" i="19"/>
  <c r="I6" i="9"/>
  <c r="A27" i="19"/>
  <c r="F27" i="19"/>
  <c r="A5" i="19"/>
  <c r="F5" i="19"/>
  <c r="A17" i="19"/>
  <c r="F17" i="19"/>
  <c r="A21" i="19"/>
  <c r="F5" i="9"/>
  <c r="F21" i="19"/>
  <c r="A4" i="19"/>
  <c r="J6" i="15"/>
  <c r="F4" i="19"/>
  <c r="A16" i="19"/>
  <c r="F16" i="19"/>
  <c r="A20" i="19"/>
  <c r="F20" i="19"/>
  <c r="A3" i="19"/>
  <c r="J5" i="15"/>
  <c r="F3" i="19"/>
  <c r="A15" i="19"/>
  <c r="F15" i="19"/>
  <c r="A19" i="19"/>
  <c r="J4" i="13"/>
  <c r="F19" i="19"/>
  <c r="A2" i="19"/>
  <c r="F2" i="19"/>
  <c r="A14" i="19"/>
  <c r="F14" i="19"/>
  <c r="A33" i="19"/>
  <c r="F33" i="19"/>
  <c r="A13" i="19"/>
  <c r="D6" i="13"/>
  <c r="F13" i="19"/>
  <c r="A7" i="19"/>
  <c r="L8" i="13"/>
  <c r="M8" i="13"/>
  <c r="F7" i="19"/>
  <c r="A32" i="19"/>
  <c r="H10" i="15"/>
  <c r="F32" i="19"/>
  <c r="A12" i="19"/>
  <c r="F12" i="19"/>
  <c r="A31" i="19"/>
  <c r="F31" i="19"/>
  <c r="H9" i="15"/>
  <c r="A11" i="19"/>
  <c r="D4" i="13"/>
  <c r="F11" i="19"/>
  <c r="A18" i="19"/>
  <c r="E112" i="21"/>
  <c r="F112" i="21" s="1"/>
  <c r="E128" i="21"/>
  <c r="F128" i="21" s="1"/>
  <c r="E183" i="21"/>
  <c r="F183" i="21" s="1"/>
  <c r="D227" i="21"/>
  <c r="D107" i="21"/>
  <c r="E81" i="21"/>
  <c r="F81" i="21" s="1"/>
  <c r="E195" i="21"/>
  <c r="F195" i="21" s="1"/>
  <c r="G195" i="21" s="1"/>
  <c r="D95" i="21"/>
  <c r="D140" i="21"/>
  <c r="E190" i="21"/>
  <c r="F190" i="21" s="1"/>
  <c r="E116" i="21"/>
  <c r="F116" i="21" s="1"/>
  <c r="E212" i="21"/>
  <c r="F212" i="21" s="1"/>
  <c r="D68" i="21"/>
  <c r="D176" i="21"/>
  <c r="G60" i="21"/>
  <c r="G240" i="21"/>
  <c r="G13" i="21"/>
  <c r="D235" i="21"/>
  <c r="G81" i="21"/>
  <c r="G229" i="21"/>
  <c r="D110" i="21"/>
  <c r="G155" i="21"/>
  <c r="D146" i="21"/>
  <c r="G6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D38" i="2"/>
  <c r="AE40" i="2"/>
  <c r="AC36" i="2"/>
  <c r="AD41" i="2"/>
  <c r="AB38" i="2"/>
  <c r="AE37" i="2"/>
  <c r="AD35" i="2"/>
  <c r="AC41" i="2"/>
  <c r="AA38" i="2"/>
  <c r="AD37" i="2"/>
  <c r="AE35" i="2"/>
  <c r="AC35" i="2"/>
  <c r="AC37" i="2"/>
  <c r="AC34" i="2"/>
  <c r="AB35" i="2"/>
  <c r="AB37" i="2"/>
  <c r="AA35" i="2"/>
  <c r="AE39" i="2"/>
  <c r="AA37" i="2"/>
  <c r="AA41" i="2"/>
  <c r="AD39" i="2"/>
  <c r="AE34" i="2"/>
  <c r="AB41" i="2"/>
  <c r="AC39" i="2"/>
  <c r="AE36" i="2"/>
  <c r="AD34" i="2"/>
  <c r="AB39" i="2"/>
  <c r="AD36" i="2"/>
  <c r="AA39" i="2"/>
  <c r="AB34" i="2"/>
  <c r="AD40" i="2"/>
  <c r="AE38" i="2"/>
  <c r="AC40" i="2"/>
  <c r="AB36" i="2"/>
  <c r="AA34" i="2"/>
  <c r="AB40" i="2"/>
  <c r="AA36" i="2"/>
  <c r="AE41" i="2"/>
  <c r="AC38" i="2"/>
  <c r="AA40" i="2"/>
  <c r="AK90" i="17"/>
  <c r="D167" i="21" s="1"/>
  <c r="AL82" i="17"/>
  <c r="AL105" i="17"/>
  <c r="AL9" i="17"/>
  <c r="E94" i="21"/>
  <c r="F94" i="21" s="1"/>
  <c r="G94" i="21" s="1"/>
  <c r="AK111" i="17"/>
  <c r="D94" i="21" s="1"/>
  <c r="E47" i="21"/>
  <c r="F47" i="21" s="1"/>
  <c r="G47" i="21" s="1"/>
  <c r="AL106" i="17"/>
  <c r="E133" i="21"/>
  <c r="F133" i="21" s="1"/>
  <c r="G133" i="21" s="1"/>
  <c r="AK70" i="17"/>
  <c r="D133" i="21" s="1"/>
  <c r="E188" i="21"/>
  <c r="F188" i="21" s="1"/>
  <c r="AL203" i="17"/>
  <c r="AK208" i="17"/>
  <c r="D204" i="21" s="1"/>
  <c r="AK100" i="17"/>
  <c r="D226" i="21" s="1"/>
  <c r="E226" i="21"/>
  <c r="F226" i="21" s="1"/>
  <c r="G226" i="21" s="1"/>
  <c r="E29" i="21"/>
  <c r="F29" i="21" s="1"/>
  <c r="AL28" i="17"/>
  <c r="AL238" i="17"/>
  <c r="AK238" i="17"/>
  <c r="D170" i="21" s="1"/>
  <c r="AL126" i="17"/>
  <c r="AK126" i="17"/>
  <c r="D17" i="21" s="1"/>
  <c r="E106" i="21"/>
  <c r="F106" i="21" s="1"/>
  <c r="AL36" i="17"/>
  <c r="AK24" i="17"/>
  <c r="D208" i="21" s="1"/>
  <c r="E208" i="21"/>
  <c r="F208" i="21" s="1"/>
  <c r="AK112" i="17"/>
  <c r="D215" i="21" s="1"/>
  <c r="AL100" i="17"/>
  <c r="E99" i="21"/>
  <c r="F99" i="21" s="1"/>
  <c r="AL194" i="17"/>
  <c r="AK194" i="17"/>
  <c r="D157" i="21" s="1"/>
  <c r="AL215" i="17"/>
  <c r="AK28" i="17"/>
  <c r="D29" i="21" s="1"/>
  <c r="AL83" i="17"/>
  <c r="E198" i="21"/>
  <c r="F198" i="21" s="1"/>
  <c r="G198" i="21" s="1"/>
  <c r="AL96" i="17"/>
  <c r="AK235" i="17"/>
  <c r="D165" i="21" s="1"/>
  <c r="E96" i="21"/>
  <c r="F96" i="21" s="1"/>
  <c r="G96" i="21" s="1"/>
  <c r="E136" i="21"/>
  <c r="F136" i="21" s="1"/>
  <c r="G136" i="21" s="1"/>
  <c r="AL230" i="17"/>
  <c r="AK250" i="17"/>
  <c r="D127" i="21" s="1"/>
  <c r="E40" i="21"/>
  <c r="F40" i="21" s="1"/>
  <c r="G40" i="21" s="1"/>
  <c r="E30" i="21"/>
  <c r="F30" i="21" s="1"/>
  <c r="G30" i="21" s="1"/>
  <c r="AK9" i="17"/>
  <c r="D212" i="21" s="1"/>
  <c r="G212" i="21" s="1"/>
  <c r="AK78" i="17"/>
  <c r="D20" i="21" s="1"/>
  <c r="AK96" i="17"/>
  <c r="D229" i="21" s="1"/>
  <c r="AK106" i="17"/>
  <c r="D47" i="21" s="1"/>
  <c r="E125" i="21"/>
  <c r="F125" i="21" s="1"/>
  <c r="G125" i="21" s="1"/>
  <c r="AK72" i="17"/>
  <c r="D250" i="21" s="1"/>
  <c r="AK105" i="17"/>
  <c r="D81" i="21" s="1"/>
  <c r="E250" i="21"/>
  <c r="F250" i="21" s="1"/>
  <c r="G250" i="21" s="1"/>
  <c r="AL247" i="17"/>
  <c r="AK224" i="17"/>
  <c r="D35" i="21" s="1"/>
  <c r="E46" i="21"/>
  <c r="F46" i="21" s="1"/>
  <c r="G46" i="21" s="1"/>
  <c r="E146" i="21"/>
  <c r="F146" i="21" s="1"/>
  <c r="AK253" i="17"/>
  <c r="D138" i="21" s="1"/>
  <c r="AL27" i="17"/>
  <c r="AL93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AL34" i="17"/>
  <c r="AL111" i="17"/>
  <c r="AL70" i="17"/>
  <c r="E192" i="21"/>
  <c r="F192" i="21" s="1"/>
  <c r="E121" i="21"/>
  <c r="F121" i="21" s="1"/>
  <c r="G121" i="21" s="1"/>
  <c r="AK231" i="17"/>
  <c r="D86" i="21" s="1"/>
  <c r="AK222" i="17"/>
  <c r="D31" i="21" s="1"/>
  <c r="AK227" i="17"/>
  <c r="D122" i="21" s="1"/>
  <c r="E111" i="21"/>
  <c r="F111" i="21" s="1"/>
  <c r="G111" i="21" s="1"/>
  <c r="E23" i="21"/>
  <c r="F23" i="21" s="1"/>
  <c r="G23" i="21" s="1"/>
  <c r="AK211" i="17"/>
  <c r="D192" i="21" s="1"/>
  <c r="AK203" i="17"/>
  <c r="D188" i="21" s="1"/>
  <c r="AK225" i="17"/>
  <c r="D22" i="21" s="1"/>
  <c r="E126" i="21"/>
  <c r="F126" i="21" s="1"/>
  <c r="G126" i="21" s="1"/>
  <c r="E214" i="21"/>
  <c r="F214" i="21" s="1"/>
  <c r="G214" i="21" s="1"/>
  <c r="E196" i="21"/>
  <c r="F196" i="21" s="1"/>
  <c r="G196" i="21" s="1"/>
  <c r="E166" i="21"/>
  <c r="F166" i="21" s="1"/>
  <c r="AL246" i="17"/>
  <c r="AL256" i="17"/>
  <c r="AL219" i="17"/>
  <c r="AL46" i="17"/>
  <c r="E68" i="21"/>
  <c r="F68" i="21" s="1"/>
  <c r="G68" i="21" s="1"/>
  <c r="AK6" i="17"/>
  <c r="D218" i="21" s="1"/>
  <c r="AK40" i="17"/>
  <c r="D131" i="21" s="1"/>
  <c r="E79" i="21"/>
  <c r="F79" i="21" s="1"/>
  <c r="G79" i="21" s="1"/>
  <c r="E182" i="21"/>
  <c r="F182" i="21" s="1"/>
  <c r="G182" i="21" s="1"/>
  <c r="AL108" i="17"/>
  <c r="AL91" i="17"/>
  <c r="AL97" i="17"/>
  <c r="E252" i="21"/>
  <c r="F252" i="21" s="1"/>
  <c r="G252" i="21" s="1"/>
  <c r="AK240" i="17"/>
  <c r="D166" i="21" s="1"/>
  <c r="E21" i="21"/>
  <c r="F21" i="21" s="1"/>
  <c r="G21" i="21" s="1"/>
  <c r="E187" i="21"/>
  <c r="F187" i="21" s="1"/>
  <c r="G187" i="21" s="1"/>
  <c r="AL241" i="17"/>
  <c r="E142" i="21"/>
  <c r="F142" i="21" s="1"/>
  <c r="G142" i="21" s="1"/>
  <c r="AL8" i="17"/>
  <c r="AL49" i="17"/>
  <c r="E141" i="21"/>
  <c r="F141" i="21" s="1"/>
  <c r="G141" i="21" s="1"/>
  <c r="E34" i="21"/>
  <c r="F34" i="21" s="1"/>
  <c r="G34" i="21" s="1"/>
  <c r="AK91" i="17"/>
  <c r="D195" i="21" s="1"/>
  <c r="AL85" i="17"/>
  <c r="E4" i="21"/>
  <c r="F4" i="21" s="1"/>
  <c r="G4" i="21" s="1"/>
  <c r="AK88" i="17"/>
  <c r="D252" i="21" s="1"/>
  <c r="AL220" i="17"/>
  <c r="E172" i="21"/>
  <c r="F172" i="21" s="1"/>
  <c r="G172" i="21" s="1"/>
  <c r="E110" i="21"/>
  <c r="F110" i="21" s="1"/>
  <c r="G110" i="21" s="1"/>
  <c r="AL202" i="17"/>
  <c r="E154" i="21"/>
  <c r="F154" i="21" s="1"/>
  <c r="G154" i="21" s="1"/>
  <c r="E19" i="21"/>
  <c r="F19" i="21" s="1"/>
  <c r="E50" i="21"/>
  <c r="F50" i="21" s="1"/>
  <c r="E117" i="21"/>
  <c r="F117" i="21" s="1"/>
  <c r="G117" i="21" s="1"/>
  <c r="AL245" i="17"/>
  <c r="E98" i="21"/>
  <c r="F98" i="21" s="1"/>
  <c r="AK110" i="17"/>
  <c r="D34" i="21" s="1"/>
  <c r="AL81" i="17"/>
  <c r="E199" i="21"/>
  <c r="F199" i="21" s="1"/>
  <c r="G199" i="21" s="1"/>
  <c r="E80" i="21"/>
  <c r="F80" i="21" s="1"/>
  <c r="E173" i="21"/>
  <c r="F173" i="21" s="1"/>
  <c r="AL237" i="17"/>
  <c r="E124" i="21"/>
  <c r="F124" i="21" s="1"/>
  <c r="G124" i="21" s="1"/>
  <c r="AL254" i="17"/>
  <c r="AL195" i="17"/>
  <c r="AK223" i="17"/>
  <c r="D19" i="21" s="1"/>
  <c r="AK244" i="17"/>
  <c r="D50" i="21" s="1"/>
  <c r="AL257" i="17"/>
  <c r="E140" i="21"/>
  <c r="F140" i="21" s="1"/>
  <c r="G140" i="21" s="1"/>
  <c r="E248" i="21"/>
  <c r="F248" i="21" s="1"/>
  <c r="E180" i="21"/>
  <c r="F180" i="21" s="1"/>
  <c r="E254" i="21"/>
  <c r="F254" i="21" s="1"/>
  <c r="E216" i="21"/>
  <c r="F216" i="21" s="1"/>
  <c r="G216" i="21" s="1"/>
  <c r="E233" i="21"/>
  <c r="F233" i="21" s="1"/>
  <c r="G233" i="21" s="1"/>
  <c r="AK248" i="17"/>
  <c r="D80" i="21" s="1"/>
  <c r="E115" i="21"/>
  <c r="F115" i="21" s="1"/>
  <c r="AK212" i="17"/>
  <c r="D173" i="21" s="1"/>
  <c r="E157" i="21"/>
  <c r="F157" i="21" s="1"/>
  <c r="AL252" i="17"/>
  <c r="AK16" i="17"/>
  <c r="D248" i="21" s="1"/>
  <c r="AK29" i="17"/>
  <c r="D58" i="21" s="1"/>
  <c r="AK11" i="17"/>
  <c r="D180" i="21" s="1"/>
  <c r="AK63" i="17"/>
  <c r="D254" i="21" s="1"/>
  <c r="AL3" i="17"/>
  <c r="AK249" i="17"/>
  <c r="D115" i="21" s="1"/>
  <c r="AL255" i="17"/>
  <c r="AL20" i="17"/>
  <c r="AL18" i="17"/>
  <c r="AK10" i="17"/>
  <c r="D183" i="21" s="1"/>
  <c r="G183" i="21" s="1"/>
  <c r="AK22" i="17"/>
  <c r="D75" i="21" s="1"/>
  <c r="E95" i="21"/>
  <c r="F95" i="21" s="1"/>
  <c r="G95" i="21" s="1"/>
  <c r="E251" i="21"/>
  <c r="F251" i="21" s="1"/>
  <c r="G251" i="21" s="1"/>
  <c r="AK113" i="17"/>
  <c r="D32" i="21" s="1"/>
  <c r="AL129" i="17"/>
  <c r="E36" i="21"/>
  <c r="F36" i="21" s="1"/>
  <c r="G36" i="21" s="1"/>
  <c r="AL200" i="17"/>
  <c r="AL198" i="17"/>
  <c r="AK255" i="17"/>
  <c r="D57" i="21" s="1"/>
  <c r="G57" i="21" s="1"/>
  <c r="E159" i="21"/>
  <c r="F159" i="21" s="1"/>
  <c r="G159" i="21" s="1"/>
  <c r="AL229" i="17"/>
  <c r="AL14" i="17"/>
  <c r="AL32" i="17"/>
  <c r="AK36" i="17"/>
  <c r="D106" i="21" s="1"/>
  <c r="AK20" i="17"/>
  <c r="D65" i="21" s="1"/>
  <c r="G65" i="21" s="1"/>
  <c r="E28" i="21"/>
  <c r="F28" i="21" s="1"/>
  <c r="G28" i="21" s="1"/>
  <c r="AL13" i="17"/>
  <c r="AL5" i="17"/>
  <c r="AL35" i="17"/>
  <c r="AK34" i="17"/>
  <c r="D84" i="21" s="1"/>
  <c r="G84" i="21" s="1"/>
  <c r="AL80" i="17"/>
  <c r="E235" i="21"/>
  <c r="F235" i="21" s="1"/>
  <c r="G235" i="21" s="1"/>
  <c r="E247" i="21"/>
  <c r="F247" i="21" s="1"/>
  <c r="G247" i="21" s="1"/>
  <c r="AK82" i="17"/>
  <c r="D60" i="21" s="1"/>
  <c r="E55" i="21"/>
  <c r="F55" i="21" s="1"/>
  <c r="G55" i="21" s="1"/>
  <c r="AK74" i="17"/>
  <c r="D44" i="21" s="1"/>
  <c r="E145" i="21"/>
  <c r="F145" i="21" s="1"/>
  <c r="G145" i="21" s="1"/>
  <c r="E244" i="21"/>
  <c r="F244" i="21" s="1"/>
  <c r="G244" i="21" s="1"/>
  <c r="AK129" i="17"/>
  <c r="D13" i="21" s="1"/>
  <c r="AK216" i="17"/>
  <c r="D73" i="21" s="1"/>
  <c r="G73" i="21" s="1"/>
  <c r="E150" i="21"/>
  <c r="F150" i="21" s="1"/>
  <c r="G150" i="21" s="1"/>
  <c r="E189" i="21"/>
  <c r="F189" i="21" s="1"/>
  <c r="G189" i="21" s="1"/>
  <c r="AL233" i="17"/>
  <c r="AL196" i="17"/>
  <c r="E236" i="21"/>
  <c r="F236" i="21" s="1"/>
  <c r="G236" i="21" s="1"/>
  <c r="E15" i="21"/>
  <c r="F15" i="21" s="1"/>
  <c r="G15" i="21" s="1"/>
  <c r="E227" i="21"/>
  <c r="F227" i="21" s="1"/>
  <c r="G227" i="21" s="1"/>
  <c r="E58" i="21"/>
  <c r="F58" i="21" s="1"/>
  <c r="AL45" i="17"/>
  <c r="AL17" i="17"/>
  <c r="E234" i="21"/>
  <c r="F234" i="21" s="1"/>
  <c r="G234" i="21" s="1"/>
  <c r="E61" i="21"/>
  <c r="F61" i="21" s="1"/>
  <c r="G61" i="21" s="1"/>
  <c r="AL84" i="17"/>
  <c r="E90" i="21"/>
  <c r="F90" i="21" s="1"/>
  <c r="G90" i="21" s="1"/>
  <c r="AL73" i="17"/>
  <c r="AL77" i="17"/>
  <c r="E246" i="21"/>
  <c r="F246" i="21" s="1"/>
  <c r="G246" i="21" s="1"/>
  <c r="AL68" i="17"/>
  <c r="E171" i="21"/>
  <c r="F171" i="21" s="1"/>
  <c r="AL199" i="17"/>
  <c r="AL204" i="17"/>
  <c r="AK45" i="17"/>
  <c r="D210" i="21" s="1"/>
  <c r="G210" i="21" s="1"/>
  <c r="E218" i="21"/>
  <c r="F218" i="21" s="1"/>
  <c r="E219" i="21"/>
  <c r="F219" i="21" s="1"/>
  <c r="G219" i="21" s="1"/>
  <c r="E26" i="21"/>
  <c r="F26" i="21" s="1"/>
  <c r="G26" i="21" s="1"/>
  <c r="AL24" i="17"/>
  <c r="AL65" i="17"/>
  <c r="AL61" i="17"/>
  <c r="AL109" i="17"/>
  <c r="AL87" i="17"/>
  <c r="E10" i="21"/>
  <c r="F10" i="21" s="1"/>
  <c r="G10" i="21" s="1"/>
  <c r="AK233" i="17"/>
  <c r="D112" i="21" s="1"/>
  <c r="G112" i="21" s="1"/>
  <c r="E127" i="21"/>
  <c r="F127" i="21" s="1"/>
  <c r="E139" i="21"/>
  <c r="F139" i="21" s="1"/>
  <c r="AL54" i="17"/>
  <c r="AL43" i="17"/>
  <c r="AL234" i="17"/>
  <c r="E100" i="21"/>
  <c r="F100" i="21" s="1"/>
  <c r="G100" i="21" s="1"/>
  <c r="AL251" i="17"/>
  <c r="E253" i="21"/>
  <c r="F253" i="21" s="1"/>
  <c r="G253" i="21" s="1"/>
  <c r="AL23" i="17"/>
  <c r="AL33" i="17"/>
  <c r="E20" i="21"/>
  <c r="F20" i="21" s="1"/>
  <c r="G20" i="21" s="1"/>
  <c r="AL127" i="17"/>
  <c r="AL66" i="17"/>
  <c r="E242" i="21"/>
  <c r="F242" i="21" s="1"/>
  <c r="G242" i="21" s="1"/>
  <c r="AK69" i="17"/>
  <c r="D49" i="21" s="1"/>
  <c r="E49" i="21"/>
  <c r="F49" i="21" s="1"/>
  <c r="G49" i="21" s="1"/>
  <c r="E43" i="21"/>
  <c r="F43" i="21" s="1"/>
  <c r="G43" i="21" s="1"/>
  <c r="AK127" i="17"/>
  <c r="D240" i="21" s="1"/>
  <c r="E45" i="21"/>
  <c r="F45" i="21" s="1"/>
  <c r="G45" i="21" s="1"/>
  <c r="AL123" i="17"/>
  <c r="E169" i="21"/>
  <c r="F169" i="21" s="1"/>
  <c r="G169" i="21" s="1"/>
  <c r="E37" i="21"/>
  <c r="F37" i="21" s="1"/>
  <c r="G37" i="21" s="1"/>
  <c r="E185" i="21"/>
  <c r="F185" i="21" s="1"/>
  <c r="G185" i="21" s="1"/>
  <c r="AL64" i="17"/>
  <c r="AL236" i="17"/>
  <c r="AL218" i="17"/>
  <c r="E76" i="21"/>
  <c r="F76" i="21" s="1"/>
  <c r="G76" i="21" s="1"/>
  <c r="E102" i="21"/>
  <c r="F102" i="21" s="1"/>
  <c r="G102" i="21" s="1"/>
  <c r="AL242" i="17"/>
  <c r="AL207" i="17"/>
  <c r="AL48" i="17"/>
  <c r="AK64" i="17"/>
  <c r="D245" i="21" s="1"/>
  <c r="G245" i="21" s="1"/>
  <c r="E207" i="21"/>
  <c r="F207" i="21" s="1"/>
  <c r="G207" i="21" s="1"/>
  <c r="E241" i="21"/>
  <c r="F241" i="21" s="1"/>
  <c r="G241" i="21" s="1"/>
  <c r="E184" i="21"/>
  <c r="F184" i="21" s="1"/>
  <c r="G184" i="21" s="1"/>
  <c r="E70" i="21"/>
  <c r="F70" i="21" s="1"/>
  <c r="G70" i="21" s="1"/>
  <c r="AL41" i="17"/>
  <c r="AL2" i="17"/>
  <c r="AL4" i="17"/>
  <c r="AK37" i="17"/>
  <c r="D98" i="21" s="1"/>
  <c r="E228" i="21"/>
  <c r="F228" i="21" s="1"/>
  <c r="G228" i="21" s="1"/>
  <c r="AL107" i="17"/>
  <c r="AK75" i="17"/>
  <c r="D43" i="21" s="1"/>
  <c r="E211" i="21"/>
  <c r="F211" i="21" s="1"/>
  <c r="G211" i="21" s="1"/>
  <c r="E54" i="21"/>
  <c r="F54" i="21" s="1"/>
  <c r="G54" i="21" s="1"/>
  <c r="AL101" i="17"/>
  <c r="AL213" i="17"/>
  <c r="AK213" i="17"/>
  <c r="D190" i="21" s="1"/>
  <c r="G190" i="21" s="1"/>
  <c r="E132" i="21"/>
  <c r="F132" i="21" s="1"/>
  <c r="G132" i="21" s="1"/>
  <c r="E191" i="21"/>
  <c r="F191" i="21" s="1"/>
  <c r="G191" i="21" s="1"/>
  <c r="AL232" i="17"/>
  <c r="E51" i="21"/>
  <c r="F51" i="21" s="1"/>
  <c r="G51" i="21" s="1"/>
  <c r="AL42" i="17"/>
  <c r="E223" i="21"/>
  <c r="F223" i="21" s="1"/>
  <c r="G223" i="21" s="1"/>
  <c r="AK95" i="17"/>
  <c r="D211" i="21" s="1"/>
  <c r="AL89" i="17"/>
  <c r="E27" i="21"/>
  <c r="F27" i="21" s="1"/>
  <c r="G27" i="21" s="1"/>
  <c r="E230" i="21"/>
  <c r="F230" i="21" s="1"/>
  <c r="G230" i="21" s="1"/>
  <c r="AL239" i="17"/>
  <c r="AK239" i="17"/>
  <c r="D156" i="21" s="1"/>
  <c r="G156" i="21" s="1"/>
  <c r="AL214" i="17"/>
  <c r="AL217" i="17"/>
  <c r="AL7" i="17"/>
  <c r="AL12" i="17"/>
  <c r="AL39" i="17"/>
  <c r="E232" i="21"/>
  <c r="F232" i="21" s="1"/>
  <c r="G232" i="21" s="1"/>
  <c r="AL59" i="17"/>
  <c r="E137" i="21"/>
  <c r="F137" i="21" s="1"/>
  <c r="G137" i="21" s="1"/>
  <c r="E158" i="21"/>
  <c r="F158" i="21" s="1"/>
  <c r="G158" i="21" s="1"/>
  <c r="E35" i="21"/>
  <c r="F35" i="21" s="1"/>
  <c r="AL228" i="17"/>
  <c r="AL210" i="17"/>
  <c r="E186" i="21"/>
  <c r="F186" i="21" s="1"/>
  <c r="G186" i="21" s="1"/>
  <c r="E144" i="21"/>
  <c r="F144" i="21" s="1"/>
  <c r="E108" i="21"/>
  <c r="F108" i="21" s="1"/>
  <c r="G108" i="21" s="1"/>
  <c r="E122" i="21"/>
  <c r="F122" i="21" s="1"/>
  <c r="AL226" i="17"/>
  <c r="AL57" i="17"/>
  <c r="E107" i="21"/>
  <c r="F107" i="21" s="1"/>
  <c r="G107" i="21" s="1"/>
  <c r="E243" i="21"/>
  <c r="F243" i="21" s="1"/>
  <c r="G243" i="21" s="1"/>
  <c r="E72" i="21"/>
  <c r="F72" i="21" s="1"/>
  <c r="G72" i="21" s="1"/>
  <c r="E16" i="21"/>
  <c r="F16" i="21" s="1"/>
  <c r="AL31" i="17"/>
  <c r="AL58" i="17"/>
  <c r="E213" i="21"/>
  <c r="F213" i="21" s="1"/>
  <c r="G213" i="21" s="1"/>
  <c r="AL92" i="17"/>
  <c r="AL71" i="17"/>
  <c r="E209" i="21"/>
  <c r="F209" i="21" s="1"/>
  <c r="G209" i="21" s="1"/>
  <c r="AL103" i="17"/>
  <c r="E67" i="21"/>
  <c r="F67" i="21" s="1"/>
  <c r="G67" i="21" s="1"/>
  <c r="AL94" i="17"/>
  <c r="E25" i="21"/>
  <c r="F25" i="21" s="1"/>
  <c r="G25" i="21" s="1"/>
  <c r="AL206" i="17"/>
  <c r="E153" i="21"/>
  <c r="F153" i="21" s="1"/>
  <c r="G153" i="21" s="1"/>
  <c r="AL197" i="17"/>
  <c r="AL243" i="17"/>
  <c r="AK226" i="17"/>
  <c r="D128" i="21" s="1"/>
  <c r="G128" i="21" s="1"/>
  <c r="E255" i="21"/>
  <c r="F255" i="21" s="1"/>
  <c r="G255" i="21" s="1"/>
  <c r="E42" i="21"/>
  <c r="F42" i="21" s="1"/>
  <c r="G42" i="21" s="1"/>
  <c r="E161" i="21"/>
  <c r="F161" i="21" s="1"/>
  <c r="G161" i="21" s="1"/>
  <c r="AL21" i="17"/>
  <c r="AL62" i="17"/>
  <c r="AL38" i="17"/>
  <c r="AK30" i="17"/>
  <c r="D16" i="21" s="1"/>
  <c r="AK31" i="17"/>
  <c r="D18" i="21" s="1"/>
  <c r="G18" i="21" s="1"/>
  <c r="E53" i="21"/>
  <c r="F53" i="21" s="1"/>
  <c r="G53" i="21" s="1"/>
  <c r="E179" i="21"/>
  <c r="F179" i="21" s="1"/>
  <c r="G179" i="21" s="1"/>
  <c r="AL128" i="17"/>
  <c r="AL102" i="17"/>
  <c r="AL86" i="17"/>
  <c r="E176" i="21"/>
  <c r="F176" i="21" s="1"/>
  <c r="G176" i="21" s="1"/>
  <c r="E170" i="21"/>
  <c r="F170" i="21" s="1"/>
  <c r="E165" i="21"/>
  <c r="F165" i="21" s="1"/>
  <c r="AL221" i="17"/>
  <c r="AL201" i="17"/>
  <c r="AL209" i="17"/>
  <c r="AL205" i="17"/>
  <c r="E138" i="21"/>
  <c r="F138" i="21" s="1"/>
  <c r="AL47" i="17"/>
  <c r="AL55" i="17"/>
  <c r="AL44" i="17"/>
  <c r="AL26" i="17"/>
  <c r="AL19" i="17"/>
  <c r="E75" i="21"/>
  <c r="F75" i="21" s="1"/>
  <c r="AL25" i="17"/>
  <c r="AL15" i="17"/>
  <c r="E215" i="21"/>
  <c r="F215" i="21" s="1"/>
  <c r="G215" i="21" s="1"/>
  <c r="AL67" i="17"/>
  <c r="AL69" i="17"/>
  <c r="E222" i="21"/>
  <c r="F222" i="21" s="1"/>
  <c r="G222" i="21" s="1"/>
  <c r="AK228" i="17"/>
  <c r="D101" i="21" s="1"/>
  <c r="G101" i="21" s="1"/>
  <c r="E59" i="21"/>
  <c r="F59" i="21" s="1"/>
  <c r="G59" i="21" s="1"/>
  <c r="E22" i="21"/>
  <c r="F22" i="21" s="1"/>
  <c r="AL216" i="17"/>
  <c r="E147" i="21"/>
  <c r="F147" i="21" s="1"/>
  <c r="G147" i="21" s="1"/>
  <c r="E131" i="21"/>
  <c r="F131" i="21" s="1"/>
  <c r="AL10" i="17"/>
  <c r="E167" i="21"/>
  <c r="F167" i="21" s="1"/>
  <c r="G167" i="21" s="1"/>
  <c r="AK83" i="17"/>
  <c r="D66" i="21" s="1"/>
  <c r="AK67" i="17"/>
  <c r="D155" i="21" s="1"/>
  <c r="E32" i="21"/>
  <c r="F32" i="21" s="1"/>
  <c r="G32" i="21" s="1"/>
  <c r="AK114" i="17"/>
  <c r="D41" i="21" s="1"/>
  <c r="AL114" i="17"/>
  <c r="E41" i="21"/>
  <c r="F41" i="21" s="1"/>
  <c r="G41" i="21" s="1"/>
  <c r="E181" i="21"/>
  <c r="F181" i="21" s="1"/>
  <c r="G181" i="21" s="1"/>
  <c r="AK115" i="17"/>
  <c r="D181" i="21" s="1"/>
  <c r="AL115" i="17"/>
  <c r="AK120" i="17"/>
  <c r="D231" i="21" s="1"/>
  <c r="AL120" i="17"/>
  <c r="E231" i="21"/>
  <c r="F231" i="21" s="1"/>
  <c r="G231" i="21" s="1"/>
  <c r="AK119" i="17"/>
  <c r="D206" i="21" s="1"/>
  <c r="AL119" i="17"/>
  <c r="E206" i="21"/>
  <c r="F206" i="21" s="1"/>
  <c r="G206" i="21" s="1"/>
  <c r="AK118" i="17"/>
  <c r="D119" i="21" s="1"/>
  <c r="AL118" i="17"/>
  <c r="E119" i="21"/>
  <c r="F119" i="21" s="1"/>
  <c r="G119" i="21" s="1"/>
  <c r="AL121" i="17"/>
  <c r="E64" i="21"/>
  <c r="F64" i="21" s="1"/>
  <c r="G64" i="21" s="1"/>
  <c r="AK121" i="17"/>
  <c r="D64" i="21" s="1"/>
  <c r="AK124" i="17"/>
  <c r="D217" i="21" s="1"/>
  <c r="AL124" i="17"/>
  <c r="E217" i="21"/>
  <c r="F217" i="21" s="1"/>
  <c r="G217" i="21" s="1"/>
  <c r="AK98" i="17"/>
  <c r="D33" i="21" s="1"/>
  <c r="AL98" i="17"/>
  <c r="E33" i="21"/>
  <c r="F33" i="21" s="1"/>
  <c r="G33" i="21" s="1"/>
  <c r="AK122" i="17"/>
  <c r="D24" i="21" s="1"/>
  <c r="AL122" i="17"/>
  <c r="E24" i="21"/>
  <c r="F24" i="21" s="1"/>
  <c r="G24" i="21" s="1"/>
  <c r="AK99" i="17"/>
  <c r="D62" i="21" s="1"/>
  <c r="AL99" i="17"/>
  <c r="E62" i="21"/>
  <c r="F62" i="21" s="1"/>
  <c r="G62" i="21" s="1"/>
  <c r="E109" i="21"/>
  <c r="F109" i="21" s="1"/>
  <c r="G109" i="21" s="1"/>
  <c r="AK117" i="17"/>
  <c r="D109" i="21" s="1"/>
  <c r="AL117" i="17"/>
  <c r="AK79" i="17"/>
  <c r="D52" i="21" s="1"/>
  <c r="AL79" i="17"/>
  <c r="E52" i="21"/>
  <c r="F52" i="21" s="1"/>
  <c r="G52" i="21" s="1"/>
  <c r="AK125" i="17"/>
  <c r="D74" i="21" s="1"/>
  <c r="AL125" i="17"/>
  <c r="E74" i="21"/>
  <c r="F74" i="21" s="1"/>
  <c r="G74" i="21" s="1"/>
  <c r="AK76" i="17"/>
  <c r="D197" i="21" s="1"/>
  <c r="AL76" i="17"/>
  <c r="E197" i="21"/>
  <c r="F197" i="21" s="1"/>
  <c r="G197" i="21" s="1"/>
  <c r="AK104" i="17"/>
  <c r="D221" i="21" s="1"/>
  <c r="E221" i="21"/>
  <c r="F221" i="21" s="1"/>
  <c r="G221" i="21" s="1"/>
  <c r="AL104" i="17"/>
  <c r="AK116" i="17"/>
  <c r="D238" i="21" s="1"/>
  <c r="AL116" i="17"/>
  <c r="E238" i="21"/>
  <c r="F238" i="21" s="1"/>
  <c r="G238" i="21" s="1"/>
  <c r="AK192" i="17"/>
  <c r="D257" i="21" s="1"/>
  <c r="AL192" i="17"/>
  <c r="E257" i="21"/>
  <c r="F257" i="21" s="1"/>
  <c r="AK173" i="17"/>
  <c r="D201" i="21" s="1"/>
  <c r="AL173" i="17"/>
  <c r="E201" i="21"/>
  <c r="F201" i="21" s="1"/>
  <c r="AK138" i="17"/>
  <c r="D193" i="21" s="1"/>
  <c r="AL138" i="17"/>
  <c r="E193" i="21"/>
  <c r="F193" i="21" s="1"/>
  <c r="AK159" i="17"/>
  <c r="D14" i="21" s="1"/>
  <c r="AL159" i="17"/>
  <c r="E14" i="21"/>
  <c r="F14" i="21" s="1"/>
  <c r="AK181" i="17"/>
  <c r="D129" i="21" s="1"/>
  <c r="AL181" i="17"/>
  <c r="E129" i="21"/>
  <c r="F129" i="21" s="1"/>
  <c r="AK147" i="17"/>
  <c r="D175" i="21" s="1"/>
  <c r="AL147" i="17"/>
  <c r="E175" i="21"/>
  <c r="F175" i="21" s="1"/>
  <c r="AK172" i="17"/>
  <c r="D220" i="21" s="1"/>
  <c r="AL172" i="17"/>
  <c r="E220" i="21"/>
  <c r="F220" i="21" s="1"/>
  <c r="AK135" i="17"/>
  <c r="D88" i="21" s="1"/>
  <c r="AL135" i="17"/>
  <c r="E88" i="21"/>
  <c r="F88" i="21" s="1"/>
  <c r="AK191" i="17"/>
  <c r="D249" i="21" s="1"/>
  <c r="AL191" i="17"/>
  <c r="E249" i="21"/>
  <c r="F249" i="21" s="1"/>
  <c r="AK133" i="17"/>
  <c r="D83" i="21" s="1"/>
  <c r="AL133" i="17"/>
  <c r="E83" i="21"/>
  <c r="F83" i="21" s="1"/>
  <c r="AK143" i="17"/>
  <c r="D174" i="21" s="1"/>
  <c r="AL143" i="17"/>
  <c r="E174" i="21"/>
  <c r="F174" i="21" s="1"/>
  <c r="AK145" i="17"/>
  <c r="D82" i="21" s="1"/>
  <c r="AL145" i="17"/>
  <c r="E82" i="21"/>
  <c r="F82" i="21" s="1"/>
  <c r="AK176" i="17"/>
  <c r="D152" i="21" s="1"/>
  <c r="AL176" i="17"/>
  <c r="E152" i="21"/>
  <c r="F152" i="21" s="1"/>
  <c r="AK171" i="17"/>
  <c r="D56" i="21" s="1"/>
  <c r="AL171" i="17"/>
  <c r="E56" i="21"/>
  <c r="F56" i="21" s="1"/>
  <c r="AK146" i="17"/>
  <c r="D194" i="21" s="1"/>
  <c r="AL146" i="17"/>
  <c r="E194" i="21"/>
  <c r="F194" i="21" s="1"/>
  <c r="AK166" i="17"/>
  <c r="D103" i="21" s="1"/>
  <c r="AL166" i="17"/>
  <c r="E103" i="21"/>
  <c r="F103" i="21" s="1"/>
  <c r="AK132" i="17"/>
  <c r="D168" i="21" s="1"/>
  <c r="AL132" i="17"/>
  <c r="E168" i="21"/>
  <c r="F168" i="21" s="1"/>
  <c r="AK189" i="17"/>
  <c r="D202" i="21" s="1"/>
  <c r="AL189" i="17"/>
  <c r="E202" i="21"/>
  <c r="F202" i="21" s="1"/>
  <c r="AL175" i="17"/>
  <c r="E163" i="21"/>
  <c r="F163" i="21" s="1"/>
  <c r="AK175" i="17"/>
  <c r="D163" i="21" s="1"/>
  <c r="AL170" i="17"/>
  <c r="E178" i="21"/>
  <c r="F178" i="21" s="1"/>
  <c r="AK170" i="17"/>
  <c r="D178" i="21" s="1"/>
  <c r="AL134" i="17"/>
  <c r="E89" i="21"/>
  <c r="F89" i="21" s="1"/>
  <c r="AK134" i="17"/>
  <c r="D89" i="21" s="1"/>
  <c r="AL141" i="17"/>
  <c r="E224" i="21"/>
  <c r="F224" i="21" s="1"/>
  <c r="AK141" i="17"/>
  <c r="D224" i="21" s="1"/>
  <c r="AL153" i="17"/>
  <c r="E104" i="21"/>
  <c r="F104" i="21" s="1"/>
  <c r="AK153" i="17"/>
  <c r="D104" i="21" s="1"/>
  <c r="AL187" i="17"/>
  <c r="E237" i="21"/>
  <c r="F237" i="21" s="1"/>
  <c r="AK187" i="17"/>
  <c r="D237" i="21" s="1"/>
  <c r="AK161" i="17"/>
  <c r="D3" i="21" s="1"/>
  <c r="AL161" i="17"/>
  <c r="E3" i="21"/>
  <c r="F3" i="21" s="1"/>
  <c r="AK174" i="17"/>
  <c r="D203" i="21" s="1"/>
  <c r="AL174" i="17"/>
  <c r="E203" i="21"/>
  <c r="F203" i="21" s="1"/>
  <c r="AK164" i="17"/>
  <c r="D97" i="21" s="1"/>
  <c r="AL164" i="17"/>
  <c r="E97" i="21"/>
  <c r="F97" i="21" s="1"/>
  <c r="AK149" i="17"/>
  <c r="D164" i="21" s="1"/>
  <c r="AL149" i="17"/>
  <c r="E164" i="21"/>
  <c r="F164" i="21" s="1"/>
  <c r="AK169" i="17"/>
  <c r="D113" i="21" s="1"/>
  <c r="AL169" i="17"/>
  <c r="E113" i="21"/>
  <c r="F113" i="21" s="1"/>
  <c r="AK152" i="17"/>
  <c r="D91" i="21" s="1"/>
  <c r="AL152" i="17"/>
  <c r="E91" i="21"/>
  <c r="F91" i="21" s="1"/>
  <c r="AK162" i="17"/>
  <c r="D123" i="21" s="1"/>
  <c r="AL162" i="17"/>
  <c r="E123" i="21"/>
  <c r="F123" i="21" s="1"/>
  <c r="AK136" i="17"/>
  <c r="D135" i="21" s="1"/>
  <c r="AL136" i="17"/>
  <c r="E135" i="21"/>
  <c r="F135" i="21" s="1"/>
  <c r="AK167" i="17"/>
  <c r="D87" i="21" s="1"/>
  <c r="AL167" i="17"/>
  <c r="E87" i="21"/>
  <c r="F87" i="21" s="1"/>
  <c r="AK144" i="17"/>
  <c r="D2" i="21" s="1"/>
  <c r="AL144" i="17"/>
  <c r="E2" i="21"/>
  <c r="F2" i="21" s="1"/>
  <c r="AK156" i="17"/>
  <c r="D12" i="21" s="1"/>
  <c r="AL156" i="17"/>
  <c r="E12" i="21"/>
  <c r="F12" i="21" s="1"/>
  <c r="AK137" i="17"/>
  <c r="D92" i="21" s="1"/>
  <c r="AL137" i="17"/>
  <c r="E92" i="21"/>
  <c r="F92" i="21" s="1"/>
  <c r="AK131" i="17"/>
  <c r="D160" i="21" s="1"/>
  <c r="AL131" i="17"/>
  <c r="E160" i="21"/>
  <c r="F160" i="21" s="1"/>
  <c r="AK180" i="17"/>
  <c r="D225" i="21" s="1"/>
  <c r="AL180" i="17"/>
  <c r="E225" i="21"/>
  <c r="F225" i="21" s="1"/>
  <c r="AK188" i="17"/>
  <c r="D151" i="21" s="1"/>
  <c r="AL188" i="17"/>
  <c r="E151" i="21"/>
  <c r="F151" i="21" s="1"/>
  <c r="AK186" i="17"/>
  <c r="D200" i="21" s="1"/>
  <c r="AL186" i="17"/>
  <c r="E200" i="21"/>
  <c r="F200" i="21" s="1"/>
  <c r="AK160" i="17"/>
  <c r="D9" i="21" s="1"/>
  <c r="AL160" i="17"/>
  <c r="E9" i="21"/>
  <c r="F9" i="21" s="1"/>
  <c r="AK142" i="17"/>
  <c r="D85" i="21" s="1"/>
  <c r="AL142" i="17"/>
  <c r="E85" i="21"/>
  <c r="F85" i="21" s="1"/>
  <c r="AK154" i="17"/>
  <c r="D8" i="21" s="1"/>
  <c r="AL154" i="17"/>
  <c r="E8" i="21"/>
  <c r="F8" i="21" s="1"/>
  <c r="AK140" i="17"/>
  <c r="D149" i="21" s="1"/>
  <c r="AL140" i="17"/>
  <c r="E149" i="21"/>
  <c r="F149" i="21" s="1"/>
  <c r="AK151" i="17"/>
  <c r="D63" i="21" s="1"/>
  <c r="AL151" i="17"/>
  <c r="E63" i="21"/>
  <c r="F63" i="21" s="1"/>
  <c r="AK179" i="17"/>
  <c r="D105" i="21" s="1"/>
  <c r="AL179" i="17"/>
  <c r="E105" i="21"/>
  <c r="F105" i="21" s="1"/>
  <c r="AK184" i="17"/>
  <c r="D78" i="21" s="1"/>
  <c r="AL184" i="17"/>
  <c r="E78" i="21"/>
  <c r="F78" i="21" s="1"/>
  <c r="AK157" i="17"/>
  <c r="D11" i="21" s="1"/>
  <c r="AL157" i="17"/>
  <c r="E11" i="21"/>
  <c r="F11" i="21" s="1"/>
  <c r="AK168" i="17"/>
  <c r="D134" i="21" s="1"/>
  <c r="AL168" i="17"/>
  <c r="E134" i="21"/>
  <c r="F134" i="21" s="1"/>
  <c r="AK158" i="17"/>
  <c r="D6" i="21" s="1"/>
  <c r="AL158" i="17"/>
  <c r="E6" i="21"/>
  <c r="F6" i="21" s="1"/>
  <c r="AK165" i="17"/>
  <c r="D143" i="21" s="1"/>
  <c r="AL165" i="17"/>
  <c r="E143" i="21"/>
  <c r="F143" i="21" s="1"/>
  <c r="AK185" i="17"/>
  <c r="D116" i="21" s="1"/>
  <c r="G116" i="21" s="1"/>
  <c r="AL185" i="17"/>
  <c r="AK163" i="17"/>
  <c r="D120" i="21" s="1"/>
  <c r="AL163" i="17"/>
  <c r="E120" i="21"/>
  <c r="F120" i="21" s="1"/>
  <c r="E69" i="21"/>
  <c r="F69" i="21" s="1"/>
  <c r="AK183" i="17"/>
  <c r="D69" i="21" s="1"/>
  <c r="AL183" i="17"/>
  <c r="E7" i="21"/>
  <c r="F7" i="21" s="1"/>
  <c r="AK155" i="17"/>
  <c r="D7" i="21" s="1"/>
  <c r="AL155" i="17"/>
  <c r="E162" i="21"/>
  <c r="F162" i="21" s="1"/>
  <c r="AK139" i="17"/>
  <c r="D162" i="21" s="1"/>
  <c r="AL139" i="17"/>
  <c r="E177" i="21"/>
  <c r="F177" i="21" s="1"/>
  <c r="AK177" i="17"/>
  <c r="D177" i="21" s="1"/>
  <c r="AL177" i="17"/>
  <c r="E118" i="21"/>
  <c r="F118" i="21" s="1"/>
  <c r="AK178" i="17"/>
  <c r="D118" i="21" s="1"/>
  <c r="AL178" i="17"/>
  <c r="AK150" i="17"/>
  <c r="D77" i="21" s="1"/>
  <c r="AL150" i="17"/>
  <c r="E77" i="21"/>
  <c r="F77" i="21" s="1"/>
  <c r="AK182" i="17"/>
  <c r="D93" i="21" s="1"/>
  <c r="AL182" i="17"/>
  <c r="E93" i="21"/>
  <c r="F93" i="21" s="1"/>
  <c r="AK148" i="17"/>
  <c r="D205" i="21" s="1"/>
  <c r="AL148" i="17"/>
  <c r="E205" i="21"/>
  <c r="F205" i="21" s="1"/>
  <c r="AK190" i="17"/>
  <c r="D256" i="21" s="1"/>
  <c r="AL190" i="17"/>
  <c r="E256" i="21"/>
  <c r="F256" i="21" s="1"/>
  <c r="AK130" i="17"/>
  <c r="D148" i="21" s="1"/>
  <c r="AL130" i="17"/>
  <c r="E148" i="21"/>
  <c r="F148" i="21" s="1"/>
  <c r="AK193" i="17"/>
  <c r="D114" i="21" s="1"/>
  <c r="AL193" i="17"/>
  <c r="E114" i="21"/>
  <c r="F114" i="21" s="1"/>
  <c r="A50" i="17"/>
  <c r="A56" i="17"/>
  <c r="E7" i="15"/>
  <c r="E11" i="15"/>
  <c r="O5" i="13"/>
  <c r="O9" i="13"/>
  <c r="L4" i="13"/>
  <c r="A52" i="17"/>
  <c r="J9" i="9"/>
  <c r="M4" i="15"/>
  <c r="M11" i="15"/>
  <c r="M4" i="13"/>
  <c r="J7" i="15"/>
  <c r="J11" i="15"/>
  <c r="D4" i="15"/>
  <c r="D8" i="13"/>
  <c r="F4" i="13"/>
  <c r="F7" i="13"/>
  <c r="E3" i="13"/>
  <c r="N4" i="13"/>
  <c r="E7" i="13"/>
  <c r="N8" i="13"/>
  <c r="J5" i="9"/>
  <c r="I4" i="15"/>
  <c r="D11" i="15"/>
  <c r="H7" i="15"/>
  <c r="L3" i="13"/>
  <c r="O4" i="13"/>
  <c r="E6" i="15"/>
  <c r="L7" i="13"/>
  <c r="O8" i="13"/>
  <c r="E10" i="15"/>
  <c r="F8" i="15"/>
  <c r="H9" i="13"/>
  <c r="D8" i="15"/>
  <c r="I11" i="15"/>
  <c r="M7" i="15"/>
  <c r="M10" i="15"/>
  <c r="M3" i="13"/>
  <c r="M7" i="13"/>
  <c r="J10" i="15"/>
  <c r="H11" i="15"/>
  <c r="K8" i="15"/>
  <c r="I9" i="13"/>
  <c r="I8" i="15"/>
  <c r="F3" i="13"/>
  <c r="F10" i="13"/>
  <c r="N3" i="13"/>
  <c r="E6" i="13"/>
  <c r="N7" i="13"/>
  <c r="E10" i="13"/>
  <c r="N5" i="13"/>
  <c r="K6" i="13"/>
  <c r="H5" i="13"/>
  <c r="D10" i="15"/>
  <c r="H6" i="15"/>
  <c r="O3" i="13"/>
  <c r="E5" i="15"/>
  <c r="L6" i="13"/>
  <c r="O7" i="13"/>
  <c r="E9" i="15"/>
  <c r="L10" i="13"/>
  <c r="I5" i="13"/>
  <c r="I8" i="9"/>
  <c r="D7" i="13"/>
  <c r="I10" i="15"/>
  <c r="M6" i="15"/>
  <c r="M9" i="15"/>
  <c r="M6" i="13"/>
  <c r="J9" i="15"/>
  <c r="M10" i="13"/>
  <c r="N9" i="13"/>
  <c r="E8" i="13"/>
  <c r="E4" i="13"/>
  <c r="F8" i="13"/>
  <c r="F5" i="13"/>
  <c r="D9" i="13"/>
  <c r="D7" i="15"/>
  <c r="G7" i="15"/>
  <c r="M9" i="13"/>
  <c r="J8" i="15"/>
  <c r="M5" i="13"/>
  <c r="J4" i="15"/>
  <c r="M8" i="15"/>
  <c r="M5" i="15"/>
  <c r="I9" i="15"/>
  <c r="K10" i="13"/>
  <c r="O10" i="13"/>
  <c r="L9" i="13"/>
  <c r="E8" i="15"/>
  <c r="O6" i="13"/>
  <c r="L5" i="13"/>
  <c r="E4" i="15"/>
  <c r="H8" i="15"/>
  <c r="H5" i="15"/>
  <c r="D9" i="15"/>
  <c r="G11" i="15"/>
  <c r="I4" i="9"/>
  <c r="N10" i="13"/>
  <c r="E9" i="13"/>
  <c r="N6" i="13"/>
  <c r="E5" i="13"/>
  <c r="F9" i="13"/>
  <c r="F6" i="13"/>
  <c r="D10" i="13"/>
  <c r="D6" i="5"/>
  <c r="H4" i="9"/>
  <c r="A51" i="17"/>
  <c r="J5" i="13"/>
  <c r="F4" i="9"/>
  <c r="L7" i="15"/>
  <c r="K5" i="9"/>
  <c r="G8" i="13"/>
  <c r="J9" i="13"/>
  <c r="F8" i="9"/>
  <c r="L11" i="15"/>
  <c r="K9" i="9"/>
  <c r="L5" i="15"/>
  <c r="H3" i="9"/>
  <c r="K5" i="13"/>
  <c r="F7" i="15"/>
  <c r="D5" i="5"/>
  <c r="H8" i="13"/>
  <c r="H7" i="9"/>
  <c r="K9" i="13"/>
  <c r="F11" i="15"/>
  <c r="D9" i="5"/>
  <c r="H4" i="13"/>
  <c r="I3" i="9"/>
  <c r="G6" i="15"/>
  <c r="J4" i="9"/>
  <c r="K7" i="15"/>
  <c r="E5" i="5"/>
  <c r="I7" i="9"/>
  <c r="G10" i="15"/>
  <c r="J8" i="9"/>
  <c r="E9" i="5"/>
  <c r="I7" i="15"/>
  <c r="F3" i="9"/>
  <c r="L6" i="15"/>
  <c r="K4" i="9"/>
  <c r="G7" i="13"/>
  <c r="J8" i="13"/>
  <c r="F7" i="9"/>
  <c r="L10" i="15"/>
  <c r="K4" i="13"/>
  <c r="F6" i="15"/>
  <c r="D4" i="5"/>
  <c r="H7" i="13"/>
  <c r="H6" i="9"/>
  <c r="K8" i="13"/>
  <c r="F10" i="15"/>
  <c r="D8" i="5"/>
  <c r="D6" i="15"/>
  <c r="J3" i="9"/>
  <c r="K6" i="15"/>
  <c r="E4" i="5"/>
  <c r="I7" i="13"/>
  <c r="G9" i="15"/>
  <c r="J7" i="9"/>
  <c r="E8" i="5"/>
  <c r="I6" i="15"/>
  <c r="K3" i="9"/>
  <c r="G6" i="13"/>
  <c r="J7" i="13"/>
  <c r="F6" i="9"/>
  <c r="L9" i="15"/>
  <c r="K7" i="9"/>
  <c r="G10" i="13"/>
  <c r="D3" i="5"/>
  <c r="H6" i="13"/>
  <c r="H5" i="9"/>
  <c r="K7" i="13"/>
  <c r="F9" i="15"/>
  <c r="D7" i="5"/>
  <c r="H10" i="13"/>
  <c r="H9" i="9"/>
  <c r="D5" i="15"/>
  <c r="E3" i="5"/>
  <c r="I6" i="13"/>
  <c r="I5" i="9"/>
  <c r="G8" i="15"/>
  <c r="J6" i="9"/>
  <c r="K9" i="15"/>
  <c r="E7" i="5"/>
  <c r="I10" i="13"/>
  <c r="I5" i="15"/>
  <c r="G5" i="13"/>
  <c r="J6" i="13"/>
  <c r="L8" i="15"/>
  <c r="K6" i="9"/>
  <c r="G9" i="13"/>
  <c r="J10" i="13"/>
  <c r="F9" i="9"/>
  <c r="D5" i="13"/>
  <c r="A53" i="17"/>
  <c r="I4" i="13"/>
  <c r="G5" i="15"/>
  <c r="G4" i="13"/>
  <c r="K5" i="15"/>
  <c r="F5" i="15"/>
  <c r="A60" i="17"/>
  <c r="E239" i="21" s="1"/>
  <c r="F239" i="21" s="1"/>
  <c r="K3" i="13"/>
  <c r="K2" i="9"/>
  <c r="H2" i="9"/>
  <c r="J2" i="9"/>
  <c r="K4" i="15"/>
  <c r="I3" i="13"/>
  <c r="I2" i="9"/>
  <c r="E2" i="5"/>
  <c r="L4" i="15"/>
  <c r="F4" i="15"/>
  <c r="D2" i="5"/>
  <c r="J3" i="13"/>
  <c r="H3" i="13"/>
  <c r="G3" i="13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G146" i="21" l="1"/>
  <c r="G130" i="21"/>
  <c r="G99" i="21"/>
  <c r="G144" i="21"/>
  <c r="G139" i="21"/>
  <c r="G171" i="21"/>
  <c r="E4" i="9"/>
  <c r="E8" i="9"/>
  <c r="G170" i="21"/>
  <c r="G106" i="21"/>
  <c r="D8" i="9"/>
  <c r="G188" i="21"/>
  <c r="G192" i="21"/>
  <c r="G98" i="21"/>
  <c r="AK60" i="17"/>
  <c r="D239" i="21" s="1"/>
  <c r="G239" i="21" s="1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G115" i="21"/>
  <c r="G254" i="21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77" i="21"/>
  <c r="G80" i="21"/>
  <c r="G104" i="21"/>
  <c r="G163" i="21"/>
  <c r="G148" i="21"/>
  <c r="G77" i="21"/>
  <c r="D6" i="9"/>
  <c r="G118" i="21"/>
  <c r="G69" i="21"/>
  <c r="G19" i="21"/>
  <c r="G50" i="21"/>
  <c r="G248" i="21"/>
  <c r="G237" i="21"/>
  <c r="G178" i="21"/>
  <c r="G11" i="21"/>
  <c r="G149" i="21"/>
  <c r="G92" i="21"/>
  <c r="G135" i="21"/>
  <c r="G164" i="21"/>
  <c r="G218" i="21"/>
  <c r="E5" i="9"/>
  <c r="G114" i="21"/>
  <c r="G93" i="21"/>
  <c r="G29" i="21"/>
  <c r="G2" i="9"/>
  <c r="G7" i="21"/>
  <c r="G143" i="21"/>
  <c r="G122" i="21"/>
  <c r="E2" i="9"/>
  <c r="G3" i="9"/>
  <c r="G8" i="21"/>
  <c r="G97" i="21"/>
  <c r="G174" i="21"/>
  <c r="G224" i="21"/>
  <c r="G166" i="21"/>
  <c r="G31" i="21"/>
  <c r="G151" i="21"/>
  <c r="G194" i="21"/>
  <c r="G58" i="21"/>
  <c r="G86" i="21"/>
  <c r="G78" i="21"/>
  <c r="G123" i="21"/>
  <c r="G4" i="9"/>
  <c r="G12" i="21"/>
  <c r="E6" i="9"/>
  <c r="G256" i="21"/>
  <c r="G89" i="21"/>
  <c r="G138" i="21"/>
  <c r="G75" i="21"/>
  <c r="G173" i="21"/>
  <c r="H11" i="13"/>
  <c r="D7" i="9"/>
  <c r="G120" i="21"/>
  <c r="G22" i="21"/>
  <c r="G35" i="21"/>
  <c r="G127" i="21"/>
  <c r="G131" i="21"/>
  <c r="G5" i="9"/>
  <c r="G162" i="21"/>
  <c r="K11" i="13"/>
  <c r="G7" i="9"/>
  <c r="G205" i="21"/>
  <c r="G208" i="21"/>
  <c r="H12" i="13"/>
  <c r="L11" i="13"/>
  <c r="D3" i="9"/>
  <c r="G204" i="21"/>
  <c r="D2" i="9"/>
  <c r="E9" i="9"/>
  <c r="E3" i="9"/>
  <c r="E11" i="13"/>
  <c r="G12" i="13"/>
  <c r="G200" i="21"/>
  <c r="J11" i="13"/>
  <c r="D5" i="9"/>
  <c r="E7" i="9"/>
  <c r="K12" i="13"/>
  <c r="O11" i="13"/>
  <c r="G9" i="9"/>
  <c r="G165" i="21"/>
  <c r="I12" i="13"/>
  <c r="M11" i="13"/>
  <c r="D4" i="9"/>
  <c r="D9" i="9"/>
  <c r="G8" i="9"/>
  <c r="G220" i="21"/>
  <c r="G193" i="21"/>
  <c r="G157" i="21"/>
  <c r="G6" i="9"/>
  <c r="AL60" i="17"/>
  <c r="G11" i="13"/>
  <c r="G180" i="21"/>
  <c r="J12" i="13"/>
  <c r="N11" i="13"/>
  <c r="I11" i="13"/>
  <c r="F2" i="9"/>
  <c r="G152" i="21"/>
  <c r="AL56" i="17"/>
  <c r="AK56" i="17"/>
  <c r="D39" i="21" s="1"/>
  <c r="E39" i="21"/>
  <c r="F39" i="21" s="1"/>
  <c r="AK50" i="17"/>
  <c r="D48" i="21" s="1"/>
  <c r="AL50" i="17"/>
  <c r="E48" i="21"/>
  <c r="F48" i="21" s="1"/>
  <c r="E38" i="21"/>
  <c r="F38" i="21" s="1"/>
  <c r="AL53" i="17"/>
  <c r="AK53" i="17"/>
  <c r="D38" i="21" s="1"/>
  <c r="AK51" i="17"/>
  <c r="D71" i="21" s="1"/>
  <c r="AL51" i="17"/>
  <c r="E71" i="21"/>
  <c r="F71" i="21" s="1"/>
  <c r="AK52" i="17"/>
  <c r="D5" i="21" s="1"/>
  <c r="AL52" i="17"/>
  <c r="E5" i="21"/>
  <c r="F5" i="21" s="1"/>
  <c r="G39" i="21" l="1"/>
  <c r="G48" i="21"/>
  <c r="G5" i="21"/>
  <c r="G71" i="21"/>
  <c r="G3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<sst xmlns="http://schemas.openxmlformats.org/spreadsheetml/2006/main" count="1136" uniqueCount="692">
  <si>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</si>
  <si>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</si>
  <si>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</si>
  <si>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</si>
  <si>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</si>
  <si>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</si>
  <si>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</si>
  <si>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</si>
  <si>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</si>
  <si>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</si>
  <si>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</si>
  <si>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</si>
  <si>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</si>
  <si>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</si>
  <si>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</si>
  <si>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</si>
  <si>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</si>
  <si>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</si>
  <si>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</si>
  <si>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</si>
  <si>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</si>
  <si>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</si>
  <si>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</si>
  <si>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</si>
  <si>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</si>
  <si>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</si>
  <si>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</si>
  <si>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</si>
  <si>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</si>
  <si>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</si>
  <si>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</si>
  <si>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</si>
  <si>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</si>
  <si>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</si>
  <si>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</si>
  <si>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</si>
  <si>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</si>
  <si>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</si>
  <si>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</si>
  <si>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</si>
  <si>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</si>
  <si>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</si>
  <si>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</si>
  <si>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</si>
  <si>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</si>
  <si>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</si>
  <si>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</si>
  <si>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</si>
  <si>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</si>
  <si>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</si>
  <si>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</si>
  <si>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</si>
  <si>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</si>
  <si>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</si>
  <si>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</si>
  <si>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</si>
  <si>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</si>
  <si>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</si>
  <si>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</si>
  <si>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</si>
  <si>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</si>
  <si>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</si>
  <si>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</si>
  <si>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</si>
  <si>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</si>
  <si>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</si>
  <si>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</si>
  <si>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</si>
  <si>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</si>
  <si>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</si>
  <si>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</si>
  <si>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</si>
  <si>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</si>
  <si>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</si>
  <si>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</si>
  <si>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</si>
  <si>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</si>
  <si>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</si>
  <si>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</si>
  <si>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</si>
  <si>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</si>
  <si>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</si>
  <si>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</si>
  <si>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</si>
  <si>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</si>
  <si>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</si>
  <si>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</si>
  <si>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</si>
  <si>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</si>
  <si>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</si>
  <si>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</si>
  <si>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</si>
  <si>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</si>
  <si>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</si>
  <si>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</si>
  <si>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</si>
  <si>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</si>
  <si>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</si>
  <si>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</si>
  <si>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</si>
  <si>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</si>
  <si>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</si>
  <si>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</si>
  <si>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</si>
  <si>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</si>
  <si>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</si>
  <si>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</si>
  <si>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</si>
  <si>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</si>
  <si>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</si>
  <si>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</si>
  <si>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</si>
  <si>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</si>
  <si>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</si>
  <si>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</si>
  <si>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</si>
  <si>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</si>
  <si>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</si>
  <si>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</si>
  <si>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</si>
  <si>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</si>
  <si>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</si>
  <si>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</si>
  <si>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</si>
  <si>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</si>
  <si>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</si>
  <si>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</si>
  <si>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</si>
  <si>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</si>
  <si>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</si>
  <si>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</si>
  <si>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</si>
  <si>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</si>
  <si>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</si>
  <si>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</si>
  <si>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</si>
  <si>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</si>
  <si>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</si>
  <si>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</si>
  <si>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</si>
  <si>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</si>
  <si>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</si>
  <si>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</si>
  <si>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</si>
  <si>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</si>
  <si>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</si>
  <si>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</si>
  <si>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</si>
  <si>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</si>
  <si>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</si>
  <si>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</si>
  <si>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</si>
  <si>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</si>
  <si>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</si>
  <si>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</si>
  <si>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</si>
  <si>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</si>
  <si>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</si>
  <si>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</si>
  <si>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</si>
  <si>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</si>
  <si>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</si>
  <si>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</si>
  <si>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</si>
  <si>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</si>
  <si>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</si>
  <si>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</si>
  <si>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</si>
  <si>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</si>
  <si>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</si>
  <si>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</si>
  <si>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</si>
  <si>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</si>
  <si>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</si>
  <si>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</si>
  <si>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</si>
  <si>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</si>
  <si>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</si>
  <si>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</si>
  <si>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</si>
  <si>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</si>
  <si>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</si>
  <si>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</si>
  <si>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</si>
  <si>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</si>
  <si>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</si>
  <si>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</si>
  <si>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</si>
  <si>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</si>
  <si>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</si>
  <si>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</si>
  <si>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</si>
  <si>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</si>
  <si>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</si>
  <si>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</si>
  <si>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</si>
  <si>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</si>
  <si>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</si>
  <si>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</si>
  <si>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</si>
  <si>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</si>
  <si>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</si>
  <si>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</si>
  <si>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</si>
  <si>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</si>
  <si>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</si>
  <si>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</si>
  <si>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</si>
  <si>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</si>
  <si>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</si>
  <si>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</si>
  <si>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</si>
  <si>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</si>
  <si>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</si>
  <si>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</si>
  <si>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</si>
  <si>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</si>
  <si>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</si>
  <si>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</si>
  <si>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</si>
  <si>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</si>
  <si>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</si>
  <si>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</si>
  <si>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</si>
  <si>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</si>
  <si>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</si>
  <si>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</si>
  <si>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</si>
  <si>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</si>
  <si>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</si>
  <si>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</si>
  <si>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</si>
  <si>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</si>
  <si>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</si>
  <si>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</si>
  <si>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</si>
  <si>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</si>
  <si>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</si>
  <si>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</si>
  <si>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</si>
  <si>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</si>
  <si>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</si>
  <si>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</si>
  <si>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</si>
  <si>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</si>
  <si>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</si>
  <si>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</si>
  <si>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</si>
  <si>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</si>
  <si>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</si>
  <si>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</si>
  <si>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</si>
  <si>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</si>
  <si>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</si>
  <si>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</si>
  <si>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</si>
  <si>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</si>
  <si>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</si>
  <si>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</si>
  <si>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</si>
  <si>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</si>
  <si>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</si>
  <si>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</si>
  <si>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</si>
  <si>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</si>
  <si>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</si>
  <si>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</si>
  <si>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</si>
  <si>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</si>
  <si>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</si>
  <si>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</si>
  <si>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</si>
  <si>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</si>
  <si>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</si>
  <si>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</si>
  <si>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</si>
  <si>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</si>
  <si>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</si>
  <si>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</si>
  <si>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</si>
  <si>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</si>
  <si>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</si>
  <si>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</si>
  <si>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</si>
  <si>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</si>
  <si>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</si>
  <si>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</si>
  <si>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</si>
  <si>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</si>
  <si>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</si>
  <si>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</si>
  <si>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</si>
  <si>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</si>
  <si>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</si>
  <si>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</si>
  <si>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</si>
  <si>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</si>
  <si>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</si>
  <si>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</si>
  <si>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</si>
  <si>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</si>
  <si>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</si>
  <si>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</si>
  <si>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</si>
  <si>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</si>
  <si>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</si>
  <si>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</si>
  <si>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</si>
  <si>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</si>
  <si>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</si>
  <si>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</si>
  <si>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</si>
  <si>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</si>
  <si>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</si>
  <si>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</si>
  <si>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</si>
  <si>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</si>
  <si>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</si>
  <si>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</si>
  <si>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</si>
  <si>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</si>
  <si>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</si>
  <si>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</si>
  <si>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</si>
  <si>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</si>
  <si>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</si>
  <si>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</si>
  <si>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</si>
  <si>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</si>
  <si>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</si>
  <si>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</si>
  <si>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</si>
  <si>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</si>
  <si>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</si>
  <si>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</si>
  <si>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</si>
  <si>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</si>
  <si>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</si>
  <si>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</si>
  <si>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</si>
  <si>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</si>
  <si>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</si>
  <si>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</si>
  <si>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</si>
  <si>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</si>
  <si>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</si>
  <si>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</si>
  <si>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</si>
  <si>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</si>
  <si>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</si>
  <si>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</si>
  <si>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</si>
  <si>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</si>
  <si>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</si>
  <si>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</si>
  <si>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</si>
  <si>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</si>
  <si>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</si>
  <si>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</si>
  <si>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</si>
  <si>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</si>
  <si>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</si>
  <si>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</si>
  <si>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</si>
  <si>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</si>
  <si>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</si>
  <si>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</si>
  <si>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</si>
  <si>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</si>
  <si>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</si>
  <si>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</si>
  <si>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</si>
  <si>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</si>
  <si>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</si>
  <si>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</si>
  <si>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</si>
  <si>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</si>
  <si>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</si>
  <si>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</si>
  <si>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</si>
  <si>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</si>
  <si>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</si>
  <si>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</si>
  <si>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</si>
  <si>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</si>
  <si>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</si>
  <si>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</si>
  <si>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</si>
  <si>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</si>
  <si>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</si>
  <si>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</si>
  <si>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</si>
  <si>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</si>
  <si>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</si>
  <si>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</si>
  <si>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</si>
  <si>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</si>
  <si>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</si>
  <si>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</si>
  <si>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</si>
  <si>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</si>
  <si>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</si>
  <si>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</si>
  <si>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</si>
  <si>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</si>
  <si>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</si>
  <si>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</si>
  <si>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</si>
  <si>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</si>
  <si>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</si>
  <si>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</si>
  <si>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</si>
  <si>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</si>
  <si>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</si>
  <si>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</si>
  <si>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</si>
  <si>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</si>
  <si>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</si>
  <si>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</si>
  <si>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</si>
  <si>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</si>
  <si>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</si>
  <si>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</si>
  <si>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</si>
  <si>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</si>
  <si>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</si>
  <si>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</si>
  <si>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</si>
  <si>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</si>
  <si>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</si>
  <si>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</si>
  <si>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</si>
  <si>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</si>
  <si>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</si>
  <si>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</si>
  <si>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</si>
  <si>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</si>
  <si>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</si>
  <si>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</si>
  <si>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</si>
  <si>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</si>
  <si>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</si>
  <si>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</si>
  <si>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</si>
  <si>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</si>
  <si>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</si>
  <si>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</si>
  <si>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</si>
  <si>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</si>
  <si>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</si>
  <si>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</si>
  <si>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</si>
  <si>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</si>
  <si>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</si>
  <si>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</si>
  <si>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</si>
  <si>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</si>
  <si>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</si>
  <si>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</si>
  <si>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</si>
  <si>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</si>
  <si>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</si>
  <si>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</si>
  <si>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</si>
  <si>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</si>
  <si>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</si>
  <si>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</si>
  <si>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</si>
  <si>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</si>
  <si>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</si>
  <si>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</si>
  <si>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</si>
  <si>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</si>
  <si>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</si>
  <si>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</si>
  <si>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</si>
  <si>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</si>
  <si>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</si>
  <si>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</si>
  <si>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</si>
  <si>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</si>
  <si>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</si>
  <si>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</si>
  <si>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</si>
  <si>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</si>
  <si>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</si>
  <si>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</si>
  <si>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</si>
  <si>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</si>
  <si>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</si>
  <si>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</si>
  <si>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</si>
  <si>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</si>
  <si>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</si>
  <si>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</si>
  <si>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</si>
  <si>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</si>
  <si>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</si>
  <si>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</si>
  <si>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</si>
  <si>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</si>
  <si>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</si>
  <si>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</si>
  <si>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</si>
  <si>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</si>
  <si>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</si>
  <si>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</si>
  <si>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</si>
  <si>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</si>
  <si>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</si>
  <si>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</si>
  <si>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</si>
  <si>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</si>
  <si>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</si>
  <si>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</si>
  <si>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</si>
  <si>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</si>
  <si>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</si>
  <si>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</si>
  <si>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</si>
  <si>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</si>
  <si>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</si>
  <si>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</si>
  <si>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</si>
  <si>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</si>
  <si>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</si>
  <si>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</si>
  <si>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</si>
  <si>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</si>
  <si>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</si>
  <si>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</si>
  <si>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</si>
  <si>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</si>
  <si>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</si>
  <si>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</si>
  <si>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</si>
  <si>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</si>
  <si>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</si>
  <si>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</si>
  <si>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</si>
  <si>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</si>
  <si>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</si>
  <si>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</si>
  <si>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</si>
  <si>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</si>
  <si>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</si>
  <si>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</si>
  <si>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</si>
  <si>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</si>
  <si>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</si>
  <si>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</si>
  <si>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</si>
  <si>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</si>
  <si>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</si>
  <si>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</si>
  <si>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</si>
  <si>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</si>
  <si>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</si>
  <si>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</si>
  <si>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</si>
  <si>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</si>
  <si>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</si>
  <si>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</si>
  <si>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</si>
  <si>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</si>
  <si>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</si>
  <si>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</si>
  <si>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</si>
  <si>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</si>
  <si>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</si>
  <si>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</si>
  <si>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</si>
  <si>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</si>
  <si>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</si>
  <si>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</si>
  <si>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</si>
  <si>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</si>
  <si>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</si>
  <si>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</si>
  <si>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</si>
  <si>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</si>
  <si>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</si>
  <si>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</si>
  <si>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</si>
  <si>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</si>
  <si>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</si>
  <si>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</si>
  <si>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</si>
  <si>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</si>
  <si>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</si>
  <si>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</si>
  <si>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</si>
  <si>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</si>
  <si>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</si>
  <si>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</si>
  <si>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</si>
  <si>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</si>
  <si>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</si>
  <si>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</si>
  <si>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</si>
  <si>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</si>
  <si>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</si>
  <si>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</si>
  <si>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</si>
  <si>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</si>
  <si>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</si>
  <si>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</si>
  <si>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</si>
  <si>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</si>
  <si>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</si>
  <si>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</si>
  <si>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</si>
  <si>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</si>
  <si>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</si>
  <si>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</si>
  <si>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</si>
  <si>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</si>
  <si>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</si>
  <si>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</si>
  <si>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</si>
  <si>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</si>
  <si>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</si>
  <si>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</si>
  <si>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</si>
  <si>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</si>
  <si>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</si>
  <si>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</si>
  <si>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</si>
  <si>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</si>
  <si>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</si>
  <si>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</si>
  <si>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</si>
  <si>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</si>
  <si>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</si>
  <si>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</si>
  <si>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</si>
  <si>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</si>
  <si>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</si>
  <si>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</si>
  <si>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</si>
  <si>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</si>
  <si>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</si>
  <si>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</si>
  <si>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</si>
  <si>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</si>
  <si>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</si>
  <si>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</si>
  <si>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</si>
  <si>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</si>
  <si>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</si>
  <si>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</si>
  <si>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</si>
  <si>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</si>
  <si>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</si>
  <si>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</si>
  <si>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</si>
  <si>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</si>
  <si>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</si>
  <si>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</si>
  <si>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</si>
  <si>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</si>
  <si>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</si>
  <si>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</si>
  <si>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</si>
  <si>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</si>
  <si>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</si>
  <si>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</si>
  <si>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</si>
  <si>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</si>
  <si>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</si>
  <si>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</si>
  <si>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</si>
  <si>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</si>
  <si>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</si>
  <si>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</si>
  <si>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</si>
  <si>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</si>
  <si>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</si>
  <si>
    <t>Levels</t>
  </si>
  <si>
    <t>Hits</t>
  </si>
  <si>
    <t>Real Hits</t>
  </si>
  <si>
    <t>Traversal time 1000 points AABBs</t>
  </si>
  <si>
    <t>Influence areas</t>
  </si>
  <si>
    <t>Traversal time 1000 points octree</t>
  </si>
  <si>
    <t>Octree faster%</t>
  </si>
  <si>
    <t>Octree error</t>
  </si>
  <si>
    <t>Threshold</t>
  </si>
  <si>
    <t>Acceptable</t>
  </si>
  <si>
    <t>Excellent</t>
  </si>
  <si>
    <t>Cost (PAH+SPFH)</t>
  </si>
  <si>
    <t>Splittings attempted</t>
  </si>
  <si>
    <t>Fallbacks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</si>
</sst>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7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  <xf numFmtId="9" fontId="16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9" fontId="16" fillId="0" borderId="0" xfId="1" applyNumberFormat="1" applyFont="1" applyAlignment="1">
      <alignment wrapText="1"/>
    </xf>
    <xf numFmtId="9" fontId="0" fillId="0" borderId="0" xfId="1" applyNumberFormat="1" applyFont="1"/>
    <xf numFmtId="0" fontId="0" fillId="35" borderId="0" xfId="0" applyFill="1"/>
    <xf numFmtId="1" fontId="0" fillId="35" borderId="0" xfId="0" applyNumberFormat="1" applyFill="1"/>
    <xf numFmtId="167" fontId="0" fillId="35" borderId="0" xfId="0" applyNumberFormat="1" applyFill="1"/>
    <xf numFmtId="9" fontId="0" fillId="35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0.652182936668396</c:v>
                </c:pt>
                <c:pt idx="1">
                  <c:v>0.79859465360641402</c:v>
                </c:pt>
                <c:pt idx="2">
                  <c:v>0.68322086334228505</c:v>
                </c:pt>
                <c:pt idx="3">
                  <c:v>0.73644262552261297</c:v>
                </c:pt>
                <c:pt idx="4">
                  <c:v>0.60385316610336304</c:v>
                </c:pt>
                <c:pt idx="5">
                  <c:v>0.77175974845886197</c:v>
                </c:pt>
                <c:pt idx="6">
                  <c:v>0.38601073622703502</c:v>
                </c:pt>
                <c:pt idx="7">
                  <c:v>0.634998619556427</c:v>
                </c:pt>
                <c:pt idx="8">
                  <c:v>0.57274359464645297</c:v>
                </c:pt>
                <c:pt idx="9">
                  <c:v>0.53669410943984897</c:v>
                </c:pt>
                <c:pt idx="10">
                  <c:v>0.54924112558364802</c:v>
                </c:pt>
                <c:pt idx="11">
                  <c:v>0.79414814710616999</c:v>
                </c:pt>
                <c:pt idx="12">
                  <c:v>0.74940484762191695</c:v>
                </c:pt>
                <c:pt idx="13">
                  <c:v>0.507252156734466</c:v>
                </c:pt>
                <c:pt idx="14">
                  <c:v>0.52255660295486395</c:v>
                </c:pt>
                <c:pt idx="15">
                  <c:v>0.78064823150634699</c:v>
                </c:pt>
                <c:pt idx="16">
                  <c:v>0.74778074026107699</c:v>
                </c:pt>
                <c:pt idx="17">
                  <c:v>0.360920429229736</c:v>
                </c:pt>
                <c:pt idx="18">
                  <c:v>0.75203388929366999</c:v>
                </c:pt>
                <c:pt idx="19">
                  <c:v>0.46082118153571999</c:v>
                </c:pt>
                <c:pt idx="20">
                  <c:v>0.64652210474014205</c:v>
                </c:pt>
                <c:pt idx="21">
                  <c:v>0.53744429349899203</c:v>
                </c:pt>
                <c:pt idx="22">
                  <c:v>0.60087847709655695</c:v>
                </c:pt>
                <c:pt idx="23">
                  <c:v>0.61998045444488503</c:v>
                </c:pt>
                <c:pt idx="24">
                  <c:v>0.61822599172592096</c:v>
                </c:pt>
                <c:pt idx="25">
                  <c:v>0.63692587614059404</c:v>
                </c:pt>
                <c:pt idx="26">
                  <c:v>0.27475094795227001</c:v>
                </c:pt>
                <c:pt idx="27">
                  <c:v>0.62543076276779097</c:v>
                </c:pt>
                <c:pt idx="28">
                  <c:v>0.523026943206787</c:v>
                </c:pt>
                <c:pt idx="29">
                  <c:v>0.546530961990356</c:v>
                </c:pt>
                <c:pt idx="30">
                  <c:v>0.17100016772747001</c:v>
                </c:pt>
                <c:pt idx="31">
                  <c:v>0.75319504737854004</c:v>
                </c:pt>
                <c:pt idx="32">
                  <c:v>0.66479027271270696</c:v>
                </c:pt>
                <c:pt idx="33">
                  <c:v>0.73709601163864102</c:v>
                </c:pt>
                <c:pt idx="34">
                  <c:v>0.79502826929092396</c:v>
                </c:pt>
                <c:pt idx="35">
                  <c:v>0.29057911038398698</c:v>
                </c:pt>
                <c:pt idx="36">
                  <c:v>0.62311804294586104</c:v>
                </c:pt>
                <c:pt idx="37">
                  <c:v>0.435580223798751</c:v>
                </c:pt>
                <c:pt idx="38">
                  <c:v>0.33913570642471302</c:v>
                </c:pt>
                <c:pt idx="39">
                  <c:v>0.80624109506607</c:v>
                </c:pt>
                <c:pt idx="40">
                  <c:v>0.81798630952835005</c:v>
                </c:pt>
                <c:pt idx="41">
                  <c:v>0.37961572408676098</c:v>
                </c:pt>
                <c:pt idx="42">
                  <c:v>0.61205977201461703</c:v>
                </c:pt>
                <c:pt idx="43">
                  <c:v>0.26</c:v>
                </c:pt>
                <c:pt idx="44">
                  <c:v>0.512032151222229</c:v>
                </c:pt>
                <c:pt idx="45">
                  <c:v>0.74891310930251997</c:v>
                </c:pt>
                <c:pt idx="46">
                  <c:v>0.57119894027709905</c:v>
                </c:pt>
                <c:pt idx="47">
                  <c:v>0.74582278728485096</c:v>
                </c:pt>
                <c:pt idx="48">
                  <c:v>0.68625092506408603</c:v>
                </c:pt>
                <c:pt idx="49">
                  <c:v>0.47498703002929599</c:v>
                </c:pt>
                <c:pt idx="50">
                  <c:v>0.62952047586440996</c:v>
                </c:pt>
                <c:pt idx="51">
                  <c:v>0.51864355802536</c:v>
                </c:pt>
                <c:pt idx="52">
                  <c:v>0.58781558275222701</c:v>
                </c:pt>
                <c:pt idx="53">
                  <c:v>0.61459290981292702</c:v>
                </c:pt>
                <c:pt idx="54">
                  <c:v>0.63198232650756803</c:v>
                </c:pt>
                <c:pt idx="55">
                  <c:v>0.571402788162231</c:v>
                </c:pt>
                <c:pt idx="56">
                  <c:v>0.82622492313384999</c:v>
                </c:pt>
                <c:pt idx="57">
                  <c:v>0.81930744647979703</c:v>
                </c:pt>
                <c:pt idx="58">
                  <c:v>0.83541232347488403</c:v>
                </c:pt>
                <c:pt idx="59">
                  <c:v>0.50832271575927701</c:v>
                </c:pt>
                <c:pt idx="60">
                  <c:v>0.52020674943923895</c:v>
                </c:pt>
                <c:pt idx="61">
                  <c:v>0.79885619878768899</c:v>
                </c:pt>
                <c:pt idx="62">
                  <c:v>0.70698118209838801</c:v>
                </c:pt>
                <c:pt idx="63">
                  <c:v>0.47806411981582603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90.890159606933594</c:v>
                </c:pt>
                <c:pt idx="1">
                  <c:v>109.34432220458901</c:v>
                </c:pt>
                <c:pt idx="2">
                  <c:v>80.182022094726506</c:v>
                </c:pt>
                <c:pt idx="3">
                  <c:v>82.753974914550696</c:v>
                </c:pt>
                <c:pt idx="4">
                  <c:v>87.915367126464801</c:v>
                </c:pt>
                <c:pt idx="5">
                  <c:v>111.057884216308</c:v>
                </c:pt>
                <c:pt idx="6">
                  <c:v>50.5971069335937</c:v>
                </c:pt>
                <c:pt idx="7">
                  <c:v>189.47019958496</c:v>
                </c:pt>
                <c:pt idx="8">
                  <c:v>77.165237426757798</c:v>
                </c:pt>
                <c:pt idx="9">
                  <c:v>185.74620056152301</c:v>
                </c:pt>
                <c:pt idx="10">
                  <c:v>48.129196166992102</c:v>
                </c:pt>
                <c:pt idx="11">
                  <c:v>171.66433715820301</c:v>
                </c:pt>
                <c:pt idx="12">
                  <c:v>130.46253967285099</c:v>
                </c:pt>
                <c:pt idx="13">
                  <c:v>59.732048034667898</c:v>
                </c:pt>
                <c:pt idx="14">
                  <c:v>145.83134460449199</c:v>
                </c:pt>
                <c:pt idx="15">
                  <c:v>64.734176635742102</c:v>
                </c:pt>
                <c:pt idx="16">
                  <c:v>169.31607055664</c:v>
                </c:pt>
                <c:pt idx="17">
                  <c:v>51.841480255126903</c:v>
                </c:pt>
                <c:pt idx="18">
                  <c:v>64.706016540527301</c:v>
                </c:pt>
                <c:pt idx="19">
                  <c:v>120.236862182617</c:v>
                </c:pt>
                <c:pt idx="20">
                  <c:v>96.881286621093693</c:v>
                </c:pt>
                <c:pt idx="21">
                  <c:v>45.330436706542898</c:v>
                </c:pt>
                <c:pt idx="22">
                  <c:v>219.44371032714801</c:v>
                </c:pt>
                <c:pt idx="23">
                  <c:v>78.297546386718693</c:v>
                </c:pt>
                <c:pt idx="24">
                  <c:v>93.630088806152301</c:v>
                </c:pt>
                <c:pt idx="25">
                  <c:v>80.921203613281193</c:v>
                </c:pt>
                <c:pt idx="26">
                  <c:v>74.683212280273395</c:v>
                </c:pt>
                <c:pt idx="27">
                  <c:v>226.13757324218699</c:v>
                </c:pt>
                <c:pt idx="28">
                  <c:v>36.1896362304687</c:v>
                </c:pt>
                <c:pt idx="29">
                  <c:v>45.355594635009702</c:v>
                </c:pt>
                <c:pt idx="30">
                  <c:v>12.965242385864199</c:v>
                </c:pt>
                <c:pt idx="31">
                  <c:v>66.065628051757798</c:v>
                </c:pt>
                <c:pt idx="32">
                  <c:v>90.6287841796875</c:v>
                </c:pt>
                <c:pt idx="33">
                  <c:v>80.622703552246094</c:v>
                </c:pt>
                <c:pt idx="34">
                  <c:v>129.28790283203099</c:v>
                </c:pt>
                <c:pt idx="35">
                  <c:v>16.2036628723144</c:v>
                </c:pt>
                <c:pt idx="36">
                  <c:v>59.452774047851499</c:v>
                </c:pt>
                <c:pt idx="37">
                  <c:v>20.766408920288001</c:v>
                </c:pt>
                <c:pt idx="38">
                  <c:v>16.893653869628899</c:v>
                </c:pt>
                <c:pt idx="39">
                  <c:v>281.89448547363202</c:v>
                </c:pt>
                <c:pt idx="40">
                  <c:v>124.682960510253</c:v>
                </c:pt>
                <c:pt idx="41">
                  <c:v>18.404829025268501</c:v>
                </c:pt>
                <c:pt idx="42">
                  <c:v>54.949974060058501</c:v>
                </c:pt>
                <c:pt idx="43">
                  <c:v>60.552474975585902</c:v>
                </c:pt>
                <c:pt idx="44">
                  <c:v>21.026401519775298</c:v>
                </c:pt>
                <c:pt idx="45">
                  <c:v>117.50262451171869</c:v>
                </c:pt>
                <c:pt idx="46">
                  <c:v>290.63484191894497</c:v>
                </c:pt>
                <c:pt idx="47">
                  <c:v>179.95582580566401</c:v>
                </c:pt>
                <c:pt idx="48">
                  <c:v>197.75382995605401</c:v>
                </c:pt>
                <c:pt idx="49">
                  <c:v>33.57958984375</c:v>
                </c:pt>
                <c:pt idx="50">
                  <c:v>176.360450744628</c:v>
                </c:pt>
                <c:pt idx="51">
                  <c:v>41.413665771484304</c:v>
                </c:pt>
                <c:pt idx="52">
                  <c:v>70.149509429931598</c:v>
                </c:pt>
                <c:pt idx="53">
                  <c:v>246.37242126464801</c:v>
                </c:pt>
                <c:pt idx="54">
                  <c:v>319.32221984863202</c:v>
                </c:pt>
                <c:pt idx="55">
                  <c:v>32.966405868530202</c:v>
                </c:pt>
                <c:pt idx="56">
                  <c:v>82.324317932128906</c:v>
                </c:pt>
                <c:pt idx="57">
                  <c:v>314.92419433593699</c:v>
                </c:pt>
                <c:pt idx="58">
                  <c:v>218.96432495117099</c:v>
                </c:pt>
                <c:pt idx="59">
                  <c:v>41.070003509521399</c:v>
                </c:pt>
                <c:pt idx="60">
                  <c:v>174.89299774169899</c:v>
                </c:pt>
                <c:pt idx="61">
                  <c:v>124.9075164794921</c:v>
                </c:pt>
                <c:pt idx="62">
                  <c:v>198.608848571777</c:v>
                </c:pt>
                <c:pt idx="63">
                  <c:v>68.327163696289006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8.7930669239485865E-2</c:v>
                </c:pt>
                <c:pt idx="1">
                  <c:v>5.4122962743074522E-2</c:v>
                </c:pt>
                <c:pt idx="2">
                  <c:v>0.16679195632467553</c:v>
                </c:pt>
                <c:pt idx="3">
                  <c:v>0.18262579377028773</c:v>
                </c:pt>
                <c:pt idx="4">
                  <c:v>8.949427502856161E-2</c:v>
                </c:pt>
                <c:pt idx="5">
                  <c:v>0.18156681328085011</c:v>
                </c:pt>
                <c:pt idx="6">
                  <c:v>9.63170417021042E-2</c:v>
                </c:pt>
                <c:pt idx="7">
                  <c:v>7.2640590469179048E-2</c:v>
                </c:pt>
                <c:pt idx="8">
                  <c:v>0.17498197909174926</c:v>
                </c:pt>
                <c:pt idx="9">
                  <c:v>3.461444058008234E-2</c:v>
                </c:pt>
                <c:pt idx="10">
                  <c:v>8.7998708126235281E-2</c:v>
                </c:pt>
                <c:pt idx="11">
                  <c:v>0.13325989935818461</c:v>
                </c:pt>
                <c:pt idx="12">
                  <c:v>0.11706726889268368</c:v>
                </c:pt>
                <c:pt idx="13">
                  <c:v>0.34638757872431719</c:v>
                </c:pt>
                <c:pt idx="14">
                  <c:v>0.23353242461097026</c:v>
                </c:pt>
                <c:pt idx="15">
                  <c:v>0.33707982187928442</c:v>
                </c:pt>
                <c:pt idx="16">
                  <c:v>0.23671500492009279</c:v>
                </c:pt>
                <c:pt idx="17">
                  <c:v>6.7805129840843761E-2</c:v>
                </c:pt>
                <c:pt idx="18">
                  <c:v>5.7483298428999199E-2</c:v>
                </c:pt>
                <c:pt idx="19">
                  <c:v>0.20529848544825152</c:v>
                </c:pt>
                <c:pt idx="20">
                  <c:v>4.40584169359068E-2</c:v>
                </c:pt>
                <c:pt idx="21">
                  <c:v>4.3388245795349216E-2</c:v>
                </c:pt>
                <c:pt idx="22">
                  <c:v>0.4543581760239544</c:v>
                </c:pt>
                <c:pt idx="23">
                  <c:v>9.9870882816486498E-2</c:v>
                </c:pt>
                <c:pt idx="24">
                  <c:v>0.35416929573132999</c:v>
                </c:pt>
                <c:pt idx="25">
                  <c:v>6.5307046497399532E-2</c:v>
                </c:pt>
                <c:pt idx="26">
                  <c:v>0.49392301971196656</c:v>
                </c:pt>
                <c:pt idx="27">
                  <c:v>3.7160549476704365E-2</c:v>
                </c:pt>
                <c:pt idx="28">
                  <c:v>0.23003442442068392</c:v>
                </c:pt>
                <c:pt idx="29">
                  <c:v>7.1013685982512197E-3</c:v>
                </c:pt>
                <c:pt idx="30">
                  <c:v>0.36194690307020388</c:v>
                </c:pt>
                <c:pt idx="31">
                  <c:v>4.192590668303988E-2</c:v>
                </c:pt>
                <c:pt idx="32">
                  <c:v>2.2155120087714371E-2</c:v>
                </c:pt>
                <c:pt idx="33">
                  <c:v>0.36230307808226919</c:v>
                </c:pt>
                <c:pt idx="34">
                  <c:v>0.24022074229294485</c:v>
                </c:pt>
                <c:pt idx="35">
                  <c:v>0.24013524351999832</c:v>
                </c:pt>
                <c:pt idx="36">
                  <c:v>6.725297192299183E-2</c:v>
                </c:pt>
                <c:pt idx="37">
                  <c:v>0.12587388894459928</c:v>
                </c:pt>
                <c:pt idx="38">
                  <c:v>0.12206189777143858</c:v>
                </c:pt>
                <c:pt idx="39">
                  <c:v>1.0431286607106194</c:v>
                </c:pt>
                <c:pt idx="40">
                  <c:v>0.27538934722242703</c:v>
                </c:pt>
                <c:pt idx="41">
                  <c:v>7.0370100260475688E-2</c:v>
                </c:pt>
                <c:pt idx="42">
                  <c:v>0.11626145558889345</c:v>
                </c:pt>
                <c:pt idx="43">
                  <c:v>0.53607040509302606</c:v>
                </c:pt>
                <c:pt idx="44">
                  <c:v>6.6615154368540624E-2</c:v>
                </c:pt>
                <c:pt idx="45">
                  <c:v>0.22397983560640555</c:v>
                </c:pt>
                <c:pt idx="46">
                  <c:v>0.43104655184111595</c:v>
                </c:pt>
                <c:pt idx="47">
                  <c:v>0.3848510005706885</c:v>
                </c:pt>
                <c:pt idx="48">
                  <c:v>0.55875126415557574</c:v>
                </c:pt>
                <c:pt idx="49">
                  <c:v>0.47131760802378864</c:v>
                </c:pt>
                <c:pt idx="50">
                  <c:v>0.68370102938774502</c:v>
                </c:pt>
                <c:pt idx="51">
                  <c:v>0.67955218517806337</c:v>
                </c:pt>
                <c:pt idx="52">
                  <c:v>0.41811369079025534</c:v>
                </c:pt>
                <c:pt idx="53">
                  <c:v>0.34296513487738672</c:v>
                </c:pt>
                <c:pt idx="54">
                  <c:v>0.46770589215110342</c:v>
                </c:pt>
                <c:pt idx="55">
                  <c:v>0.43217576662779217</c:v>
                </c:pt>
                <c:pt idx="56">
                  <c:v>0.52635614877314985</c:v>
                </c:pt>
                <c:pt idx="57">
                  <c:v>0.99083740316564128</c:v>
                </c:pt>
                <c:pt idx="58">
                  <c:v>1.2225576957091215</c:v>
                </c:pt>
                <c:pt idx="59">
                  <c:v>0.35068231928967164</c:v>
                </c:pt>
                <c:pt idx="60">
                  <c:v>0.62533071420798481</c:v>
                </c:pt>
                <c:pt idx="61">
                  <c:v>0.82406468637039565</c:v>
                </c:pt>
                <c:pt idx="62">
                  <c:v>0.972344133873012</c:v>
                </c:pt>
                <c:pt idx="63">
                  <c:v>0.72948576938388487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7.6239702932228148E-3</c:v>
                </c:pt>
                <c:pt idx="1">
                  <c:v>3.1296488828955971E-2</c:v>
                </c:pt>
                <c:pt idx="2">
                  <c:v>5.0553736226897295E-2</c:v>
                </c:pt>
                <c:pt idx="3">
                  <c:v>5.5324671225849498E-2</c:v>
                </c:pt>
                <c:pt idx="4">
                  <c:v>6.2868514673900644E-2</c:v>
                </c:pt>
                <c:pt idx="5">
                  <c:v>6.9225081475951744E-2</c:v>
                </c:pt>
                <c:pt idx="6">
                  <c:v>7.3070861106367013E-2</c:v>
                </c:pt>
                <c:pt idx="7">
                  <c:v>7.8330569272953343E-2</c:v>
                </c:pt>
                <c:pt idx="8">
                  <c:v>9.7296947658367161E-2</c:v>
                </c:pt>
                <c:pt idx="9">
                  <c:v>0.10582817217398366</c:v>
                </c:pt>
                <c:pt idx="10">
                  <c:v>0.1145740493182652</c:v>
                </c:pt>
                <c:pt idx="11">
                  <c:v>0.11730027655686381</c:v>
                </c:pt>
                <c:pt idx="12">
                  <c:v>0.13309590666769688</c:v>
                </c:pt>
                <c:pt idx="13">
                  <c:v>0.17656200297460189</c:v>
                </c:pt>
                <c:pt idx="14">
                  <c:v>0.17988110946909852</c:v>
                </c:pt>
                <c:pt idx="15">
                  <c:v>0.18574617737655641</c:v>
                </c:pt>
                <c:pt idx="16">
                  <c:v>0.19238432353377788</c:v>
                </c:pt>
                <c:pt idx="17">
                  <c:v>0.19768747266979003</c:v>
                </c:pt>
                <c:pt idx="18">
                  <c:v>0.24450139537186699</c:v>
                </c:pt>
                <c:pt idx="19">
                  <c:v>0.25959871103027965</c:v>
                </c:pt>
                <c:pt idx="20">
                  <c:v>0.30617861161843318</c:v>
                </c:pt>
                <c:pt idx="21">
                  <c:v>0.30723332061446906</c:v>
                </c:pt>
                <c:pt idx="22">
                  <c:v>0.31212993076838225</c:v>
                </c:pt>
                <c:pt idx="23">
                  <c:v>0.32022732991224023</c:v>
                </c:pt>
                <c:pt idx="24">
                  <c:v>0.32416669268003945</c:v>
                </c:pt>
                <c:pt idx="25">
                  <c:v>0.34461271602926535</c:v>
                </c:pt>
                <c:pt idx="26">
                  <c:v>0.34511663716530772</c:v>
                </c:pt>
                <c:pt idx="27">
                  <c:v>0.40260102383277285</c:v>
                </c:pt>
                <c:pt idx="28">
                  <c:v>0.40805199744451581</c:v>
                </c:pt>
                <c:pt idx="29">
                  <c:v>0.44677563097622763</c:v>
                </c:pt>
                <c:pt idx="30">
                  <c:v>0.45167685350463593</c:v>
                </c:pt>
                <c:pt idx="31">
                  <c:v>0.46987489231780677</c:v>
                </c:pt>
                <c:pt idx="32">
                  <c:v>0.55979143897174866</c:v>
                </c:pt>
                <c:pt idx="33">
                  <c:v>0.57182774142926485</c:v>
                </c:pt>
                <c:pt idx="34">
                  <c:v>0.58496509309519618</c:v>
                </c:pt>
                <c:pt idx="35">
                  <c:v>0.61839468381214502</c:v>
                </c:pt>
                <c:pt idx="36">
                  <c:v>0.64566806084351658</c:v>
                </c:pt>
                <c:pt idx="37">
                  <c:v>0.76597825718234136</c:v>
                </c:pt>
                <c:pt idx="38">
                  <c:v>0.76917436186192389</c:v>
                </c:pt>
                <c:pt idx="39">
                  <c:v>0.80808317405883212</c:v>
                </c:pt>
                <c:pt idx="40">
                  <c:v>0.81099495306465186</c:v>
                </c:pt>
                <c:pt idx="41">
                  <c:v>0.81609477171131795</c:v>
                </c:pt>
                <c:pt idx="42">
                  <c:v>0.82553261373604203</c:v>
                </c:pt>
                <c:pt idx="43">
                  <c:v>0.94000319701852453</c:v>
                </c:pt>
                <c:pt idx="44">
                  <c:v>0.9699833385855976</c:v>
                </c:pt>
                <c:pt idx="45">
                  <c:v>1.0800918626280551</c:v>
                </c:pt>
                <c:pt idx="46">
                  <c:v>1.1706136319747129</c:v>
                </c:pt>
                <c:pt idx="47">
                  <c:v>1.2454162008226759</c:v>
                </c:pt>
                <c:pt idx="48">
                  <c:v>1.2652857324104556</c:v>
                </c:pt>
                <c:pt idx="49">
                  <c:v>1.3900792874215688</c:v>
                </c:pt>
                <c:pt idx="50">
                  <c:v>1.5642769736810871</c:v>
                </c:pt>
                <c:pt idx="51">
                  <c:v>1.5984232674956582</c:v>
                </c:pt>
                <c:pt idx="52">
                  <c:v>1.9618523143625006</c:v>
                </c:pt>
                <c:pt idx="53">
                  <c:v>2.0769393926850372</c:v>
                </c:pt>
                <c:pt idx="54">
                  <c:v>2.1742487907493704</c:v>
                </c:pt>
                <c:pt idx="55">
                  <c:v>2.4748778519392043</c:v>
                </c:pt>
                <c:pt idx="56">
                  <c:v>2.9795857108164792</c:v>
                </c:pt>
                <c:pt idx="57">
                  <c:v>3.1656111037285406</c:v>
                </c:pt>
                <c:pt idx="58">
                  <c:v>3.1907742869583169</c:v>
                </c:pt>
                <c:pt idx="59">
                  <c:v>3.6278309521116401</c:v>
                </c:pt>
                <c:pt idx="60">
                  <c:v>3.947681638607651</c:v>
                </c:pt>
                <c:pt idx="61">
                  <c:v>4.3989097478731756</c:v>
                </c:pt>
                <c:pt idx="62">
                  <c:v>9.7126445618397401</c:v>
                </c:pt>
                <c:pt idx="63">
                  <c:v>29.174949639900625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performance'!$D$1</c:f>
              <c:strCache>
                <c:ptCount val="1"/>
                <c:pt idx="0">
                  <c:v>Traversal time 1000 points octree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performance'!$A$2:$A$7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performance'!$D$2:$D$7</c:f>
              <c:numCache>
                <c:formatCode>General</c:formatCode>
                <c:ptCount val="6"/>
                <c:pt idx="0">
                  <c:v>0.1242</c:v>
                </c:pt>
                <c:pt idx="1">
                  <c:v>0.13719999999999999</c:v>
                </c:pt>
                <c:pt idx="2">
                  <c:v>0.16500000000000001</c:v>
                </c:pt>
                <c:pt idx="3">
                  <c:v>0.25800000000000001</c:v>
                </c:pt>
                <c:pt idx="4">
                  <c:v>0.3805</c:v>
                </c:pt>
                <c:pt idx="5">
                  <c:v>0.52929999999999999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E-4090-B8FF-25C2DED9B670}"/>
            </c:ext>
          </c:extLst>
        </c:ser>
        <c:ser>
          <c:idx val="1"/>
          <c:order val="1"/>
          <c:tx>
            <c:strRef>
              <c:f>'Octree performance'!$E$1</c:f>
              <c:strCache>
                <c:ptCount val="1"/>
                <c:pt idx="0">
                  <c:v>Traversal time 1000 points AABBs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performance'!$A$2:$A$7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performance'!$E$2:$E$7</c:f>
              <c:numCache>
                <c:formatCode>General</c:formatCode>
                <c:ptCount val="6"/>
                <c:pt idx="0">
                  <c:v>0.4541</c:v>
                </c:pt>
                <c:pt idx="1">
                  <c:v>0.45179999999999998</c:v>
                </c:pt>
                <c:pt idx="2">
                  <c:v>0.45150000000000001</c:v>
                </c:pt>
                <c:pt idx="3">
                  <c:v>0.45100000000000001</c:v>
                </c:pt>
                <c:pt idx="4">
                  <c:v>0.45939999999999998</c:v>
                </c:pt>
                <c:pt idx="5">
                  <c:v>0.4551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E-4090-B8FF-25C2DED9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904"/>
        <c:axId val="39536064"/>
      </c:scatterChart>
      <c:valAx>
        <c:axId val="3952790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</a:t>
                </a:r>
                <a:r>
                  <a:rPr lang="en-US" baseline="0"/>
                  <a:t> levels (20 influence areas)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6064"/>
        <c:crosses val="autoZero"/>
        <c:crossBetween val="midCat"/>
      </c:valAx>
      <c:valAx>
        <c:axId val="39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64222122239957"/>
          <c:y val="0.74611184929760355"/>
          <c:w val="0.7193387293015302"/>
          <c:h val="5.88239330521423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performance'!$G$1</c:f>
              <c:strCache>
                <c:ptCount val="1"/>
                <c:pt idx="0">
                  <c:v>Octree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performance'!$A$2:$A$7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performance'!$G$2:$G$7</c:f>
              <c:numCache>
                <c:formatCode>0%</c:formatCode>
                <c:ptCount val="6"/>
                <c:pt idx="0">
                  <c:v>1.1045841971895876</c:v>
                </c:pt>
                <c:pt idx="1">
                  <c:v>0.40359364201796821</c:v>
                </c:pt>
                <c:pt idx="2">
                  <c:v>0.14443676572218384</c:v>
                </c:pt>
                <c:pt idx="3">
                  <c:v>6.8878138677724021E-2</c:v>
                </c:pt>
                <c:pt idx="4">
                  <c:v>2.9947016816401752E-2</c:v>
                </c:pt>
                <c:pt idx="5">
                  <c:v>9.9055517161944252E-3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4DBC-98F4-2EAD7818A191}"/>
            </c:ext>
          </c:extLst>
        </c:ser>
        <c:ser>
          <c:idx val="1"/>
          <c:order val="1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performance'!$A$2:$A$7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performance'!$H$2:$H$7</c:f>
              <c:numCache>
                <c:formatCode>0%</c:formatCode>
                <c:ptCount val="6"/>
                <c:pt idx="0">
                  <c:v>0.72649196212288036</c:v>
                </c:pt>
                <c:pt idx="1">
                  <c:v>0.69632580787959275</c:v>
                </c:pt>
                <c:pt idx="2">
                  <c:v>0.63455149501661123</c:v>
                </c:pt>
                <c:pt idx="3">
                  <c:v>0.42793791574279377</c:v>
                </c:pt>
                <c:pt idx="4">
                  <c:v>0.17174575533304304</c:v>
                </c:pt>
                <c:pt idx="5">
                  <c:v>-0.16304108987035815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4DBC-98F4-2EAD781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4"/>
        <c:axId val="39537024"/>
      </c:scatterChart>
      <c:valAx>
        <c:axId val="3952982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7024"/>
        <c:crosses val="autoZero"/>
        <c:crossBetween val="midCat"/>
        <c:majorUnit val="1"/>
      </c:valAx>
      <c:valAx>
        <c:axId val="39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876486145136175"/>
          <c:y val="6.9389261407050803E-2"/>
          <c:w val="0.36722978911499471"/>
          <c:h val="5.92889443162962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8.7202710955597857E-3</c:v>
                </c:pt>
                <c:pt idx="1">
                  <c:v>1.4989495196197335E-2</c:v>
                </c:pt>
                <c:pt idx="2">
                  <c:v>1.7308808258856643E-2</c:v>
                </c:pt>
                <c:pt idx="3">
                  <c:v>4.3147373663234984E-2</c:v>
                </c:pt>
                <c:pt idx="4">
                  <c:v>8.2269315793190134E-2</c:v>
                </c:pt>
                <c:pt idx="5">
                  <c:v>9.4956764162784674E-2</c:v>
                </c:pt>
                <c:pt idx="6">
                  <c:v>0.15122189669829553</c:v>
                </c:pt>
                <c:pt idx="7">
                  <c:v>0.15023698041977782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0.31296180447566058</c:v>
                </c:pt>
                <c:pt idx="1">
                  <c:v>0.21255693296168876</c:v>
                </c:pt>
                <c:pt idx="2">
                  <c:v>0.2621716891357464</c:v>
                </c:pt>
                <c:pt idx="3">
                  <c:v>0.29659514273006193</c:v>
                </c:pt>
                <c:pt idx="4">
                  <c:v>0.19419198020907091</c:v>
                </c:pt>
                <c:pt idx="5">
                  <c:v>0.17274803385727983</c:v>
                </c:pt>
                <c:pt idx="6">
                  <c:v>0.3215606619309197</c:v>
                </c:pt>
                <c:pt idx="7">
                  <c:v>0.2690814034433513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0.66490237042307831</c:v>
                </c:pt>
                <c:pt idx="1">
                  <c:v>0.68932839855551675</c:v>
                </c:pt>
                <c:pt idx="2">
                  <c:v>0.66532891616225198</c:v>
                </c:pt>
                <c:pt idx="3">
                  <c:v>0.71224608644843057</c:v>
                </c:pt>
                <c:pt idx="4">
                  <c:v>0.68847462162375395</c:v>
                </c:pt>
                <c:pt idx="5">
                  <c:v>0.70360152423381772</c:v>
                </c:pt>
                <c:pt idx="6">
                  <c:v>0.71512815356254522</c:v>
                </c:pt>
                <c:pt idx="7">
                  <c:v>0.70982053875923112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0.4041656086966392</c:v>
                </c:pt>
                <c:pt idx="1">
                  <c:v>0.58737602457404081</c:v>
                </c:pt>
                <c:pt idx="2">
                  <c:v>0.62116725370287851</c:v>
                </c:pt>
                <c:pt idx="3">
                  <c:v>0.67626842483878113</c:v>
                </c:pt>
                <c:pt idx="4">
                  <c:v>0.55958262085914556</c:v>
                </c:pt>
                <c:pt idx="5">
                  <c:v>0.53266032785177198</c:v>
                </c:pt>
                <c:pt idx="6">
                  <c:v>0.67232349887490228</c:v>
                </c:pt>
                <c:pt idx="7">
                  <c:v>0.63009633496403661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0.6500366479158397</c:v>
                      </c:pt>
                      <c:pt idx="1">
                        <c:v>0.70342601463198606</c:v>
                      </c:pt>
                      <c:pt idx="2">
                        <c:v>0.67023996263742402</c:v>
                      </c:pt>
                      <c:pt idx="3">
                        <c:v>0.73176096379756883</c:v>
                      </c:pt>
                      <c:pt idx="4">
                        <c:v>0.69442528858780805</c:v>
                      </c:pt>
                      <c:pt idx="5">
                        <c:v>0.70230714976787512</c:v>
                      </c:pt>
                      <c:pt idx="6">
                        <c:v>0.71309550106525366</c:v>
                      </c:pt>
                      <c:pt idx="7">
                        <c:v>0.70952413976192408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0.5618935097008938</c:v>
                      </c:pt>
                      <c:pt idx="1">
                        <c:v>0.64759373292326872</c:v>
                      </c:pt>
                      <c:pt idx="2">
                        <c:v>0.63894126191735223</c:v>
                      </c:pt>
                      <c:pt idx="3">
                        <c:v>0.66341777890920584</c:v>
                      </c:pt>
                      <c:pt idx="4">
                        <c:v>0.62332637980580285</c:v>
                      </c:pt>
                      <c:pt idx="5">
                        <c:v>0.63354722782969408</c:v>
                      </c:pt>
                      <c:pt idx="6">
                        <c:v>0.69405543804168646</c:v>
                      </c:pt>
                      <c:pt idx="7">
                        <c:v>0.66694879531860307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0.58545501179527459</c:v>
                </c:pt>
                <c:pt idx="1">
                  <c:v>0.60473420648835541</c:v>
                </c:pt>
                <c:pt idx="2">
                  <c:v>0.62567965936846992</c:v>
                </c:pt>
                <c:pt idx="3">
                  <c:v>0.65979590377770314</c:v>
                </c:pt>
                <c:pt idx="4">
                  <c:v>0.67973591643385545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0.69360382622107819</c:v>
                </c:pt>
                <c:pt idx="1">
                  <c:v>0.65964230755343989</c:v>
                </c:pt>
                <c:pt idx="2">
                  <c:v>0.65944040426984396</c:v>
                </c:pt>
                <c:pt idx="3">
                  <c:v>0.68205206701531962</c:v>
                </c:pt>
                <c:pt idx="4">
                  <c:v>0.69371079839765981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70.613304615020681</c:v>
                </c:pt>
                <c:pt idx="1">
                  <c:v>103.17073059082006</c:v>
                </c:pt>
                <c:pt idx="2">
                  <c:v>166.54399824142425</c:v>
                </c:pt>
                <c:pt idx="3">
                  <c:v>190.28046703338595</c:v>
                </c:pt>
                <c:pt idx="4">
                  <c:v>88.539326190948259</c:v>
                </c:pt>
                <c:pt idx="5">
                  <c:v>87.826298713683968</c:v>
                </c:pt>
                <c:pt idx="6">
                  <c:v>110.02065086364732</c:v>
                </c:pt>
                <c:pt idx="7">
                  <c:v>153.32375288009618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107.48500144481636</c:v>
                </c:pt>
                <c:pt idx="1">
                  <c:v>135.50675082206703</c:v>
                </c:pt>
                <c:pt idx="2">
                  <c:v>151.70312404632543</c:v>
                </c:pt>
                <c:pt idx="3">
                  <c:v>141.85250139236427</c:v>
                </c:pt>
                <c:pt idx="4">
                  <c:v>109.44512438774086</c:v>
                </c:pt>
                <c:pt idx="5">
                  <c:v>116.11825120449033</c:v>
                </c:pt>
                <c:pt idx="6">
                  <c:v>122.09687650203686</c:v>
                </c:pt>
                <c:pt idx="7">
                  <c:v>124.71450090408302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40.982125163078287</c:v>
                </c:pt>
                <c:pt idx="1">
                  <c:v>59.759875178337047</c:v>
                </c:pt>
                <c:pt idx="2">
                  <c:v>101.36975085735304</c:v>
                </c:pt>
                <c:pt idx="3">
                  <c:v>108.29600059986106</c:v>
                </c:pt>
                <c:pt idx="4">
                  <c:v>47.797875165939224</c:v>
                </c:pt>
                <c:pt idx="5">
                  <c:v>47.246874809264973</c:v>
                </c:pt>
                <c:pt idx="6">
                  <c:v>62.560001015662863</c:v>
                </c:pt>
                <c:pt idx="7">
                  <c:v>84.338625431060649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116.14524888992274</c:v>
                      </c:pt>
                      <c:pt idx="1">
                        <c:v>137.90037405490864</c:v>
                      </c:pt>
                      <c:pt idx="2">
                        <c:v>157.23862433433516</c:v>
                      </c:pt>
                      <c:pt idx="3">
                        <c:v>146.55225050449337</c:v>
                      </c:pt>
                      <c:pt idx="4">
                        <c:v>106.9988739490506</c:v>
                      </c:pt>
                      <c:pt idx="5">
                        <c:v>138.12037587165815</c:v>
                      </c:pt>
                      <c:pt idx="6">
                        <c:v>125.31624770164464</c:v>
                      </c:pt>
                      <c:pt idx="7">
                        <c:v>144.06125152111031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47.147625327110248</c:v>
                      </c:pt>
                      <c:pt idx="1">
                        <c:v>64.60187506675716</c:v>
                      </c:pt>
                      <c:pt idx="2">
                        <c:v>106.61974978446945</c:v>
                      </c:pt>
                      <c:pt idx="3">
                        <c:v>115.56837511062608</c:v>
                      </c:pt>
                      <c:pt idx="4">
                        <c:v>54.206999540328852</c:v>
                      </c:pt>
                      <c:pt idx="5">
                        <c:v>53.549249172210565</c:v>
                      </c:pt>
                      <c:pt idx="6">
                        <c:v>67.487124919891158</c:v>
                      </c:pt>
                      <c:pt idx="7">
                        <c:v>90.786749839782559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47.953624784946392</c:v>
                      </c:pt>
                      <c:pt idx="1">
                        <c:v>58.879875659942577</c:v>
                      </c:pt>
                      <c:pt idx="2">
                        <c:v>81.545874834060527</c:v>
                      </c:pt>
                      <c:pt idx="3">
                        <c:v>108.81800019741053</c:v>
                      </c:pt>
                      <c:pt idx="4">
                        <c:v>47.386375069618119</c:v>
                      </c:pt>
                      <c:pt idx="5">
                        <c:v>45.548875808715728</c:v>
                      </c:pt>
                      <c:pt idx="6">
                        <c:v>56.48674941062923</c:v>
                      </c:pt>
                      <c:pt idx="7">
                        <c:v>88.842249631881543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3.1794274016517239</c:v>
                </c:pt>
                <c:pt idx="1">
                  <c:v>7.3292987169697756</c:v>
                </c:pt>
                <c:pt idx="2">
                  <c:v>8.520778850186602</c:v>
                </c:pt>
                <c:pt idx="3">
                  <c:v>6.9677661480381934</c:v>
                </c:pt>
                <c:pt idx="4">
                  <c:v>8.2049959313589955</c:v>
                </c:pt>
                <c:pt idx="5">
                  <c:v>8.529087377246455</c:v>
                </c:pt>
                <c:pt idx="6">
                  <c:v>8.9259091666899515</c:v>
                </c:pt>
                <c:pt idx="7">
                  <c:v>7.9109387588687046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7.2610963813770306</c:v>
                </c:pt>
                <c:pt idx="1">
                  <c:v>7.2767470830299787</c:v>
                </c:pt>
                <c:pt idx="2">
                  <c:v>7.2222081961641811</c:v>
                </c:pt>
                <c:pt idx="3">
                  <c:v>7.2984280815972662</c:v>
                </c:pt>
                <c:pt idx="4">
                  <c:v>7.20612297790312</c:v>
                </c:pt>
                <c:pt idx="5">
                  <c:v>7.2108929165293594</c:v>
                </c:pt>
                <c:pt idx="6">
                  <c:v>7.2402882434543363</c:v>
                </c:pt>
                <c:pt idx="7">
                  <c:v>7.2324056853049239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36.805863295821474</c:v>
                </c:pt>
                <c:pt idx="1">
                  <c:v>42.654919526215991</c:v>
                </c:pt>
                <c:pt idx="2">
                  <c:v>11.700697128197195</c:v>
                </c:pt>
                <c:pt idx="3">
                  <c:v>41.322951534343545</c:v>
                </c:pt>
                <c:pt idx="4">
                  <c:v>37.111930067760248</c:v>
                </c:pt>
                <c:pt idx="5">
                  <c:v>38.833922228164461</c:v>
                </c:pt>
                <c:pt idx="6">
                  <c:v>36.815047897866414</c:v>
                </c:pt>
                <c:pt idx="7">
                  <c:v>35.176613697843628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1.9783636504660387</c:v>
                </c:pt>
                <c:pt idx="1">
                  <c:v>1.9691033991542943</c:v>
                </c:pt>
                <c:pt idx="2">
                  <c:v>1.9584041168762945</c:v>
                </c:pt>
                <c:pt idx="3">
                  <c:v>1.9749984478576001</c:v>
                </c:pt>
                <c:pt idx="4">
                  <c:v>1.9685369666814185</c:v>
                </c:pt>
                <c:pt idx="5">
                  <c:v>1.9639233823260436</c:v>
                </c:pt>
                <c:pt idx="6">
                  <c:v>1.9663714401650743</c:v>
                </c:pt>
                <c:pt idx="7">
                  <c:v>1.9702990437993648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2.0449951440095835</c:v>
                </c:pt>
                <c:pt idx="1">
                  <c:v>1.995674583315844</c:v>
                </c:pt>
                <c:pt idx="2">
                  <c:v>1.6240231990814162</c:v>
                </c:pt>
                <c:pt idx="3">
                  <c:v>1.7341987788677176</c:v>
                </c:pt>
                <c:pt idx="4">
                  <c:v>1.9609940946102087</c:v>
                </c:pt>
                <c:pt idx="5">
                  <c:v>1.9137028008699359</c:v>
                </c:pt>
                <c:pt idx="6">
                  <c:v>1.642763614654535</c:v>
                </c:pt>
                <c:pt idx="7">
                  <c:v>1.8559971004724449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1.3386719822883562</c:v>
                </c:pt>
                <c:pt idx="1">
                  <c:v>1.3386719822883562</c:v>
                </c:pt>
                <c:pt idx="2">
                  <c:v>1.3386719822883562</c:v>
                </c:pt>
                <c:pt idx="3">
                  <c:v>1.3386719822883562</c:v>
                </c:pt>
                <c:pt idx="4">
                  <c:v>1.3386719822883562</c:v>
                </c:pt>
                <c:pt idx="5">
                  <c:v>1.3386719822883562</c:v>
                </c:pt>
                <c:pt idx="6">
                  <c:v>1.3386719822883562</c:v>
                </c:pt>
                <c:pt idx="7">
                  <c:v>1.3386719822883562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60625901854151"/>
          <c:y val="0.64488774054880615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0</xdr:row>
      <xdr:rowOff>776286</xdr:rowOff>
    </xdr:from>
    <xdr:to>
      <xdr:col>21</xdr:col>
      <xdr:colOff>90488</xdr:colOff>
      <xdr:row>20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F3F07-8112-6661-C93C-C359FF6B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166686</xdr:colOff>
      <xdr:row>21</xdr:row>
      <xdr:rowOff>52387</xdr:rowOff>
    </xdr:from>
    <xdr:to>
      <xdr:col>21</xdr:col>
      <xdr:colOff>95249</xdr:colOff>
      <xdr:row>40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4C09-AAF1-16C7-9BA8-299D38EC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230187</xdr:colOff>
      <xdr:row>18</xdr:row>
      <xdr:rowOff>140015</xdr:rowOff>
    </xdr:from>
    <xdr:to>
      <xdr:col>21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140544</xdr:colOff>
      <xdr:row>0</xdr:row>
      <xdr:rowOff>466724</xdr:rowOff>
    </xdr:from>
    <xdr:to>
      <xdr:col>21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123825</xdr:colOff>
      <xdr:row>3</xdr:row>
      <xdr:rowOff>92390</xdr:rowOff>
    </xdr:from>
    <xdr:to>
      <xdr:col>33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M292"/>
  <sheetViews>
    <sheetView topLeftCell="C1" workbookViewId="0">
      <pane ySplit="1" topLeftCell="A106" activePane="bottomLeft" state="frozen"/>
      <selection pane="bottomLeft" activeCell="AG66" sqref="AG66:AG129"/>
    </sheetView>
  </sheetViews>
  <sheetFormatPr defaultRowHeight="15" outlineLevelCol="1" x14ac:dyDescent="0.25"/>
  <cols>
    <col min="1" max="1" width="12.5703125" customWidth="1" outlineLevel="1"/>
    <col min="2" max="2" width="8" customWidth="1" outlineLevel="1"/>
    <col min="3" max="3" width="9.28515625" customWidth="1" outlineLevel="1"/>
    <col min="4" max="4" width="10.140625" customWidth="1" outlineLevel="1"/>
    <col min="5" max="5" width="36" bestFit="1" customWidth="1"/>
    <col min="6" max="7" width="6.140625" style="10" customWidth="1"/>
    <col min="8" max="8" width="6.140625" style="21" customWidth="1"/>
    <col min="9" max="9" width="6.140625" style="10" customWidth="1"/>
    <col min="10" max="10" width="6.140625" style="21" customWidth="1"/>
    <col min="11" max="12" width="6.140625" style="10" customWidth="1"/>
    <col min="13" max="13" width="6.140625" style="21" customWidth="1"/>
    <col min="14" max="14" width="6.7109375" style="3" bestFit="1" customWidth="1"/>
    <col min="15" max="20" width="5.42578125" style="3" customWidth="1" outlineLevel="1"/>
    <col min="21" max="21" width="4.28515625" customWidth="1"/>
    <col min="22" max="22" width="3.42578125" customWidth="1"/>
    <col min="23" max="23" width="5.140625" customWidth="1"/>
    <col min="24" max="26" width="4.85546875" customWidth="1"/>
    <col min="27" max="27" width="8.42578125" style="10" customWidth="1"/>
    <col min="28" max="34" width="6.5703125" style="10" customWidth="1"/>
    <col min="35" max="36" width="6" style="3" customWidth="1"/>
    <col min="37" max="38" width="8.85546875" style="3"/>
    <col min="39" max="39" width="7.85546875" style="3" bestFit="1" customWidth="1"/>
  </cols>
  <sheetData>
    <row r="1" spans="1:39" s="16" customFormat="1" ht="67.5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20" t="s">
        <v>1</v>
      </c>
      <c r="G1" s="20" t="s">
        <v>2</v>
      </c>
      <c r="H1" s="20" t="s">
        <v>338</v>
      </c>
      <c r="I1" s="20" t="s">
        <v>339</v>
      </c>
      <c r="J1" s="20" t="s">
        <v>340</v>
      </c>
      <c r="K1" s="20" t="s">
        <v>341</v>
      </c>
      <c r="L1" s="20" t="s">
        <v>675</v>
      </c>
      <c r="M1" s="20" t="s">
        <v>342</v>
      </c>
      <c r="N1" s="18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20" t="s">
        <v>24</v>
      </c>
      <c r="AB1" s="20" t="s">
        <v>25</v>
      </c>
      <c r="AC1" s="20" t="s">
        <v>351</v>
      </c>
      <c r="AD1" s="20" t="s">
        <v>352</v>
      </c>
      <c r="AE1" s="20" t="s">
        <v>22</v>
      </c>
      <c r="AF1" s="20" t="s">
        <v>23</v>
      </c>
      <c r="AG1" s="20" t="s">
        <v>353</v>
      </c>
      <c r="AH1" s="20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>Cottage</v>
      </c>
      <c r="B2" t="str">
        <v>Plane</v>
      </c>
      <c r="C2" t="str">
        <v>15</v>
      </c>
      <c r="D2" t="str">
        <v>Facing</v>
      </c>
      <c r="E2" t="s">
        <v>413</v>
      </c>
      <c r="F2" s="10">
        <v>103.610702514648</v>
      </c>
      <c r="G2" s="10">
        <v>68.614517211914006</v>
      </c>
      <c r="H2" s="21">
        <v>110.199531555175</v>
      </c>
      <c r="I2" s="10">
        <v>73.527000427246094</v>
      </c>
      <c r="J2" s="21">
        <v>103.41830444335901</v>
      </c>
      <c r="K2" s="10">
        <v>68.858001708984304</v>
      </c>
      <c r="L2" s="10">
        <v>112.93872833251901</v>
      </c>
      <c r="M2" s="10">
        <v>72.437019348144503</v>
      </c>
      <c r="N2" s="3">
        <v>0.89200001955032304</v>
      </c>
      <c r="O2" s="3">
        <v>0.76880890130996704</v>
      </c>
      <c r="P2" s="3">
        <v>0.84452062845230103</v>
      </c>
      <c r="Q2" s="3">
        <v>0.79123646020889205</v>
      </c>
      <c r="R2" s="3">
        <v>0.79955244064330999</v>
      </c>
      <c r="S2" s="3">
        <v>0.83496272563934304</v>
      </c>
      <c r="T2" s="3">
        <v>0.83615279197692804</v>
      </c>
      <c r="U2">
        <v>20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0">
        <v>19.97652053833</v>
      </c>
      <c r="AB2" s="10">
        <v>19.684280395507798</v>
      </c>
      <c r="AC2" s="10">
        <v>74.698593139648395</v>
      </c>
      <c r="AD2" s="10">
        <v>65.874328613281193</v>
      </c>
      <c r="AE2" s="10">
        <v>1.4171878099441499</v>
      </c>
      <c r="AF2" s="10">
        <v>1.8939856290817201</v>
      </c>
      <c r="AG2" s="10">
        <v>1.6801948547363199</v>
      </c>
      <c r="AH2" s="10">
        <v>1.7425718307495099</v>
      </c>
      <c r="AI2" s="3">
        <f>ABS((J2-F2)/F2)</f>
        <v>1.8569324077480423E-3</v>
      </c>
      <c r="AJ2" s="3">
        <f>ABS((J2-G2)/G2)</f>
        <v>0.50723649521506475</v>
      </c>
      <c r="AK2" s="3">
        <f>(AVERAGEIF($E:$E,_xlfn.CONCAT($A2,"_",$B2,"_",$C2,"_Standard"),$J:$J)-$J2)/$J2</f>
        <v>1.5454857175569907</v>
      </c>
      <c r="AL2" s="3">
        <f>(AVERAGEIF($E:$E,_xlfn.CONCAT($A2,"_",$B2,"_",$C2,"_Standard"),$H:$H)-$H2)/$H2</f>
        <v>1.4503822432910816</v>
      </c>
      <c r="AM2" s="3">
        <f>($J2+$M2-$L2)/$M2</f>
        <v>0.86856963504526263</v>
      </c>
    </row>
    <row r="3" spans="1:39" x14ac:dyDescent="0.25">
      <c r="A3" t="str" cm="1">
        <f t="array" ref="A3:D3">_xlfn.TEXTSPLIT(E3,"_")</f>
        <v>Cottage</v>
      </c>
      <c r="B3" t="str">
        <v>Plane</v>
      </c>
      <c r="C3" t="str">
        <v>45</v>
      </c>
      <c r="D3" t="str">
        <v>Facing</v>
      </c>
      <c r="E3" t="s">
        <v>417</v>
      </c>
      <c r="F3" s="10">
        <v>117.021286010742</v>
      </c>
      <c r="G3" s="10">
        <v>81.408760070800696</v>
      </c>
      <c r="H3" s="21">
        <v>123.22396087646401</v>
      </c>
      <c r="I3" s="10">
        <v>81.177001953125</v>
      </c>
      <c r="J3" s="21">
        <v>117.55392456054599</v>
      </c>
      <c r="K3" s="10">
        <v>77.428001403808594</v>
      </c>
      <c r="L3" s="10">
        <v>106.063903808593</v>
      </c>
      <c r="M3" s="10">
        <v>51.6910400390625</v>
      </c>
      <c r="N3" s="3">
        <v>0.87699997425079301</v>
      </c>
      <c r="O3" s="3">
        <v>0.82550072669982899</v>
      </c>
      <c r="P3" s="3">
        <v>0.84846979379653897</v>
      </c>
      <c r="Q3" s="3">
        <v>0.75961792469024603</v>
      </c>
      <c r="R3" s="3">
        <v>0.77550905942916804</v>
      </c>
      <c r="S3" s="3">
        <v>0.79437482357025102</v>
      </c>
      <c r="T3" s="3">
        <v>0.79551947116851796</v>
      </c>
      <c r="U3">
        <v>21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0">
        <v>11.5147657394409</v>
      </c>
      <c r="AB3" s="10">
        <v>19.4438972473144</v>
      </c>
      <c r="AC3" s="10">
        <v>49.609619140625</v>
      </c>
      <c r="AD3" s="10">
        <v>65.874328613281193</v>
      </c>
      <c r="AE3" s="10">
        <v>1.3467922210693299</v>
      </c>
      <c r="AF3" s="10">
        <v>1.88138556480407</v>
      </c>
      <c r="AG3" s="10">
        <v>1.8840579986572199</v>
      </c>
      <c r="AH3" s="10">
        <v>1.7425718307495099</v>
      </c>
      <c r="AI3" s="3">
        <f>ABS((J3-F3)/F3)</f>
        <v>4.5516381503028216E-3</v>
      </c>
      <c r="AJ3" s="3">
        <f>ABS((J3-G3)/G3)</f>
        <v>0.44399600802554995</v>
      </c>
      <c r="AK3" s="3">
        <f>(AVERAGEIF($E:$E,_xlfn.CONCAT($A3,"_",$B3,"_",$C3,"_Standard"),$J:$J)-$J3)/$J3</f>
        <v>1.5851269221473498</v>
      </c>
      <c r="AL3" s="3">
        <f>(AVERAGEIF($E:$E,_xlfn.CONCAT($A3,"_",$B3,"_",$C3,"_Standard"),$H:$H)-$H3)/$H3</f>
        <v>1.5121880953694604</v>
      </c>
      <c r="AM3" s="3">
        <f>($J3+$M3-$L3)/$M3</f>
        <v>1.2222826382148644</v>
      </c>
    </row>
    <row r="4" spans="1:39" x14ac:dyDescent="0.25">
      <c r="A4" t="str" cm="1">
        <f t="array" ref="A4:D4">_xlfn.TEXTSPLIT(E4,"_")</f>
        <v>Cottage</v>
      </c>
      <c r="B4" t="str">
        <v>Plane</v>
      </c>
      <c r="C4" t="str">
        <v>Oblique</v>
      </c>
      <c r="D4" t="str">
        <v>Facing</v>
      </c>
      <c r="E4" t="s">
        <v>408</v>
      </c>
      <c r="F4" s="10">
        <v>202.93434143066401</v>
      </c>
      <c r="G4" s="10">
        <v>125.7059707641601</v>
      </c>
      <c r="H4" s="21">
        <v>205.55068206787098</v>
      </c>
      <c r="I4" s="10">
        <v>126.0439987182617</v>
      </c>
      <c r="J4" s="21">
        <v>208.089073181152</v>
      </c>
      <c r="K4" s="10">
        <v>129.7669982910156</v>
      </c>
      <c r="L4" s="10">
        <v>98.938644409179602</v>
      </c>
      <c r="M4" s="10">
        <v>40.5890083312988</v>
      </c>
      <c r="N4" s="3">
        <v>0.90899997949600198</v>
      </c>
      <c r="O4" s="3">
        <v>0.72923940420150701</v>
      </c>
      <c r="P4" s="3">
        <v>0.78312093019485396</v>
      </c>
      <c r="Q4" s="3">
        <v>0.783611059188842</v>
      </c>
      <c r="R4" s="3">
        <v>0.79473173618316595</v>
      </c>
      <c r="S4" s="3">
        <v>0.81319022178649902</v>
      </c>
      <c r="T4" s="3">
        <v>0.81374204158782903</v>
      </c>
      <c r="U4">
        <v>22</v>
      </c>
      <c r="V4">
        <v>2</v>
      </c>
      <c r="W4">
        <v>100</v>
      </c>
      <c r="X4">
        <v>0.40000000596046398</v>
      </c>
      <c r="Y4">
        <v>1.29999995231628</v>
      </c>
      <c r="Z4">
        <v>0.89999997615814198</v>
      </c>
      <c r="AA4" s="10">
        <v>10.7310771942138</v>
      </c>
      <c r="AB4" s="10">
        <v>19.406026840209901</v>
      </c>
      <c r="AC4" s="10">
        <v>49.667110443115199</v>
      </c>
      <c r="AD4" s="10">
        <v>65.874328613281193</v>
      </c>
      <c r="AE4" s="10">
        <v>1.37638616561889</v>
      </c>
      <c r="AF4" s="10">
        <v>1.8493857383728001</v>
      </c>
      <c r="AG4" s="10">
        <v>1.8710963726043699</v>
      </c>
      <c r="AH4" s="10">
        <v>1.7425718307495099</v>
      </c>
      <c r="AI4" s="3">
        <f>ABS((J4-F4)/F4)</f>
        <v>2.5400982968913615E-2</v>
      </c>
      <c r="AJ4" s="3">
        <f>ABS((J4-G4)/G4)</f>
        <v>0.65536347968349695</v>
      </c>
      <c r="AK4" s="3">
        <f>(AVERAGEIF($E:$E,_xlfn.CONCAT($A4,"_",$B4,"_",$C4,"_Standard"),$J:$J)-$J4)/$J4</f>
        <v>0.41649445853587519</v>
      </c>
      <c r="AL4" s="3">
        <f>(AVERAGEIF($E:$E,_xlfn.CONCAT($A4,"_",$B4,"_",$C4,"_Standard"),$H:$H)-$H4)/$H4</f>
        <v>0.45082787100067073</v>
      </c>
      <c r="AM4" s="3">
        <f>($J4+$M4-$L4)/$M4</f>
        <v>3.689162245134352</v>
      </c>
    </row>
    <row r="5" spans="1:39" x14ac:dyDescent="0.25">
      <c r="A5" t="str" cm="1">
        <f t="array" ref="A5:D5">_xlfn.TEXTSPLIT(E5,"_")</f>
        <v>Cottage</v>
      </c>
      <c r="B5" t="str">
        <v>Plane</v>
      </c>
      <c r="C5" t="str">
        <v>Parallel</v>
      </c>
      <c r="D5" t="str">
        <v>Facing</v>
      </c>
      <c r="E5" t="s">
        <v>409</v>
      </c>
      <c r="F5" s="10">
        <v>71.4422607421875</v>
      </c>
      <c r="G5" s="10">
        <v>56.563930511474602</v>
      </c>
      <c r="H5" s="21">
        <v>88.759910583496094</v>
      </c>
      <c r="I5" s="10">
        <v>61.922000885009702</v>
      </c>
      <c r="J5" s="21">
        <v>70.9656982421875</v>
      </c>
      <c r="K5" s="10">
        <v>50.004001617431598</v>
      </c>
      <c r="L5" s="10">
        <v>97.333511352539006</v>
      </c>
      <c r="M5" s="10">
        <v>78.290596008300696</v>
      </c>
      <c r="N5" s="3">
        <v>0.74400001764297397</v>
      </c>
      <c r="O5" s="3">
        <v>0.72900408506393399</v>
      </c>
      <c r="P5" s="3">
        <v>0.78854799270629805</v>
      </c>
      <c r="Q5" s="3">
        <v>0.816667020320892</v>
      </c>
      <c r="R5" s="3">
        <v>0.86934387683868397</v>
      </c>
      <c r="S5" s="3">
        <v>0.87983399629592896</v>
      </c>
      <c r="T5" s="3">
        <v>0.88120633363723699</v>
      </c>
      <c r="U5">
        <v>21</v>
      </c>
      <c r="V5">
        <v>2</v>
      </c>
      <c r="W5">
        <v>100</v>
      </c>
      <c r="X5">
        <v>0.40000000596046398</v>
      </c>
      <c r="Y5">
        <v>1.29999995231628</v>
      </c>
      <c r="Z5">
        <v>0.89999997615814198</v>
      </c>
      <c r="AA5" s="10">
        <v>12.633668899536101</v>
      </c>
      <c r="AB5" s="10">
        <v>19.595840454101499</v>
      </c>
      <c r="AC5" s="10">
        <v>73.0765380859375</v>
      </c>
      <c r="AD5" s="10">
        <v>65.874328613281193</v>
      </c>
      <c r="AE5" s="10">
        <v>0.76650047302246005</v>
      </c>
      <c r="AF5" s="10">
        <v>1.8770846128463701</v>
      </c>
      <c r="AG5" s="10">
        <v>1.63435935974121</v>
      </c>
      <c r="AH5" s="10">
        <v>1.7425718307495099</v>
      </c>
      <c r="AI5" s="3">
        <f>ABS((J5-F5)/F5)</f>
        <v>6.6705965775602089E-3</v>
      </c>
      <c r="AJ5" s="3">
        <f>ABS((J5-G5)/G5)</f>
        <v>0.25461044875216626</v>
      </c>
      <c r="AK5" s="3">
        <f>(AVERAGEIF($E:$E,_xlfn.CONCAT($A5,"_",$B5,"_",$C5,"_Standard"),$J:$J)-$J5)/$J5</f>
        <v>1.8412503805790181</v>
      </c>
      <c r="AL5" s="3">
        <f>(AVERAGEIF($E:$E,_xlfn.CONCAT($A5,"_",$B5,"_",$C5,"_Standard"),$H:$H)-$H5)/$H5</f>
        <v>1.4721276259055487</v>
      </c>
      <c r="AM5" s="3">
        <f>($J5+$M5-$L5)/$M5</f>
        <v>0.66320587075929427</v>
      </c>
    </row>
    <row r="6" spans="1:39" x14ac:dyDescent="0.25">
      <c r="A6" t="str" cm="1">
        <f t="array" ref="A6:D6">_xlfn.TEXTSPLIT(E6,"_")</f>
        <v>Cottage</v>
      </c>
      <c r="B6" t="str">
        <v>Point</v>
      </c>
      <c r="C6" t="str">
        <v>15</v>
      </c>
      <c r="D6" t="str">
        <v>Facing</v>
      </c>
      <c r="E6" t="s">
        <v>431</v>
      </c>
      <c r="F6" s="10">
        <v>66.137260437011705</v>
      </c>
      <c r="G6" s="10">
        <v>70.358993530273395</v>
      </c>
      <c r="H6" s="21">
        <v>77.786003112792898</v>
      </c>
      <c r="I6" s="10">
        <v>50.797000885009702</v>
      </c>
      <c r="J6" s="21">
        <v>66.756423950195298</v>
      </c>
      <c r="K6" s="10">
        <v>43.686000823974602</v>
      </c>
      <c r="L6" s="10">
        <v>67.137214660644503</v>
      </c>
      <c r="M6" s="10">
        <v>30.017580032348601</v>
      </c>
      <c r="N6" s="3">
        <v>0.62099999189376798</v>
      </c>
      <c r="O6" s="3">
        <v>0.72940194606780995</v>
      </c>
      <c r="P6" s="3">
        <v>0.76215541362762396</v>
      </c>
      <c r="Q6" s="3">
        <v>0.75984728336334195</v>
      </c>
      <c r="R6" s="3">
        <v>0.779230237007141</v>
      </c>
      <c r="S6" s="3">
        <v>0.825639128684997</v>
      </c>
      <c r="T6" s="3">
        <v>0.82737642526626498</v>
      </c>
      <c r="U6">
        <v>20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0">
        <v>20.299236297607401</v>
      </c>
      <c r="AB6" s="10">
        <v>19.461410522460898</v>
      </c>
      <c r="AC6" s="10">
        <v>72.515975952148395</v>
      </c>
      <c r="AD6" s="10">
        <v>65.874328613281193</v>
      </c>
      <c r="AE6" s="10">
        <v>1.6218904256820601</v>
      </c>
      <c r="AF6" s="10">
        <v>1.8619844913482599</v>
      </c>
      <c r="AG6" s="10">
        <v>1.6850515604019101</v>
      </c>
      <c r="AH6" s="10">
        <v>1.7425718307495099</v>
      </c>
      <c r="AI6" s="3">
        <f>ABS((J6-F6)/F6)</f>
        <v>9.3617955913562114E-3</v>
      </c>
      <c r="AJ6" s="3">
        <f>ABS((J6-G6)/G6)</f>
        <v>5.1202687806044547E-2</v>
      </c>
      <c r="AK6" s="3">
        <f>(AVERAGEIF($E:$E,_xlfn.CONCAT($A6,"_",$B6,"_",$C6,"_Standard"),$J:$J)-$J6)/$J6</f>
        <v>1.7256934880840886</v>
      </c>
      <c r="AL6" s="3">
        <f>(AVERAGEIF($E:$E,_xlfn.CONCAT($A6,"_",$B6,"_",$C6,"_Standard"),$H:$H)-$H6)/$H6</f>
        <v>1.4809994382852771</v>
      </c>
      <c r="AM6" s="3">
        <f>($J6+$M6-$L6)/$M6</f>
        <v>0.98731441008772725</v>
      </c>
    </row>
    <row r="7" spans="1:39" x14ac:dyDescent="0.25">
      <c r="A7" t="str" cm="1">
        <f t="array" ref="A7:D7">_xlfn.TEXTSPLIT(E7,"_")</f>
        <v>Cottage</v>
      </c>
      <c r="B7" t="str">
        <v>Point</v>
      </c>
      <c r="C7" t="str">
        <v>45</v>
      </c>
      <c r="D7" t="str">
        <v>Facing</v>
      </c>
      <c r="E7" t="s">
        <v>433</v>
      </c>
      <c r="F7" s="10">
        <v>111.88754272460901</v>
      </c>
      <c r="G7" s="10">
        <v>78.789299011230398</v>
      </c>
      <c r="H7" s="21">
        <v>116.928268432617</v>
      </c>
      <c r="I7" s="10">
        <v>74.379997253417898</v>
      </c>
      <c r="J7" s="21">
        <v>111.73744964599599</v>
      </c>
      <c r="K7" s="10">
        <v>71.128997802734304</v>
      </c>
      <c r="L7" s="10">
        <v>100.350303649902</v>
      </c>
      <c r="M7" s="10">
        <v>42.342151641845703</v>
      </c>
      <c r="N7" s="3">
        <v>0.84299999475479104</v>
      </c>
      <c r="O7" s="3">
        <v>0.80436247587203902</v>
      </c>
      <c r="P7" s="3">
        <v>0.84933972358703602</v>
      </c>
      <c r="Q7" s="3">
        <v>0.786024570465087</v>
      </c>
      <c r="R7" s="3">
        <v>0.80348229408264105</v>
      </c>
      <c r="S7" s="3">
        <v>0.82199299335479703</v>
      </c>
      <c r="T7" s="3">
        <v>0.823233842849731</v>
      </c>
      <c r="U7">
        <v>20</v>
      </c>
      <c r="V7">
        <v>2</v>
      </c>
      <c r="W7">
        <v>100</v>
      </c>
      <c r="X7">
        <v>0.40000000596046398</v>
      </c>
      <c r="Y7">
        <v>1.29999995231628</v>
      </c>
      <c r="Z7">
        <v>0.89999997615814198</v>
      </c>
      <c r="AA7" s="10">
        <v>15.812848091125399</v>
      </c>
      <c r="AB7" s="10">
        <v>19.51802444458</v>
      </c>
      <c r="AC7" s="10">
        <v>61.314762115478501</v>
      </c>
      <c r="AD7" s="10">
        <v>65.874328613281193</v>
      </c>
      <c r="AE7" s="10">
        <v>1.5018888711929299</v>
      </c>
      <c r="AF7" s="10">
        <v>1.8706860542297301</v>
      </c>
      <c r="AG7" s="10">
        <v>1.71810579299926</v>
      </c>
      <c r="AH7" s="10">
        <v>1.7425718307495099</v>
      </c>
      <c r="AI7" s="3">
        <f>ABS((J7-F7)/F7)</f>
        <v>1.3414637139939544E-3</v>
      </c>
      <c r="AJ7" s="3">
        <f>ABS((J7-G7)/G7)</f>
        <v>0.41818052766365216</v>
      </c>
      <c r="AK7" s="3">
        <f>(AVERAGEIF($E:$E,_xlfn.CONCAT($A7,"_",$B7,"_",$C7,"_Standard"),$J:$J)-$J7)/$J7</f>
        <v>1.6999419827770037</v>
      </c>
      <c r="AL7" s="3">
        <f>(AVERAGEIF($E:$E,_xlfn.CONCAT($A7,"_",$B7,"_",$C7,"_Standard"),$H:$H)-$H7)/$H7</f>
        <v>1.6244769843081286</v>
      </c>
      <c r="AM7" s="3">
        <f>($J7+$M7-$L7)/$M7</f>
        <v>1.2689316804779553</v>
      </c>
    </row>
    <row r="8" spans="1:39" x14ac:dyDescent="0.25">
      <c r="A8" t="str" cm="1">
        <f t="array" ref="A8:D8">_xlfn.TEXTSPLIT(E8,"_")</f>
        <v>Cottage</v>
      </c>
      <c r="B8" t="str">
        <v>Point</v>
      </c>
      <c r="C8" t="str">
        <v>Oblique</v>
      </c>
      <c r="D8" t="str">
        <v>Facing</v>
      </c>
      <c r="E8" t="s">
        <v>436</v>
      </c>
      <c r="F8" s="10">
        <v>129.19920349121088</v>
      </c>
      <c r="G8" s="10">
        <v>125.6202392578125</v>
      </c>
      <c r="H8" s="21">
        <v>126.1819229125976</v>
      </c>
      <c r="I8" s="10">
        <v>92.702999114990206</v>
      </c>
      <c r="J8" s="21">
        <v>124.8511276245117</v>
      </c>
      <c r="K8" s="10">
        <v>81.068000793457003</v>
      </c>
      <c r="L8" s="10">
        <v>67.696769714355398</v>
      </c>
      <c r="M8" s="10">
        <v>16.325748443603501</v>
      </c>
      <c r="N8" s="3">
        <v>0.67599999904632502</v>
      </c>
      <c r="O8" s="3">
        <v>0.80678582191467196</v>
      </c>
      <c r="P8" s="3">
        <v>0.81222611665725697</v>
      </c>
      <c r="Q8" s="3">
        <v>0.77020359039306596</v>
      </c>
      <c r="R8" s="3">
        <v>0.79428577423095703</v>
      </c>
      <c r="S8" s="3">
        <v>0.83406978845596302</v>
      </c>
      <c r="T8" s="3">
        <v>0.83630150556564298</v>
      </c>
      <c r="U8">
        <v>20</v>
      </c>
      <c r="V8">
        <v>2</v>
      </c>
      <c r="W8">
        <v>100</v>
      </c>
      <c r="X8">
        <v>0.40000000596046398</v>
      </c>
      <c r="Y8">
        <v>1.29999995231628</v>
      </c>
      <c r="Z8">
        <v>0.89999997615814198</v>
      </c>
      <c r="AA8" s="10">
        <v>17.993017196655199</v>
      </c>
      <c r="AB8" s="10">
        <v>19.6236267089843</v>
      </c>
      <c r="AC8" s="10">
        <v>67.460266113281193</v>
      </c>
      <c r="AD8" s="10">
        <v>65.874328613281193</v>
      </c>
      <c r="AE8" s="10">
        <v>1.5333913564682</v>
      </c>
      <c r="AF8" s="10">
        <v>1.8715850114822301</v>
      </c>
      <c r="AG8" s="10">
        <v>1.7030105590820299</v>
      </c>
      <c r="AH8" s="10">
        <v>1.7425718307495099</v>
      </c>
      <c r="AI8" s="3">
        <f>ABS((J8-F8)/F8)</f>
        <v>3.3654045452338764E-2</v>
      </c>
      <c r="AJ8" s="3">
        <f>ABS((J8-G8)/G8)</f>
        <v>6.1225136796813047E-3</v>
      </c>
      <c r="AK8" s="3">
        <f>(AVERAGEIF($E:$E,_xlfn.CONCAT($A8,"_",$B8,"_",$C8,"_Standard"),$J:$J)-$J8)/$J8</f>
        <v>0.53457324998943789</v>
      </c>
      <c r="AL8" s="3">
        <f>(AVERAGEIF($E:$E,_xlfn.CONCAT($A8,"_",$B8,"_",$C8,"_Standard"),$H:$H)-$H8)/$H8</f>
        <v>0.55271037396220868</v>
      </c>
      <c r="AM8" s="3">
        <f>($J8+$M8-$L8)/$M8</f>
        <v>4.5008721411819641</v>
      </c>
    </row>
    <row r="9" spans="1:39" x14ac:dyDescent="0.25">
      <c r="A9" t="str" cm="1">
        <f t="array" ref="A9:D9">_xlfn.TEXTSPLIT(E9,"_")</f>
        <v>Cottage</v>
      </c>
      <c r="B9" t="str">
        <v>Point</v>
      </c>
      <c r="C9" t="str">
        <v>Parallel</v>
      </c>
      <c r="D9" t="str">
        <v>Facing</v>
      </c>
      <c r="E9" t="s">
        <v>429</v>
      </c>
      <c r="F9" s="10">
        <v>72.118049621582003</v>
      </c>
      <c r="G9" s="10">
        <v>68.772560119628906</v>
      </c>
      <c r="H9" s="21">
        <v>79.155601501464801</v>
      </c>
      <c r="I9" s="10">
        <v>51.345001220703097</v>
      </c>
      <c r="J9" s="21">
        <v>67.849189758300696</v>
      </c>
      <c r="K9" s="10">
        <v>43.902999877929602</v>
      </c>
      <c r="L9" s="10">
        <v>69.503997802734304</v>
      </c>
      <c r="M9" s="10">
        <v>31.167169570922798</v>
      </c>
      <c r="N9" s="3">
        <v>0.63400000333786</v>
      </c>
      <c r="O9" s="3">
        <v>0.82520693540573098</v>
      </c>
      <c r="P9" s="3">
        <v>0.81374746561050404</v>
      </c>
      <c r="Q9" s="3">
        <v>0.78373384475707997</v>
      </c>
      <c r="R9" s="3">
        <v>0.80309915542602495</v>
      </c>
      <c r="S9" s="3">
        <v>0.83186125755310003</v>
      </c>
      <c r="T9" s="3">
        <v>0.83444029092788696</v>
      </c>
      <c r="U9">
        <v>21</v>
      </c>
      <c r="V9">
        <v>2</v>
      </c>
      <c r="W9">
        <v>100</v>
      </c>
      <c r="X9">
        <v>0.40000000596046398</v>
      </c>
      <c r="Y9">
        <v>1.29999995231628</v>
      </c>
      <c r="Z9">
        <v>0.89999997615814198</v>
      </c>
      <c r="AA9" s="10">
        <v>21.491773605346602</v>
      </c>
      <c r="AB9" s="10">
        <v>19.453443527221602</v>
      </c>
      <c r="AC9" s="10">
        <v>75.386177062988196</v>
      </c>
      <c r="AD9" s="10">
        <v>65.874328613281193</v>
      </c>
      <c r="AE9" s="10">
        <v>1.6456894874572701</v>
      </c>
      <c r="AF9" s="10">
        <v>1.8563827276229801</v>
      </c>
      <c r="AG9" s="10">
        <v>1.67886173725128</v>
      </c>
      <c r="AH9" s="10">
        <v>1.7425718307495099</v>
      </c>
      <c r="AI9" s="3">
        <f>ABS((J9-F9)/F9)</f>
        <v>5.9192669320383431E-2</v>
      </c>
      <c r="AJ9" s="3">
        <f>ABS((J9-G9)/G9)</f>
        <v>1.3426435772087304E-2</v>
      </c>
      <c r="AK9" s="3">
        <f>(AVERAGEIF($E:$E,_xlfn.CONCAT($A9,"_",$B9,"_",$C9,"_Standard"),$J:$J)-$J9)/$J9</f>
        <v>1.7265676681402018</v>
      </c>
      <c r="AL9" s="3">
        <f>(AVERAGEIF($E:$E,_xlfn.CONCAT($A9,"_",$B9,"_",$C9,"_Standard"),$H:$H)-$H9)/$H9</f>
        <v>1.4799473893365382</v>
      </c>
      <c r="AM9" s="3">
        <f>($J9+$M9-$L9)/$M9</f>
        <v>0.94690541145650087</v>
      </c>
    </row>
    <row r="10" spans="1:39" x14ac:dyDescent="0.25">
      <c r="A10" t="str" cm="1">
        <f t="array" ref="A10:D10">_xlfn.TEXTSPLIT(E10,"_")</f>
        <v>CottageWalls</v>
      </c>
      <c r="B10" t="str">
        <v>Plane</v>
      </c>
      <c r="C10" t="str">
        <v>15</v>
      </c>
      <c r="D10" t="str">
        <v>Facing</v>
      </c>
      <c r="E10" t="s">
        <v>422</v>
      </c>
      <c r="F10" s="10">
        <v>128.09091186523401</v>
      </c>
      <c r="G10" s="10">
        <v>55.497016906738203</v>
      </c>
      <c r="H10" s="21">
        <v>128.77093505859301</v>
      </c>
      <c r="I10" s="10">
        <v>84.653999328613196</v>
      </c>
      <c r="J10" s="21">
        <v>128.77093505859301</v>
      </c>
      <c r="K10" s="10">
        <v>84.653999328613196</v>
      </c>
      <c r="L10" s="10">
        <v>149.97309875488199</v>
      </c>
      <c r="M10" s="10">
        <v>128.77093505859301</v>
      </c>
      <c r="N10" s="3">
        <v>1</v>
      </c>
      <c r="O10" s="3">
        <v>0.73181843757629395</v>
      </c>
      <c r="P10" s="3">
        <v>0.87697768211364702</v>
      </c>
      <c r="Q10" s="3">
        <v>0.74779313802719105</v>
      </c>
      <c r="R10" s="3">
        <v>0.73735260963439897</v>
      </c>
      <c r="S10" s="3">
        <v>0.76912814378738403</v>
      </c>
      <c r="T10" s="3">
        <v>0.77099853754043501</v>
      </c>
      <c r="U10">
        <v>23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0">
        <v>23.478408813476499</v>
      </c>
      <c r="AB10" s="10">
        <v>28.163463592529201</v>
      </c>
      <c r="AC10" s="10">
        <v>75.711242675781193</v>
      </c>
      <c r="AD10" s="10">
        <v>69.238395690917898</v>
      </c>
      <c r="AE10" s="10">
        <v>1.62898504734039</v>
      </c>
      <c r="AF10" s="10">
        <v>2.39248371124267</v>
      </c>
      <c r="AG10" s="10">
        <v>1.6653534173965401</v>
      </c>
      <c r="AH10" s="10">
        <v>1.63868224620819</v>
      </c>
      <c r="AI10" s="3">
        <f>ABS((J10-F10)/F10)</f>
        <v>5.3089105499886371E-3</v>
      </c>
      <c r="AJ10" s="3">
        <f>ABS((J10-G10)/G10)</f>
        <v>1.3203217440496018</v>
      </c>
      <c r="AK10" s="3">
        <f>(AVERAGEIF($E:$E,_xlfn.CONCAT($A10,"_",$B10,"_",$C10,"_Standard"),$J:$J)-$J10)/$J10</f>
        <v>1.5280517001037683</v>
      </c>
      <c r="AL10" s="3">
        <f>(AVERAGEIF($E:$E,_xlfn.CONCAT($A10,"_",$B10,"_",$C10,"_Standard"),$H:$H)-$H10)/$H10</f>
        <v>1.5280517001037683</v>
      </c>
      <c r="AM10" s="3">
        <f>($J10+$M10-$L10)/$M10</f>
        <v>0.83534977293873325</v>
      </c>
    </row>
    <row r="11" spans="1:39" x14ac:dyDescent="0.25">
      <c r="A11" t="str" cm="1">
        <f t="array" ref="A11:D11">_xlfn.TEXTSPLIT(E11,"_")</f>
        <v>CottageWalls</v>
      </c>
      <c r="B11" t="str">
        <v>Plane</v>
      </c>
      <c r="C11" t="str">
        <v>45</v>
      </c>
      <c r="D11" t="str">
        <v>Facing</v>
      </c>
      <c r="E11" t="s">
        <v>426</v>
      </c>
      <c r="F11" s="10">
        <v>145.17599487304599</v>
      </c>
      <c r="G11" s="10">
        <v>67.744949340820298</v>
      </c>
      <c r="H11" s="21">
        <v>146.27603149414</v>
      </c>
      <c r="I11" s="10">
        <v>94.032997131347599</v>
      </c>
      <c r="J11" s="21">
        <v>146.27603149414</v>
      </c>
      <c r="K11" s="10">
        <v>94.032997131347599</v>
      </c>
      <c r="L11" s="10">
        <v>151.12025451660099</v>
      </c>
      <c r="M11" s="10">
        <v>146.27603149414</v>
      </c>
      <c r="N11" s="3">
        <v>1</v>
      </c>
      <c r="O11" s="3">
        <v>0.63612639904022195</v>
      </c>
      <c r="P11" s="3">
        <v>0.74497318267822199</v>
      </c>
      <c r="Q11" s="3">
        <v>0.67822110652923495</v>
      </c>
      <c r="R11" s="3">
        <v>0.66804379224777199</v>
      </c>
      <c r="S11" s="3">
        <v>0.70730495452880804</v>
      </c>
      <c r="T11" s="3">
        <v>0.70873403549194303</v>
      </c>
      <c r="U11">
        <v>24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0">
        <v>15.142467498779199</v>
      </c>
      <c r="AB11" s="10">
        <v>28.110841751098601</v>
      </c>
      <c r="AC11" s="10">
        <v>51.199317932128899</v>
      </c>
      <c r="AD11" s="10">
        <v>69.238395690917898</v>
      </c>
      <c r="AE11" s="10">
        <v>1.6739805936813299</v>
      </c>
      <c r="AF11" s="10">
        <v>2.4015851020812899</v>
      </c>
      <c r="AG11" s="10">
        <v>1.84491980075836</v>
      </c>
      <c r="AH11" s="10">
        <v>1.63868224620819</v>
      </c>
      <c r="AI11" s="3">
        <f>ABS((J11-F11)/F11)</f>
        <v>7.5772624947806943E-3</v>
      </c>
      <c r="AJ11" s="3">
        <f>ABS((J11-G11)/G11)</f>
        <v>1.1592167817298835</v>
      </c>
      <c r="AK11" s="3">
        <f>(AVERAGEIF($E:$E,_xlfn.CONCAT($A11,"_",$B11,"_",$C11,"_Standard"),$J:$J)-$J11)/$J11</f>
        <v>1.7656984214840625</v>
      </c>
      <c r="AL11" s="3">
        <f>(AVERAGEIF($E:$E,_xlfn.CONCAT($A11,"_",$B11,"_",$C11,"_Standard"),$H:$H)-$H11)/$H11</f>
        <v>1.7656984214840625</v>
      </c>
      <c r="AM11" s="3">
        <f>($J11+$M11-$L11)/$M11</f>
        <v>0.96688300213657996</v>
      </c>
    </row>
    <row r="12" spans="1:39" x14ac:dyDescent="0.25">
      <c r="A12" t="str" cm="1">
        <f t="array" ref="A12:D12">_xlfn.TEXTSPLIT(E12,"_")</f>
        <v>CottageWalls</v>
      </c>
      <c r="B12" t="str">
        <v>Plane</v>
      </c>
      <c r="C12" t="str">
        <v>Oblique</v>
      </c>
      <c r="D12" t="str">
        <v>Facing</v>
      </c>
      <c r="E12" t="s">
        <v>428</v>
      </c>
      <c r="F12" s="10">
        <v>256.61033630371003</v>
      </c>
      <c r="G12" s="10">
        <v>100.0862083435058</v>
      </c>
      <c r="H12" s="21">
        <v>251.79428100585901</v>
      </c>
      <c r="I12" s="10">
        <v>155.802001953125</v>
      </c>
      <c r="J12" s="21">
        <v>242.79428100585901</v>
      </c>
      <c r="K12" s="10">
        <v>159.802001953125</v>
      </c>
      <c r="L12" s="10">
        <v>137.27592468261699</v>
      </c>
      <c r="M12" s="10">
        <v>144.79428100585901</v>
      </c>
      <c r="N12" s="3">
        <v>1</v>
      </c>
      <c r="O12" s="3">
        <v>0.63787460327148404</v>
      </c>
      <c r="P12" s="3">
        <v>0.77814930677413896</v>
      </c>
      <c r="Q12" s="3">
        <v>0.72898757457733099</v>
      </c>
      <c r="R12" s="3">
        <v>0.71063619852065996</v>
      </c>
      <c r="S12" s="3">
        <v>0.74185109138488703</v>
      </c>
      <c r="T12" s="3">
        <v>0.74314922094345004</v>
      </c>
      <c r="U12">
        <v>23</v>
      </c>
      <c r="V12">
        <v>2</v>
      </c>
      <c r="W12">
        <v>100</v>
      </c>
      <c r="X12">
        <v>0.40000000596046398</v>
      </c>
      <c r="Y12">
        <v>1.29999995231628</v>
      </c>
      <c r="Z12">
        <v>0.89999997615814198</v>
      </c>
      <c r="AA12" s="10">
        <v>12.9013681411743</v>
      </c>
      <c r="AB12" s="10">
        <v>28.130773544311499</v>
      </c>
      <c r="AC12" s="10">
        <v>49.766693115234297</v>
      </c>
      <c r="AD12" s="10">
        <v>69.238395690917898</v>
      </c>
      <c r="AE12" s="10">
        <v>1.6178829669952299</v>
      </c>
      <c r="AF12" s="10">
        <v>2.3791851997375399</v>
      </c>
      <c r="AG12" s="10">
        <v>1.85314488410949</v>
      </c>
      <c r="AH12" s="10">
        <v>1.63868224620819</v>
      </c>
      <c r="AI12" s="3">
        <f>ABS((J12-F12)/F12)</f>
        <v>5.3840603215215353E-2</v>
      </c>
      <c r="AJ12" s="3">
        <f>ABS((J12-G12)/G12)</f>
        <v>1.4258515236441462</v>
      </c>
      <c r="AK12" s="3">
        <f>(AVERAGEIF($E:$E,_xlfn.CONCAT($A12,"_",$B12,"_",$C12,"_Standard"),$J:$J)-$J12)/$J12</f>
        <v>0.55280237278502098</v>
      </c>
      <c r="AL12" s="3">
        <f>(AVERAGEIF($E:$E,_xlfn.CONCAT($A12,"_",$B12,"_",$C12,"_Standard"),$H:$H)-$H12)/$H12</f>
        <v>0.49729983595520316</v>
      </c>
      <c r="AM12" s="3">
        <f>($J12+$M12-$L12)/$M12</f>
        <v>1.7287467128551319</v>
      </c>
    </row>
    <row r="13" spans="1:39" x14ac:dyDescent="0.25">
      <c r="A13" t="str" cm="1">
        <f t="array" ref="A13:D13">_xlfn.TEXTSPLIT(E13,"_")</f>
        <v>CottageWalls</v>
      </c>
      <c r="B13" t="str">
        <v>Plane</v>
      </c>
      <c r="C13" t="str">
        <v>Parallel</v>
      </c>
      <c r="D13" t="str">
        <v>Facing</v>
      </c>
      <c r="E13" t="s">
        <v>419</v>
      </c>
      <c r="F13" s="10">
        <v>95.073623657226506</v>
      </c>
      <c r="G13" s="10">
        <v>56.693904876708899</v>
      </c>
      <c r="H13" s="21">
        <v>95.531646728515597</v>
      </c>
      <c r="I13" s="10">
        <v>65.047996520996094</v>
      </c>
      <c r="J13" s="21">
        <v>95.380447387695298</v>
      </c>
      <c r="K13" s="10">
        <v>64.963996887207003</v>
      </c>
      <c r="L13" s="10">
        <v>126.641052246093</v>
      </c>
      <c r="M13" s="10">
        <v>48.400005340576101</v>
      </c>
      <c r="N13" s="3">
        <v>1</v>
      </c>
      <c r="O13" s="3">
        <v>0.70038503408431996</v>
      </c>
      <c r="P13" s="3">
        <v>0.776025831699371</v>
      </c>
      <c r="Q13" s="3">
        <v>0.73021960258483798</v>
      </c>
      <c r="R13" s="3">
        <v>0.791381895542144</v>
      </c>
      <c r="S13" s="3">
        <v>0.79626584053039495</v>
      </c>
      <c r="T13" s="3">
        <v>0.79791432619094804</v>
      </c>
      <c r="U13">
        <v>22</v>
      </c>
      <c r="V13">
        <v>2</v>
      </c>
      <c r="W13">
        <v>100</v>
      </c>
      <c r="X13">
        <v>0.40000000596046398</v>
      </c>
      <c r="Y13">
        <v>1.29999995231628</v>
      </c>
      <c r="Z13">
        <v>0.89999997615814198</v>
      </c>
      <c r="AA13" s="10">
        <v>13.5512590408325</v>
      </c>
      <c r="AB13" s="10">
        <v>28.070091247558501</v>
      </c>
      <c r="AC13" s="10">
        <v>73.632972717285099</v>
      </c>
      <c r="AD13" s="10">
        <v>69.238395690917898</v>
      </c>
      <c r="AE13" s="10">
        <v>0.79180091619491499</v>
      </c>
      <c r="AF13" s="10">
        <v>2.39038634300231</v>
      </c>
      <c r="AG13" s="10">
        <v>1.6216951608657799</v>
      </c>
      <c r="AH13" s="10">
        <v>1.63868224620819</v>
      </c>
      <c r="AI13" s="3">
        <f>ABS((J13-F13)/F13)</f>
        <v>3.2272224268530981E-3</v>
      </c>
      <c r="AJ13" s="3">
        <f>ABS((J13-G13)/G13)</f>
        <v>0.68237569091628547</v>
      </c>
      <c r="AK13" s="3">
        <f>(AVERAGEIF($E:$E,_xlfn.CONCAT($A13,"_",$B13,"_",$C13,"_Standard"),$J:$J)-$J13)/$J13</f>
        <v>1.8590808326479515</v>
      </c>
      <c r="AL13" s="3">
        <f>(AVERAGEIF($E:$E,_xlfn.CONCAT($A13,"_",$B13,"_",$C13,"_Standard"),$H:$H)-$H13)/$H13</f>
        <v>1.856138278375699</v>
      </c>
      <c r="AM13" s="3">
        <f>($J13+$M13-$L13)/$M13</f>
        <v>0.35411980559864942</v>
      </c>
    </row>
    <row r="14" spans="1:39" x14ac:dyDescent="0.25">
      <c r="A14" t="str" cm="1">
        <f t="array" ref="A14:D14">_xlfn.TEXTSPLIT(E14,"_")</f>
        <v>CottageWalls</v>
      </c>
      <c r="B14" t="str">
        <v>Point</v>
      </c>
      <c r="C14" t="str">
        <v>15</v>
      </c>
      <c r="D14" t="str">
        <v>Facing</v>
      </c>
      <c r="E14" t="s">
        <v>448</v>
      </c>
      <c r="F14" s="10">
        <v>88.913619995117102</v>
      </c>
      <c r="G14" s="10">
        <v>60.066154479980398</v>
      </c>
      <c r="H14" s="21">
        <v>92.870567321777301</v>
      </c>
      <c r="I14" s="10">
        <v>59.422000885009702</v>
      </c>
      <c r="J14" s="21">
        <v>87.317764282226506</v>
      </c>
      <c r="K14" s="10">
        <v>55.810001373291001</v>
      </c>
      <c r="L14" s="10">
        <v>97.699806213378906</v>
      </c>
      <c r="M14" s="10">
        <v>58.779579162597599</v>
      </c>
      <c r="N14" s="3">
        <v>0.90299999713897705</v>
      </c>
      <c r="O14" s="3">
        <v>0.55442517995834295</v>
      </c>
      <c r="P14" s="3">
        <v>0.84039926528930597</v>
      </c>
      <c r="Q14" s="3">
        <v>0.71516466140747004</v>
      </c>
      <c r="R14" s="3">
        <v>0.69740957021713201</v>
      </c>
      <c r="S14" s="3">
        <v>0.75481879711151101</v>
      </c>
      <c r="T14" s="3">
        <v>0.760936319828033</v>
      </c>
      <c r="U14">
        <v>25</v>
      </c>
      <c r="V14">
        <v>2</v>
      </c>
      <c r="W14">
        <v>100</v>
      </c>
      <c r="X14">
        <v>0.40000000596046398</v>
      </c>
      <c r="Y14">
        <v>1.29999995231628</v>
      </c>
      <c r="Z14">
        <v>0.89999997615814198</v>
      </c>
      <c r="AA14" s="10">
        <v>27.961769104003899</v>
      </c>
      <c r="AB14" s="10">
        <v>27.920486450195298</v>
      </c>
      <c r="AC14" s="10">
        <v>73.555221557617102</v>
      </c>
      <c r="AD14" s="10">
        <v>69.238395690917898</v>
      </c>
      <c r="AE14" s="10">
        <v>2.1588866710662802</v>
      </c>
      <c r="AF14" s="10">
        <v>2.39608526229858</v>
      </c>
      <c r="AG14" s="10">
        <v>1.66453433036804</v>
      </c>
      <c r="AH14" s="10">
        <v>1.63868224620819</v>
      </c>
      <c r="AI14" s="3">
        <f>ABS((J14-F14)/F14)</f>
        <v>1.7948383082122141E-2</v>
      </c>
      <c r="AJ14" s="3">
        <f>ABS((J14-G14)/G14)</f>
        <v>0.45369326600271814</v>
      </c>
      <c r="AK14" s="3">
        <f>(AVERAGEIF($E:$E,_xlfn.CONCAT($A14,"_",$B14,"_",$C14,"_Standard"),$J:$J)-$J14)/$J14</f>
        <v>2.0070467982546676</v>
      </c>
      <c r="AL14" s="3">
        <f>(AVERAGEIF($E:$E,_xlfn.CONCAT($A14,"_",$B14,"_",$C14,"_Standard"),$H:$H)-$H14)/$H14</f>
        <v>1.8870441645346443</v>
      </c>
      <c r="AM14" s="3">
        <f>($J14+$M14-$L14)/$M14</f>
        <v>0.82337331979813388</v>
      </c>
    </row>
    <row r="15" spans="1:39" x14ac:dyDescent="0.25">
      <c r="A15" t="str" cm="1">
        <f t="array" ref="A15:D15">_xlfn.TEXTSPLIT(E15,"_")</f>
        <v>CottageWalls</v>
      </c>
      <c r="B15" t="str">
        <v>Point</v>
      </c>
      <c r="C15" t="str">
        <v>45</v>
      </c>
      <c r="D15" t="str">
        <v>Facing</v>
      </c>
      <c r="E15" t="s">
        <v>401</v>
      </c>
      <c r="F15" s="10">
        <v>136.32804870605401</v>
      </c>
      <c r="G15" s="10">
        <v>67.512504577636705</v>
      </c>
      <c r="H15" s="21">
        <v>136.20463562011699</v>
      </c>
      <c r="I15" s="10">
        <v>86.041999816894503</v>
      </c>
      <c r="J15" s="21">
        <v>136.20463562011699</v>
      </c>
      <c r="K15" s="10">
        <v>86.041999816894503</v>
      </c>
      <c r="L15" s="10">
        <v>138.68197631835901</v>
      </c>
      <c r="M15" s="10">
        <v>136.53712463378901</v>
      </c>
      <c r="N15" s="3">
        <v>1</v>
      </c>
      <c r="O15" s="3">
        <v>0.65718924999237005</v>
      </c>
      <c r="P15" s="3">
        <v>0.81146442890167203</v>
      </c>
      <c r="Q15" s="3">
        <v>0.72575813531875599</v>
      </c>
      <c r="R15" s="3">
        <v>0.70017665624618497</v>
      </c>
      <c r="S15" s="3">
        <v>0.729905605316162</v>
      </c>
      <c r="T15" s="3">
        <v>0.73343354463577204</v>
      </c>
      <c r="U15">
        <v>24</v>
      </c>
      <c r="V15">
        <v>2</v>
      </c>
      <c r="W15">
        <v>100</v>
      </c>
      <c r="X15">
        <v>0.40000000596046398</v>
      </c>
      <c r="Y15">
        <v>1.29999995231628</v>
      </c>
      <c r="Z15">
        <v>0.89999997615814198</v>
      </c>
      <c r="AA15" s="10">
        <v>22.0699043273925</v>
      </c>
      <c r="AB15" s="10">
        <v>27.902761459350501</v>
      </c>
      <c r="AC15" s="10">
        <v>63.918521881103501</v>
      </c>
      <c r="AD15" s="10">
        <v>69.238395690917898</v>
      </c>
      <c r="AE15" s="10">
        <v>1.9789855480194001</v>
      </c>
      <c r="AF15" s="10">
        <v>2.3810851573943999</v>
      </c>
      <c r="AG15" s="10">
        <v>1.6983995437621999</v>
      </c>
      <c r="AH15" s="10">
        <v>1.63868224620819</v>
      </c>
      <c r="AI15" s="3">
        <f>ABS((J15-F15)/F15)</f>
        <v>9.0526554959439065E-4</v>
      </c>
      <c r="AJ15" s="3">
        <f>ABS((J15-G15)/G15)</f>
        <v>1.0174727107551913</v>
      </c>
      <c r="AK15" s="3">
        <f>(AVERAGEIF($E:$E,_xlfn.CONCAT($A15,"_",$B15,"_",$C15,"_Standard"),$J:$J)-$J15)/$J15</f>
        <v>1.4681725600519928</v>
      </c>
      <c r="AL15" s="3">
        <f>(AVERAGEIF($E:$E,_xlfn.CONCAT($A15,"_",$B15,"_",$C15,"_Standard"),$H:$H)-$H15)/$H15</f>
        <v>1.4681725600519928</v>
      </c>
      <c r="AM15" s="3">
        <f>($J15+$M15-$L15)/$M15</f>
        <v>0.98185591863834432</v>
      </c>
    </row>
    <row r="16" spans="1:39" x14ac:dyDescent="0.25">
      <c r="A16" t="str" cm="1">
        <f t="array" ref="A16:D16">_xlfn.TEXTSPLIT(E16,"_")</f>
        <v>CottageWalls</v>
      </c>
      <c r="B16" t="str">
        <v>Point</v>
      </c>
      <c r="C16" t="str">
        <v>Oblique</v>
      </c>
      <c r="D16" t="str">
        <v>Facing</v>
      </c>
      <c r="E16" t="s">
        <v>449</v>
      </c>
      <c r="F16" s="10">
        <v>170.31384277343699</v>
      </c>
      <c r="G16" s="10">
        <v>121.9860305786132</v>
      </c>
      <c r="H16" s="21">
        <v>192.94165802001902</v>
      </c>
      <c r="I16" s="10">
        <v>116.6630020141601</v>
      </c>
      <c r="J16" s="21">
        <v>190.211334228515</v>
      </c>
      <c r="K16" s="10">
        <v>116.4359970092773</v>
      </c>
      <c r="L16" s="10">
        <v>100.197700500488</v>
      </c>
      <c r="M16" s="10">
        <v>12.9555549621582</v>
      </c>
      <c r="N16" s="3">
        <v>0.98900002241134599</v>
      </c>
      <c r="O16" s="3">
        <v>0.60940039157867398</v>
      </c>
      <c r="P16" s="3">
        <v>0.74080234766006403</v>
      </c>
      <c r="Q16" s="3">
        <v>0.68620669841766302</v>
      </c>
      <c r="R16" s="3">
        <v>0.689483702182769</v>
      </c>
      <c r="S16" s="3">
        <v>0.73262101411819402</v>
      </c>
      <c r="T16" s="3">
        <v>0.73724019527435303</v>
      </c>
      <c r="U16">
        <v>24</v>
      </c>
      <c r="V16">
        <v>2</v>
      </c>
      <c r="W16">
        <v>100</v>
      </c>
      <c r="X16">
        <v>0.40000000596046398</v>
      </c>
      <c r="Y16">
        <v>1.29999995231628</v>
      </c>
      <c r="Z16">
        <v>0.89999997615814198</v>
      </c>
      <c r="AA16" s="10">
        <v>22.9082946777343</v>
      </c>
      <c r="AB16" s="10">
        <v>27.966016769409102</v>
      </c>
      <c r="AC16" s="10">
        <v>68.398895263671804</v>
      </c>
      <c r="AD16" s="10">
        <v>69.238395690917898</v>
      </c>
      <c r="AE16" s="10">
        <v>1.9185832738876301</v>
      </c>
      <c r="AF16" s="10">
        <v>2.4009866714477499</v>
      </c>
      <c r="AG16" s="10">
        <v>1.6880459785461399</v>
      </c>
      <c r="AH16" s="10">
        <v>1.63868224620819</v>
      </c>
      <c r="AI16" s="3">
        <f>ABS((J16-F16)/F16)</f>
        <v>0.11682838653078248</v>
      </c>
      <c r="AJ16" s="3">
        <f>ABS((J16-G16)/G16)</f>
        <v>0.5592878407985773</v>
      </c>
      <c r="AK16" s="3">
        <f>(AVERAGEIF($E:$E,_xlfn.CONCAT($A16,"_",$B16,"_",$C16,"_Standard"),$J:$J)-$J16)/$J16</f>
        <v>0.4551624498924684</v>
      </c>
      <c r="AL16" s="3">
        <f>(AVERAGEIF($E:$E,_xlfn.CONCAT($A16,"_",$B16,"_",$C16,"_Standard"),$H:$H)-$H16)/$H16</f>
        <v>0.42786810316115076</v>
      </c>
      <c r="AM16" s="3">
        <f>($J16+$M16-$L16)/$M16</f>
        <v>7.9478794224521661</v>
      </c>
    </row>
    <row r="17" spans="1:39" x14ac:dyDescent="0.25">
      <c r="A17" t="str" cm="1">
        <f t="array" ref="A17:D17">_xlfn.TEXTSPLIT(E17,"_")</f>
        <v>CottageWalls</v>
      </c>
      <c r="B17" t="str">
        <v>Point</v>
      </c>
      <c r="C17" t="str">
        <v>Parallel</v>
      </c>
      <c r="D17" t="str">
        <v>Facing</v>
      </c>
      <c r="E17" t="s">
        <v>424</v>
      </c>
      <c r="F17" s="10">
        <v>97.526466369628906</v>
      </c>
      <c r="G17" s="10">
        <v>57.198158264160099</v>
      </c>
      <c r="H17" s="21">
        <v>104.61019897460901</v>
      </c>
      <c r="I17" s="10">
        <v>66.288002014160099</v>
      </c>
      <c r="J17" s="21">
        <v>96.534561157226506</v>
      </c>
      <c r="K17" s="10">
        <v>61.069000244140597</v>
      </c>
      <c r="L17" s="10">
        <v>99.927940368652301</v>
      </c>
      <c r="M17" s="10">
        <v>62.241844177246001</v>
      </c>
      <c r="N17" s="3">
        <v>0.86199998855590798</v>
      </c>
      <c r="O17" s="3">
        <v>0.56976455450057895</v>
      </c>
      <c r="P17" s="3">
        <v>0.80479347705840998</v>
      </c>
      <c r="Q17" s="3">
        <v>0.706176877021789</v>
      </c>
      <c r="R17" s="3">
        <v>0.69506967067718495</v>
      </c>
      <c r="S17" s="3">
        <v>0.740375876426696</v>
      </c>
      <c r="T17" s="3">
        <v>0.74276179075241</v>
      </c>
      <c r="U17">
        <v>22</v>
      </c>
      <c r="V17">
        <v>2</v>
      </c>
      <c r="W17">
        <v>100</v>
      </c>
      <c r="X17">
        <v>0.40000000596046398</v>
      </c>
      <c r="Y17">
        <v>1.29999995231628</v>
      </c>
      <c r="Z17">
        <v>0.89999997615814198</v>
      </c>
      <c r="AA17" s="10">
        <v>29.006273269653299</v>
      </c>
      <c r="AB17" s="10">
        <v>28.138242721557599</v>
      </c>
      <c r="AC17" s="10">
        <v>75.8314208984375</v>
      </c>
      <c r="AD17" s="10">
        <v>69.238395690917898</v>
      </c>
      <c r="AE17" s="10">
        <v>2.1610901355743399</v>
      </c>
      <c r="AF17" s="10">
        <v>2.3891856670379599</v>
      </c>
      <c r="AG17" s="10">
        <v>1.6526811122894201</v>
      </c>
      <c r="AH17" s="10">
        <v>1.63868224620819</v>
      </c>
      <c r="AI17" s="3">
        <f>ABS((J17-F17)/F17)</f>
        <v>1.0170625978009325E-2</v>
      </c>
      <c r="AJ17" s="3">
        <f>ABS((J17-G17)/G17)</f>
        <v>0.68772149465718513</v>
      </c>
      <c r="AK17" s="3">
        <f>(AVERAGEIF($E:$E,_xlfn.CONCAT($A17,"_",$B17,"_",$C17,"_Standard"),$J:$J)-$J17)/$J17</f>
        <v>1.4940376882027275</v>
      </c>
      <c r="AL17" s="3">
        <f>(AVERAGEIF($E:$E,_xlfn.CONCAT($A17,"_",$B17,"_",$C17,"_Standard"),$H:$H)-$H17)/$H17</f>
        <v>1.3787018282798085</v>
      </c>
      <c r="AM17" s="3">
        <f>($J17+$M17-$L17)/$M17</f>
        <v>0.94548074119136849</v>
      </c>
    </row>
    <row r="18" spans="1:39" x14ac:dyDescent="0.25">
      <c r="A18" t="str" cm="1">
        <f t="array" ref="A18:D18">_xlfn.TEXTSPLIT(E18,"_")</f>
        <v>Crowd</v>
      </c>
      <c r="B18" t="str">
        <v>Plane</v>
      </c>
      <c r="C18" t="str">
        <v>15</v>
      </c>
      <c r="D18" t="str">
        <v>Facing</v>
      </c>
      <c r="E18" t="s">
        <v>432</v>
      </c>
      <c r="F18" s="10">
        <v>100.364448547363</v>
      </c>
      <c r="G18" s="10">
        <v>52.333732604980398</v>
      </c>
      <c r="H18" s="21">
        <v>104.68926239013599</v>
      </c>
      <c r="I18" s="10">
        <v>64.232002258300696</v>
      </c>
      <c r="J18" s="21">
        <v>104.68926239013599</v>
      </c>
      <c r="K18" s="10">
        <v>64.232002258300696</v>
      </c>
      <c r="L18" s="10">
        <v>151.598373413085</v>
      </c>
      <c r="M18" s="10">
        <v>104.68926239013599</v>
      </c>
      <c r="N18" s="3">
        <v>1</v>
      </c>
      <c r="O18" s="3">
        <v>0.46189373731613098</v>
      </c>
      <c r="P18" s="3">
        <v>0.53765809535980202</v>
      </c>
      <c r="Q18" s="3">
        <v>0.45430329442024198</v>
      </c>
      <c r="R18" s="3">
        <v>0.425699353218078</v>
      </c>
      <c r="S18" s="3">
        <v>0.55592590570449796</v>
      </c>
      <c r="T18" s="3">
        <v>0.594956755638122</v>
      </c>
      <c r="U18">
        <v>25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0">
        <v>283.40475463867102</v>
      </c>
      <c r="AB18" s="10">
        <v>350.77230834960898</v>
      </c>
      <c r="AC18" s="10">
        <v>74.251205444335895</v>
      </c>
      <c r="AD18" s="10">
        <v>87.705223083496094</v>
      </c>
      <c r="AE18" s="10">
        <v>16.943435668945298</v>
      </c>
      <c r="AF18" s="10">
        <v>17.813621520996001</v>
      </c>
      <c r="AG18" s="10">
        <v>1.43080759048461</v>
      </c>
      <c r="AH18" s="10">
        <v>1.1881141662597601</v>
      </c>
      <c r="AI18" s="3">
        <f>ABS((J18-F18)/F18)</f>
        <v>4.309109356319607E-2</v>
      </c>
      <c r="AJ18" s="3">
        <f>ABS((J18-G18)/G18)</f>
        <v>1.0004165034498824</v>
      </c>
      <c r="AK18" s="3">
        <f>(AVERAGEIF($E:$E,_xlfn.CONCAT($A18,"_",$B18,"_",$C18,"_Standard"),$J:$J)-$J18)/$J18</f>
        <v>9.9371505158462214E-2</v>
      </c>
      <c r="AL18" s="3">
        <f>(AVERAGEIF($E:$E,_xlfn.CONCAT($A18,"_",$B18,"_",$C18,"_Standard"),$H:$H)-$H18)/$H18</f>
        <v>9.9371505158462214E-2</v>
      </c>
      <c r="AM18" s="3">
        <f>($J18+$M18-$L18)/$M18</f>
        <v>0.55192051264878461</v>
      </c>
    </row>
    <row r="19" spans="1:39" x14ac:dyDescent="0.25">
      <c r="A19" t="str" cm="1">
        <f t="array" ref="A19:D19">_xlfn.TEXTSPLIT(E19,"_")</f>
        <v>Crowd</v>
      </c>
      <c r="B19" t="str">
        <v>Plane</v>
      </c>
      <c r="C19" t="str">
        <v>45</v>
      </c>
      <c r="D19" t="str">
        <v>Facing</v>
      </c>
      <c r="E19" t="s">
        <v>435</v>
      </c>
      <c r="F19" s="10">
        <v>106.799179077148</v>
      </c>
      <c r="G19" s="10">
        <v>56.393703460693303</v>
      </c>
      <c r="H19" s="21">
        <v>108.589469909667</v>
      </c>
      <c r="I19" s="10">
        <v>65.606002807617102</v>
      </c>
      <c r="J19" s="21">
        <v>108.589469909667</v>
      </c>
      <c r="K19" s="10">
        <v>65.606002807617102</v>
      </c>
      <c r="L19" s="10">
        <v>150.81198120117099</v>
      </c>
      <c r="M19" s="10">
        <v>108.589469909667</v>
      </c>
      <c r="N19" s="3">
        <v>1</v>
      </c>
      <c r="O19" s="3">
        <v>0.54237842559814398</v>
      </c>
      <c r="P19" s="3">
        <v>0.57021731138229304</v>
      </c>
      <c r="Q19" s="3">
        <v>0.44040137529373102</v>
      </c>
      <c r="R19" s="3">
        <v>0.41287428140640198</v>
      </c>
      <c r="S19" s="3">
        <v>0.55687159299850397</v>
      </c>
      <c r="T19" s="3">
        <v>0.60098063945770197</v>
      </c>
      <c r="U19">
        <v>25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0">
        <v>173.16763305664</v>
      </c>
      <c r="AB19" s="10">
        <v>350.82763671875</v>
      </c>
      <c r="AC19" s="10">
        <v>46.095439910888601</v>
      </c>
      <c r="AD19" s="10">
        <v>87.705223083496094</v>
      </c>
      <c r="AE19" s="10">
        <v>18.160303115844702</v>
      </c>
      <c r="AF19" s="10">
        <v>17.8482131958007</v>
      </c>
      <c r="AG19" s="10">
        <v>1.55912101268768</v>
      </c>
      <c r="AH19" s="10">
        <v>1.1881141662597601</v>
      </c>
      <c r="AI19" s="3">
        <f>ABS((J19-F19)/F19)</f>
        <v>1.6763151627090335E-2</v>
      </c>
      <c r="AJ19" s="3">
        <f>ABS((J19-G19)/G19)</f>
        <v>0.9255601821815872</v>
      </c>
      <c r="AK19" s="3">
        <f>(AVERAGEIF($E:$E,_xlfn.CONCAT($A19,"_",$B19,"_",$C19,"_Standard"),$J:$J)-$J19)/$J19</f>
        <v>4.3598489402023786E-2</v>
      </c>
      <c r="AL19" s="3">
        <f>(AVERAGEIF($E:$E,_xlfn.CONCAT($A19,"_",$B19,"_",$C19,"_Standard"),$H:$H)-$H19)/$H19</f>
        <v>4.3598489402023786E-2</v>
      </c>
      <c r="AM19" s="3">
        <f>($J19+$M19-$L19)/$M19</f>
        <v>0.61117306008927119</v>
      </c>
    </row>
    <row r="20" spans="1:39" x14ac:dyDescent="0.25">
      <c r="A20" t="str" cm="1">
        <f t="array" ref="A20:D20">_xlfn.TEXTSPLIT(E20,"_")</f>
        <v>Crowd</v>
      </c>
      <c r="B20" t="str">
        <v>Plane</v>
      </c>
      <c r="C20" t="str">
        <v>Oblique</v>
      </c>
      <c r="D20" t="str">
        <v>Facing</v>
      </c>
      <c r="E20" t="s">
        <v>437</v>
      </c>
      <c r="F20" s="10">
        <v>189.31250762939402</v>
      </c>
      <c r="G20" s="10">
        <v>114.7847824096679</v>
      </c>
      <c r="H20" s="21">
        <v>187.23061370849598</v>
      </c>
      <c r="I20" s="10">
        <v>108.5550003051757</v>
      </c>
      <c r="J20" s="21">
        <v>185.18061828613202</v>
      </c>
      <c r="K20" s="10">
        <v>105.52999877929679</v>
      </c>
      <c r="L20" s="10">
        <v>110.662216186523</v>
      </c>
      <c r="M20" s="10">
        <v>12.800000190734799</v>
      </c>
      <c r="N20" s="3">
        <v>0.99500000476837103</v>
      </c>
      <c r="O20" s="3">
        <v>0.44413867592811501</v>
      </c>
      <c r="P20" s="3">
        <v>0.55484944581985396</v>
      </c>
      <c r="Q20" s="3">
        <v>0.50207883119583097</v>
      </c>
      <c r="R20" s="3">
        <v>0.46855056285858099</v>
      </c>
      <c r="S20" s="3">
        <v>0.56085461378097501</v>
      </c>
      <c r="T20" s="3">
        <v>0.60977351665496804</v>
      </c>
      <c r="U20">
        <v>25</v>
      </c>
      <c r="V20">
        <v>2</v>
      </c>
      <c r="W20">
        <v>100</v>
      </c>
      <c r="X20">
        <v>0.40000000596046398</v>
      </c>
      <c r="Y20">
        <v>1.29999995231628</v>
      </c>
      <c r="Z20">
        <v>0.89999997615814198</v>
      </c>
      <c r="AA20" s="10">
        <v>289.52883911132801</v>
      </c>
      <c r="AB20" s="10">
        <v>350.93991088867102</v>
      </c>
      <c r="AC20" s="10">
        <v>73.113388061523395</v>
      </c>
      <c r="AD20" s="10">
        <v>87.705223083496094</v>
      </c>
      <c r="AE20" s="10">
        <v>18.924898147583001</v>
      </c>
      <c r="AF20" s="10">
        <v>17.817071914672798</v>
      </c>
      <c r="AG20" s="10">
        <v>1.4300441741943299</v>
      </c>
      <c r="AH20" s="10">
        <v>1.1881141662597601</v>
      </c>
      <c r="AI20" s="3">
        <f>ABS((J20-F20)/F20)</f>
        <v>2.1825759929981807E-2</v>
      </c>
      <c r="AJ20" s="3">
        <f>ABS((J20-G20)/G20)</f>
        <v>0.61328544079319469</v>
      </c>
      <c r="AK20" s="3">
        <f>(AVERAGEIF($E:$E,_xlfn.CONCAT($A20,"_",$B20,"_",$C20,"_Standard"),$J:$J)-$J20)/$J20</f>
        <v>-0.38932157778219884</v>
      </c>
      <c r="AL20" s="3">
        <f>(AVERAGEIF($E:$E,_xlfn.CONCAT($A20,"_",$B20,"_",$C20,"_Standard"),$H:$H)-$H20)/$H20</f>
        <v>-0.39574085342585069</v>
      </c>
      <c r="AM20" s="3">
        <f>($J20+$M20-$L20)/$M20</f>
        <v>6.8217500772811484</v>
      </c>
    </row>
    <row r="21" spans="1:39" x14ac:dyDescent="0.25">
      <c r="A21" t="str" cm="1">
        <f t="array" ref="A21:D21">_xlfn.TEXTSPLIT(E21,"_")</f>
        <v>Crowd</v>
      </c>
      <c r="B21" t="str">
        <v>Plane</v>
      </c>
      <c r="C21" t="str">
        <v>Parallel</v>
      </c>
      <c r="D21" t="str">
        <v>Facing</v>
      </c>
      <c r="E21" t="s">
        <v>430</v>
      </c>
      <c r="F21" s="10">
        <v>82.602485656738196</v>
      </c>
      <c r="G21" s="10">
        <v>47.418506622314403</v>
      </c>
      <c r="H21" s="21">
        <v>83.302383422851506</v>
      </c>
      <c r="I21" s="10">
        <v>51.622001647949197</v>
      </c>
      <c r="J21" s="21">
        <v>83.302383422851506</v>
      </c>
      <c r="K21" s="10">
        <v>51.622001647949197</v>
      </c>
      <c r="L21" s="10">
        <v>129.86959838867099</v>
      </c>
      <c r="M21" s="10">
        <v>83.302383422851506</v>
      </c>
      <c r="N21" s="3">
        <v>1</v>
      </c>
      <c r="O21" s="3">
        <v>0.44576403498649497</v>
      </c>
      <c r="P21" s="3">
        <v>0.45878154039382901</v>
      </c>
      <c r="Q21" s="3">
        <v>0.34900149703025801</v>
      </c>
      <c r="R21" s="3">
        <v>0.33767375349998402</v>
      </c>
      <c r="S21" s="3">
        <v>0.51019239425659102</v>
      </c>
      <c r="T21" s="3">
        <v>0.55105113983154297</v>
      </c>
      <c r="U21">
        <v>25</v>
      </c>
      <c r="V21">
        <v>2</v>
      </c>
      <c r="W21">
        <v>100</v>
      </c>
      <c r="X21">
        <v>0.40000000596046398</v>
      </c>
      <c r="Y21">
        <v>1.29999995231628</v>
      </c>
      <c r="Z21">
        <v>0.89999997615814198</v>
      </c>
      <c r="AA21" s="10">
        <v>283.33889770507801</v>
      </c>
      <c r="AB21" s="10">
        <v>351.47262573242102</v>
      </c>
      <c r="AC21" s="10">
        <v>74.1383056640625</v>
      </c>
      <c r="AD21" s="10">
        <v>87.705223083496094</v>
      </c>
      <c r="AE21" s="10">
        <v>14.265774726867599</v>
      </c>
      <c r="AF21" s="10">
        <v>17.885797500610298</v>
      </c>
      <c r="AG21" s="10">
        <v>1.4287536144256501</v>
      </c>
      <c r="AH21" s="10">
        <v>1.1881141662597601</v>
      </c>
      <c r="AI21" s="3">
        <f>ABS((J21-F21)/F21)</f>
        <v>8.473083594866572E-3</v>
      </c>
      <c r="AJ21" s="3">
        <f>ABS((J21-G21)/G21)</f>
        <v>0.75674835326110235</v>
      </c>
      <c r="AK21" s="3">
        <f>(AVERAGEIF($E:$E,_xlfn.CONCAT($A21,"_",$B21,"_",$C21,"_Standard"),$J:$J)-$J21)/$J21</f>
        <v>0.22633183161591838</v>
      </c>
      <c r="AL21" s="3">
        <f>(AVERAGEIF($E:$E,_xlfn.CONCAT($A21,"_",$B21,"_",$C21,"_Standard"),$H:$H)-$H21)/$H21</f>
        <v>0.22633183161591838</v>
      </c>
      <c r="AM21" s="3">
        <f>($J21+$M21-$L21)/$M21</f>
        <v>0.44098580313795471</v>
      </c>
    </row>
    <row r="22" spans="1:39" x14ac:dyDescent="0.25">
      <c r="A22" t="str" cm="1">
        <f t="array" ref="A22:D22">_xlfn.TEXTSPLIT(E22,"_")</f>
        <v>Crowd</v>
      </c>
      <c r="B22" t="str">
        <v>Point</v>
      </c>
      <c r="C22" t="str">
        <v>15</v>
      </c>
      <c r="D22" t="str">
        <v>Facing</v>
      </c>
      <c r="E22" t="s">
        <v>412</v>
      </c>
      <c r="F22" s="10">
        <v>29.348588943481399</v>
      </c>
      <c r="G22" s="10">
        <v>64.567962646484304</v>
      </c>
      <c r="H22" s="21">
        <v>46.047950744628899</v>
      </c>
      <c r="I22" s="10">
        <v>26.243999481201101</v>
      </c>
      <c r="J22" s="21">
        <v>40.271598815917898</v>
      </c>
      <c r="K22" s="10">
        <v>23.3320007324218</v>
      </c>
      <c r="L22" s="10">
        <v>53.051471710205</v>
      </c>
      <c r="M22" s="10">
        <v>11.070249557495099</v>
      </c>
      <c r="N22" s="3">
        <v>0.43700000643730103</v>
      </c>
      <c r="O22" s="3">
        <v>0.38892588019370999</v>
      </c>
      <c r="P22" s="3">
        <v>0.41314914822578402</v>
      </c>
      <c r="Q22" s="3">
        <v>0.42030391097068698</v>
      </c>
      <c r="R22" s="3">
        <v>0.403281420469284</v>
      </c>
      <c r="S22" s="3">
        <v>0.60123592615127497</v>
      </c>
      <c r="T22" s="3">
        <v>0.68299651145935003</v>
      </c>
      <c r="U22">
        <v>26</v>
      </c>
      <c r="V22">
        <v>2</v>
      </c>
      <c r="W22">
        <v>100</v>
      </c>
      <c r="X22">
        <v>0.40000000596046398</v>
      </c>
      <c r="Y22">
        <v>1.29999995231628</v>
      </c>
      <c r="Z22">
        <v>0.89999997615814198</v>
      </c>
      <c r="AA22" s="10">
        <v>270.936920166015</v>
      </c>
      <c r="AB22" s="10">
        <v>351.105865478515</v>
      </c>
      <c r="AC22" s="10">
        <v>67.835861206054602</v>
      </c>
      <c r="AD22" s="10">
        <v>87.705223083496094</v>
      </c>
      <c r="AE22" s="10">
        <v>19.627666473388601</v>
      </c>
      <c r="AF22" s="10">
        <v>17.741012573242099</v>
      </c>
      <c r="AG22" s="10">
        <v>1.45859658718109</v>
      </c>
      <c r="AH22" s="10">
        <v>1.1881141662597601</v>
      </c>
      <c r="AI22" s="3">
        <f>ABS((J22-F22)/F22)</f>
        <v>0.3721817731500377</v>
      </c>
      <c r="AJ22" s="3">
        <f>ABS((J22-G22)/G22)</f>
        <v>0.37629131901824586</v>
      </c>
      <c r="AK22" s="3">
        <f>(AVERAGEIF($E:$E,_xlfn.CONCAT($A22,"_",$B22,"_",$C22,"_Standard"),$J:$J)-$J22)/$J22</f>
        <v>0.29811371798580683</v>
      </c>
      <c r="AL22" s="3">
        <f>(AVERAGEIF($E:$E,_xlfn.CONCAT($A22,"_",$B22,"_",$C22,"_Standard"),$H:$H)-$H22)/$H22</f>
        <v>0.2607177881492076</v>
      </c>
      <c r="AM22" s="3">
        <f>($J22+$M22-$L22)/$M22</f>
        <v>-0.15443403763508662</v>
      </c>
    </row>
    <row r="23" spans="1:39" x14ac:dyDescent="0.25">
      <c r="A23" t="str" cm="1">
        <f t="array" ref="A23:D23">_xlfn.TEXTSPLIT(E23,"_")</f>
        <v>Crowd</v>
      </c>
      <c r="B23" t="str">
        <v>Point</v>
      </c>
      <c r="C23" t="str">
        <v>45</v>
      </c>
      <c r="D23" t="str">
        <v>Facing</v>
      </c>
      <c r="E23" t="s">
        <v>416</v>
      </c>
      <c r="F23" s="10">
        <v>17.557783126831001</v>
      </c>
      <c r="G23" s="10">
        <v>65.067687988281193</v>
      </c>
      <c r="H23" s="21">
        <v>31.318861007690401</v>
      </c>
      <c r="I23" s="10">
        <v>18.212999343871999</v>
      </c>
      <c r="J23" s="21">
        <v>29.124855041503899</v>
      </c>
      <c r="K23" s="10">
        <v>17.1089992523193</v>
      </c>
      <c r="L23" s="10">
        <v>31.574853897094702</v>
      </c>
      <c r="M23" s="10">
        <v>3.6768801212310702</v>
      </c>
      <c r="N23" s="3">
        <v>0.30399999022483798</v>
      </c>
      <c r="O23" s="3">
        <v>0.50085663795471103</v>
      </c>
      <c r="P23" s="3">
        <v>0.52021253108978205</v>
      </c>
      <c r="Q23" s="3">
        <v>0.46542289853096003</v>
      </c>
      <c r="R23" s="3">
        <v>0.45612356066703702</v>
      </c>
      <c r="S23" s="3">
        <v>0.708016157150268</v>
      </c>
      <c r="T23" s="3">
        <v>0.81056547164916903</v>
      </c>
      <c r="U23">
        <v>25</v>
      </c>
      <c r="V23">
        <v>2</v>
      </c>
      <c r="W23">
        <v>100</v>
      </c>
      <c r="X23">
        <v>0.40000000596046398</v>
      </c>
      <c r="Y23">
        <v>1.29999995231628</v>
      </c>
      <c r="Z23">
        <v>0.89999997615814198</v>
      </c>
      <c r="AA23" s="10">
        <v>204.77934265136699</v>
      </c>
      <c r="AB23" s="10">
        <v>354.487701416015</v>
      </c>
      <c r="AC23" s="10">
        <v>51.706642150878899</v>
      </c>
      <c r="AD23" s="10">
        <v>87.705223083496094</v>
      </c>
      <c r="AE23" s="10">
        <v>20.5041694641113</v>
      </c>
      <c r="AF23" s="10">
        <v>18.346843719482401</v>
      </c>
      <c r="AG23" s="10">
        <v>1.5331230163574201</v>
      </c>
      <c r="AH23" s="10">
        <v>1.1881141662597601</v>
      </c>
      <c r="AI23" s="3">
        <f>ABS((J23-F23)/F23)</f>
        <v>0.65880025007238119</v>
      </c>
      <c r="AJ23" s="3">
        <f>ABS((J23-G23)/G23)</f>
        <v>0.55239142588331491</v>
      </c>
      <c r="AK23" s="3">
        <f>(AVERAGEIF($E:$E,_xlfn.CONCAT($A23,"_",$B23,"_",$C23,"_Standard"),$J:$J)-$J23)/$J23</f>
        <v>0.23592183060275912</v>
      </c>
      <c r="AL23" s="3">
        <f>(AVERAGEIF($E:$E,_xlfn.CONCAT($A23,"_",$B23,"_",$C23,"_Standard"),$H:$H)-$H23)/$H23</f>
        <v>0.21939393437422497</v>
      </c>
      <c r="AM23" s="3">
        <f>($J23+$M23-$L23)/$M23</f>
        <v>0.33367453525503915</v>
      </c>
    </row>
    <row r="24" spans="1:39" x14ac:dyDescent="0.25">
      <c r="A24" t="str" cm="1">
        <f t="array" ref="A24:D24">_xlfn.TEXTSPLIT(E24,"_")</f>
        <v>Crowd</v>
      </c>
      <c r="B24" t="str">
        <v>Point</v>
      </c>
      <c r="C24" t="str">
        <v>Oblique</v>
      </c>
      <c r="D24" t="str">
        <v>Facing</v>
      </c>
      <c r="E24" t="s">
        <v>406</v>
      </c>
      <c r="F24" s="10">
        <v>39.4297065734863</v>
      </c>
      <c r="G24" s="10">
        <v>113.9530715942382</v>
      </c>
      <c r="H24" s="21">
        <v>66.345199584960909</v>
      </c>
      <c r="I24" s="10">
        <v>41.829000473022404</v>
      </c>
      <c r="J24" s="21">
        <v>62.606800079345703</v>
      </c>
      <c r="K24" s="10">
        <v>35.457000732421804</v>
      </c>
      <c r="L24" s="10">
        <v>39.814376831054602</v>
      </c>
      <c r="M24" s="10">
        <v>1.4278912544250399</v>
      </c>
      <c r="N24" s="3">
        <v>0.42500001192092801</v>
      </c>
      <c r="O24" s="3">
        <v>0.47277528047561601</v>
      </c>
      <c r="P24" s="3">
        <v>0.46864348649978599</v>
      </c>
      <c r="Q24" s="3">
        <v>0.46045583486557001</v>
      </c>
      <c r="R24" s="3">
        <v>0.44710123538970897</v>
      </c>
      <c r="S24" s="3">
        <v>0.613420069217681</v>
      </c>
      <c r="T24" s="3">
        <v>0.68107593059539795</v>
      </c>
      <c r="U24">
        <v>24</v>
      </c>
      <c r="V24">
        <v>2</v>
      </c>
      <c r="W24">
        <v>100</v>
      </c>
      <c r="X24">
        <v>0.40000000596046398</v>
      </c>
      <c r="Y24">
        <v>1.29999995231628</v>
      </c>
      <c r="Z24">
        <v>0.89999997615814198</v>
      </c>
      <c r="AA24" s="10">
        <v>269.11929321289</v>
      </c>
      <c r="AB24" s="10">
        <v>349.77066040039</v>
      </c>
      <c r="AC24" s="10">
        <v>67.409385681152301</v>
      </c>
      <c r="AD24" s="10">
        <v>87.705223083496094</v>
      </c>
      <c r="AE24" s="10">
        <v>19.536798477172798</v>
      </c>
      <c r="AF24" s="10">
        <v>17.712406158447202</v>
      </c>
      <c r="AG24" s="10">
        <v>1.45311880111694</v>
      </c>
      <c r="AH24" s="10">
        <v>1.1881141662597601</v>
      </c>
      <c r="AI24" s="3">
        <f>ABS((J24-F24)/F24)</f>
        <v>0.58780791235825136</v>
      </c>
      <c r="AJ24" s="3">
        <f>ABS((J24-G24)/G24)</f>
        <v>0.45059137763065538</v>
      </c>
      <c r="AK24" s="3">
        <f>(AVERAGEIF($E:$E,_xlfn.CONCAT($A24,"_",$B24,"_",$C24,"_Standard"),$J:$J)-$J24)/$J24</f>
        <v>-0.34703601274116846</v>
      </c>
      <c r="AL24" s="3">
        <f>(AVERAGEIF($E:$E,_xlfn.CONCAT($A24,"_",$B24,"_",$C24,"_Standard"),$H:$H)-$H24)/$H24</f>
        <v>-0.37269937274594572</v>
      </c>
      <c r="AM24" s="3">
        <f>($J24+$M24-$L24)/$M24</f>
        <v>16.962296272672933</v>
      </c>
    </row>
    <row r="25" spans="1:39" x14ac:dyDescent="0.25">
      <c r="A25" t="str" cm="1">
        <f t="array" ref="A25:D25">_xlfn.TEXTSPLIT(E25,"_")</f>
        <v>Crowd</v>
      </c>
      <c r="B25" t="str">
        <v>Point</v>
      </c>
      <c r="C25" t="str">
        <v>Parallel</v>
      </c>
      <c r="D25" t="str">
        <v>Facing</v>
      </c>
      <c r="E25" t="s">
        <v>407</v>
      </c>
      <c r="F25" s="10">
        <v>34.343303680419901</v>
      </c>
      <c r="G25" s="10">
        <v>65.356674194335895</v>
      </c>
      <c r="H25" s="21">
        <v>50.697471618652301</v>
      </c>
      <c r="I25" s="10">
        <v>29.295000076293899</v>
      </c>
      <c r="J25" s="21">
        <v>45.195137023925703</v>
      </c>
      <c r="K25" s="10">
        <v>26.527000427246001</v>
      </c>
      <c r="L25" s="10">
        <v>53.951061248779297</v>
      </c>
      <c r="M25" s="10">
        <v>15.2376279830932</v>
      </c>
      <c r="N25" s="3">
        <v>0.54199999570846502</v>
      </c>
      <c r="O25" s="3">
        <v>0.33083772659301702</v>
      </c>
      <c r="P25" s="3">
        <v>0.366511911153793</v>
      </c>
      <c r="Q25" s="3">
        <v>0.38215053081512401</v>
      </c>
      <c r="R25" s="3">
        <v>0.36618006229400601</v>
      </c>
      <c r="S25" s="3">
        <v>0.55105572938919001</v>
      </c>
      <c r="T25" s="3">
        <v>0.61943411827087402</v>
      </c>
      <c r="U25">
        <v>26</v>
      </c>
      <c r="V25">
        <v>2</v>
      </c>
      <c r="W25">
        <v>100</v>
      </c>
      <c r="X25">
        <v>0.40000000596046398</v>
      </c>
      <c r="Y25">
        <v>1.29999995231628</v>
      </c>
      <c r="Z25">
        <v>0.89999997615814198</v>
      </c>
      <c r="AA25" s="10">
        <v>288.03332519531199</v>
      </c>
      <c r="AB25" s="10">
        <v>351.91949462890602</v>
      </c>
      <c r="AC25" s="10">
        <v>71.720153808593693</v>
      </c>
      <c r="AD25" s="10">
        <v>87.705223083496094</v>
      </c>
      <c r="AE25" s="10">
        <v>19.443214416503899</v>
      </c>
      <c r="AF25" s="10">
        <v>17.8843383789062</v>
      </c>
      <c r="AG25" s="10">
        <v>1.4421744346618599</v>
      </c>
      <c r="AH25" s="10">
        <v>1.1881141662597601</v>
      </c>
      <c r="AI25" s="3">
        <f>ABS((J25-F25)/F25)</f>
        <v>0.31598105541875238</v>
      </c>
      <c r="AJ25" s="3">
        <f>ABS((J25-G25)/G25)</f>
        <v>0.30848474802222237</v>
      </c>
      <c r="AK25" s="3">
        <f>(AVERAGEIF($E:$E,_xlfn.CONCAT($A25,"_",$B25,"_",$C25,"_Standard"),$J:$J)-$J25)/$J25</f>
        <v>0.28501091441548693</v>
      </c>
      <c r="AL25" s="3">
        <f>(AVERAGEIF($E:$E,_xlfn.CONCAT($A25,"_",$B25,"_",$C25,"_Standard"),$H:$H)-$H25)/$H25</f>
        <v>0.2540785812651562</v>
      </c>
      <c r="AM25" s="3">
        <f>($J25+$M25-$L25)/$M25</f>
        <v>0.42537485266285091</v>
      </c>
    </row>
    <row r="26" spans="1:39" x14ac:dyDescent="0.25">
      <c r="A26" t="str" cm="1">
        <f t="array" ref="A26:D26">_xlfn.TEXTSPLIT(E26,"_")</f>
        <v>Random100</v>
      </c>
      <c r="B26" t="str">
        <v>Plane</v>
      </c>
      <c r="C26" t="str">
        <v>15</v>
      </c>
      <c r="D26" t="str">
        <v>Facing</v>
      </c>
      <c r="E26" t="s">
        <v>440</v>
      </c>
      <c r="F26" s="10">
        <v>17.442604064941399</v>
      </c>
      <c r="G26" s="10">
        <v>20.795383453369102</v>
      </c>
      <c r="H26" s="21">
        <v>35.011257171630803</v>
      </c>
      <c r="I26" s="10">
        <v>19.117000579833899</v>
      </c>
      <c r="J26" s="21">
        <v>17.4556484222412</v>
      </c>
      <c r="K26" s="10">
        <v>9.67000007629394</v>
      </c>
      <c r="L26" s="10">
        <v>21.4296054840087</v>
      </c>
      <c r="M26" s="10">
        <v>20.576904296875</v>
      </c>
      <c r="N26" s="3">
        <v>0.12700000405311501</v>
      </c>
      <c r="O26" s="3">
        <v>0.31519353389739901</v>
      </c>
      <c r="P26" s="3">
        <v>0.37115147709846402</v>
      </c>
      <c r="Q26" s="3">
        <v>0.370346099138259</v>
      </c>
      <c r="R26" s="3">
        <v>0.37148314714431702</v>
      </c>
      <c r="S26" s="3">
        <v>0.37148314714431702</v>
      </c>
      <c r="T26" s="3">
        <v>0.37148314714431702</v>
      </c>
      <c r="U26">
        <v>9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0">
        <v>0.45959988236427302</v>
      </c>
      <c r="AB26" s="10">
        <v>0.55699968338012695</v>
      </c>
      <c r="AC26" s="10">
        <v>56.101009368896399</v>
      </c>
      <c r="AD26" s="10">
        <v>77.191917419433594</v>
      </c>
      <c r="AE26" s="10">
        <v>2.3499978706240598E-2</v>
      </c>
      <c r="AF26" s="10">
        <v>2.8099982067942599E-2</v>
      </c>
      <c r="AG26" s="10">
        <v>1</v>
      </c>
      <c r="AH26" s="10">
        <v>1</v>
      </c>
      <c r="AI26" s="3">
        <f>ABS((J26-F26)/F26)</f>
        <v>7.4784460228731096E-4</v>
      </c>
      <c r="AJ26" s="3">
        <f>ABS((J26-G26)/G26)</f>
        <v>0.16059982921771149</v>
      </c>
      <c r="AK26" s="3">
        <f>(AVERAGEIF($E:$E,_xlfn.CONCAT($A26,"_",$B26,"_",$C26,"_Standard"),$J:$J)-$J26)/$J26</f>
        <v>0.25710585266025171</v>
      </c>
      <c r="AL26" s="3">
        <f>(AVERAGEIF($E:$E,_xlfn.CONCAT($A26,"_",$B26,"_",$C26,"_Standard"),$H:$H)-$H26)/$H26</f>
        <v>0.1281861139327764</v>
      </c>
      <c r="AM26" s="3">
        <f>($J26+$M26-$L26)/$M26</f>
        <v>0.80687293849293817</v>
      </c>
    </row>
    <row r="27" spans="1:39" x14ac:dyDescent="0.25">
      <c r="A27" t="str" cm="1">
        <f t="array" ref="A27:D27">_xlfn.TEXTSPLIT(E27,"_")</f>
        <v>Random100</v>
      </c>
      <c r="B27" t="str">
        <v>Plane</v>
      </c>
      <c r="C27" t="str">
        <v>45</v>
      </c>
      <c r="D27" t="str">
        <v>Facing</v>
      </c>
      <c r="E27" t="s">
        <v>438</v>
      </c>
      <c r="F27" s="10">
        <v>21.5047206878662</v>
      </c>
      <c r="G27" s="10">
        <v>21.376842498779201</v>
      </c>
      <c r="H27" s="21">
        <v>41.878772735595703</v>
      </c>
      <c r="I27" s="10">
        <v>22.757999420166001</v>
      </c>
      <c r="J27" s="21">
        <v>21.580396652221602</v>
      </c>
      <c r="K27" s="10">
        <v>11.829000473022401</v>
      </c>
      <c r="L27" s="10">
        <v>23.666378021240199</v>
      </c>
      <c r="M27" s="10">
        <v>22.9156284332275</v>
      </c>
      <c r="N27" s="3">
        <v>0.104000002145767</v>
      </c>
      <c r="O27" s="3">
        <v>0.39134934544563199</v>
      </c>
      <c r="P27" s="3">
        <v>0.44297859072685197</v>
      </c>
      <c r="Q27" s="3">
        <v>0.41707870364189098</v>
      </c>
      <c r="R27" s="3">
        <v>0.416924118995666</v>
      </c>
      <c r="S27" s="3">
        <v>0.416924118995666</v>
      </c>
      <c r="T27" s="3">
        <v>0.416924118995666</v>
      </c>
      <c r="U27">
        <v>9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0">
        <v>0.32839992642402599</v>
      </c>
      <c r="AB27" s="10">
        <v>0.57949984073638905</v>
      </c>
      <c r="AC27" s="10">
        <v>39.090908050537102</v>
      </c>
      <c r="AD27" s="10">
        <v>77.191917419433594</v>
      </c>
      <c r="AE27" s="10">
        <v>3.02999801933765E-2</v>
      </c>
      <c r="AF27" s="10">
        <v>3.2599981874227503E-2</v>
      </c>
      <c r="AG27" s="10">
        <v>1.1010100841522199</v>
      </c>
      <c r="AH27" s="10">
        <v>1</v>
      </c>
      <c r="AI27" s="3">
        <f>ABS((J27-F27)/F27)</f>
        <v>3.5190396310564765E-3</v>
      </c>
      <c r="AJ27" s="3">
        <f>ABS((J27-G27)/G27)</f>
        <v>9.5221805303578044E-3</v>
      </c>
      <c r="AK27" s="3">
        <f>(AVERAGEIF($E:$E,_xlfn.CONCAT($A27,"_",$B27,"_",$C27,"_Standard"),$J:$J)-$J27)/$J27</f>
        <v>0.11176716138091443</v>
      </c>
      <c r="AL27" s="3">
        <f>(AVERAGEIF($E:$E,_xlfn.CONCAT($A27,"_",$B27,"_",$C27,"_Standard"),$H:$H)-$H27)/$H27</f>
        <v>5.7594052395690022E-2</v>
      </c>
      <c r="AM27" s="3">
        <f>($J27+$M27-$L27)/$M27</f>
        <v>0.90897123440900551</v>
      </c>
    </row>
    <row r="28" spans="1:39" x14ac:dyDescent="0.25">
      <c r="A28" t="str" cm="1">
        <f t="array" ref="A28:D28">_xlfn.TEXTSPLIT(E28,"_")</f>
        <v>Random100</v>
      </c>
      <c r="B28" t="str">
        <v>Plane</v>
      </c>
      <c r="C28" t="str">
        <v>Oblique</v>
      </c>
      <c r="D28" t="str">
        <v>Facing</v>
      </c>
      <c r="E28" t="s">
        <v>441</v>
      </c>
      <c r="F28" s="10">
        <v>40.291151046752901</v>
      </c>
      <c r="G28" s="10">
        <v>37.709514617919901</v>
      </c>
      <c r="H28" s="21">
        <v>72.204368591308508</v>
      </c>
      <c r="I28" s="10">
        <v>39.3619995117187</v>
      </c>
      <c r="J28" s="21">
        <v>41.029579162597599</v>
      </c>
      <c r="K28" s="10">
        <v>22.027000427246001</v>
      </c>
      <c r="L28" s="10">
        <v>22.3715915679931</v>
      </c>
      <c r="M28" s="10">
        <v>21.173717498779201</v>
      </c>
      <c r="N28" s="3">
        <v>0.103000000119209</v>
      </c>
      <c r="O28" s="3">
        <v>0.50152385234832697</v>
      </c>
      <c r="P28" s="3">
        <v>0.54384702444076505</v>
      </c>
      <c r="Q28" s="3">
        <v>0.51585769653320301</v>
      </c>
      <c r="R28" s="3">
        <v>0.51585769653320301</v>
      </c>
      <c r="S28" s="3">
        <v>0.51585769653320301</v>
      </c>
      <c r="T28" s="3">
        <v>0.51585769653320301</v>
      </c>
      <c r="U28">
        <v>8</v>
      </c>
      <c r="V28">
        <v>2</v>
      </c>
      <c r="W28">
        <v>100</v>
      </c>
      <c r="X28">
        <v>0.40000000596046398</v>
      </c>
      <c r="Y28">
        <v>1.29999995231628</v>
      </c>
      <c r="Z28">
        <v>0.89999997615814198</v>
      </c>
      <c r="AA28" s="10">
        <v>0.39389988780021601</v>
      </c>
      <c r="AB28" s="10">
        <v>0.54429960250854403</v>
      </c>
      <c r="AC28" s="10">
        <v>55.050506591796797</v>
      </c>
      <c r="AD28" s="10">
        <v>77.191917419433594</v>
      </c>
      <c r="AE28" s="10">
        <v>2.35999803990125E-2</v>
      </c>
      <c r="AF28" s="10">
        <v>2.6999983936548198E-2</v>
      </c>
      <c r="AG28" s="10">
        <v>1</v>
      </c>
      <c r="AH28" s="10">
        <v>1</v>
      </c>
      <c r="AI28" s="3">
        <f>ABS((J28-F28)/F28)</f>
        <v>1.8327302562983212E-2</v>
      </c>
      <c r="AJ28" s="3">
        <f>ABS((J28-G28)/G28)</f>
        <v>8.8043152459458443E-2</v>
      </c>
      <c r="AK28" s="3">
        <f>(AVERAGEIF($E:$E,_xlfn.CONCAT($A28,"_",$B28,"_",$C28,"_Standard"),$J:$J)-$J28)/$J28</f>
        <v>-0.443728407876116</v>
      </c>
      <c r="AL28" s="3">
        <f>(AVERAGEIF($E:$E,_xlfn.CONCAT($A28,"_",$B28,"_",$C28,"_Standard"),$H:$H)-$H28)/$H28</f>
        <v>-0.41834009212411988</v>
      </c>
      <c r="AM28" s="3">
        <f>($J28+$M28-$L28)/$M28</f>
        <v>1.8811861967876093</v>
      </c>
    </row>
    <row r="29" spans="1:39" x14ac:dyDescent="0.25">
      <c r="A29" t="str" cm="1">
        <f t="array" ref="A29:D29">_xlfn.TEXTSPLIT(E29,"_")</f>
        <v>Random100</v>
      </c>
      <c r="B29" t="str">
        <v>Plane</v>
      </c>
      <c r="C29" t="str">
        <v>Parallel</v>
      </c>
      <c r="D29" t="str">
        <v>Facing</v>
      </c>
      <c r="E29" t="s">
        <v>439</v>
      </c>
      <c r="F29" s="10">
        <v>14.021272659301699</v>
      </c>
      <c r="G29" s="10">
        <v>20.709514617919901</v>
      </c>
      <c r="H29" s="21">
        <v>29.523260116577099</v>
      </c>
      <c r="I29" s="10">
        <v>16.274999618530199</v>
      </c>
      <c r="J29" s="21">
        <v>13.935244560241699</v>
      </c>
      <c r="K29" s="10">
        <v>7.9349999427795401</v>
      </c>
      <c r="L29" s="10">
        <v>20.4512023925781</v>
      </c>
      <c r="M29" s="10">
        <v>19.4898147583007</v>
      </c>
      <c r="N29" s="3">
        <v>0.168999999761581</v>
      </c>
      <c r="O29" s="3">
        <v>0.12727673351764601</v>
      </c>
      <c r="P29" s="3">
        <v>0.14626337587833399</v>
      </c>
      <c r="Q29" s="3">
        <v>0.195206314325332</v>
      </c>
      <c r="R29" s="3">
        <v>0.195206314325332</v>
      </c>
      <c r="S29" s="3">
        <v>0.195206314325332</v>
      </c>
      <c r="T29" s="3">
        <v>0.195206314325332</v>
      </c>
      <c r="U29">
        <v>8</v>
      </c>
      <c r="V29">
        <v>2</v>
      </c>
      <c r="W29">
        <v>100</v>
      </c>
      <c r="X29">
        <v>0.40000000596046398</v>
      </c>
      <c r="Y29">
        <v>1.29999995231628</v>
      </c>
      <c r="Z29">
        <v>0.89999997615814198</v>
      </c>
      <c r="AA29" s="10">
        <v>0.42849987745285001</v>
      </c>
      <c r="AB29" s="10">
        <v>0.55189967155456499</v>
      </c>
      <c r="AC29" s="10">
        <v>55.050506591796797</v>
      </c>
      <c r="AD29" s="10">
        <v>77.191917419433594</v>
      </c>
      <c r="AE29" s="10">
        <v>1.5599985606968399E-2</v>
      </c>
      <c r="AF29" s="10">
        <v>2.8999980539083401E-2</v>
      </c>
      <c r="AG29" s="10">
        <v>1</v>
      </c>
      <c r="AH29" s="10">
        <v>1</v>
      </c>
      <c r="AI29" s="3">
        <f>ABS((J29-F29)/F29)</f>
        <v>6.135541412706857E-3</v>
      </c>
      <c r="AJ29" s="3">
        <f>ABS((J29-G29)/G29)</f>
        <v>0.32710906955860952</v>
      </c>
      <c r="AK29" s="3">
        <f>(AVERAGEIF($E:$E,_xlfn.CONCAT($A29,"_",$B29,"_",$C29,"_Standard"),$J:$J)-$J29)/$J29</f>
        <v>0.50590805755451507</v>
      </c>
      <c r="AL29" s="3">
        <f>(AVERAGEIF($E:$E,_xlfn.CONCAT($A29,"_",$B29,"_",$C29,"_Standard"),$H:$H)-$H29)/$H29</f>
        <v>0.23879312533598554</v>
      </c>
      <c r="AM29" s="3">
        <f>($J29+$M29-$L29)/$M29</f>
        <v>0.66567369094355999</v>
      </c>
    </row>
    <row r="30" spans="1:39" x14ac:dyDescent="0.25">
      <c r="A30" t="str" cm="1">
        <f t="array" ref="A30:D30">_xlfn.TEXTSPLIT(E30,"_")</f>
        <v>Random100</v>
      </c>
      <c r="B30" t="str">
        <v>Point</v>
      </c>
      <c r="C30" t="str">
        <v>15</v>
      </c>
      <c r="D30" t="str">
        <v>Facing</v>
      </c>
      <c r="E30" t="s">
        <v>415</v>
      </c>
      <c r="F30" s="10">
        <v>17.982475280761701</v>
      </c>
      <c r="G30" s="10">
        <v>20.6410408020019</v>
      </c>
      <c r="H30" s="21">
        <v>35.232448577880803</v>
      </c>
      <c r="I30" s="10">
        <v>19.1940002441406</v>
      </c>
      <c r="J30" s="21">
        <v>18.7308235168457</v>
      </c>
      <c r="K30" s="10">
        <v>10.2880001068115</v>
      </c>
      <c r="L30" s="10">
        <v>19.724412918090799</v>
      </c>
      <c r="M30" s="10">
        <v>19.047706604003899</v>
      </c>
      <c r="N30" s="3">
        <v>0.111000001430511</v>
      </c>
      <c r="O30" s="3">
        <v>0.34764006733894298</v>
      </c>
      <c r="P30" s="3">
        <v>0.435774385929107</v>
      </c>
      <c r="Q30" s="3">
        <v>0.42295429110527</v>
      </c>
      <c r="R30" s="3">
        <v>0.423001497983932</v>
      </c>
      <c r="S30" s="3">
        <v>0.423001497983932</v>
      </c>
      <c r="T30" s="3">
        <v>0.423001497983932</v>
      </c>
      <c r="U30">
        <v>9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0">
        <v>0.41819995641708302</v>
      </c>
      <c r="AB30" s="10">
        <v>0.62959957122802701</v>
      </c>
      <c r="AC30" s="10">
        <v>53.595958709716797</v>
      </c>
      <c r="AD30" s="10">
        <v>77.191917419433594</v>
      </c>
      <c r="AE30" s="10">
        <v>2.9599973931908601E-2</v>
      </c>
      <c r="AF30" s="10">
        <v>3.6299996078014297E-2</v>
      </c>
      <c r="AG30" s="10">
        <v>1</v>
      </c>
      <c r="AH30" s="10">
        <v>1</v>
      </c>
      <c r="AI30" s="3">
        <f>ABS((J30-F30)/F30)</f>
        <v>4.161541858948687E-2</v>
      </c>
      <c r="AJ30" s="3">
        <f>ABS((J30-G30)/G30)</f>
        <v>9.2544620374517897E-2</v>
      </c>
      <c r="AK30" s="3">
        <f>(AVERAGEIF($E:$E,_xlfn.CONCAT($A30,"_",$B30,"_",$C30,"_Standard"),$J:$J)-$J30)/$J30</f>
        <v>9.9621133511994919E-2</v>
      </c>
      <c r="AL30" s="3">
        <f>(AVERAGEIF($E:$E,_xlfn.CONCAT($A30,"_",$B30,"_",$C30,"_Standard"),$H:$H)-$H30)/$H30</f>
        <v>5.2962031620918212E-2</v>
      </c>
      <c r="AM30" s="3">
        <f>($J30+$M30-$L30)/$M30</f>
        <v>0.94783679621376327</v>
      </c>
    </row>
    <row r="31" spans="1:39" x14ac:dyDescent="0.25">
      <c r="A31" t="str" cm="1">
        <f t="array" ref="A31:D31">_xlfn.TEXTSPLIT(E31,"_")</f>
        <v>Random100</v>
      </c>
      <c r="B31" t="str">
        <v>Point</v>
      </c>
      <c r="C31" t="str">
        <v>45</v>
      </c>
      <c r="D31" t="str">
        <v>Facing</v>
      </c>
      <c r="E31" t="s">
        <v>410</v>
      </c>
      <c r="F31" s="10">
        <v>18.961359024047798</v>
      </c>
      <c r="G31" s="10">
        <v>20.550683975219702</v>
      </c>
      <c r="H31" s="21">
        <v>37.884422302246001</v>
      </c>
      <c r="I31" s="10">
        <v>20.422000885009702</v>
      </c>
      <c r="J31" s="21">
        <v>20.550409317016602</v>
      </c>
      <c r="K31" s="10">
        <v>11.131999969482401</v>
      </c>
      <c r="L31" s="10">
        <v>20.453212738037099</v>
      </c>
      <c r="M31" s="10">
        <v>19.656734466552699</v>
      </c>
      <c r="N31" s="3">
        <v>9.8999999463558197E-2</v>
      </c>
      <c r="O31" s="3">
        <v>0.51773446798324496</v>
      </c>
      <c r="P31" s="3">
        <v>0.58213412761688199</v>
      </c>
      <c r="Q31" s="3">
        <v>0.53199028968811002</v>
      </c>
      <c r="R31" s="3">
        <v>0.53166812658309903</v>
      </c>
      <c r="S31" s="3">
        <v>0.53166812658309903</v>
      </c>
      <c r="T31" s="3">
        <v>0.53166812658309903</v>
      </c>
      <c r="U31">
        <v>9</v>
      </c>
      <c r="V31">
        <v>2</v>
      </c>
      <c r="W31">
        <v>100</v>
      </c>
      <c r="X31">
        <v>0.40000000596046398</v>
      </c>
      <c r="Y31">
        <v>1.29999995231628</v>
      </c>
      <c r="Z31">
        <v>0.89999997615814198</v>
      </c>
      <c r="AA31" s="10">
        <v>0.40499991178512501</v>
      </c>
      <c r="AB31" s="10">
        <v>0.57929974794387795</v>
      </c>
      <c r="AC31" s="10">
        <v>49.3939399719238</v>
      </c>
      <c r="AD31" s="10">
        <v>77.191917419433594</v>
      </c>
      <c r="AE31" s="10">
        <v>3.2399978488683701E-2</v>
      </c>
      <c r="AF31" s="10">
        <v>3.0499981716275201E-2</v>
      </c>
      <c r="AG31" s="10">
        <v>1.05050504207611</v>
      </c>
      <c r="AH31" s="10">
        <v>1</v>
      </c>
      <c r="AI31" s="3">
        <f>ABS((J31-F31)/F31)</f>
        <v>8.3804662469261076E-2</v>
      </c>
      <c r="AJ31" s="3">
        <f>ABS((J31-G31)/G31)</f>
        <v>1.3364917850487003E-5</v>
      </c>
      <c r="AK31" s="3">
        <f>(AVERAGEIF($E:$E,_xlfn.CONCAT($A31,"_",$B31,"_",$C31,"_Standard"),$J:$J)-$J31)/$J31</f>
        <v>4.8661945013018539E-4</v>
      </c>
      <c r="AL31" s="3">
        <f>(AVERAGEIF($E:$E,_xlfn.CONCAT($A31,"_",$B31,"_",$C31,"_Standard"),$H:$H)-$H31)/$H31</f>
        <v>2.639164312320196E-4</v>
      </c>
      <c r="AM31" s="3">
        <f>($J31+$M31-$L31)/$M31</f>
        <v>1.0049446961368325</v>
      </c>
    </row>
    <row r="32" spans="1:39" x14ac:dyDescent="0.25">
      <c r="A32" t="str" cm="1">
        <f t="array" ref="A32:D32">_xlfn.TEXTSPLIT(E32,"_")</f>
        <v>Random100</v>
      </c>
      <c r="B32" t="str">
        <v>Point</v>
      </c>
      <c r="C32" t="str">
        <v>Oblique</v>
      </c>
      <c r="D32" t="str">
        <v>Facing</v>
      </c>
      <c r="E32" t="s">
        <v>447</v>
      </c>
      <c r="F32" s="10">
        <v>47.924695968627901</v>
      </c>
      <c r="G32" s="10">
        <v>37.688728332519503</v>
      </c>
      <c r="H32" s="21">
        <v>88.885921478271399</v>
      </c>
      <c r="I32" s="10">
        <v>48.500999450683501</v>
      </c>
      <c r="J32" s="21">
        <v>50.136165618896399</v>
      </c>
      <c r="K32" s="10">
        <v>25.621999740600501</v>
      </c>
      <c r="L32" s="10">
        <v>24.932359695434499</v>
      </c>
      <c r="M32" s="10">
        <v>23.885921478271399</v>
      </c>
      <c r="N32" s="3">
        <v>0.112999998033046</v>
      </c>
      <c r="O32" s="3">
        <v>0.55064064264297397</v>
      </c>
      <c r="P32" s="3">
        <v>0.60902756452560403</v>
      </c>
      <c r="Q32" s="3">
        <v>0.57123780250549305</v>
      </c>
      <c r="R32" s="3">
        <v>0.57077795267105103</v>
      </c>
      <c r="S32" s="3">
        <v>0.57077795267105103</v>
      </c>
      <c r="T32" s="3">
        <v>0.57077795267105103</v>
      </c>
      <c r="U32">
        <v>9</v>
      </c>
      <c r="V32">
        <v>2</v>
      </c>
      <c r="W32">
        <v>100</v>
      </c>
      <c r="X32">
        <v>0.40000000596046398</v>
      </c>
      <c r="Y32">
        <v>1.29999995231628</v>
      </c>
      <c r="Z32">
        <v>0.89999997615814198</v>
      </c>
      <c r="AA32" s="10">
        <v>0.38039988279342601</v>
      </c>
      <c r="AB32" s="10">
        <v>0.549299716949462</v>
      </c>
      <c r="AC32" s="10">
        <v>49.818180084228501</v>
      </c>
      <c r="AD32" s="10">
        <v>77.191917419433594</v>
      </c>
      <c r="AE32" s="10">
        <v>3.1199978664517399E-2</v>
      </c>
      <c r="AF32" s="10">
        <v>3.0099980533122999E-2</v>
      </c>
      <c r="AG32" s="10">
        <v>1.0303030014037999</v>
      </c>
      <c r="AH32" s="10">
        <v>1</v>
      </c>
      <c r="AI32" s="3">
        <f>ABS((J32-F32)/F32)</f>
        <v>4.6144677719315179E-2</v>
      </c>
      <c r="AJ32" s="3">
        <f>ABS((J32-G32)/G32)</f>
        <v>0.33026949533971661</v>
      </c>
      <c r="AK32" s="3">
        <f>(AVERAGEIF($E:$E,_xlfn.CONCAT($A32,"_",$B32,"_",$C32,"_Standard"),$J:$J)-$J32)/$J32</f>
        <v>-0.46881402461177651</v>
      </c>
      <c r="AL32" s="3">
        <f>(AVERAGEIF($E:$E,_xlfn.CONCAT($A32,"_",$B32,"_",$C32,"_Standard"),$H:$H)-$H32)/$H32</f>
        <v>-0.45564012497193745</v>
      </c>
      <c r="AM32" s="3">
        <f>($J32+$M32-$L32)/$M32</f>
        <v>2.0551741094179414</v>
      </c>
    </row>
    <row r="33" spans="1:39" x14ac:dyDescent="0.25">
      <c r="A33" t="str" cm="1">
        <f t="array" ref="A33:D33">_xlfn.TEXTSPLIT(E33,"_")</f>
        <v>Random100</v>
      </c>
      <c r="B33" t="str">
        <v>Point</v>
      </c>
      <c r="C33" t="str">
        <v>Parallel</v>
      </c>
      <c r="D33" t="str">
        <v>Facing</v>
      </c>
      <c r="E33" t="s">
        <v>411</v>
      </c>
      <c r="F33" s="10">
        <v>17.705507278442301</v>
      </c>
      <c r="G33" s="10">
        <v>20.857963562011701</v>
      </c>
      <c r="H33" s="21">
        <v>33.739280700683501</v>
      </c>
      <c r="I33" s="10">
        <v>18.474000930786101</v>
      </c>
      <c r="J33" s="21">
        <v>17.625644683837798</v>
      </c>
      <c r="K33" s="10">
        <v>9.7270002365112305</v>
      </c>
      <c r="L33" s="10">
        <v>18.5072326660156</v>
      </c>
      <c r="M33" s="10">
        <v>17.823396682739201</v>
      </c>
      <c r="N33" s="3">
        <v>0.104000002145767</v>
      </c>
      <c r="O33" s="3">
        <v>0.267303466796875</v>
      </c>
      <c r="P33" s="3">
        <v>0.40774735808372498</v>
      </c>
      <c r="Q33" s="3">
        <v>0.39994075894355702</v>
      </c>
      <c r="R33" s="3">
        <v>0.40006163716316201</v>
      </c>
      <c r="S33" s="3">
        <v>0.40006163716316201</v>
      </c>
      <c r="T33" s="3">
        <v>0.40006163716316201</v>
      </c>
      <c r="U33">
        <v>9</v>
      </c>
      <c r="V33">
        <v>2</v>
      </c>
      <c r="W33">
        <v>100</v>
      </c>
      <c r="X33">
        <v>0.40000000596046398</v>
      </c>
      <c r="Y33">
        <v>1.29999995231628</v>
      </c>
      <c r="Z33">
        <v>0.89999997615814198</v>
      </c>
      <c r="AA33" s="10">
        <v>0.37749993801116899</v>
      </c>
      <c r="AB33" s="10">
        <v>0.56429970264434803</v>
      </c>
      <c r="AC33" s="10">
        <v>52.323230743408203</v>
      </c>
      <c r="AD33" s="10">
        <v>77.191917419433594</v>
      </c>
      <c r="AE33" s="10">
        <v>2.6299977675080299E-2</v>
      </c>
      <c r="AF33" s="10">
        <v>2.97999791800975E-2</v>
      </c>
      <c r="AG33" s="10">
        <v>1</v>
      </c>
      <c r="AH33" s="10">
        <v>1</v>
      </c>
      <c r="AI33" s="3">
        <f>ABS((J33-F33)/F33)</f>
        <v>4.5106075385787543E-3</v>
      </c>
      <c r="AJ33" s="3">
        <f>ABS((J33-G33)/G33)</f>
        <v>0.15496809497073227</v>
      </c>
      <c r="AK33" s="3">
        <f>(AVERAGEIF($E:$E,_xlfn.CONCAT($A33,"_",$B33,"_",$C33,"_Standard"),$J:$J)-$J33)/$J33</f>
        <v>0.11880242582065158</v>
      </c>
      <c r="AL33" s="3">
        <f>(AVERAGEIF($E:$E,_xlfn.CONCAT($A33,"_",$B33,"_",$C33,"_Standard"),$H:$H)-$H33)/$H33</f>
        <v>6.2063191456887733E-2</v>
      </c>
      <c r="AM33" s="3">
        <f>($J33+$M33-$L33)/$M33</f>
        <v>0.95053759965789453</v>
      </c>
    </row>
    <row r="34" spans="1:39" x14ac:dyDescent="0.25">
      <c r="A34" t="str" cm="1">
        <f t="array" ref="A34:D34">_xlfn.TEXTSPLIT(E34,"_")</f>
        <v>Random1000</v>
      </c>
      <c r="B34" t="str">
        <v>Plane</v>
      </c>
      <c r="C34" t="str">
        <v>15</v>
      </c>
      <c r="D34" t="str">
        <v>Facing</v>
      </c>
      <c r="E34" t="s">
        <v>398</v>
      </c>
      <c r="F34" s="10">
        <v>85.4232177734375</v>
      </c>
      <c r="G34" s="10">
        <v>70.438888549804602</v>
      </c>
      <c r="H34" s="21">
        <v>104.273216247558</v>
      </c>
      <c r="I34" s="10">
        <v>62.0989990234375</v>
      </c>
      <c r="J34" s="21">
        <v>84.635269165039006</v>
      </c>
      <c r="K34" s="10">
        <v>50.852001190185497</v>
      </c>
      <c r="L34" s="10">
        <v>91.077262878417898</v>
      </c>
      <c r="M34" s="10">
        <v>56.723648071288999</v>
      </c>
      <c r="N34" s="3">
        <v>0.64899998903274503</v>
      </c>
      <c r="O34" s="3">
        <v>0.52946686744689897</v>
      </c>
      <c r="P34" s="3">
        <v>0.58771842718124301</v>
      </c>
      <c r="Q34" s="3">
        <v>0.543559730052948</v>
      </c>
      <c r="R34" s="3">
        <v>0.54673159122466997</v>
      </c>
      <c r="S34" s="3">
        <v>0.54824608564376798</v>
      </c>
      <c r="T34" s="3">
        <v>0.54824608564376798</v>
      </c>
      <c r="U34">
        <v>13</v>
      </c>
      <c r="V34">
        <v>2</v>
      </c>
      <c r="W34">
        <v>100</v>
      </c>
      <c r="X34">
        <v>0.40000000596046398</v>
      </c>
      <c r="Y34">
        <v>1.29999995231628</v>
      </c>
      <c r="Z34">
        <v>0.89999997615814198</v>
      </c>
      <c r="AA34" s="10">
        <v>4.2685923576354901</v>
      </c>
      <c r="AB34" s="10">
        <v>6.1012897491454998</v>
      </c>
      <c r="AC34" s="10">
        <v>59.707706451416001</v>
      </c>
      <c r="AD34" s="10">
        <v>85.615615844726506</v>
      </c>
      <c r="AE34" s="10">
        <v>0.222802013158798</v>
      </c>
      <c r="AF34" s="10">
        <v>0.27240160107612599</v>
      </c>
      <c r="AG34" s="10">
        <v>1.08408403396606</v>
      </c>
      <c r="AH34" s="10">
        <v>1.00200200080871</v>
      </c>
      <c r="AI34" s="3">
        <f>ABS((J34-F34)/F34)</f>
        <v>9.2240567486970553E-3</v>
      </c>
      <c r="AJ34" s="3">
        <f>ABS((J34-G34)/G34)</f>
        <v>0.20154180322133694</v>
      </c>
      <c r="AK34" s="3">
        <f>(AVERAGEIF($E:$E,_xlfn.CONCAT($A34,"_",$B34,"_",$C34,"_Standard"),$J:$J)-$J34)/$J34</f>
        <v>7.3519959860507189E-2</v>
      </c>
      <c r="AL34" s="3">
        <f>(AVERAGEIF($E:$E,_xlfn.CONCAT($A34,"_",$B34,"_",$C34,"_Standard"),$H:$H)-$H34)/$H34</f>
        <v>5.9673678025192023E-2</v>
      </c>
      <c r="AM34" s="3">
        <f>($J34+$M34-$L34)/$M34</f>
        <v>0.88643195682191078</v>
      </c>
    </row>
    <row r="35" spans="1:39" x14ac:dyDescent="0.25">
      <c r="A35" t="str" cm="1">
        <f t="array" ref="A35:D35">_xlfn.TEXTSPLIT(E35,"_")</f>
        <v>Random1000</v>
      </c>
      <c r="B35" t="str">
        <v>Plane</v>
      </c>
      <c r="C35" t="str">
        <v>45</v>
      </c>
      <c r="D35" t="str">
        <v>Facing</v>
      </c>
      <c r="E35" t="s">
        <v>402</v>
      </c>
      <c r="F35" s="10">
        <v>96.033950805664006</v>
      </c>
      <c r="G35" s="10">
        <v>72.1566162109375</v>
      </c>
      <c r="H35" s="21">
        <v>122.819160461425</v>
      </c>
      <c r="I35" s="10">
        <v>72.832000732421804</v>
      </c>
      <c r="J35" s="21">
        <v>96.964096069335895</v>
      </c>
      <c r="K35" s="10">
        <v>57.957000732421797</v>
      </c>
      <c r="L35" s="10">
        <v>101.930488586425</v>
      </c>
      <c r="M35" s="10">
        <v>69.735763549804602</v>
      </c>
      <c r="N35" s="3">
        <v>0.62599998712539595</v>
      </c>
      <c r="O35" s="3">
        <v>0.52773898839950495</v>
      </c>
      <c r="P35" s="3">
        <v>0.61392873525619496</v>
      </c>
      <c r="Q35" s="3">
        <v>0.56888234615325906</v>
      </c>
      <c r="R35" s="3">
        <v>0.56632554531097401</v>
      </c>
      <c r="S35" s="3">
        <v>0.56722962856292702</v>
      </c>
      <c r="T35" s="3">
        <v>0.56722962856292702</v>
      </c>
      <c r="U35">
        <v>14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0">
        <v>2.63279724121093</v>
      </c>
      <c r="AB35" s="10">
        <v>6.1925945281982404</v>
      </c>
      <c r="AC35" s="10">
        <v>36.082164764404297</v>
      </c>
      <c r="AD35" s="10">
        <v>85.615615844726506</v>
      </c>
      <c r="AE35" s="10">
        <v>0.25220179557800199</v>
      </c>
      <c r="AF35" s="10">
        <v>0.273501425981521</v>
      </c>
      <c r="AG35" s="10">
        <v>1.18336677551269</v>
      </c>
      <c r="AH35" s="10">
        <v>1.00200200080871</v>
      </c>
      <c r="AI35" s="3">
        <f>ABS((J35-F35)/F35)</f>
        <v>9.6855878141902906E-3</v>
      </c>
      <c r="AJ35" s="3">
        <f>ABS((J35-G35)/G35)</f>
        <v>0.3438004878981295</v>
      </c>
      <c r="AK35" s="3">
        <f>(AVERAGEIF($E:$E,_xlfn.CONCAT($A35,"_",$B35,"_",$C35,"_Standard"),$J:$J)-$J35)/$J35</f>
        <v>4.5117433106743425E-2</v>
      </c>
      <c r="AL35" s="3">
        <f>(AVERAGEIF($E:$E,_xlfn.CONCAT($A35,"_",$B35,"_",$C35,"_Standard"),$H:$H)-$H35)/$H35</f>
        <v>3.5619614250156285E-2</v>
      </c>
      <c r="AM35" s="3">
        <f>($J35+$M35-$L35)/$M35</f>
        <v>0.92878270396305129</v>
      </c>
    </row>
    <row r="36" spans="1:39" x14ac:dyDescent="0.25">
      <c r="A36" t="str" cm="1">
        <f t="array" ref="A36:D36">_xlfn.TEXTSPLIT(E36,"_")</f>
        <v>Random1000</v>
      </c>
      <c r="B36" t="str">
        <v>Plane</v>
      </c>
      <c r="C36" t="str">
        <v>Oblique</v>
      </c>
      <c r="D36" t="str">
        <v>Facing</v>
      </c>
      <c r="E36" t="s">
        <v>442</v>
      </c>
      <c r="F36" s="10">
        <v>172.87292480468699</v>
      </c>
      <c r="G36" s="10">
        <v>129.12529754638672</v>
      </c>
      <c r="H36" s="21">
        <v>241.351150512695</v>
      </c>
      <c r="I36" s="10">
        <v>144.45400238037109</v>
      </c>
      <c r="J36" s="21">
        <v>183.916450500488</v>
      </c>
      <c r="K36" s="10">
        <v>108.2220001220703</v>
      </c>
      <c r="L36" s="10">
        <v>102.65845489501901</v>
      </c>
      <c r="M36" s="10">
        <v>62.149196624755803</v>
      </c>
      <c r="N36" s="3">
        <v>0.53899997472762995</v>
      </c>
      <c r="O36" s="3">
        <v>0.55165952444076505</v>
      </c>
      <c r="P36" s="3">
        <v>0.65585690736770597</v>
      </c>
      <c r="Q36" s="3">
        <v>0.61795848608016901</v>
      </c>
      <c r="R36" s="3">
        <v>0.60118883848190297</v>
      </c>
      <c r="S36" s="3">
        <v>0.60234677791595403</v>
      </c>
      <c r="T36" s="3">
        <v>0.60234677791595403</v>
      </c>
      <c r="U36">
        <v>13</v>
      </c>
      <c r="V36">
        <v>2</v>
      </c>
      <c r="W36">
        <v>100</v>
      </c>
      <c r="X36">
        <v>0.40000000596046398</v>
      </c>
      <c r="Y36">
        <v>1.29999995231628</v>
      </c>
      <c r="Z36">
        <v>0.89999997615814198</v>
      </c>
      <c r="AA36" s="10">
        <v>4.3051004409790004</v>
      </c>
      <c r="AB36" s="10">
        <v>6.1310915946960396</v>
      </c>
      <c r="AC36" s="10">
        <v>58.942943572997997</v>
      </c>
      <c r="AD36" s="10">
        <v>85.615615844726506</v>
      </c>
      <c r="AE36" s="10">
        <v>0.25690203905105502</v>
      </c>
      <c r="AF36" s="10">
        <v>0.27240154147148099</v>
      </c>
      <c r="AG36" s="10">
        <v>1.07407402992248</v>
      </c>
      <c r="AH36" s="10">
        <v>1.00200200080871</v>
      </c>
      <c r="AI36" s="3">
        <f>ABS((J36-F36)/F36)</f>
        <v>6.3882332691935759E-2</v>
      </c>
      <c r="AJ36" s="3">
        <f>ABS((J36-G36)/G36)</f>
        <v>0.42432547297262346</v>
      </c>
      <c r="AK36" s="3">
        <f>(AVERAGEIF($E:$E,_xlfn.CONCAT($A36,"_",$B36,"_",$C36,"_Standard"),$J:$J)-$J36)/$J36</f>
        <v>-0.43955821999538042</v>
      </c>
      <c r="AL36" s="3">
        <f>(AVERAGEIF($E:$E,_xlfn.CONCAT($A36,"_",$B36,"_",$C36,"_Standard"),$H:$H)-$H36)/$H36</f>
        <v>-0.45511285222677789</v>
      </c>
      <c r="AM36" s="3">
        <f>($J36+$M36-$L36)/$M36</f>
        <v>2.3074665485394479</v>
      </c>
    </row>
    <row r="37" spans="1:39" x14ac:dyDescent="0.25">
      <c r="A37" t="str" cm="1">
        <f t="array" ref="A37:D37">_xlfn.TEXTSPLIT(E37,"_")</f>
        <v>Random1000</v>
      </c>
      <c r="B37" t="str">
        <v>Plane</v>
      </c>
      <c r="C37" t="str">
        <v>Parallel</v>
      </c>
      <c r="D37" t="str">
        <v>Facing</v>
      </c>
      <c r="E37" t="s">
        <v>405</v>
      </c>
      <c r="F37" s="10">
        <v>81.369895935058594</v>
      </c>
      <c r="G37" s="10">
        <v>71.125297546386705</v>
      </c>
      <c r="H37" s="21">
        <v>97.935615539550696</v>
      </c>
      <c r="I37" s="10">
        <v>58.904998779296797</v>
      </c>
      <c r="J37" s="21">
        <v>80.104019165039006</v>
      </c>
      <c r="K37" s="10">
        <v>48.654998779296797</v>
      </c>
      <c r="L37" s="10">
        <v>90.679985046386705</v>
      </c>
      <c r="M37" s="10">
        <v>80.979972839355398</v>
      </c>
      <c r="N37" s="3">
        <v>0.77999997138976995</v>
      </c>
      <c r="O37" s="3">
        <v>0.53646528720855702</v>
      </c>
      <c r="P37" s="3">
        <v>0.60014283657073897</v>
      </c>
      <c r="Q37" s="3">
        <v>0.50527662038803101</v>
      </c>
      <c r="R37" s="3">
        <v>0.51741486787795998</v>
      </c>
      <c r="S37" s="3">
        <v>0.51889073848724299</v>
      </c>
      <c r="T37" s="3">
        <v>0.51889073848724299</v>
      </c>
      <c r="U37">
        <v>13</v>
      </c>
      <c r="V37">
        <v>2</v>
      </c>
      <c r="W37">
        <v>100</v>
      </c>
      <c r="X37">
        <v>0.40000000596046398</v>
      </c>
      <c r="Y37">
        <v>1.29999995231628</v>
      </c>
      <c r="Z37">
        <v>0.89999997615814198</v>
      </c>
      <c r="AA37" s="10">
        <v>4.2689976692199698</v>
      </c>
      <c r="AB37" s="10">
        <v>6.3347930908203098</v>
      </c>
      <c r="AC37" s="10">
        <v>58.942943572997997</v>
      </c>
      <c r="AD37" s="10">
        <v>85.615615844726506</v>
      </c>
      <c r="AE37" s="10">
        <v>0.17550157010555201</v>
      </c>
      <c r="AF37" s="10">
        <v>0.28580155968665999</v>
      </c>
      <c r="AG37" s="10">
        <v>1.07407402992248</v>
      </c>
      <c r="AH37" s="10">
        <v>1.00200200080871</v>
      </c>
      <c r="AI37" s="3">
        <f>ABS((J37-F37)/F37)</f>
        <v>1.5557065121846608E-2</v>
      </c>
      <c r="AJ37" s="3">
        <f>ABS((J37-G37)/G37)</f>
        <v>0.12623808867437822</v>
      </c>
      <c r="AK37" s="3">
        <f>(AVERAGEIF($E:$E,_xlfn.CONCAT($A37,"_",$B37,"_",$C37,"_Standard"),$J:$J)-$J37)/$J37</f>
        <v>0.125990414303911</v>
      </c>
      <c r="AL37" s="3">
        <f>(AVERAGEIF($E:$E,_xlfn.CONCAT($A37,"_",$B37,"_",$C37,"_Standard"),$H:$H)-$H37)/$H37</f>
        <v>0.10305098298095201</v>
      </c>
      <c r="AM37" s="3">
        <f>($J37+$M37-$L37)/$M37</f>
        <v>0.8694002293341363</v>
      </c>
    </row>
    <row r="38" spans="1:39" x14ac:dyDescent="0.25">
      <c r="A38" t="str" cm="1">
        <f t="array" ref="A38:D38">_xlfn.TEXTSPLIT(E38,"_")</f>
        <v>Random1000</v>
      </c>
      <c r="B38" t="str">
        <v>Point</v>
      </c>
      <c r="C38" t="str">
        <v>15</v>
      </c>
      <c r="D38" t="str">
        <v>Facing</v>
      </c>
      <c r="E38" t="s">
        <v>420</v>
      </c>
      <c r="F38" s="10">
        <v>75.384620666503906</v>
      </c>
      <c r="G38" s="10">
        <v>70.437889099121094</v>
      </c>
      <c r="H38" s="21">
        <v>111.02862548828099</v>
      </c>
      <c r="I38" s="10">
        <v>65.445999145507798</v>
      </c>
      <c r="J38" s="21">
        <v>81.877540588378906</v>
      </c>
      <c r="K38" s="10">
        <v>48.741001129150298</v>
      </c>
      <c r="L38" s="10">
        <v>85.160400390625</v>
      </c>
      <c r="M38" s="10">
        <v>61.897274017333899</v>
      </c>
      <c r="N38" s="3">
        <v>0.53600001335143999</v>
      </c>
      <c r="O38" s="3">
        <v>0.43834641575813199</v>
      </c>
      <c r="P38" s="3">
        <v>0.67964410781860296</v>
      </c>
      <c r="Q38" s="3">
        <v>0.63779121637344305</v>
      </c>
      <c r="R38" s="3">
        <v>0.62345385551452603</v>
      </c>
      <c r="S38" s="3">
        <v>0.62510985136032104</v>
      </c>
      <c r="T38" s="3">
        <v>0.62510985136032104</v>
      </c>
      <c r="U38">
        <v>13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0">
        <v>4.5289950370788503</v>
      </c>
      <c r="AB38" s="10">
        <v>6.8760962486267001</v>
      </c>
      <c r="AC38" s="10">
        <v>56.972972869872997</v>
      </c>
      <c r="AD38" s="10">
        <v>85.615615844726506</v>
      </c>
      <c r="AE38" s="10">
        <v>0.303701132535934</v>
      </c>
      <c r="AF38" s="10">
        <v>0.322900861501693</v>
      </c>
      <c r="AG38" s="10">
        <v>1.09409403800964</v>
      </c>
      <c r="AH38" s="10">
        <v>1.00200200080871</v>
      </c>
      <c r="AI38" s="3">
        <f>ABS((J38-F38)/F38)</f>
        <v>8.6130564357406625E-2</v>
      </c>
      <c r="AJ38" s="3">
        <f>ABS((J38-G38)/G38)</f>
        <v>0.16240764218757023</v>
      </c>
      <c r="AK38" s="3">
        <f>(AVERAGEIF($E:$E,_xlfn.CONCAT($A38,"_",$B38,"_",$C38,"_Standard"),$J:$J)-$J38)/$J38</f>
        <v>4.9029557151033534E-2</v>
      </c>
      <c r="AL38" s="3">
        <f>(AVERAGEIF($E:$E,_xlfn.CONCAT($A38,"_",$B38,"_",$C38,"_Standard"),$H:$H)-$H38)/$H38</f>
        <v>3.6156617611083776E-2</v>
      </c>
      <c r="AM38" s="3">
        <f>($J38+$M38-$L38)/$M38</f>
        <v>0.94696277252328187</v>
      </c>
    </row>
    <row r="39" spans="1:39" x14ac:dyDescent="0.25">
      <c r="A39" t="str" cm="1">
        <f t="array" ref="A39:D39">_xlfn.TEXTSPLIT(E39,"_")</f>
        <v>Random1000</v>
      </c>
      <c r="B39" t="str">
        <v>Point</v>
      </c>
      <c r="C39" t="str">
        <v>45</v>
      </c>
      <c r="D39" t="str">
        <v>Facing</v>
      </c>
      <c r="E39" t="s">
        <v>423</v>
      </c>
      <c r="F39" s="10">
        <v>77.772979736328097</v>
      </c>
      <c r="G39" s="10">
        <v>71.123046875</v>
      </c>
      <c r="H39" s="21">
        <v>116.13631439208901</v>
      </c>
      <c r="I39" s="10">
        <v>68.102996826171804</v>
      </c>
      <c r="J39" s="21">
        <v>86.193954467773395</v>
      </c>
      <c r="K39" s="10">
        <v>50.937999725341797</v>
      </c>
      <c r="L39" s="10">
        <v>90.121627807617102</v>
      </c>
      <c r="M39" s="10">
        <v>57.159099578857401</v>
      </c>
      <c r="N39" s="3">
        <v>0.47499999403953502</v>
      </c>
      <c r="O39" s="3">
        <v>0.60098910331725997</v>
      </c>
      <c r="P39" s="3">
        <v>0.68441992998123102</v>
      </c>
      <c r="Q39" s="3">
        <v>0.617534220218658</v>
      </c>
      <c r="R39" s="3">
        <v>0.60475730895996005</v>
      </c>
      <c r="S39" s="3">
        <v>0.60574108362197798</v>
      </c>
      <c r="T39" s="3">
        <v>0.60574108362197798</v>
      </c>
      <c r="U39">
        <v>14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0">
        <v>3.8723981380462602</v>
      </c>
      <c r="AB39" s="10">
        <v>6.2727899551391602</v>
      </c>
      <c r="AC39" s="10">
        <v>50.122245788574197</v>
      </c>
      <c r="AD39" s="10">
        <v>85.615615844726506</v>
      </c>
      <c r="AE39" s="10">
        <v>0.320501118898391</v>
      </c>
      <c r="AF39" s="10">
        <v>0.27790153026580799</v>
      </c>
      <c r="AG39" s="10">
        <v>1.1312625408172601</v>
      </c>
      <c r="AH39" s="10">
        <v>1.00200200080871</v>
      </c>
      <c r="AI39" s="3">
        <f>ABS((J39-F39)/F39)</f>
        <v>0.10827635458991967</v>
      </c>
      <c r="AJ39" s="3">
        <f>ABS((J39-G39)/G39)</f>
        <v>0.21189907146780113</v>
      </c>
      <c r="AK39" s="3">
        <f>(AVERAGEIF($E:$E,_xlfn.CONCAT($A39,"_",$B39,"_",$C39,"_Standard"),$J:$J)-$J39)/$J39</f>
        <v>2.4688841378365391E-2</v>
      </c>
      <c r="AL39" s="3">
        <f>(AVERAGEIF($E:$E,_xlfn.CONCAT($A39,"_",$B39,"_",$C39,"_Standard"),$H:$H)-$H39)/$H39</f>
        <v>1.832360971814127E-2</v>
      </c>
      <c r="AM39" s="3">
        <f>($J39+$M39-$L39)/$M39</f>
        <v>0.93128524821450287</v>
      </c>
    </row>
    <row r="40" spans="1:39" x14ac:dyDescent="0.25">
      <c r="A40" t="str" cm="1">
        <f t="array" ref="A40:D40">_xlfn.TEXTSPLIT(E40,"_")</f>
        <v>Random1000</v>
      </c>
      <c r="B40" t="str">
        <v>Point</v>
      </c>
      <c r="C40" t="str">
        <v>Oblique</v>
      </c>
      <c r="D40" t="str">
        <v>Facing</v>
      </c>
      <c r="E40" t="s">
        <v>427</v>
      </c>
      <c r="F40" s="10">
        <v>205.22428894042901</v>
      </c>
      <c r="G40" s="10">
        <v>128.1063537597656</v>
      </c>
      <c r="H40" s="21">
        <v>237.34432983398401</v>
      </c>
      <c r="I40" s="10">
        <v>157.2409973144531</v>
      </c>
      <c r="J40" s="21">
        <v>218.61982727050702</v>
      </c>
      <c r="K40" s="10">
        <v>132.2829971313476</v>
      </c>
      <c r="L40" s="10">
        <v>125.17404937744099</v>
      </c>
      <c r="M40" s="10">
        <v>74.5772705078125</v>
      </c>
      <c r="N40" s="3">
        <v>0.64700001478195102</v>
      </c>
      <c r="O40" s="3">
        <v>0.69421851634979204</v>
      </c>
      <c r="P40" s="3">
        <v>0.75574189424514704</v>
      </c>
      <c r="Q40" s="3">
        <v>0.647796630859375</v>
      </c>
      <c r="R40" s="3">
        <v>0.62749046087265004</v>
      </c>
      <c r="S40" s="3">
        <v>0.62735152244567804</v>
      </c>
      <c r="T40" s="3">
        <v>0.62735152244567804</v>
      </c>
      <c r="U40">
        <v>13</v>
      </c>
      <c r="V40">
        <v>2</v>
      </c>
      <c r="W40">
        <v>100</v>
      </c>
      <c r="X40">
        <v>0.40000000596046398</v>
      </c>
      <c r="Y40">
        <v>1.29999995231628</v>
      </c>
      <c r="Z40">
        <v>0.89999997615814198</v>
      </c>
      <c r="AA40" s="10">
        <v>3.85829758644104</v>
      </c>
      <c r="AB40" s="10">
        <v>6.1516947746276802</v>
      </c>
      <c r="AC40" s="10">
        <v>54.0601806640625</v>
      </c>
      <c r="AD40" s="10">
        <v>85.615615844726506</v>
      </c>
      <c r="AE40" s="10">
        <v>0.26290187239646901</v>
      </c>
      <c r="AF40" s="10">
        <v>0.27960145473480202</v>
      </c>
      <c r="AG40" s="10">
        <v>1.08124375343322</v>
      </c>
      <c r="AH40" s="10">
        <v>1.00200200080871</v>
      </c>
      <c r="AI40" s="3">
        <f>ABS((J40-F40)/F40)</f>
        <v>6.5272675077784628E-2</v>
      </c>
      <c r="AJ40" s="3">
        <f>ABS((J40-G40)/G40)</f>
        <v>0.70654944781645179</v>
      </c>
      <c r="AK40" s="3">
        <f>(AVERAGEIF($E:$E,_xlfn.CONCAT($A40,"_",$B40,"_",$C40,"_Standard"),$J:$J)-$J40)/$J40</f>
        <v>-0.42962937138443652</v>
      </c>
      <c r="AL40" s="3">
        <f>(AVERAGEIF($E:$E,_xlfn.CONCAT($A40,"_",$B40,"_",$C40,"_Standard"),$H:$H)-$H40)/$H40</f>
        <v>-0.37045939727918581</v>
      </c>
      <c r="AM40" s="3">
        <f>($J40+$M40-$L40)/$M40</f>
        <v>2.2530061405676802</v>
      </c>
    </row>
    <row r="41" spans="1:39" x14ac:dyDescent="0.25">
      <c r="A41" t="str" cm="1">
        <f t="array" ref="A41:D41">_xlfn.TEXTSPLIT(E41,"_")</f>
        <v>Random1000</v>
      </c>
      <c r="B41" t="str">
        <v>Point</v>
      </c>
      <c r="C41" t="str">
        <v>Parallel</v>
      </c>
      <c r="D41" t="str">
        <v>Facing</v>
      </c>
      <c r="E41" t="s">
        <v>418</v>
      </c>
      <c r="F41" s="10">
        <v>76.624656677246094</v>
      </c>
      <c r="G41" s="10">
        <v>70.4873046875</v>
      </c>
      <c r="H41" s="21">
        <v>111.31435394287099</v>
      </c>
      <c r="I41" s="10">
        <v>65.767997741699205</v>
      </c>
      <c r="J41" s="21">
        <v>83.837211608886705</v>
      </c>
      <c r="K41" s="10">
        <v>49.963001251220703</v>
      </c>
      <c r="L41" s="10">
        <v>85.515609741210895</v>
      </c>
      <c r="M41" s="10">
        <v>61.259925842285099</v>
      </c>
      <c r="N41" s="3">
        <v>0.56499999761581399</v>
      </c>
      <c r="O41" s="3">
        <v>0.41001662611961298</v>
      </c>
      <c r="P41" s="3">
        <v>0.70165973901748602</v>
      </c>
      <c r="Q41" s="3">
        <v>0.65403205156326205</v>
      </c>
      <c r="R41" s="3">
        <v>0.63232785463333097</v>
      </c>
      <c r="S41" s="3">
        <v>0.63318359851837103</v>
      </c>
      <c r="T41" s="3">
        <v>0.63318359851837103</v>
      </c>
      <c r="U41">
        <v>13</v>
      </c>
      <c r="V41">
        <v>2</v>
      </c>
      <c r="W41">
        <v>100</v>
      </c>
      <c r="X41">
        <v>0.40000000596046398</v>
      </c>
      <c r="Y41">
        <v>1.29999995231628</v>
      </c>
      <c r="Z41">
        <v>0.89999997615814198</v>
      </c>
      <c r="AA41" s="10">
        <v>4.4095945358276296</v>
      </c>
      <c r="AB41" s="10">
        <v>6.3736910820007298</v>
      </c>
      <c r="AC41" s="10">
        <v>57.581581115722599</v>
      </c>
      <c r="AD41" s="10">
        <v>85.615615844726506</v>
      </c>
      <c r="AE41" s="10">
        <v>0.29280138015746998</v>
      </c>
      <c r="AF41" s="10">
        <v>0.28910115361213601</v>
      </c>
      <c r="AG41" s="10">
        <v>1.09209203720092</v>
      </c>
      <c r="AH41" s="10">
        <v>1.00200200080871</v>
      </c>
      <c r="AI41" s="3">
        <f>ABS((J41-F41)/F41)</f>
        <v>9.4128381703828229E-2</v>
      </c>
      <c r="AJ41" s="3">
        <f>ABS((J41-G41)/G41)</f>
        <v>0.18939448714307466</v>
      </c>
      <c r="AK41" s="3">
        <f>(AVERAGEIF($E:$E,_xlfn.CONCAT($A41,"_",$B41,"_",$C41,"_Standard"),$J:$J)-$J41)/$J41</f>
        <v>4.8999650641462361E-2</v>
      </c>
      <c r="AL41" s="3">
        <f>(AVERAGEIF($E:$E,_xlfn.CONCAT($A41,"_",$B41,"_",$C41,"_Standard"),$H:$H)-$H41)/$H41</f>
        <v>3.6904373108101671E-2</v>
      </c>
      <c r="AM41" s="3">
        <f>($J41+$M41-$L41)/$M41</f>
        <v>0.97260202148064556</v>
      </c>
    </row>
    <row r="42" spans="1:39" x14ac:dyDescent="0.25">
      <c r="A42" t="str" cm="1">
        <f t="array" ref="A42:D42">_xlfn.TEXTSPLIT(E42,"_")</f>
        <v>Sponza</v>
      </c>
      <c r="B42" t="str">
        <v>Plane</v>
      </c>
      <c r="C42" t="str">
        <v>15</v>
      </c>
      <c r="D42" t="str">
        <v>Facing</v>
      </c>
      <c r="E42" t="s">
        <v>443</v>
      </c>
      <c r="F42" s="10">
        <v>137.68273925781199</v>
      </c>
      <c r="G42" s="10">
        <v>90.694694519042898</v>
      </c>
      <c r="H42" s="21">
        <v>146.47454833984301</v>
      </c>
      <c r="I42" s="10">
        <v>88.813003540039006</v>
      </c>
      <c r="J42" s="21">
        <v>145.19735717773401</v>
      </c>
      <c r="K42" s="10">
        <v>88.166999816894503</v>
      </c>
      <c r="L42" s="10">
        <v>190.31291198730401</v>
      </c>
      <c r="M42" s="10">
        <v>190.17143249511699</v>
      </c>
      <c r="N42" s="3">
        <v>0.99299997091293302</v>
      </c>
      <c r="O42" s="3">
        <v>0.53054022789001398</v>
      </c>
      <c r="P42" s="3">
        <v>0.60987770557403498</v>
      </c>
      <c r="Q42" s="3">
        <v>0.53095370531082098</v>
      </c>
      <c r="R42" s="3">
        <v>0.50306427478790205</v>
      </c>
      <c r="S42" s="3">
        <v>0.58865594863891602</v>
      </c>
      <c r="T42" s="3">
        <v>0.68646985292434604</v>
      </c>
      <c r="U42">
        <v>28</v>
      </c>
      <c r="V42">
        <v>2</v>
      </c>
      <c r="W42">
        <v>100</v>
      </c>
      <c r="X42">
        <v>0.40000000596046398</v>
      </c>
      <c r="Y42">
        <v>1.29999995231628</v>
      </c>
      <c r="Z42">
        <v>0.89999997615814198</v>
      </c>
      <c r="AA42" s="10">
        <v>710.15490722656205</v>
      </c>
      <c r="AB42" s="10">
        <v>777.16326904296795</v>
      </c>
      <c r="AC42" s="10">
        <v>75.687095642089801</v>
      </c>
      <c r="AD42" s="10">
        <v>76.229072570800696</v>
      </c>
      <c r="AE42" s="10">
        <v>44.074447631835902</v>
      </c>
      <c r="AF42" s="10">
        <v>52.878963470458899</v>
      </c>
      <c r="AG42" s="10">
        <v>1.48307561874389</v>
      </c>
      <c r="AH42" s="10">
        <v>1.4165676832198999</v>
      </c>
      <c r="AI42" s="3">
        <f>ABS((J42-F42)/F42)</f>
        <v>5.4579230195666267E-2</v>
      </c>
      <c r="AJ42" s="3">
        <f>ABS((J42-G42)/G42)</f>
        <v>0.60094653769683681</v>
      </c>
      <c r="AK42" s="3">
        <f>(AVERAGEIF($E:$E,_xlfn.CONCAT($A42,"_",$B42,"_",$C42,"_Standard"),$J:$J)-$J42)/$J42</f>
        <v>1.2617016129422158</v>
      </c>
      <c r="AL42" s="3">
        <f>(AVERAGEIF($E:$E,_xlfn.CONCAT($A42,"_",$B42,"_",$C42,"_Standard"),$H:$H)-$H42)/$H42</f>
        <v>1.2507001511351465</v>
      </c>
      <c r="AM42" s="3">
        <f>($J42+$M42-$L42)/$M42</f>
        <v>0.76276376415932801</v>
      </c>
    </row>
    <row r="43" spans="1:39" x14ac:dyDescent="0.25">
      <c r="A43" t="str" cm="1">
        <f t="array" ref="A43:D43">_xlfn.TEXTSPLIT(E43,"_")</f>
        <v>Sponza</v>
      </c>
      <c r="B43" t="str">
        <v>Plane</v>
      </c>
      <c r="C43" t="str">
        <v>45</v>
      </c>
      <c r="D43" t="str">
        <v>Facing</v>
      </c>
      <c r="E43" t="s">
        <v>444</v>
      </c>
      <c r="F43" s="10">
        <v>215.28874206542901</v>
      </c>
      <c r="G43" s="10">
        <v>148.45758056640599</v>
      </c>
      <c r="H43" s="21">
        <v>197.687240600585</v>
      </c>
      <c r="I43" s="10">
        <v>130.88800048828099</v>
      </c>
      <c r="J43" s="21">
        <v>196.22282409667901</v>
      </c>
      <c r="K43" s="10">
        <v>130.11799621582</v>
      </c>
      <c r="L43" s="10">
        <v>173.35122680664</v>
      </c>
      <c r="M43" s="10">
        <v>30.600000381469702</v>
      </c>
      <c r="N43" s="3">
        <v>0.94599997997283902</v>
      </c>
      <c r="O43" s="3">
        <v>0.544034123420715</v>
      </c>
      <c r="P43" s="3">
        <v>0.58899652957916204</v>
      </c>
      <c r="Q43" s="3">
        <v>0.48862430453300398</v>
      </c>
      <c r="R43" s="3">
        <v>0.46713334321975702</v>
      </c>
      <c r="S43" s="3">
        <v>0.55297708511352495</v>
      </c>
      <c r="T43" s="3">
        <v>0.61856979131698597</v>
      </c>
      <c r="U43">
        <v>31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0">
        <v>393.80917358398398</v>
      </c>
      <c r="AB43" s="10">
        <v>770.652587890625</v>
      </c>
      <c r="AC43" s="10">
        <v>49.086437225341797</v>
      </c>
      <c r="AD43" s="10">
        <v>76.229072570800696</v>
      </c>
      <c r="AE43" s="10">
        <v>45.480617523193303</v>
      </c>
      <c r="AF43" s="10">
        <v>52.338088989257798</v>
      </c>
      <c r="AG43" s="10">
        <v>1.83189845085144</v>
      </c>
      <c r="AH43" s="10">
        <v>1.4165676832198999</v>
      </c>
      <c r="AI43" s="3">
        <f>ABS((J43-F43)/F43)</f>
        <v>8.8559753686310375E-2</v>
      </c>
      <c r="AJ43" s="3">
        <f>ABS((J43-G43)/G43)</f>
        <v>0.32174337846565754</v>
      </c>
      <c r="AK43" s="3">
        <f>(AVERAGEIF($E:$E,_xlfn.CONCAT($A43,"_",$B43,"_",$C43,"_Standard"),$J:$J)-$J43)/$J43</f>
        <v>0.49560575439831273</v>
      </c>
      <c r="AL43" s="3">
        <f>(AVERAGEIF($E:$E,_xlfn.CONCAT($A43,"_",$B43,"_",$C43,"_Standard"),$H:$H)-$H43)/$H43</f>
        <v>0.49193458813392038</v>
      </c>
      <c r="AM43" s="3">
        <f>($J43+$M43-$L43)/$M43</f>
        <v>1.7474378106181085</v>
      </c>
    </row>
    <row r="44" spans="1:39" x14ac:dyDescent="0.25">
      <c r="A44" t="str" cm="1">
        <f t="array" ref="A44:D44">_xlfn.TEXTSPLIT(E44,"_")</f>
        <v>Sponza</v>
      </c>
      <c r="B44" t="str">
        <v>Plane</v>
      </c>
      <c r="C44" t="str">
        <v>Oblique</v>
      </c>
      <c r="D44" t="str">
        <v>Facing</v>
      </c>
      <c r="E44" t="s">
        <v>445</v>
      </c>
      <c r="F44" s="10">
        <v>352.09519958496003</v>
      </c>
      <c r="G44" s="10">
        <v>166.41628265380859</v>
      </c>
      <c r="H44" s="21">
        <v>360.90774536132801</v>
      </c>
      <c r="I44" s="10">
        <v>203.00199890136702</v>
      </c>
      <c r="J44" s="21">
        <v>319.33293151855401</v>
      </c>
      <c r="K44" s="10">
        <v>197.693000793457</v>
      </c>
      <c r="L44" s="10">
        <v>220.75619506835901</v>
      </c>
      <c r="M44" s="10">
        <v>52.984615325927699</v>
      </c>
      <c r="N44" s="3">
        <v>0.98699998855590798</v>
      </c>
      <c r="O44" s="3">
        <v>0.54590749740600497</v>
      </c>
      <c r="P44" s="3">
        <v>0.69074791669845503</v>
      </c>
      <c r="Q44" s="3">
        <v>0.62502855062484697</v>
      </c>
      <c r="R44" s="3">
        <v>0.58571064472198398</v>
      </c>
      <c r="S44" s="3">
        <v>0.62107360363006503</v>
      </c>
      <c r="T44" s="3">
        <v>0.68714469671249301</v>
      </c>
      <c r="U44">
        <v>26</v>
      </c>
      <c r="V44">
        <v>2</v>
      </c>
      <c r="W44">
        <v>100</v>
      </c>
      <c r="X44">
        <v>0.40000000596046398</v>
      </c>
      <c r="Y44">
        <v>1.29999995231628</v>
      </c>
      <c r="Z44">
        <v>0.89999997615814198</v>
      </c>
      <c r="AA44" s="10">
        <v>529.23571777343705</v>
      </c>
      <c r="AB44" s="10">
        <v>778.89813232421795</v>
      </c>
      <c r="AC44" s="10">
        <v>75.442955017089801</v>
      </c>
      <c r="AD44" s="10">
        <v>76.229072570800696</v>
      </c>
      <c r="AE44" s="10">
        <v>35.857463836669901</v>
      </c>
      <c r="AF44" s="10">
        <v>53.125576019287102</v>
      </c>
      <c r="AG44" s="10">
        <v>1.48991346359252</v>
      </c>
      <c r="AH44" s="10">
        <v>1.4165676832198999</v>
      </c>
      <c r="AI44" s="3">
        <f>ABS((J44-F44)/F44)</f>
        <v>9.3049459649053062E-2</v>
      </c>
      <c r="AJ44" s="3">
        <f>ABS((J44-G44)/G44)</f>
        <v>0.9188803308559288</v>
      </c>
      <c r="AK44" s="3">
        <f>(AVERAGEIF($E:$E,_xlfn.CONCAT($A44,"_",$B44,"_",$C44,"_Standard"),$J:$J)-$J44)/$J44</f>
        <v>6.0359560915210858E-2</v>
      </c>
      <c r="AL44" s="3">
        <f>(AVERAGEIF($E:$E,_xlfn.CONCAT($A44,"_",$B44,"_",$C44,"_Standard"),$H:$H)-$H44)/$H44</f>
        <v>-6.0195962786097908E-2</v>
      </c>
      <c r="AM44" s="3">
        <f>($J44+$M44-$L44)/$M44</f>
        <v>2.8604784774563994</v>
      </c>
    </row>
    <row r="45" spans="1:39" x14ac:dyDescent="0.25">
      <c r="A45" t="str" cm="1">
        <f t="array" ref="A45:D45">_xlfn.TEXTSPLIT(E45,"_")</f>
        <v>Sponza</v>
      </c>
      <c r="B45" t="str">
        <v>Plane</v>
      </c>
      <c r="C45" t="str">
        <v>Parallel</v>
      </c>
      <c r="D45" t="str">
        <v>Facing</v>
      </c>
      <c r="E45" t="s">
        <v>434</v>
      </c>
      <c r="F45" s="10">
        <v>94.518280029296804</v>
      </c>
      <c r="G45" s="10">
        <v>87.942756652832003</v>
      </c>
      <c r="H45" s="21">
        <v>98.914764404296804</v>
      </c>
      <c r="I45" s="10">
        <v>61.326000213622997</v>
      </c>
      <c r="J45" s="21">
        <v>97.7255859375</v>
      </c>
      <c r="K45" s="10">
        <v>60.724998474121001</v>
      </c>
      <c r="L45" s="10">
        <v>160.42109680175699</v>
      </c>
      <c r="M45" s="10">
        <v>199.19999694824199</v>
      </c>
      <c r="N45" s="3">
        <v>0.99500000476837103</v>
      </c>
      <c r="O45" s="3">
        <v>0.52721726894378595</v>
      </c>
      <c r="P45" s="3">
        <v>0.53819119930267301</v>
      </c>
      <c r="Q45" s="3">
        <v>0.51419514417648304</v>
      </c>
      <c r="R45" s="3">
        <v>0.51008415222167902</v>
      </c>
      <c r="S45" s="3">
        <v>0.62119144201278598</v>
      </c>
      <c r="T45" s="3">
        <v>0.721854507923126</v>
      </c>
      <c r="U45">
        <v>28</v>
      </c>
      <c r="V45">
        <v>2</v>
      </c>
      <c r="W45">
        <v>100</v>
      </c>
      <c r="X45">
        <v>0.40000000596046398</v>
      </c>
      <c r="Y45">
        <v>1.29999995231628</v>
      </c>
      <c r="Z45">
        <v>0.89999997615814198</v>
      </c>
      <c r="AA45" s="10">
        <v>744.29681396484295</v>
      </c>
      <c r="AB45" s="10">
        <v>768.75964355468705</v>
      </c>
      <c r="AC45" s="10">
        <v>75.745216369628906</v>
      </c>
      <c r="AD45" s="10">
        <v>76.229072570800696</v>
      </c>
      <c r="AE45" s="10">
        <v>38.256233215332003</v>
      </c>
      <c r="AF45" s="10">
        <v>51.905025482177699</v>
      </c>
      <c r="AG45" s="10">
        <v>1.4853392839431701</v>
      </c>
      <c r="AH45" s="10">
        <v>1.4165676832198999</v>
      </c>
      <c r="AI45" s="3">
        <f>ABS((J45-F45)/F45)</f>
        <v>3.3933181044016693E-2</v>
      </c>
      <c r="AJ45" s="3">
        <f>ABS((J45-G45)/G45)</f>
        <v>0.11124087596306845</v>
      </c>
      <c r="AK45" s="3">
        <f>(AVERAGEIF($E:$E,_xlfn.CONCAT($A45,"_",$B45,"_",$C45,"_Standard"),$J:$J)-$J45)/$J45</f>
        <v>1.5445455601522828</v>
      </c>
      <c r="AL45" s="3">
        <f>(AVERAGEIF($E:$E,_xlfn.CONCAT($A45,"_",$B45,"_",$C45,"_Standard"),$H:$H)-$H45)/$H45</f>
        <v>1.5259766404143542</v>
      </c>
      <c r="AM45" s="3">
        <f>($J45+$M45-$L45)/$M45</f>
        <v>0.6852634948556392</v>
      </c>
    </row>
    <row r="46" spans="1:39" x14ac:dyDescent="0.25">
      <c r="A46" t="str" cm="1">
        <f t="array" ref="A46:D46">_xlfn.TEXTSPLIT(E46,"_")</f>
        <v>Sponza</v>
      </c>
      <c r="B46" t="str">
        <v>Point</v>
      </c>
      <c r="C46" t="str">
        <v>15</v>
      </c>
      <c r="D46" t="str">
        <v>Facing</v>
      </c>
      <c r="E46" t="s">
        <v>450</v>
      </c>
      <c r="F46" s="10">
        <v>164.096267700195</v>
      </c>
      <c r="G46" s="10">
        <v>119.52365112304599</v>
      </c>
      <c r="H46" s="21">
        <v>169.30537414550699</v>
      </c>
      <c r="I46" s="10">
        <v>101.94499969482401</v>
      </c>
      <c r="J46" s="21">
        <v>168.88137817382801</v>
      </c>
      <c r="K46" s="10">
        <v>101.73300170898401</v>
      </c>
      <c r="L46" s="10">
        <v>184.33741760253901</v>
      </c>
      <c r="M46" s="10">
        <v>57.644443511962798</v>
      </c>
      <c r="N46" s="3">
        <v>0.990999996662139</v>
      </c>
      <c r="O46" s="3">
        <v>0.37341022491455</v>
      </c>
      <c r="P46" s="3">
        <v>0.65574979782104403</v>
      </c>
      <c r="Q46" s="3">
        <v>0.607901871204376</v>
      </c>
      <c r="R46" s="3">
        <v>0.57152193784713701</v>
      </c>
      <c r="S46" s="3">
        <v>0.63501489162445002</v>
      </c>
      <c r="T46" s="3">
        <v>0.72301781177520696</v>
      </c>
      <c r="U46">
        <v>28</v>
      </c>
      <c r="V46">
        <v>2</v>
      </c>
      <c r="W46">
        <v>100</v>
      </c>
      <c r="X46">
        <v>0.40000000596046398</v>
      </c>
      <c r="Y46">
        <v>1.29999995231628</v>
      </c>
      <c r="Z46">
        <v>0.89999997615814198</v>
      </c>
      <c r="AA46" s="10">
        <v>686.81854248046795</v>
      </c>
      <c r="AB46" s="10">
        <v>765.00378417968705</v>
      </c>
      <c r="AC46" s="10">
        <v>74.019195556640597</v>
      </c>
      <c r="AD46" s="10">
        <v>76.229072570800696</v>
      </c>
      <c r="AE46" s="10">
        <v>47.487819671630803</v>
      </c>
      <c r="AF46" s="10">
        <v>51.637916564941399</v>
      </c>
      <c r="AG46" s="10">
        <v>1.49207711219787</v>
      </c>
      <c r="AH46" s="10">
        <v>1.4165676832198999</v>
      </c>
      <c r="AI46" s="3">
        <f>ABS((J46-F46)/F46)</f>
        <v>2.9160385794852087E-2</v>
      </c>
      <c r="AJ46" s="3">
        <f>ABS((J46-G46)/G46)</f>
        <v>0.4129536421203342</v>
      </c>
      <c r="AK46" s="3">
        <f>(AVERAGEIF($E:$E,_xlfn.CONCAT($A46,"_",$B46,"_",$C46,"_Standard"),$J:$J)-$J46)/$J46</f>
        <v>1.3841905489884616</v>
      </c>
      <c r="AL46" s="3">
        <f>(AVERAGEIF($E:$E,_xlfn.CONCAT($A46,"_",$B46,"_",$C46,"_Standard"),$H:$H)-$H46)/$H46</f>
        <v>1.3807239934904016</v>
      </c>
      <c r="AM46" s="3">
        <f>($J46+$M46-$L46)/$M46</f>
        <v>0.73187286602040946</v>
      </c>
    </row>
    <row r="47" spans="1:39" x14ac:dyDescent="0.25">
      <c r="A47" t="str" cm="1">
        <f t="array" ref="A47:D47">_xlfn.TEXTSPLIT(E47,"_")</f>
        <v>Sponza</v>
      </c>
      <c r="B47" t="str">
        <v>Point</v>
      </c>
      <c r="C47" t="str">
        <v>45</v>
      </c>
      <c r="D47" t="str">
        <v>Facing</v>
      </c>
      <c r="E47" t="s">
        <v>451</v>
      </c>
      <c r="F47" s="10">
        <v>183.89305114746</v>
      </c>
      <c r="G47" s="10">
        <v>146.67184448242099</v>
      </c>
      <c r="H47" s="21">
        <v>204.60679626464801</v>
      </c>
      <c r="I47" s="10">
        <v>126.18399810791</v>
      </c>
      <c r="J47" s="21">
        <v>202.34078979492099</v>
      </c>
      <c r="K47" s="10">
        <v>125.03199768066401</v>
      </c>
      <c r="L47" s="10">
        <v>217.00686645507801</v>
      </c>
      <c r="M47" s="10">
        <v>27.544824600219702</v>
      </c>
      <c r="N47" s="3">
        <v>0.89099997282028198</v>
      </c>
      <c r="O47" s="3">
        <v>0.43834528326988198</v>
      </c>
      <c r="P47" s="3">
        <v>0.76465517282485895</v>
      </c>
      <c r="Q47" s="3">
        <v>0.65728497505187899</v>
      </c>
      <c r="R47" s="3">
        <v>0.58562296628952004</v>
      </c>
      <c r="S47" s="3">
        <v>0.63386857509613004</v>
      </c>
      <c r="T47" s="3">
        <v>0.72705233097076405</v>
      </c>
      <c r="U47">
        <v>28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0">
        <v>605.33599853515602</v>
      </c>
      <c r="AB47" s="10">
        <v>765.6220703125</v>
      </c>
      <c r="AC47" s="10">
        <v>64.796051025390597</v>
      </c>
      <c r="AD47" s="10">
        <v>76.229072570800696</v>
      </c>
      <c r="AE47" s="10">
        <v>49.902137756347599</v>
      </c>
      <c r="AF47" s="10">
        <v>51.839065551757798</v>
      </c>
      <c r="AG47" s="10">
        <v>1.5807902812957699</v>
      </c>
      <c r="AH47" s="10">
        <v>1.4165676832198999</v>
      </c>
      <c r="AI47" s="3">
        <f>ABS((J47-F47)/F47)</f>
        <v>0.10031775824236087</v>
      </c>
      <c r="AJ47" s="3">
        <f>ABS((J47-G47)/G47)</f>
        <v>0.37954759148864503</v>
      </c>
      <c r="AK47" s="3">
        <f>(AVERAGEIF($E:$E,_xlfn.CONCAT($A47,"_",$B47,"_",$C47,"_Standard"),$J:$J)-$J47)/$J47</f>
        <v>0.93647318983763472</v>
      </c>
      <c r="AL47" s="3">
        <f>(AVERAGEIF($E:$E,_xlfn.CONCAT($A47,"_",$B47,"_",$C47,"_Standard"),$H:$H)-$H47)/$H47</f>
        <v>0.92610188699310836</v>
      </c>
      <c r="AM47" s="3">
        <f>($J47+$M47-$L47)/$M47</f>
        <v>0.46755599743263415</v>
      </c>
    </row>
    <row r="48" spans="1:39" x14ac:dyDescent="0.25">
      <c r="A48" t="str" cm="1">
        <f t="array" ref="A48:D48">_xlfn.TEXTSPLIT(E48,"_")</f>
        <v>Sponza</v>
      </c>
      <c r="B48" t="str">
        <v>Point</v>
      </c>
      <c r="C48" t="str">
        <v>Oblique</v>
      </c>
      <c r="D48" t="str">
        <v>Facing</v>
      </c>
      <c r="E48" t="s">
        <v>452</v>
      </c>
      <c r="F48" s="10">
        <v>265.60610961914</v>
      </c>
      <c r="G48" s="10">
        <v>195.752517700195</v>
      </c>
      <c r="H48" s="21">
        <v>308.29441833496003</v>
      </c>
      <c r="I48" s="10">
        <v>177.56600189208899</v>
      </c>
      <c r="J48" s="21">
        <v>311.87409973144497</v>
      </c>
      <c r="K48" s="10">
        <v>187.20700073242099</v>
      </c>
      <c r="L48" s="10">
        <v>206.24140930175699</v>
      </c>
      <c r="M48" s="10">
        <v>84.537490844726506</v>
      </c>
      <c r="N48" s="3">
        <v>0.962000012397766</v>
      </c>
      <c r="O48" s="3">
        <v>0.28244471549987699</v>
      </c>
      <c r="P48" s="3">
        <v>0.56546533107757502</v>
      </c>
      <c r="Q48" s="3">
        <v>0.56629729270935003</v>
      </c>
      <c r="R48" s="3">
        <v>0.57018595933914096</v>
      </c>
      <c r="S48" s="3">
        <v>0.64627295732498102</v>
      </c>
      <c r="T48" s="3">
        <v>0.70197468996047896</v>
      </c>
      <c r="U48">
        <v>29</v>
      </c>
      <c r="V48">
        <v>2</v>
      </c>
      <c r="W48">
        <v>100</v>
      </c>
      <c r="X48">
        <v>0.40000000596046398</v>
      </c>
      <c r="Y48">
        <v>1.29999995231628</v>
      </c>
      <c r="Z48">
        <v>0.89999997615814198</v>
      </c>
      <c r="AA48" s="10">
        <v>565.15582275390602</v>
      </c>
      <c r="AB48" s="10">
        <v>764.09552001953102</v>
      </c>
      <c r="AC48" s="10">
        <v>71.289207458496094</v>
      </c>
      <c r="AD48" s="10">
        <v>76.229072570800696</v>
      </c>
      <c r="AE48" s="10">
        <v>41.362010955810497</v>
      </c>
      <c r="AF48" s="10">
        <v>51.887317657470703</v>
      </c>
      <c r="AG48" s="10">
        <v>1.53254902362823</v>
      </c>
      <c r="AH48" s="10">
        <v>1.4165676832198999</v>
      </c>
      <c r="AI48" s="3">
        <f>ABS((J48-F48)/F48)</f>
        <v>0.17419776291535588</v>
      </c>
      <c r="AJ48" s="3">
        <f>ABS((J48-G48)/G48)</f>
        <v>0.5932060716025942</v>
      </c>
      <c r="AK48" s="3">
        <f>(AVERAGEIF($E:$E,_xlfn.CONCAT($A48,"_",$B48,"_",$C48,"_Standard"),$J:$J)-$J48)/$J48</f>
        <v>0.49344597952314873</v>
      </c>
      <c r="AL48" s="3">
        <f>(AVERAGEIF($E:$E,_xlfn.CONCAT($A48,"_",$B48,"_",$C48,"_Standard"),$H:$H)-$H48)/$H48</f>
        <v>0.51768742455535921</v>
      </c>
      <c r="AM48" s="3">
        <f>($J48+$M48-$L48)/$M48</f>
        <v>2.2495366183000143</v>
      </c>
    </row>
    <row r="49" spans="1:39" x14ac:dyDescent="0.25">
      <c r="A49" t="str" cm="1">
        <f t="array" ref="A49:D49">_xlfn.TEXTSPLIT(E49,"_")</f>
        <v>Sponza</v>
      </c>
      <c r="B49" t="str">
        <v>Point</v>
      </c>
      <c r="C49" t="str">
        <v>Parallel</v>
      </c>
      <c r="D49" t="str">
        <v>Facing</v>
      </c>
      <c r="E49" t="s">
        <v>414</v>
      </c>
      <c r="F49" s="10">
        <v>179.91371154785099</v>
      </c>
      <c r="G49" s="10">
        <v>118.283325195312</v>
      </c>
      <c r="H49" s="21">
        <v>179.44177246093699</v>
      </c>
      <c r="I49" s="10">
        <v>107.68299865722599</v>
      </c>
      <c r="J49" s="21">
        <v>179.44177246093699</v>
      </c>
      <c r="K49" s="10">
        <v>107.68299865722599</v>
      </c>
      <c r="L49" s="10">
        <v>197.82058715820301</v>
      </c>
      <c r="M49" s="10">
        <v>174.09892272949199</v>
      </c>
      <c r="N49" s="3">
        <v>1</v>
      </c>
      <c r="O49" s="3">
        <v>8.0885767936706501E-2</v>
      </c>
      <c r="P49" s="3">
        <v>0.72826939821243197</v>
      </c>
      <c r="Q49" s="3">
        <v>0.64793759584426802</v>
      </c>
      <c r="R49" s="3">
        <v>0.60642367601394598</v>
      </c>
      <c r="S49" s="3">
        <v>0.64058268070220903</v>
      </c>
      <c r="T49" s="3">
        <v>0.71141368150711004</v>
      </c>
      <c r="U49">
        <v>28</v>
      </c>
      <c r="V49">
        <v>2</v>
      </c>
      <c r="W49">
        <v>100</v>
      </c>
      <c r="X49">
        <v>0.40000000596046398</v>
      </c>
      <c r="Y49">
        <v>1.29999995231628</v>
      </c>
      <c r="Z49">
        <v>0.89999997615814198</v>
      </c>
      <c r="AA49" s="10">
        <v>657.07025146484295</v>
      </c>
      <c r="AB49" s="10">
        <v>764.72686767578102</v>
      </c>
      <c r="AC49" s="10">
        <v>73.51416015625</v>
      </c>
      <c r="AD49" s="10">
        <v>76.229072570800696</v>
      </c>
      <c r="AE49" s="10">
        <v>44.212730407714801</v>
      </c>
      <c r="AF49" s="10">
        <v>51.6760444641113</v>
      </c>
      <c r="AG49" s="10">
        <v>1.4965915679931601</v>
      </c>
      <c r="AH49" s="10">
        <v>1.4165676832198999</v>
      </c>
      <c r="AI49" s="3">
        <f>ABS((J49-F49)/F49)</f>
        <v>2.6231412984245271E-3</v>
      </c>
      <c r="AJ49" s="3">
        <f>ABS((J49-G49)/G49)</f>
        <v>0.51705045630598245</v>
      </c>
      <c r="AK49" s="3">
        <f>(AVERAGEIF($E:$E,_xlfn.CONCAT($A49,"_",$B49,"_",$C49,"_Standard"),$J:$J)-$J49)/$J49</f>
        <v>1.1444291684212207</v>
      </c>
      <c r="AL49" s="3">
        <f>(AVERAGEIF($E:$E,_xlfn.CONCAT($A49,"_",$B49,"_",$C49,"_Standard"),$H:$H)-$H49)/$H49</f>
        <v>1.1444291684212207</v>
      </c>
      <c r="AM49" s="3">
        <f>($J49+$M49-$L49)/$M49</f>
        <v>0.89443464434399589</v>
      </c>
    </row>
    <row r="50" spans="1:39" x14ac:dyDescent="0.25">
      <c r="A50" t="str" cm="1">
        <f t="array" ref="A50:D50">_xlfn.TEXTSPLIT(E50,"_")</f>
        <v>Suzanne</v>
      </c>
      <c r="B50" t="str">
        <v>Plane</v>
      </c>
      <c r="C50" t="str">
        <v>15</v>
      </c>
      <c r="D50" t="str">
        <v>Facing</v>
      </c>
      <c r="E50" t="s">
        <v>519</v>
      </c>
      <c r="F50" s="10">
        <v>47.574981689453097</v>
      </c>
      <c r="G50" s="10">
        <v>38.868515014648402</v>
      </c>
      <c r="H50" s="21">
        <v>54.155563354492102</v>
      </c>
      <c r="I50" s="10">
        <v>34.957000732421797</v>
      </c>
      <c r="J50" s="21">
        <v>47.436389923095703</v>
      </c>
      <c r="K50" s="10">
        <v>31.120000839233398</v>
      </c>
      <c r="L50" s="10">
        <v>52.773166656494098</v>
      </c>
      <c r="M50" s="10">
        <v>19.477622985839801</v>
      </c>
      <c r="N50" s="3">
        <v>0.64700001478195102</v>
      </c>
      <c r="O50" s="3">
        <v>0.50136154890060403</v>
      </c>
      <c r="P50" s="3">
        <v>0.60447323322296098</v>
      </c>
      <c r="Q50" s="3">
        <v>0.56377679109573298</v>
      </c>
      <c r="R50" s="3">
        <v>0.62840944528579701</v>
      </c>
      <c r="S50" s="3">
        <v>0.63573229312896695</v>
      </c>
      <c r="T50" s="3">
        <v>0.63573229312896695</v>
      </c>
      <c r="U50">
        <v>14</v>
      </c>
      <c r="V50">
        <v>2</v>
      </c>
      <c r="W50">
        <v>100</v>
      </c>
      <c r="X50">
        <v>0.40000000596046398</v>
      </c>
      <c r="Y50">
        <v>1.29999995231628</v>
      </c>
      <c r="Z50">
        <v>0.89999997615814198</v>
      </c>
      <c r="AA50" s="10">
        <v>5.07090044021606</v>
      </c>
      <c r="AB50" s="10">
        <v>6.1216964721679599</v>
      </c>
      <c r="AC50" s="10">
        <v>73.444442749023395</v>
      </c>
      <c r="AD50" s="10">
        <v>88.482398986816406</v>
      </c>
      <c r="AE50" s="10">
        <v>0.29510113596916199</v>
      </c>
      <c r="AF50" s="10">
        <v>0.30590060353279103</v>
      </c>
      <c r="AG50" s="10">
        <v>1.4134615659713701</v>
      </c>
      <c r="AH50" s="10">
        <v>1.1759834289550699</v>
      </c>
      <c r="AI50" s="3">
        <f>ABS((J50-F50)/F50)</f>
        <v>2.913122852301967E-3</v>
      </c>
      <c r="AJ50" s="3">
        <f>ABS((J50-G50)/G50)</f>
        <v>0.22043226774211264</v>
      </c>
      <c r="AK50" s="3">
        <f>(AVERAGEIF($E:$E,_xlfn.CONCAT($A50,"_",$B50,"_",$C50,"_Standard"),$J:$J)-$J50)/$J50</f>
        <v>0.12482383627398472</v>
      </c>
      <c r="AL50" s="3">
        <f>(AVERAGEIF($E:$E,_xlfn.CONCAT($A50,"_",$B50,"_",$C50,"_Standard"),$H:$H)-$H50)/$H50</f>
        <v>0.10933736323091441</v>
      </c>
      <c r="AM50" s="3">
        <f>($J50+$M50-$L50)/$M50</f>
        <v>0.72600472155774742</v>
      </c>
    </row>
    <row r="51" spans="1:39" x14ac:dyDescent="0.25">
      <c r="A51" t="str" cm="1">
        <f t="array" ref="A51:D51">_xlfn.TEXTSPLIT(E51,"_")</f>
        <v>Suzanne</v>
      </c>
      <c r="B51" t="str">
        <v>Plane</v>
      </c>
      <c r="C51" t="str">
        <v>45</v>
      </c>
      <c r="D51" t="str">
        <v>Facing</v>
      </c>
      <c r="E51" t="s">
        <v>510</v>
      </c>
      <c r="F51" s="10">
        <v>53.835666656494098</v>
      </c>
      <c r="G51" s="10">
        <v>42.1704711914062</v>
      </c>
      <c r="H51" s="21">
        <v>62.464015960693303</v>
      </c>
      <c r="I51" s="10">
        <v>39.721000671386697</v>
      </c>
      <c r="J51" s="21">
        <v>53.957992553710902</v>
      </c>
      <c r="K51" s="10">
        <v>34.838001251220703</v>
      </c>
      <c r="L51" s="10">
        <v>55.706356048583899</v>
      </c>
      <c r="M51" s="10">
        <v>18.763229370117099</v>
      </c>
      <c r="N51" s="3">
        <v>0.55400002002715998</v>
      </c>
      <c r="O51" s="3">
        <v>0.518840551376342</v>
      </c>
      <c r="P51" s="3">
        <v>0.55690306425094604</v>
      </c>
      <c r="Q51" s="3">
        <v>0.581437468528747</v>
      </c>
      <c r="R51" s="3">
        <v>0.61197489500045699</v>
      </c>
      <c r="S51" s="3">
        <v>0.62096917629241899</v>
      </c>
      <c r="T51" s="3">
        <v>0.62118923664092995</v>
      </c>
      <c r="U51">
        <v>18</v>
      </c>
      <c r="V51">
        <v>2</v>
      </c>
      <c r="W51">
        <v>100</v>
      </c>
      <c r="X51">
        <v>0.40000000596046398</v>
      </c>
      <c r="Y51">
        <v>1.29999995231628</v>
      </c>
      <c r="Z51">
        <v>0.89999997615814198</v>
      </c>
      <c r="AA51" s="10">
        <v>2.91749691963195</v>
      </c>
      <c r="AB51" s="10">
        <v>6.1117882728576598</v>
      </c>
      <c r="AC51" s="10">
        <v>43.875816345214801</v>
      </c>
      <c r="AD51" s="10">
        <v>88.482398986816406</v>
      </c>
      <c r="AE51" s="10">
        <v>0.31210097670555098</v>
      </c>
      <c r="AF51" s="10">
        <v>0.30290114879608099</v>
      </c>
      <c r="AG51" s="10">
        <v>1.5228757858276301</v>
      </c>
      <c r="AH51" s="10">
        <v>1.1759834289550699</v>
      </c>
      <c r="AI51" s="3">
        <f>ABS((J51-F51)/F51)</f>
        <v>2.2722092028194104E-3</v>
      </c>
      <c r="AJ51" s="3">
        <f>ABS((J51-G51)/G51)</f>
        <v>0.27952074115564651</v>
      </c>
      <c r="AK51" s="3">
        <f>(AVERAGEIF($E:$E,_xlfn.CONCAT($A51,"_",$B51,"_",$C51,"_Standard"),$J:$J)-$J51)/$J51</f>
        <v>3.4456071518760255E-2</v>
      </c>
      <c r="AL51" s="3">
        <f>(AVERAGEIF($E:$E,_xlfn.CONCAT($A51,"_",$B51,"_",$C51,"_Standard"),$H:$H)-$H51)/$H51</f>
        <v>2.9764145824436407E-2</v>
      </c>
      <c r="AM51" s="3">
        <f>($J51+$M51-$L51)/$M51</f>
        <v>0.90681969183527122</v>
      </c>
    </row>
    <row r="52" spans="1:39" x14ac:dyDescent="0.25">
      <c r="A52" t="str" cm="1">
        <f t="array" ref="A52:D52">_xlfn.TEXTSPLIT(E52,"_")</f>
        <v>Suzanne</v>
      </c>
      <c r="B52" t="str">
        <v>Plane</v>
      </c>
      <c r="C52" t="str">
        <v>Oblique</v>
      </c>
      <c r="D52" t="str">
        <v>Facing</v>
      </c>
      <c r="E52" t="s">
        <v>511</v>
      </c>
      <c r="F52" s="10">
        <v>37.850471496582003</v>
      </c>
      <c r="G52" s="10">
        <v>66.871944427490206</v>
      </c>
      <c r="H52" s="21">
        <v>48.051605224609304</v>
      </c>
      <c r="I52" s="10">
        <v>30.346000671386701</v>
      </c>
      <c r="J52" s="21">
        <v>37.606006622314396</v>
      </c>
      <c r="K52" s="10">
        <v>22.8669996261596</v>
      </c>
      <c r="L52" s="10">
        <v>23.018407821655199</v>
      </c>
      <c r="M52" s="10">
        <v>5.8247714042663503</v>
      </c>
      <c r="N52" s="3">
        <v>0.23299999535083701</v>
      </c>
      <c r="O52" s="3">
        <v>0.53754431009292603</v>
      </c>
      <c r="P52" s="3">
        <v>0.53754425048828103</v>
      </c>
      <c r="Q52" s="3">
        <v>0.556920826435089</v>
      </c>
      <c r="R52" s="3">
        <v>0.62643122673034601</v>
      </c>
      <c r="S52" s="3">
        <v>0.63468819856643599</v>
      </c>
      <c r="T52" s="3">
        <v>0.63468819856643599</v>
      </c>
      <c r="U52">
        <v>14</v>
      </c>
      <c r="V52">
        <v>2</v>
      </c>
      <c r="W52">
        <v>100</v>
      </c>
      <c r="X52">
        <v>0.40000000596046398</v>
      </c>
      <c r="Y52">
        <v>1.29999995231628</v>
      </c>
      <c r="Z52">
        <v>0.89999997615814198</v>
      </c>
      <c r="AA52" s="10">
        <v>5.1532883644104004</v>
      </c>
      <c r="AB52" s="10">
        <v>6.2218942642211896</v>
      </c>
      <c r="AC52" s="10">
        <v>74.0020751953125</v>
      </c>
      <c r="AD52" s="10">
        <v>88.482398986816406</v>
      </c>
      <c r="AE52" s="10">
        <v>0.32760092616081199</v>
      </c>
      <c r="AF52" s="10">
        <v>0.30640086531639099</v>
      </c>
      <c r="AG52" s="10">
        <v>1.42487049102783</v>
      </c>
      <c r="AH52" s="10">
        <v>1.1759834289550699</v>
      </c>
      <c r="AI52" s="3">
        <f>ABS((J52-F52)/F52)</f>
        <v>6.4587008986052487E-3</v>
      </c>
      <c r="AJ52" s="3">
        <f>ABS((J52-G52)/G52)</f>
        <v>0.43764149608224873</v>
      </c>
      <c r="AK52" s="3">
        <f>(AVERAGEIF($E:$E,_xlfn.CONCAT($A52,"_",$B52,"_",$C52,"_Standard"),$J:$J)-$J52)/$J52</f>
        <v>-0.36979195671740672</v>
      </c>
      <c r="AL52" s="3">
        <f>(AVERAGEIF($E:$E,_xlfn.CONCAT($A52,"_",$B52,"_",$C52,"_Standard"),$H:$H)-$H52)/$H52</f>
        <v>-0.41427121472416034</v>
      </c>
      <c r="AM52" s="3">
        <f>($J52+$M52-$L52)/$M52</f>
        <v>3.50440708968845</v>
      </c>
    </row>
    <row r="53" spans="1:39" x14ac:dyDescent="0.25">
      <c r="A53" t="str" cm="1">
        <f t="array" ref="A53:D53">_xlfn.TEXTSPLIT(E53,"_")</f>
        <v>Suzanne</v>
      </c>
      <c r="B53" t="str">
        <v>Plane</v>
      </c>
      <c r="C53" t="str">
        <v>Parallel</v>
      </c>
      <c r="D53" t="str">
        <v>Facing</v>
      </c>
      <c r="E53" t="s">
        <v>509</v>
      </c>
      <c r="F53" s="10">
        <v>39.711563110351499</v>
      </c>
      <c r="G53" s="10">
        <v>43.512058258056598</v>
      </c>
      <c r="H53" s="21">
        <v>45.432029724121001</v>
      </c>
      <c r="I53" s="10">
        <v>29.905000686645501</v>
      </c>
      <c r="J53" s="21">
        <v>40.755229949951101</v>
      </c>
      <c r="K53" s="10">
        <v>27.267000198364201</v>
      </c>
      <c r="L53" s="10">
        <v>47.001628875732401</v>
      </c>
      <c r="M53" s="10">
        <v>15.4225263595581</v>
      </c>
      <c r="N53" s="3">
        <v>0.70700001716613703</v>
      </c>
      <c r="O53" s="3">
        <v>0.474886745214462</v>
      </c>
      <c r="P53" s="3">
        <v>0.529410541057586</v>
      </c>
      <c r="Q53" s="3">
        <v>0.51519858837127597</v>
      </c>
      <c r="R53" s="3">
        <v>0.599426388740539</v>
      </c>
      <c r="S53" s="3">
        <v>0.609363973140716</v>
      </c>
      <c r="T53" s="3">
        <v>0.609363973140716</v>
      </c>
      <c r="U53">
        <v>14</v>
      </c>
      <c r="V53">
        <v>2</v>
      </c>
      <c r="W53">
        <v>100</v>
      </c>
      <c r="X53">
        <v>0.40000000596046398</v>
      </c>
      <c r="Y53">
        <v>1.29999995231628</v>
      </c>
      <c r="Z53">
        <v>0.89999997615814198</v>
      </c>
      <c r="AA53" s="10">
        <v>4.3965983390808097</v>
      </c>
      <c r="AB53" s="10">
        <v>6.1334996223449698</v>
      </c>
      <c r="AC53" s="10">
        <v>72.650001525878906</v>
      </c>
      <c r="AD53" s="10">
        <v>88.482398986816406</v>
      </c>
      <c r="AE53" s="10">
        <v>0.21560131013393399</v>
      </c>
      <c r="AF53" s="10">
        <v>0.305300652980804</v>
      </c>
      <c r="AG53" s="10">
        <v>1.4023809432983301</v>
      </c>
      <c r="AH53" s="10">
        <v>1.1759834289550699</v>
      </c>
      <c r="AI53" s="3">
        <f>ABS((J53-F53)/F53)</f>
        <v>2.6281182553792568E-2</v>
      </c>
      <c r="AJ53" s="3">
        <f>ABS((J53-G53)/G53)</f>
        <v>6.3357800537855474E-2</v>
      </c>
      <c r="AK53" s="3">
        <f>(AVERAGEIF($E:$E,_xlfn.CONCAT($A53,"_",$B53,"_",$C53,"_Standard"),$J:$J)-$J53)/$J53</f>
        <v>0.16299275001008728</v>
      </c>
      <c r="AL53" s="3">
        <f>(AVERAGEIF($E:$E,_xlfn.CONCAT($A53,"_",$B53,"_",$C53,"_Standard"),$H:$H)-$H53)/$H53</f>
        <v>0.1462139288753232</v>
      </c>
      <c r="AM53" s="3">
        <f>($J53+$M53-$L53)/$M53</f>
        <v>0.59498212029898068</v>
      </c>
    </row>
    <row r="54" spans="1:39" x14ac:dyDescent="0.25">
      <c r="A54" t="str" cm="1">
        <f t="array" ref="A54:D54">_xlfn.TEXTSPLIT(E54,"_")</f>
        <v>Suzanne</v>
      </c>
      <c r="B54" t="str">
        <v>Point</v>
      </c>
      <c r="C54" t="str">
        <v>15</v>
      </c>
      <c r="D54" t="str">
        <v>Facing</v>
      </c>
      <c r="E54" t="s">
        <v>512</v>
      </c>
      <c r="F54" s="10">
        <v>41.861034393310497</v>
      </c>
      <c r="G54" s="10">
        <v>39.031291961669901</v>
      </c>
      <c r="H54" s="21">
        <v>52.040390014648402</v>
      </c>
      <c r="I54" s="10">
        <v>33.236000061035099</v>
      </c>
      <c r="J54" s="21">
        <v>44.426795959472599</v>
      </c>
      <c r="K54" s="10">
        <v>28.997999191284102</v>
      </c>
      <c r="L54" s="10">
        <v>46.1448364257812</v>
      </c>
      <c r="M54" s="10">
        <v>15.9258966445922</v>
      </c>
      <c r="N54" s="3">
        <v>0.53200000524520796</v>
      </c>
      <c r="O54" s="3">
        <v>0.50010734796524003</v>
      </c>
      <c r="P54" s="3">
        <v>0.56297594308853105</v>
      </c>
      <c r="Q54" s="3">
        <v>0.54891067743301303</v>
      </c>
      <c r="R54" s="3">
        <v>0.62055075168609597</v>
      </c>
      <c r="S54" s="3">
        <v>0.62947207689285201</v>
      </c>
      <c r="T54" s="3">
        <v>0.62947207689285201</v>
      </c>
      <c r="U54">
        <v>14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0">
        <v>5.0546946525573704</v>
      </c>
      <c r="AB54" s="10">
        <v>6.2090992927551198</v>
      </c>
      <c r="AC54" s="10">
        <v>73.703857421875</v>
      </c>
      <c r="AD54" s="10">
        <v>88.482398986816406</v>
      </c>
      <c r="AE54" s="10">
        <v>0.33480051159858698</v>
      </c>
      <c r="AF54" s="10">
        <v>0.308700680732727</v>
      </c>
      <c r="AG54" s="10">
        <v>1.42648589611053</v>
      </c>
      <c r="AH54" s="10">
        <v>1.1759834289550699</v>
      </c>
      <c r="AI54" s="3">
        <f>ABS((J54-F54)/F54)</f>
        <v>6.1292359430375608E-2</v>
      </c>
      <c r="AJ54" s="3">
        <f>ABS((J54-G54)/G54)</f>
        <v>0.1382353421224507</v>
      </c>
      <c r="AK54" s="3">
        <f>(AVERAGEIF($E:$E,_xlfn.CONCAT($A54,"_",$B54,"_",$C54,"_Standard"),$J:$J)-$J54)/$J54</f>
        <v>0.12052152896330905</v>
      </c>
      <c r="AL54" s="3">
        <f>(AVERAGEIF($E:$E,_xlfn.CONCAT($A54,"_",$B54,"_",$C54,"_Standard"),$H:$H)-$H54)/$H54</f>
        <v>0.10288917903697375</v>
      </c>
      <c r="AM54" s="3">
        <f>($J54+$M54-$L54)/$M54</f>
        <v>0.89212284214515614</v>
      </c>
    </row>
    <row r="55" spans="1:39" x14ac:dyDescent="0.25">
      <c r="A55" t="str" cm="1">
        <f t="array" ref="A55:D55">_xlfn.TEXTSPLIT(E55,"_")</f>
        <v>Suzanne</v>
      </c>
      <c r="B55" t="str">
        <v>Point</v>
      </c>
      <c r="C55" t="str">
        <v>45</v>
      </c>
      <c r="D55" t="str">
        <v>Facing</v>
      </c>
      <c r="E55" t="s">
        <v>515</v>
      </c>
      <c r="F55" s="10">
        <v>48.481372833251903</v>
      </c>
      <c r="G55" s="10">
        <v>42.146751403808501</v>
      </c>
      <c r="H55" s="21">
        <v>58.373577117919901</v>
      </c>
      <c r="I55" s="10">
        <v>36.831001281738203</v>
      </c>
      <c r="J55" s="21">
        <v>50.926784515380803</v>
      </c>
      <c r="K55" s="10">
        <v>32.618999481201101</v>
      </c>
      <c r="L55" s="10">
        <v>51.836761474609297</v>
      </c>
      <c r="M55" s="10">
        <v>16.099573135375898</v>
      </c>
      <c r="N55" s="3">
        <v>0.52600002288818304</v>
      </c>
      <c r="O55" s="3">
        <v>0.51908493041992099</v>
      </c>
      <c r="P55" s="3">
        <v>0.55396950244903498</v>
      </c>
      <c r="Q55" s="3">
        <v>0.58525842428207397</v>
      </c>
      <c r="R55" s="3">
        <v>0.61328446865081698</v>
      </c>
      <c r="S55" s="3">
        <v>0.62107932567596402</v>
      </c>
      <c r="T55" s="3">
        <v>0.62125319242477395</v>
      </c>
      <c r="U55">
        <v>18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0">
        <v>3.3721964359283398</v>
      </c>
      <c r="AB55" s="10">
        <v>6.1349930763244602</v>
      </c>
      <c r="AC55" s="10">
        <v>50.0783882141113</v>
      </c>
      <c r="AD55" s="10">
        <v>88.482398986816406</v>
      </c>
      <c r="AE55" s="10">
        <v>0.34870046377182001</v>
      </c>
      <c r="AF55" s="10">
        <v>0.304000794887542</v>
      </c>
      <c r="AG55" s="10">
        <v>1.4968219995498599</v>
      </c>
      <c r="AH55" s="10">
        <v>1.1759834289550699</v>
      </c>
      <c r="AI55" s="3">
        <f>ABS((J55-F55)/F55)</f>
        <v>5.0440231767770106E-2</v>
      </c>
      <c r="AJ55" s="3">
        <f>ABS((J55-G55)/G55)</f>
        <v>0.20832051864331619</v>
      </c>
      <c r="AK55" s="3">
        <f>(AVERAGEIF($E:$E,_xlfn.CONCAT($A55,"_",$B55,"_",$C55,"_Standard"),$J:$J)-$J55)/$J55</f>
        <v>2.9972095446711408E-2</v>
      </c>
      <c r="AL55" s="3">
        <f>(AVERAGEIF($E:$E,_xlfn.CONCAT($A55,"_",$B55,"_",$C55,"_Standard"),$H:$H)-$H55)/$H55</f>
        <v>2.6148516531813153E-2</v>
      </c>
      <c r="AM55" s="3">
        <f>($J55+$M55-$L55)/$M55</f>
        <v>0.9434781933920352</v>
      </c>
    </row>
    <row r="56" spans="1:39" x14ac:dyDescent="0.25">
      <c r="A56" t="str" cm="1">
        <f t="array" ref="A56:D56">_xlfn.TEXTSPLIT(E56,"_")</f>
        <v>Suzanne</v>
      </c>
      <c r="B56" t="str">
        <v>Point</v>
      </c>
      <c r="C56" t="str">
        <v>Oblique</v>
      </c>
      <c r="D56" t="str">
        <v>Facing</v>
      </c>
      <c r="E56" t="s">
        <v>514</v>
      </c>
      <c r="F56" s="10">
        <v>72.097839355468693</v>
      </c>
      <c r="G56" s="10">
        <v>68.87358856201169</v>
      </c>
      <c r="H56" s="21">
        <v>87.692756652832003</v>
      </c>
      <c r="I56" s="10">
        <v>52.581001281738203</v>
      </c>
      <c r="J56" s="21">
        <v>78.125083923339801</v>
      </c>
      <c r="K56" s="10">
        <v>49.688999176025298</v>
      </c>
      <c r="L56" s="10">
        <v>49.025169372558501</v>
      </c>
      <c r="M56" s="10">
        <v>14.6615657806396</v>
      </c>
      <c r="N56" s="3">
        <v>0.44800001382827698</v>
      </c>
      <c r="O56" s="3">
        <v>0.536413013935089</v>
      </c>
      <c r="P56" s="3">
        <v>0.575974881649017</v>
      </c>
      <c r="Q56" s="3">
        <v>0.57709431648254395</v>
      </c>
      <c r="R56" s="3">
        <v>0.63680654764175404</v>
      </c>
      <c r="S56" s="3">
        <v>0.643901467323303</v>
      </c>
      <c r="T56" s="3">
        <v>0.643901467323303</v>
      </c>
      <c r="U56">
        <v>14</v>
      </c>
      <c r="V56">
        <v>2</v>
      </c>
      <c r="W56">
        <v>100</v>
      </c>
      <c r="X56">
        <v>0.40000000596046398</v>
      </c>
      <c r="Y56">
        <v>1.29999995231628</v>
      </c>
      <c r="Z56">
        <v>0.89999997615814198</v>
      </c>
      <c r="AA56" s="10">
        <v>5.0759911537170401</v>
      </c>
      <c r="AB56" s="10">
        <v>6.0791912078857404</v>
      </c>
      <c r="AC56" s="10">
        <v>73.655960083007798</v>
      </c>
      <c r="AD56" s="10">
        <v>88.482398986816406</v>
      </c>
      <c r="AE56" s="10">
        <v>0.333901077508926</v>
      </c>
      <c r="AF56" s="10">
        <v>0.30190083384513799</v>
      </c>
      <c r="AG56" s="10">
        <v>1.4259067773818901</v>
      </c>
      <c r="AH56" s="10">
        <v>1.1759834289550699</v>
      </c>
      <c r="AI56" s="3">
        <f>ABS((J56-F56)/F56)</f>
        <v>8.3598130287297373E-2</v>
      </c>
      <c r="AJ56" s="3">
        <f>ABS((J56-G56)/G56)</f>
        <v>0.13432573435604195</v>
      </c>
      <c r="AK56" s="3">
        <f>(AVERAGEIF($E:$E,_xlfn.CONCAT($A56,"_",$B56,"_",$C56,"_Standard"),$J:$J)-$J56)/$J56</f>
        <v>-0.40345693964586576</v>
      </c>
      <c r="AL56" s="3">
        <f>(AVERAGEIF($E:$E,_xlfn.CONCAT($A56,"_",$B56,"_",$C56,"_Standard"),$H:$H)-$H56)/$H56</f>
        <v>-0.3708807980466442</v>
      </c>
      <c r="AM56" s="3">
        <f>($J56+$M56-$L56)/$M56</f>
        <v>2.9847753634340575</v>
      </c>
    </row>
    <row r="57" spans="1:39" x14ac:dyDescent="0.25">
      <c r="A57" t="str" cm="1">
        <f t="array" ref="A57:D57">_xlfn.TEXTSPLIT(E57,"_")</f>
        <v>Suzanne</v>
      </c>
      <c r="B57" t="str">
        <v>Point</v>
      </c>
      <c r="C57" t="str">
        <v>Parallel</v>
      </c>
      <c r="D57" t="str">
        <v>Facing</v>
      </c>
      <c r="E57" t="s">
        <v>513</v>
      </c>
      <c r="F57" s="10">
        <v>45.196117401122997</v>
      </c>
      <c r="G57" s="10">
        <v>40.5193481445312</v>
      </c>
      <c r="H57" s="21">
        <v>52.828834533691399</v>
      </c>
      <c r="I57" s="10">
        <v>33.902000427246001</v>
      </c>
      <c r="J57" s="21">
        <v>44.892429351806598</v>
      </c>
      <c r="K57" s="10">
        <v>29.413000106811499</v>
      </c>
      <c r="L57" s="10">
        <v>49.623207092285099</v>
      </c>
      <c r="M57" s="10">
        <v>19.081520080566399</v>
      </c>
      <c r="N57" s="3">
        <v>0.57800000905990601</v>
      </c>
      <c r="O57" s="3">
        <v>0.38417217135429299</v>
      </c>
      <c r="P57" s="3">
        <v>0.493155807256698</v>
      </c>
      <c r="Q57" s="3">
        <v>0.53917652368545499</v>
      </c>
      <c r="R57" s="3">
        <v>0.60729998350143399</v>
      </c>
      <c r="S57" s="3">
        <v>0.61344146728515603</v>
      </c>
      <c r="T57" s="3">
        <v>0.61344146728515603</v>
      </c>
      <c r="U57">
        <v>13</v>
      </c>
      <c r="V57">
        <v>2</v>
      </c>
      <c r="W57">
        <v>100</v>
      </c>
      <c r="X57">
        <v>0.40000000596046398</v>
      </c>
      <c r="Y57">
        <v>1.29999995231628</v>
      </c>
      <c r="Z57">
        <v>0.89999997615814198</v>
      </c>
      <c r="AA57" s="10">
        <v>5.1689958572387598</v>
      </c>
      <c r="AB57" s="10">
        <v>6.1395916938781703</v>
      </c>
      <c r="AC57" s="10">
        <v>74.483406066894503</v>
      </c>
      <c r="AD57" s="10">
        <v>88.482398986816406</v>
      </c>
      <c r="AE57" s="10">
        <v>0.326400697231292</v>
      </c>
      <c r="AF57" s="10">
        <v>0.303901046514511</v>
      </c>
      <c r="AG57" s="10">
        <v>1.41390037536621</v>
      </c>
      <c r="AH57" s="10">
        <v>1.1759834289550699</v>
      </c>
      <c r="AI57" s="3">
        <f>ABS((J57-F57)/F57)</f>
        <v>6.7193393322067382E-3</v>
      </c>
      <c r="AJ57" s="3">
        <f>ABS((J57-G57)/G57)</f>
        <v>0.10792575417740578</v>
      </c>
      <c r="AK57" s="3">
        <f>(AVERAGEIF($E:$E,_xlfn.CONCAT($A57,"_",$B57,"_",$C57,"_Standard"),$J:$J)-$J57)/$J57</f>
        <v>0.10083690217798222</v>
      </c>
      <c r="AL57" s="3">
        <f>(AVERAGEIF($E:$E,_xlfn.CONCAT($A57,"_",$B57,"_",$C57,"_Standard"),$H:$H)-$H57)/$H57</f>
        <v>8.5688236970206902E-2</v>
      </c>
      <c r="AM57" s="3">
        <f>($J57+$M57-$L57)/$M57</f>
        <v>0.7520754258306408</v>
      </c>
    </row>
    <row r="58" spans="1:39" x14ac:dyDescent="0.25">
      <c r="A58" t="str" cm="1">
        <f t="array" ref="A58:D58">_xlfn.TEXTSPLIT(E58,"_")</f>
        <v>Wood</v>
      </c>
      <c r="B58" t="str">
        <v>Plane</v>
      </c>
      <c r="C58" t="str">
        <v>15</v>
      </c>
      <c r="D58" t="str">
        <v>Facing</v>
      </c>
      <c r="E58" t="s">
        <v>403</v>
      </c>
      <c r="F58" s="10">
        <v>113.64160919189401</v>
      </c>
      <c r="G58" s="10">
        <v>96.657043457031193</v>
      </c>
      <c r="H58" s="21">
        <v>127.87704467773401</v>
      </c>
      <c r="I58" s="10">
        <v>82.375999450683594</v>
      </c>
      <c r="J58" s="21">
        <v>112.913482666015</v>
      </c>
      <c r="K58" s="10">
        <v>73.486000061035099</v>
      </c>
      <c r="L58" s="10">
        <v>135.69572448730401</v>
      </c>
      <c r="M58" s="10">
        <v>58.352386474609297</v>
      </c>
      <c r="N58" s="3">
        <v>0.64700001478195102</v>
      </c>
      <c r="O58" s="3">
        <v>0.69338744878768899</v>
      </c>
      <c r="P58" s="3">
        <v>0.74837261438369695</v>
      </c>
      <c r="Q58" s="3">
        <v>0.759163558483123</v>
      </c>
      <c r="R58" s="3">
        <v>0.80184143781661898</v>
      </c>
      <c r="S58" s="3">
        <v>0.824360311031341</v>
      </c>
      <c r="T58" s="3">
        <v>0.82522481679916304</v>
      </c>
      <c r="U58">
        <v>26</v>
      </c>
      <c r="V58">
        <v>2</v>
      </c>
      <c r="W58">
        <v>100</v>
      </c>
      <c r="X58">
        <v>0.40000000596046398</v>
      </c>
      <c r="Y58">
        <v>1.29999995231628</v>
      </c>
      <c r="Z58">
        <v>0.89999997615814198</v>
      </c>
      <c r="AA58" s="10">
        <v>32.085258483886697</v>
      </c>
      <c r="AB58" s="10">
        <v>32.719017028808501</v>
      </c>
      <c r="AC58" s="10">
        <v>66.678489685058594</v>
      </c>
      <c r="AD58" s="10">
        <v>66.061386108398395</v>
      </c>
      <c r="AE58" s="10">
        <v>2.4669923782348602</v>
      </c>
      <c r="AF58" s="10">
        <v>2.8110260963439901</v>
      </c>
      <c r="AG58" s="10">
        <v>1.6147377490997299</v>
      </c>
      <c r="AH58" s="10">
        <v>1.54545450210571</v>
      </c>
      <c r="AI58" s="3">
        <f>ABS((J58-F58)/F58)</f>
        <v>6.4072176648739551E-3</v>
      </c>
      <c r="AJ58" s="3">
        <f>ABS((J58-G58)/G58)</f>
        <v>0.1681868038536746</v>
      </c>
      <c r="AK58" s="3">
        <f>(AVERAGEIF($E:$E,_xlfn.CONCAT($A58,"_",$B58,"_",$C58,"_Standard"),$J:$J)-$J58)/$J58</f>
        <v>1.7792842549992038</v>
      </c>
      <c r="AL58" s="3">
        <f>(AVERAGEIF($E:$E,_xlfn.CONCAT($A58,"_",$B58,"_",$C58,"_Standard"),$H:$H)-$H58)/$H58</f>
        <v>1.5710808956452813</v>
      </c>
      <c r="AM58" s="3">
        <f>($J58+$M58-$L58)/$M58</f>
        <v>0.60957480580160706</v>
      </c>
    </row>
    <row r="59" spans="1:39" x14ac:dyDescent="0.25">
      <c r="A59" t="str" cm="1">
        <f t="array" ref="A59:D59">_xlfn.TEXTSPLIT(E59,"_")</f>
        <v>Wood</v>
      </c>
      <c r="B59" t="str">
        <v>Plane</v>
      </c>
      <c r="C59" t="str">
        <v>45</v>
      </c>
      <c r="D59" t="str">
        <v>Facing</v>
      </c>
      <c r="E59" t="s">
        <v>399</v>
      </c>
      <c r="F59" s="10">
        <v>248.53709411621</v>
      </c>
      <c r="G59" s="10">
        <v>157.40818786621</v>
      </c>
      <c r="H59" s="21">
        <v>255.340240478515</v>
      </c>
      <c r="I59" s="10">
        <v>187.35200500488199</v>
      </c>
      <c r="J59" s="21">
        <v>243.57540893554599</v>
      </c>
      <c r="K59" s="10">
        <v>180.55799865722599</v>
      </c>
      <c r="L59" s="10">
        <v>158.18679809570301</v>
      </c>
      <c r="M59" s="10">
        <v>54.695976257324197</v>
      </c>
      <c r="N59" s="3">
        <v>0.69999998807907104</v>
      </c>
      <c r="O59" s="3">
        <v>0.73416727781295699</v>
      </c>
      <c r="P59" s="3">
        <v>0.74506288766860895</v>
      </c>
      <c r="Q59" s="3">
        <v>0.76593464612960804</v>
      </c>
      <c r="R59" s="3">
        <v>0.796408832073211</v>
      </c>
      <c r="S59" s="3">
        <v>0.81696152687072698</v>
      </c>
      <c r="T59" s="3">
        <v>0.81769341230392401</v>
      </c>
      <c r="U59">
        <v>25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0">
        <v>17.8578281402587</v>
      </c>
      <c r="AB59" s="10">
        <v>32.263282775878899</v>
      </c>
      <c r="AC59" s="10">
        <v>46.016899108886697</v>
      </c>
      <c r="AD59" s="10">
        <v>66.061386108398395</v>
      </c>
      <c r="AE59" s="10">
        <v>2.1066632270812899</v>
      </c>
      <c r="AF59" s="10">
        <v>2.76333355903625</v>
      </c>
      <c r="AG59" s="10">
        <v>1.78952312469482</v>
      </c>
      <c r="AH59" s="10">
        <v>1.54545450210571</v>
      </c>
      <c r="AI59" s="3">
        <f>ABS((J59-F59)/F59)</f>
        <v>1.9963559959963323E-2</v>
      </c>
      <c r="AJ59" s="3">
        <f>ABS((J59-G59)/G59)</f>
        <v>0.54741257260755916</v>
      </c>
      <c r="AK59" s="3">
        <f>(AVERAGEIF($E:$E,_xlfn.CONCAT($A59,"_",$B59,"_",$C59,"_Standard"),$J:$J)-$J59)/$J59</f>
        <v>0.55898349165612504</v>
      </c>
      <c r="AL59" s="3">
        <f>(AVERAGEIF($E:$E,_xlfn.CONCAT($A59,"_",$B59,"_",$C59,"_Standard"),$H:$H)-$H59)/$H59</f>
        <v>0.53322826168410542</v>
      </c>
      <c r="AM59" s="3">
        <f>($J59+$M59-$L59)/$M59</f>
        <v>2.5611497715685951</v>
      </c>
    </row>
    <row r="60" spans="1:39" x14ac:dyDescent="0.25">
      <c r="A60" t="str" cm="1">
        <f t="array" ref="A60:D60">_xlfn.TEXTSPLIT(E60,"_")</f>
        <v>Wood</v>
      </c>
      <c r="B60" t="str">
        <v>Plane</v>
      </c>
      <c r="C60" t="str">
        <v>Oblique</v>
      </c>
      <c r="D60" t="str">
        <v>Facing</v>
      </c>
      <c r="E60" t="s">
        <v>397</v>
      </c>
      <c r="F60" s="10">
        <v>184.11783599853499</v>
      </c>
      <c r="G60" s="10">
        <v>148.6252899169921</v>
      </c>
      <c r="H60" s="21">
        <v>198.80895996093699</v>
      </c>
      <c r="I60" s="10">
        <v>149.1579971313476</v>
      </c>
      <c r="J60" s="21">
        <v>188.64307403564402</v>
      </c>
      <c r="K60" s="10">
        <v>124.63600158691401</v>
      </c>
      <c r="L60" s="10">
        <v>129.94598388671801</v>
      </c>
      <c r="M60" s="10">
        <v>52.674308776855398</v>
      </c>
      <c r="N60" s="3">
        <v>0.70399999618530196</v>
      </c>
      <c r="O60" s="3">
        <v>0.74325788021087602</v>
      </c>
      <c r="P60" s="3">
        <v>0.76322644948959295</v>
      </c>
      <c r="Q60" s="3">
        <v>0.76128929853439298</v>
      </c>
      <c r="R60" s="3">
        <v>0.78678655624389604</v>
      </c>
      <c r="S60" s="3">
        <v>0.81061500310897805</v>
      </c>
      <c r="T60" s="3">
        <v>0.81469142436981201</v>
      </c>
      <c r="U60">
        <v>25</v>
      </c>
      <c r="V60">
        <v>2</v>
      </c>
      <c r="W60">
        <v>100</v>
      </c>
      <c r="X60">
        <v>0.40000000596046398</v>
      </c>
      <c r="Y60">
        <v>1.29999995231628</v>
      </c>
      <c r="Z60">
        <v>0.89999997615814198</v>
      </c>
      <c r="AA60" s="10">
        <v>33.289886474609297</v>
      </c>
      <c r="AB60" s="10">
        <v>32.449386596679602</v>
      </c>
      <c r="AC60" s="10">
        <v>68.822204589843693</v>
      </c>
      <c r="AD60" s="10">
        <v>66.061386108398395</v>
      </c>
      <c r="AE60" s="10">
        <v>2.6836085319518999</v>
      </c>
      <c r="AF60" s="10">
        <v>2.7712223529815598</v>
      </c>
      <c r="AG60" s="10">
        <v>1.6228057146072301</v>
      </c>
      <c r="AH60" s="10">
        <v>1.54545450210571</v>
      </c>
      <c r="AI60" s="3">
        <f>ABS((J60-F60)/F60)</f>
        <v>2.4577944947957356E-2</v>
      </c>
      <c r="AJ60" s="3">
        <f>ABS((J60-G60)/G60)</f>
        <v>0.26925285825179573</v>
      </c>
      <c r="AK60" s="3">
        <f>(AVERAGEIF($E:$E,_xlfn.CONCAT($A60,"_",$B60,"_",$C60,"_Standard"),$J:$J)-$J60)/$J60</f>
        <v>0.68877535936617129</v>
      </c>
      <c r="AL60" s="3">
        <f>(AVERAGEIF($E:$E,_xlfn.CONCAT($A60,"_",$B60,"_",$C60,"_Standard"),$H:$H)-$H60)/$H60</f>
        <v>0.65858524550807129</v>
      </c>
      <c r="AM60" s="3">
        <f>($J60+$M60-$L60)/$M60</f>
        <v>2.1143400172100022</v>
      </c>
    </row>
    <row r="61" spans="1:39" x14ac:dyDescent="0.25">
      <c r="A61" t="str" cm="1">
        <f t="array" ref="A61:D61">_xlfn.TEXTSPLIT(E61,"_")</f>
        <v>Wood</v>
      </c>
      <c r="B61" t="str">
        <v>Plane</v>
      </c>
      <c r="C61" t="str">
        <v>Parallel</v>
      </c>
      <c r="D61" t="str">
        <v>Facing</v>
      </c>
      <c r="E61" t="s">
        <v>400</v>
      </c>
      <c r="F61" s="10">
        <v>113.63668823242099</v>
      </c>
      <c r="G61" s="10">
        <v>88.002853393554602</v>
      </c>
      <c r="H61" s="21">
        <v>134.79959106445301</v>
      </c>
      <c r="I61" s="10">
        <v>87.949996948242102</v>
      </c>
      <c r="J61" s="21">
        <v>110.233673095703</v>
      </c>
      <c r="K61" s="10">
        <v>72.457000732421804</v>
      </c>
      <c r="L61" s="10">
        <v>144.97621154785099</v>
      </c>
      <c r="M61" s="10">
        <v>87.447265625</v>
      </c>
      <c r="N61" s="3">
        <v>0.73699998855590798</v>
      </c>
      <c r="O61" s="3">
        <v>0.63709974288940396</v>
      </c>
      <c r="P61" s="3">
        <v>0.65778475999832098</v>
      </c>
      <c r="Q61" s="3">
        <v>0.689869225025177</v>
      </c>
      <c r="R61" s="3">
        <v>0.76020026206970204</v>
      </c>
      <c r="S61" s="3">
        <v>0.81958174705505304</v>
      </c>
      <c r="T61" s="3">
        <v>0.82025533914565996</v>
      </c>
      <c r="U61">
        <v>24</v>
      </c>
      <c r="V61">
        <v>2</v>
      </c>
      <c r="W61">
        <v>100</v>
      </c>
      <c r="X61">
        <v>0.40000000596046398</v>
      </c>
      <c r="Y61">
        <v>1.29999995231628</v>
      </c>
      <c r="Z61">
        <v>0.89999997615814198</v>
      </c>
      <c r="AA61" s="10">
        <v>37.253002166747997</v>
      </c>
      <c r="AB61" s="10">
        <v>40.320133209228501</v>
      </c>
      <c r="AC61" s="10">
        <v>66.642837524414006</v>
      </c>
      <c r="AD61" s="10">
        <v>66.061386108398395</v>
      </c>
      <c r="AE61" s="10">
        <v>2.2914891242980899</v>
      </c>
      <c r="AF61" s="10">
        <v>3.04704642295837</v>
      </c>
      <c r="AG61" s="10">
        <v>1.6093894243240301</v>
      </c>
      <c r="AH61" s="10">
        <v>1.54545450210571</v>
      </c>
      <c r="AI61" s="3">
        <f>ABS((J61-F61)/F61)</f>
        <v>2.9946447662728554E-2</v>
      </c>
      <c r="AJ61" s="3">
        <f>ABS((J61-G61)/G61)</f>
        <v>0.25261476014568179</v>
      </c>
      <c r="AK61" s="3">
        <f>(AVERAGEIF($E:$E,_xlfn.CONCAT($A61,"_",$B61,"_",$C61,"_Standard"),$J:$J)-$J61)/$J61</f>
        <v>0.99505735801271922</v>
      </c>
      <c r="AL61" s="3">
        <f>(AVERAGEIF($E:$E,_xlfn.CONCAT($A61,"_",$B61,"_",$C61,"_Standard"),$H:$H)-$H61)/$H61</f>
        <v>0.8137190513351138</v>
      </c>
      <c r="AM61" s="3">
        <f>($J61+$M61-$L61)/$M61</f>
        <v>0.60270297528645012</v>
      </c>
    </row>
    <row r="62" spans="1:39" x14ac:dyDescent="0.25">
      <c r="A62" t="str" cm="1">
        <f t="array" ref="A62:D62">_xlfn.TEXTSPLIT(E62,"_")</f>
        <v>Wood</v>
      </c>
      <c r="B62" t="str">
        <v>Point</v>
      </c>
      <c r="C62" t="str">
        <v>15</v>
      </c>
      <c r="D62" t="str">
        <v>Facing</v>
      </c>
      <c r="E62" t="s">
        <v>425</v>
      </c>
      <c r="F62" s="10">
        <v>75.142082214355398</v>
      </c>
      <c r="G62" s="10">
        <v>83.135879516601506</v>
      </c>
      <c r="H62" s="21">
        <v>91.1658935546875</v>
      </c>
      <c r="I62" s="10">
        <v>58.5260009765625</v>
      </c>
      <c r="J62" s="21">
        <v>79.740768432617102</v>
      </c>
      <c r="K62" s="10">
        <v>51.803001403808501</v>
      </c>
      <c r="L62" s="10">
        <v>104.54278564453099</v>
      </c>
      <c r="M62" s="10">
        <v>45.815090179443303</v>
      </c>
      <c r="N62" s="3">
        <v>0.558000028133392</v>
      </c>
      <c r="O62" s="3">
        <v>0.69670385122299106</v>
      </c>
      <c r="P62" s="3">
        <v>0.71852976083755404</v>
      </c>
      <c r="Q62" s="3">
        <v>0.71888971328735296</v>
      </c>
      <c r="R62" s="3">
        <v>0.77498334646224898</v>
      </c>
      <c r="S62" s="3">
        <v>0.81070691347122104</v>
      </c>
      <c r="T62" s="3">
        <v>0.81562316417694003</v>
      </c>
      <c r="U62">
        <v>27</v>
      </c>
      <c r="V62">
        <v>2</v>
      </c>
      <c r="W62">
        <v>100</v>
      </c>
      <c r="X62">
        <v>0.40000000596046398</v>
      </c>
      <c r="Y62">
        <v>1.29999995231628</v>
      </c>
      <c r="Z62">
        <v>0.89999997615814198</v>
      </c>
      <c r="AA62" s="10">
        <v>31.79292678833</v>
      </c>
      <c r="AB62" s="10">
        <v>32.212574005126903</v>
      </c>
      <c r="AC62" s="10">
        <v>66.32421875</v>
      </c>
      <c r="AD62" s="10">
        <v>66.061386108398395</v>
      </c>
      <c r="AE62" s="10">
        <v>2.6653037071228001</v>
      </c>
      <c r="AF62" s="10">
        <v>2.7679295539855899</v>
      </c>
      <c r="AG62" s="10">
        <v>1.6172120571136399</v>
      </c>
      <c r="AH62" s="10">
        <v>1.54545450210571</v>
      </c>
      <c r="AI62" s="3">
        <f>ABS((J62-F62)/F62)</f>
        <v>6.1199877388853567E-2</v>
      </c>
      <c r="AJ62" s="3">
        <f>ABS((J62-G62)/G62)</f>
        <v>4.0838096664466389E-2</v>
      </c>
      <c r="AK62" s="3">
        <f>(AVERAGEIF($E:$E,_xlfn.CONCAT($A62,"_",$B62,"_",$C62,"_Standard"),$J:$J)-$J62)/$J62</f>
        <v>2.0223598234253206</v>
      </c>
      <c r="AL62" s="3">
        <f>(AVERAGEIF($E:$E,_xlfn.CONCAT($A62,"_",$B62,"_",$C62,"_Standard"),$H:$H)-$H62)/$H62</f>
        <v>1.7689139176065227</v>
      </c>
      <c r="AM62" s="3">
        <f>($J62+$M62-$L62)/$M62</f>
        <v>0.45864960398916188</v>
      </c>
    </row>
    <row r="63" spans="1:39" x14ac:dyDescent="0.25">
      <c r="A63" t="str" cm="1">
        <f t="array" ref="A63:D63">_xlfn.TEXTSPLIT(E63,"_")</f>
        <v>Wood</v>
      </c>
      <c r="B63" t="str">
        <v>Point</v>
      </c>
      <c r="C63" t="str">
        <v>45</v>
      </c>
      <c r="D63" t="str">
        <v>Facing</v>
      </c>
      <c r="E63" t="s">
        <v>421</v>
      </c>
      <c r="F63" s="10">
        <v>64.743125915527301</v>
      </c>
      <c r="G63" s="10">
        <v>161.50112915039</v>
      </c>
      <c r="H63" s="21">
        <v>84.221900939941406</v>
      </c>
      <c r="I63" s="10">
        <v>61.136001586913999</v>
      </c>
      <c r="J63" s="21">
        <v>78.566719055175696</v>
      </c>
      <c r="K63" s="10">
        <v>57.893001556396399</v>
      </c>
      <c r="L63" s="10">
        <v>48.905609130859297</v>
      </c>
      <c r="M63" s="10">
        <v>12.4753608703613</v>
      </c>
      <c r="N63" s="3">
        <v>0.29699999094009399</v>
      </c>
      <c r="O63" s="3">
        <v>0.78448331356048495</v>
      </c>
      <c r="P63" s="3">
        <v>0.78624808788299505</v>
      </c>
      <c r="Q63" s="3">
        <v>0.83110892772674505</v>
      </c>
      <c r="R63" s="3">
        <v>0.83413648605346602</v>
      </c>
      <c r="S63" s="3">
        <v>0.85820227861404397</v>
      </c>
      <c r="T63" s="3">
        <v>0.86114388704299905</v>
      </c>
      <c r="U63">
        <v>22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0">
        <v>22.7965698242187</v>
      </c>
      <c r="AB63" s="10">
        <v>32.347324371337798</v>
      </c>
      <c r="AC63" s="10">
        <v>55.409458160400298</v>
      </c>
      <c r="AD63" s="10">
        <v>66.061386108398395</v>
      </c>
      <c r="AE63" s="10">
        <v>2.4385743141174299</v>
      </c>
      <c r="AF63" s="10">
        <v>2.7890324592590301</v>
      </c>
      <c r="AG63" s="10">
        <v>1.7583187818527199</v>
      </c>
      <c r="AH63" s="10">
        <v>1.54545450210571</v>
      </c>
      <c r="AI63" s="3">
        <f>ABS((J63-F63)/F63)</f>
        <v>0.21351445337508937</v>
      </c>
      <c r="AJ63" s="3">
        <f>ABS((J63-G63)/G63)</f>
        <v>0.51352216873967305</v>
      </c>
      <c r="AK63" s="3">
        <f>(AVERAGEIF($E:$E,_xlfn.CONCAT($A63,"_",$B63,"_",$C63,"_Standard"),$J:$J)-$J63)/$J63</f>
        <v>0.78511651456603349</v>
      </c>
      <c r="AL63" s="3">
        <f>(AVERAGEIF($E:$E,_xlfn.CONCAT($A63,"_",$B63,"_",$C63,"_Standard"),$H:$H)-$H63)/$H63</f>
        <v>0.73239981799295284</v>
      </c>
      <c r="AM63" s="3">
        <f>($J63+$M63-$L63)/$M63</f>
        <v>3.3775753048382464</v>
      </c>
    </row>
    <row r="64" spans="1:39" x14ac:dyDescent="0.25">
      <c r="A64" t="str" cm="1">
        <f t="array" ref="A64:D64">_xlfn.TEXTSPLIT(E64,"_")</f>
        <v>Wood</v>
      </c>
      <c r="B64" t="str">
        <v>Point</v>
      </c>
      <c r="C64" t="str">
        <v>Oblique</v>
      </c>
      <c r="D64" t="str">
        <v>Facing</v>
      </c>
      <c r="E64" t="s">
        <v>446</v>
      </c>
      <c r="F64" s="10">
        <v>117.76194000244141</v>
      </c>
      <c r="G64" s="10">
        <v>143.6267395019531</v>
      </c>
      <c r="H64" s="21">
        <v>152.43157196044922</v>
      </c>
      <c r="I64" s="10">
        <v>104.23899841308591</v>
      </c>
      <c r="J64" s="21">
        <v>133.30662536621088</v>
      </c>
      <c r="K64" s="10">
        <v>82.976001739501896</v>
      </c>
      <c r="L64" s="10">
        <v>87.014053344726506</v>
      </c>
      <c r="M64" s="10">
        <v>34.514987945556598</v>
      </c>
      <c r="N64" s="3">
        <v>0.54100000858306796</v>
      </c>
      <c r="O64" s="3">
        <v>0.722453713417053</v>
      </c>
      <c r="P64" s="3">
        <v>0.807708740234375</v>
      </c>
      <c r="Q64" s="3">
        <v>0.74582791328430098</v>
      </c>
      <c r="R64" s="3">
        <v>0.77515071630477905</v>
      </c>
      <c r="S64" s="3">
        <v>0.81911879777908303</v>
      </c>
      <c r="T64" s="3">
        <v>0.82572066783904996</v>
      </c>
      <c r="U64">
        <v>22</v>
      </c>
      <c r="V64">
        <v>2</v>
      </c>
      <c r="W64">
        <v>100</v>
      </c>
      <c r="X64">
        <v>0.40000000596046398</v>
      </c>
      <c r="Y64">
        <v>1.29999995231628</v>
      </c>
      <c r="Z64">
        <v>0.89999997615814198</v>
      </c>
      <c r="AA64" s="10">
        <v>33.399074554443303</v>
      </c>
      <c r="AB64" s="10">
        <v>32.474552154541001</v>
      </c>
      <c r="AC64" s="10">
        <v>69.827140808105398</v>
      </c>
      <c r="AD64" s="10">
        <v>66.061386108398395</v>
      </c>
      <c r="AE64" s="10">
        <v>2.6191978454589799</v>
      </c>
      <c r="AF64" s="10">
        <v>2.7633321285247798</v>
      </c>
      <c r="AG64" s="10">
        <v>1.60455358028411</v>
      </c>
      <c r="AH64" s="10">
        <v>1.54545450210571</v>
      </c>
      <c r="AI64" s="3">
        <f>ABS((J64-F64)/F64)</f>
        <v>0.1320009280031155</v>
      </c>
      <c r="AJ64" s="3">
        <f>ABS((J64-G64)/G64)</f>
        <v>7.1853710329488327E-2</v>
      </c>
      <c r="AK64" s="3">
        <f>(AVERAGEIF($E:$E,_xlfn.CONCAT($A64,"_",$B64,"_",$C64,"_Standard"),$J:$J)-$J64)/$J64</f>
        <v>0.61234884047551508</v>
      </c>
      <c r="AL64" s="3">
        <f>(AVERAGEIF($E:$E,_xlfn.CONCAT($A64,"_",$B64,"_",$C64,"_Standard"),$H:$H)-$H64)/$H64</f>
        <v>0.46812431995957809</v>
      </c>
      <c r="AM64" s="3">
        <f>($J64+$M64-$L64)/$M64</f>
        <v>2.3412310064979751</v>
      </c>
    </row>
    <row r="65" spans="1:39" x14ac:dyDescent="0.25">
      <c r="A65" t="str" cm="1">
        <f t="array" ref="A65:D65">_xlfn.TEXTSPLIT(E65,"_")</f>
        <v>Wood</v>
      </c>
      <c r="B65" t="str">
        <v>Point</v>
      </c>
      <c r="C65" t="str">
        <v>Parallel</v>
      </c>
      <c r="D65" t="str">
        <v>Facing</v>
      </c>
      <c r="E65" t="s">
        <v>404</v>
      </c>
      <c r="F65" s="10">
        <v>69.725334167480398</v>
      </c>
      <c r="G65" s="10">
        <v>81.650833129882798</v>
      </c>
      <c r="H65" s="21">
        <v>89.971473693847599</v>
      </c>
      <c r="I65" s="10">
        <v>57.609001159667898</v>
      </c>
      <c r="J65" s="21">
        <v>78.303611755371094</v>
      </c>
      <c r="K65" s="10">
        <v>50.805999755859297</v>
      </c>
      <c r="L65" s="10">
        <v>100.05767822265599</v>
      </c>
      <c r="M65" s="10">
        <v>43.88232421875</v>
      </c>
      <c r="N65" s="3">
        <v>0.59200000762939398</v>
      </c>
      <c r="O65" s="3">
        <v>0.65230196714401201</v>
      </c>
      <c r="P65" s="3">
        <v>0.67072588205337502</v>
      </c>
      <c r="Q65" s="3">
        <v>0.69127160310745195</v>
      </c>
      <c r="R65" s="3">
        <v>0.76137316226959195</v>
      </c>
      <c r="S65" s="3">
        <v>0.79809701442718495</v>
      </c>
      <c r="T65" s="3">
        <v>0.80418282747268599</v>
      </c>
      <c r="U65">
        <v>27</v>
      </c>
      <c r="V65">
        <v>2</v>
      </c>
      <c r="W65">
        <v>100</v>
      </c>
      <c r="X65">
        <v>0.40000000596046398</v>
      </c>
      <c r="Y65">
        <v>1.29999995231628</v>
      </c>
      <c r="Z65">
        <v>0.89999997615814198</v>
      </c>
      <c r="AA65" s="10">
        <v>31.752479553222599</v>
      </c>
      <c r="AB65" s="10">
        <v>32.243114471435497</v>
      </c>
      <c r="AC65" s="10">
        <v>66.524566650390597</v>
      </c>
      <c r="AD65" s="10">
        <v>66.061386108398395</v>
      </c>
      <c r="AE65" s="10">
        <v>2.70550084114074</v>
      </c>
      <c r="AF65" s="10">
        <v>2.7678306102752601</v>
      </c>
      <c r="AG65" s="10">
        <v>1.61844289302825</v>
      </c>
      <c r="AH65" s="10">
        <v>1.54545450210571</v>
      </c>
      <c r="AI65" s="3">
        <f>ABS((J65-F65)/F65)</f>
        <v>0.12302956580008144</v>
      </c>
      <c r="AJ65" s="3">
        <f>ABS((J65-G65)/G65)</f>
        <v>4.0994332160545696E-2</v>
      </c>
      <c r="AK65" s="3">
        <f>(AVERAGEIF($E:$E,_xlfn.CONCAT($A65,"_",$B65,"_",$C65,"_Standard"),$J:$J)-$J65)/$J65</f>
        <v>1.696497295100029</v>
      </c>
      <c r="AL65" s="3">
        <f>(AVERAGEIF($E:$E,_xlfn.CONCAT($A65,"_",$B65,"_",$C65,"_Standard"),$H:$H)-$H65)/$H65</f>
        <v>1.4764899017115616</v>
      </c>
      <c r="AM65" s="3">
        <f>($J65+$M65-$L65)/$M65</f>
        <v>0.50426357640396258</v>
      </c>
    </row>
    <row r="66" spans="1:39" x14ac:dyDescent="0.25">
      <c r="A66" t="str" cm="1">
        <f t="array" ref="A66:D66">_xlfn.TEXTSPLIT(E66,"_")</f>
        <v>Cottage</v>
      </c>
      <c r="B66" t="str">
        <v>Plane</v>
      </c>
      <c r="C66" t="str">
        <v>15</v>
      </c>
      <c r="D66" t="str">
        <v>Full</v>
      </c>
      <c r="E66" t="s">
        <v>606</v>
      </c>
      <c r="F66" s="10">
        <v>109.694458007812</v>
      </c>
      <c r="G66" s="10">
        <v>96.876640319824205</v>
      </c>
      <c r="H66" s="21">
        <v>116.125564575195</v>
      </c>
      <c r="I66" s="10">
        <v>76.399002075195298</v>
      </c>
      <c r="J66" s="21">
        <v>109.34432220458901</v>
      </c>
      <c r="K66" s="10">
        <v>71.730003356933594</v>
      </c>
      <c r="L66" s="10">
        <v>115.60099029541</v>
      </c>
      <c r="M66" s="10">
        <v>81.569534301757798</v>
      </c>
      <c r="N66" s="3">
        <v>0.89200001955032304</v>
      </c>
      <c r="O66" s="3">
        <v>0.75858873128890902</v>
      </c>
      <c r="P66" s="3">
        <v>0.83054435253143299</v>
      </c>
      <c r="Q66" s="3">
        <v>0.79859465360641402</v>
      </c>
      <c r="R66" s="3">
        <v>0.81151127815246504</v>
      </c>
      <c r="S66" s="3">
        <v>0.83700758218765203</v>
      </c>
      <c r="T66" s="3">
        <v>0.83750587701797397</v>
      </c>
      <c r="U66">
        <v>21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0">
        <v>370.46856689453102</v>
      </c>
      <c r="AB66" s="10">
        <v>19.3360576629638</v>
      </c>
      <c r="AC66" s="10">
        <v>64.016288757324205</v>
      </c>
      <c r="AD66" s="10">
        <v>65.874328613281193</v>
      </c>
      <c r="AE66" s="10">
        <v>1.3090846538543699</v>
      </c>
      <c r="AF66" s="10">
        <v>1.87358617782592</v>
      </c>
      <c r="AG66" s="10">
        <v>2.42046689987182</v>
      </c>
      <c r="AH66" s="10">
        <v>1.7425718307495099</v>
      </c>
      <c r="AI66" s="3">
        <f>ABS((J66-F66)/F66)</f>
        <v>3.1919188041210069E-3</v>
      </c>
      <c r="AJ66" s="3">
        <f>ABS((J66-G66)/G66)</f>
        <v>0.12869647258208536</v>
      </c>
      <c r="AK66" s="3">
        <f>(AVERAGEIF($E:$E,_xlfn.CONCAT($A66,"_",$B66,"_",$C66,"_Standard"),$J:$J)-$J66)/$J66</f>
        <v>1.4075307394743068</v>
      </c>
      <c r="AL66" s="3">
        <f>(AVERAGEIF($E:$E,_xlfn.CONCAT($A66,"_",$B66,"_",$C66,"_Standard"),$H:$H)-$H66)/$H66</f>
        <v>1.3253361680488742</v>
      </c>
      <c r="AM66" s="3">
        <f>($J66+$M66-$L66)/$M66</f>
        <v>0.92329650837927901</v>
      </c>
    </row>
    <row r="67" spans="1:39" x14ac:dyDescent="0.25">
      <c r="A67" t="str" cm="1">
        <f t="array" ref="A67:D67">_xlfn.TEXTSPLIT(E67,"_")</f>
        <v>Cottage</v>
      </c>
      <c r="B67" t="str">
        <v>Plane</v>
      </c>
      <c r="C67" t="str">
        <v>45</v>
      </c>
      <c r="D67" t="str">
        <v>Full</v>
      </c>
      <c r="E67" t="s">
        <v>610</v>
      </c>
      <c r="F67" s="10">
        <v>127.83847045898401</v>
      </c>
      <c r="G67" s="10">
        <v>127.356071472167</v>
      </c>
      <c r="H67" s="21">
        <v>134.95793151855401</v>
      </c>
      <c r="I67" s="10">
        <v>87.130996704101506</v>
      </c>
      <c r="J67" s="21">
        <v>129.28790283203099</v>
      </c>
      <c r="K67" s="10">
        <v>83.382003784179602</v>
      </c>
      <c r="L67" s="10">
        <v>104.245880126953</v>
      </c>
      <c r="M67" s="10">
        <v>54.207611083984297</v>
      </c>
      <c r="N67" s="3">
        <v>0.87699997425079301</v>
      </c>
      <c r="O67" s="3">
        <v>0.76324337720870905</v>
      </c>
      <c r="P67" s="3">
        <v>0.81081002950668302</v>
      </c>
      <c r="Q67" s="3">
        <v>0.79502826929092396</v>
      </c>
      <c r="R67" s="3">
        <v>0.81072098016738803</v>
      </c>
      <c r="S67" s="3">
        <v>0.82249402999877896</v>
      </c>
      <c r="T67" s="3">
        <v>0.82270032167434604</v>
      </c>
      <c r="U67">
        <v>25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0">
        <v>127.438720703125</v>
      </c>
      <c r="AB67" s="10">
        <v>19.456424713134702</v>
      </c>
      <c r="AC67" s="10">
        <v>41.650375366210902</v>
      </c>
      <c r="AD67" s="10">
        <v>65.874328613281193</v>
      </c>
      <c r="AE67" s="10">
        <v>1.28808641433715</v>
      </c>
      <c r="AF67" s="10">
        <v>1.8644834756851101</v>
      </c>
      <c r="AG67" s="10">
        <v>1.8270676136016799</v>
      </c>
      <c r="AH67" s="10">
        <v>1.7425718307495099</v>
      </c>
      <c r="AI67" s="3">
        <f>ABS((J67-F67)/F67)</f>
        <v>1.1337998396281095E-2</v>
      </c>
      <c r="AJ67" s="3">
        <f>ABS((J67-G67)/G67)</f>
        <v>1.5168741761056781E-2</v>
      </c>
      <c r="AK67" s="3">
        <f>(AVERAGEIF($E:$E,_xlfn.CONCAT($A67,"_",$B67,"_",$C67,"_Standard"),$J:$J)-$J67)/$J67</f>
        <v>1.3505046375480152</v>
      </c>
      <c r="AL67" s="3">
        <f>(AVERAGEIF($E:$E,_xlfn.CONCAT($A67,"_",$B67,"_",$C67,"_Standard"),$H:$H)-$H67)/$H67</f>
        <v>1.2937649095160182</v>
      </c>
      <c r="AM67" s="3">
        <f>($J67+$M67-$L67)/$M67</f>
        <v>1.4619650673459892</v>
      </c>
    </row>
    <row r="68" spans="1:39" x14ac:dyDescent="0.25">
      <c r="A68" t="str" cm="1">
        <f t="array" ref="A68:D68">_xlfn.TEXTSPLIT(E68,"_")</f>
        <v>Cottage</v>
      </c>
      <c r="B68" t="str">
        <v>Plane</v>
      </c>
      <c r="C68" t="str">
        <v>Oblique</v>
      </c>
      <c r="D68" t="str">
        <v>Full</v>
      </c>
      <c r="E68" t="s">
        <v>601</v>
      </c>
      <c r="F68" s="10">
        <v>223.53565979003901</v>
      </c>
      <c r="G68" s="10">
        <v>175.329292297363</v>
      </c>
      <c r="H68" s="21">
        <v>219.42593383789</v>
      </c>
      <c r="I68" s="10">
        <v>143.17099761962891</v>
      </c>
      <c r="J68" s="21">
        <v>218.96432495117099</v>
      </c>
      <c r="K68" s="10">
        <v>144.89399719238281</v>
      </c>
      <c r="L68" s="10">
        <v>98.519073486328097</v>
      </c>
      <c r="M68" s="10">
        <v>38.856136322021399</v>
      </c>
      <c r="N68" s="3">
        <v>0.90899997949600198</v>
      </c>
      <c r="O68" s="3">
        <v>0.82091033458709695</v>
      </c>
      <c r="P68" s="3">
        <v>0.857993423938751</v>
      </c>
      <c r="Q68" s="3">
        <v>0.83541232347488403</v>
      </c>
      <c r="R68" s="3">
        <v>0.829140365123748</v>
      </c>
      <c r="S68" s="3">
        <v>0.84353131055831898</v>
      </c>
      <c r="T68" s="3">
        <v>0.84420645236968905</v>
      </c>
      <c r="U68">
        <v>23</v>
      </c>
      <c r="V68">
        <v>2</v>
      </c>
      <c r="W68">
        <v>100</v>
      </c>
      <c r="X68">
        <v>0.40000000596046398</v>
      </c>
      <c r="Y68">
        <v>1.29999995231628</v>
      </c>
      <c r="Z68">
        <v>0.89999997615814198</v>
      </c>
      <c r="AA68" s="10">
        <v>133.26640319824199</v>
      </c>
      <c r="AB68" s="10">
        <v>19.438743591308501</v>
      </c>
      <c r="AC68" s="10">
        <v>41.631008148193303</v>
      </c>
      <c r="AD68" s="10">
        <v>65.874328613281193</v>
      </c>
      <c r="AE68" s="10">
        <v>1.27718961238861</v>
      </c>
      <c r="AF68" s="10">
        <v>1.86088478565216</v>
      </c>
      <c r="AG68" s="10">
        <v>1.79587006568908</v>
      </c>
      <c r="AH68" s="10">
        <v>1.7425718307495099</v>
      </c>
      <c r="AI68" s="3">
        <f>ABS((J68-F68)/F68)</f>
        <v>2.045013687373971E-2</v>
      </c>
      <c r="AJ68" s="3">
        <f>ABS((J68-G68)/G68)</f>
        <v>0.24887474353003067</v>
      </c>
      <c r="AK68" s="3">
        <f>(AVERAGEIF($E:$E,_xlfn.CONCAT($A68,"_",$B68,"_",$C68,"_Standard"),$J:$J)-$J68)/$J68</f>
        <v>0.3461417475595569</v>
      </c>
      <c r="AL68" s="3">
        <f>(AVERAGEIF($E:$E,_xlfn.CONCAT($A68,"_",$B68,"_",$C68,"_Standard"),$H:$H)-$H68)/$H68</f>
        <v>0.35908574356386874</v>
      </c>
      <c r="AM68" s="3">
        <f>($J68+$M68-$L68)/$M68</f>
        <v>4.0997742664543191</v>
      </c>
    </row>
    <row r="69" spans="1:39" x14ac:dyDescent="0.25">
      <c r="A69" t="str" cm="1">
        <f t="array" ref="A69:D69">_xlfn.TEXTSPLIT(E69,"_")</f>
        <v>Cottage</v>
      </c>
      <c r="B69" t="str">
        <v>Plane</v>
      </c>
      <c r="C69" t="str">
        <v>Parallel</v>
      </c>
      <c r="D69" t="str">
        <v>Full</v>
      </c>
      <c r="E69" t="s">
        <v>602</v>
      </c>
      <c r="F69" s="10">
        <v>64.915550231933594</v>
      </c>
      <c r="G69" s="10">
        <v>77.084831237792898</v>
      </c>
      <c r="H69" s="21">
        <v>82.528366088867102</v>
      </c>
      <c r="I69" s="10">
        <v>58.728000640869098</v>
      </c>
      <c r="J69" s="21">
        <v>64.734176635742102</v>
      </c>
      <c r="K69" s="10">
        <v>46.810001373291001</v>
      </c>
      <c r="L69" s="10">
        <v>97.650032043457003</v>
      </c>
      <c r="M69" s="10">
        <v>74.513053894042898</v>
      </c>
      <c r="N69" s="3">
        <v>0.74400001764297397</v>
      </c>
      <c r="O69" s="3">
        <v>0.70742660760879505</v>
      </c>
      <c r="P69" s="3">
        <v>0.77936714887618996</v>
      </c>
      <c r="Q69" s="3">
        <v>0.78064823150634699</v>
      </c>
      <c r="R69" s="3">
        <v>0.86147731542587203</v>
      </c>
      <c r="S69" s="3">
        <v>0.86997956037521296</v>
      </c>
      <c r="T69" s="3">
        <v>0.87029564380645696</v>
      </c>
      <c r="U69">
        <v>23</v>
      </c>
      <c r="V69">
        <v>2</v>
      </c>
      <c r="W69">
        <v>100</v>
      </c>
      <c r="X69">
        <v>0.40000000596046398</v>
      </c>
      <c r="Y69">
        <v>1.29999995231628</v>
      </c>
      <c r="Z69">
        <v>0.89999997615814198</v>
      </c>
      <c r="AA69" s="10">
        <v>177.37464904785099</v>
      </c>
      <c r="AB69" s="10">
        <v>19.504440307617099</v>
      </c>
      <c r="AC69" s="10">
        <v>64.8631591796875</v>
      </c>
      <c r="AD69" s="10">
        <v>65.874328613281193</v>
      </c>
      <c r="AE69" s="10">
        <v>0.72679877281188898</v>
      </c>
      <c r="AF69" s="10">
        <v>1.8488856554031301</v>
      </c>
      <c r="AG69" s="10">
        <v>2.4294736385345401</v>
      </c>
      <c r="AH69" s="10">
        <v>1.7425718307495099</v>
      </c>
      <c r="AI69" s="3">
        <f>ABS((J69-F69)/F69)</f>
        <v>2.7939930501007949E-3</v>
      </c>
      <c r="AJ69" s="3">
        <f>ABS((J69-G69)/G69)</f>
        <v>0.16022159488098558</v>
      </c>
      <c r="AK69" s="3">
        <f>(AVERAGEIF($E:$E,_xlfn.CONCAT($A69,"_",$B69,"_",$C69,"_Standard"),$J:$J)-$J69)/$J69</f>
        <v>2.114758348951379</v>
      </c>
      <c r="AL69" s="3">
        <f>(AVERAGEIF($E:$E,_xlfn.CONCAT($A69,"_",$B69,"_",$C69,"_Standard"),$H:$H)-$H69)/$H69</f>
        <v>1.6587928178547455</v>
      </c>
      <c r="AM69" s="3">
        <f>($J69+$M69-$L69)/$M69</f>
        <v>0.55825384026641756</v>
      </c>
    </row>
    <row r="70" spans="1:39" x14ac:dyDescent="0.25">
      <c r="A70" t="str" cm="1">
        <f t="array" ref="A70:D70">_xlfn.TEXTSPLIT(E70,"_")</f>
        <v>Cottage</v>
      </c>
      <c r="B70" t="str">
        <v>Point</v>
      </c>
      <c r="C70" t="str">
        <v>15</v>
      </c>
      <c r="D70" t="str">
        <v>Full</v>
      </c>
      <c r="E70" t="s">
        <v>622</v>
      </c>
      <c r="F70" s="10">
        <v>65.033470153808594</v>
      </c>
      <c r="G70" s="10">
        <v>76.196914672851506</v>
      </c>
      <c r="H70" s="21">
        <v>77.095199584960895</v>
      </c>
      <c r="I70" s="10">
        <v>50.452999114990199</v>
      </c>
      <c r="J70" s="21">
        <v>66.065628051757798</v>
      </c>
      <c r="K70" s="10">
        <v>43.341999053955</v>
      </c>
      <c r="L70" s="10">
        <v>63.407222747802699</v>
      </c>
      <c r="M70" s="10">
        <v>29.253465652465799</v>
      </c>
      <c r="N70" s="3">
        <v>0.62099999189376798</v>
      </c>
      <c r="O70" s="3">
        <v>0.67777281999588002</v>
      </c>
      <c r="P70" s="3">
        <v>0.72019118070602395</v>
      </c>
      <c r="Q70" s="3">
        <v>0.75319504737854004</v>
      </c>
      <c r="R70" s="3">
        <v>0.78953790664672796</v>
      </c>
      <c r="S70" s="3">
        <v>0.82154035568237305</v>
      </c>
      <c r="T70" s="3">
        <v>0.82224959135055498</v>
      </c>
      <c r="U70">
        <v>19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0">
        <v>365.420654296875</v>
      </c>
      <c r="AB70" s="10">
        <v>19.373342514038001</v>
      </c>
      <c r="AC70" s="10">
        <v>62.610809326171797</v>
      </c>
      <c r="AD70" s="10">
        <v>65.874328613281193</v>
      </c>
      <c r="AE70" s="10">
        <v>1.4960906505584699</v>
      </c>
      <c r="AF70" s="10">
        <v>1.86428451538085</v>
      </c>
      <c r="AG70" s="10">
        <v>2.3444530963897701</v>
      </c>
      <c r="AH70" s="10">
        <v>1.7425718307495099</v>
      </c>
      <c r="AI70" s="3">
        <f>ABS((J70-F70)/F70)</f>
        <v>1.5871179801847889E-2</v>
      </c>
      <c r="AJ70" s="3">
        <f>ABS((J70-G70)/G70)</f>
        <v>0.13296190094562219</v>
      </c>
      <c r="AK70" s="3">
        <f>(AVERAGEIF($E:$E,_xlfn.CONCAT($A70,"_",$B70,"_",$C70,"_Standard"),$J:$J)-$J70)/$J70</f>
        <v>1.7541939040718268</v>
      </c>
      <c r="AL70" s="3">
        <f>(AVERAGEIF($E:$E,_xlfn.CONCAT($A70,"_",$B70,"_",$C70,"_Standard"),$H:$H)-$H70)/$H70</f>
        <v>1.5032301760451288</v>
      </c>
      <c r="AM70" s="3">
        <f>($J70+$M70-$L70)/$M70</f>
        <v>1.0908748842115747</v>
      </c>
    </row>
    <row r="71" spans="1:39" x14ac:dyDescent="0.25">
      <c r="A71" t="str" cm="1">
        <f t="array" ref="A71:D71">_xlfn.TEXTSPLIT(E71,"_")</f>
        <v>Cottage</v>
      </c>
      <c r="B71" t="str">
        <v>Point</v>
      </c>
      <c r="C71" t="str">
        <v>45</v>
      </c>
      <c r="D71" t="str">
        <v>Full</v>
      </c>
      <c r="E71" t="s">
        <v>624</v>
      </c>
      <c r="F71" s="10">
        <v>124.23768615722599</v>
      </c>
      <c r="G71" s="10">
        <v>106.49356842041</v>
      </c>
      <c r="H71" s="21">
        <v>129.87379455566401</v>
      </c>
      <c r="I71" s="10">
        <v>81.162002563476506</v>
      </c>
      <c r="J71" s="21">
        <v>124.682960510253</v>
      </c>
      <c r="K71" s="10">
        <v>77.911003112792898</v>
      </c>
      <c r="L71" s="10">
        <v>97.760704040527301</v>
      </c>
      <c r="M71" s="10">
        <v>41.165847778320298</v>
      </c>
      <c r="N71" s="3">
        <v>0.84299999475479104</v>
      </c>
      <c r="O71" s="3">
        <v>0.81472420692443803</v>
      </c>
      <c r="P71" s="3">
        <v>0.874611675739288</v>
      </c>
      <c r="Q71" s="3">
        <v>0.81798630952835005</v>
      </c>
      <c r="R71" s="3">
        <v>0.81648492813110296</v>
      </c>
      <c r="S71" s="3">
        <v>0.84081715345382602</v>
      </c>
      <c r="T71" s="3">
        <v>0.84066534042358398</v>
      </c>
      <c r="U71">
        <v>20</v>
      </c>
      <c r="V71">
        <v>2</v>
      </c>
      <c r="W71">
        <v>100</v>
      </c>
      <c r="X71">
        <v>0.40000000596046398</v>
      </c>
      <c r="Y71">
        <v>1.29999995231628</v>
      </c>
      <c r="Z71">
        <v>0.89999997615814198</v>
      </c>
      <c r="AA71" s="10">
        <v>253.09150695800699</v>
      </c>
      <c r="AB71" s="10">
        <v>19.444145202636701</v>
      </c>
      <c r="AC71" s="10">
        <v>53.424026489257798</v>
      </c>
      <c r="AD71" s="10">
        <v>65.874328613281193</v>
      </c>
      <c r="AE71" s="10">
        <v>1.4066964387893599</v>
      </c>
      <c r="AF71" s="10">
        <v>1.8643834590911801</v>
      </c>
      <c r="AG71" s="10">
        <v>2.0494177341461102</v>
      </c>
      <c r="AH71" s="10">
        <v>1.7425718307495099</v>
      </c>
      <c r="AI71" s="3">
        <f>ABS((J71-F71)/F71)</f>
        <v>3.584052205089336E-3</v>
      </c>
      <c r="AJ71" s="3">
        <f>ABS((J71-G71)/G71)</f>
        <v>0.17080272883744324</v>
      </c>
      <c r="AK71" s="3">
        <f>(AVERAGEIF($E:$E,_xlfn.CONCAT($A71,"_",$B71,"_",$C71,"_Standard"),$J:$J)-$J71)/$J71</f>
        <v>1.4196139561736483</v>
      </c>
      <c r="AL71" s="3">
        <f>(AVERAGEIF($E:$E,_xlfn.CONCAT($A71,"_",$B71,"_",$C71,"_Standard"),$H:$H)-$H71)/$H71</f>
        <v>1.3628750539423018</v>
      </c>
      <c r="AM71" s="3">
        <f>($J71+$M71-$L71)/$M71</f>
        <v>1.6539949478194429</v>
      </c>
    </row>
    <row r="72" spans="1:39" x14ac:dyDescent="0.25">
      <c r="A72" t="str" cm="1">
        <f t="array" ref="A72:D72">_xlfn.TEXTSPLIT(E72,"_")</f>
        <v>Cottage</v>
      </c>
      <c r="B72" t="str">
        <v>Point</v>
      </c>
      <c r="C72" t="str">
        <v>Oblique</v>
      </c>
      <c r="D72" t="str">
        <v>Full</v>
      </c>
      <c r="E72" t="s">
        <v>627</v>
      </c>
      <c r="F72" s="10">
        <v>119.57557678222651</v>
      </c>
      <c r="G72" s="10">
        <v>143.46575164794922</v>
      </c>
      <c r="H72" s="21">
        <v>138.2383270263671</v>
      </c>
      <c r="I72" s="10">
        <v>84.423999786376896</v>
      </c>
      <c r="J72" s="21">
        <v>124.9075164794921</v>
      </c>
      <c r="K72" s="10">
        <v>82.789001464843693</v>
      </c>
      <c r="L72" s="10">
        <v>68.477569580078097</v>
      </c>
      <c r="M72" s="10">
        <v>13.848146438598601</v>
      </c>
      <c r="N72" s="3">
        <v>0.67599999904632502</v>
      </c>
      <c r="O72" s="3">
        <v>0.80208432674407903</v>
      </c>
      <c r="P72" s="3">
        <v>0.81819373369216897</v>
      </c>
      <c r="Q72" s="3">
        <v>0.79885619878768899</v>
      </c>
      <c r="R72" s="3">
        <v>0.83069783449172896</v>
      </c>
      <c r="S72" s="3">
        <v>0.84764325618743896</v>
      </c>
      <c r="T72" s="3">
        <v>0.848821520805358</v>
      </c>
      <c r="U72">
        <v>20</v>
      </c>
      <c r="V72">
        <v>2</v>
      </c>
      <c r="W72">
        <v>100</v>
      </c>
      <c r="X72">
        <v>0.40000000596046398</v>
      </c>
      <c r="Y72">
        <v>1.29999995231628</v>
      </c>
      <c r="Z72">
        <v>0.89999997615814198</v>
      </c>
      <c r="AA72" s="10">
        <v>308.29702758789</v>
      </c>
      <c r="AB72" s="10">
        <v>19.565071105956999</v>
      </c>
      <c r="AC72" s="10">
        <v>57.803985595703097</v>
      </c>
      <c r="AD72" s="10">
        <v>65.874328613281193</v>
      </c>
      <c r="AE72" s="10">
        <v>1.4209941625595</v>
      </c>
      <c r="AF72" s="10">
        <v>1.86788570880889</v>
      </c>
      <c r="AG72" s="10">
        <v>2.1871538162231401</v>
      </c>
      <c r="AH72" s="10">
        <v>1.7425718307495099</v>
      </c>
      <c r="AI72" s="3">
        <f>ABS((J72-F72)/F72)</f>
        <v>4.4590541319120998E-2</v>
      </c>
      <c r="AJ72" s="3">
        <f>ABS((J72-G72)/G72)</f>
        <v>0.12935655343023744</v>
      </c>
      <c r="AK72" s="3">
        <f>(AVERAGEIF($E:$E,_xlfn.CONCAT($A72,"_",$B72,"_",$C72,"_Standard"),$J:$J)-$J72)/$J72</f>
        <v>0.53388047479952638</v>
      </c>
      <c r="AL72" s="3">
        <f>(AVERAGEIF($E:$E,_xlfn.CONCAT($A72,"_",$B72,"_",$C72,"_Standard"),$H:$H)-$H72)/$H72</f>
        <v>0.41729131802586222</v>
      </c>
      <c r="AM72" s="3">
        <f>($J72+$M72-$L72)/$M72</f>
        <v>5.0749097469195004</v>
      </c>
    </row>
    <row r="73" spans="1:39" x14ac:dyDescent="0.25">
      <c r="A73" t="str" cm="1">
        <f t="array" ref="A73:D73">_xlfn.TEXTSPLIT(E73,"_")</f>
        <v>Cottage</v>
      </c>
      <c r="B73" t="str">
        <v>Point</v>
      </c>
      <c r="C73" t="str">
        <v>Parallel</v>
      </c>
      <c r="D73" t="str">
        <v>Full</v>
      </c>
      <c r="E73" t="s">
        <v>620</v>
      </c>
      <c r="F73" s="10">
        <v>68.255813598632798</v>
      </c>
      <c r="G73" s="10">
        <v>74.542823791503906</v>
      </c>
      <c r="H73" s="21">
        <v>76.012420654296804</v>
      </c>
      <c r="I73" s="10">
        <v>49.819000244140597</v>
      </c>
      <c r="J73" s="21">
        <v>64.706016540527301</v>
      </c>
      <c r="K73" s="10">
        <v>42.376998901367102</v>
      </c>
      <c r="L73" s="10">
        <v>68.652381896972599</v>
      </c>
      <c r="M73" s="10">
        <v>32.480747222900298</v>
      </c>
      <c r="N73" s="3">
        <v>0.63400000333786</v>
      </c>
      <c r="O73" s="3">
        <v>0.77090024948120095</v>
      </c>
      <c r="P73" s="3">
        <v>0.72930443286895696</v>
      </c>
      <c r="Q73" s="3">
        <v>0.75203388929366999</v>
      </c>
      <c r="R73" s="3">
        <v>0.80553835630416804</v>
      </c>
      <c r="S73" s="3">
        <v>0.83359771966934204</v>
      </c>
      <c r="T73" s="3">
        <v>0.83506131172180098</v>
      </c>
      <c r="U73">
        <v>24</v>
      </c>
      <c r="V73">
        <v>2</v>
      </c>
      <c r="W73">
        <v>100</v>
      </c>
      <c r="X73">
        <v>0.40000000596046398</v>
      </c>
      <c r="Y73">
        <v>1.29999995231628</v>
      </c>
      <c r="Z73">
        <v>0.89999997615814198</v>
      </c>
      <c r="AA73" s="10">
        <v>381.82015991210898</v>
      </c>
      <c r="AB73" s="10">
        <v>19.402032852172798</v>
      </c>
      <c r="AC73" s="10">
        <v>63.802513122558501</v>
      </c>
      <c r="AD73" s="10">
        <v>65.874328613281193</v>
      </c>
      <c r="AE73" s="10">
        <v>1.4989988803863501</v>
      </c>
      <c r="AF73" s="10">
        <v>1.8545844554901101</v>
      </c>
      <c r="AG73" s="10">
        <v>2.4131829738616899</v>
      </c>
      <c r="AH73" s="10">
        <v>1.7425718307495099</v>
      </c>
      <c r="AI73" s="3">
        <f>ABS((J73-F73)/F73)</f>
        <v>5.2007248481125742E-2</v>
      </c>
      <c r="AJ73" s="3">
        <f>ABS((J73-G73)/G73)</f>
        <v>0.13196182745223242</v>
      </c>
      <c r="AK73" s="3">
        <f>(AVERAGEIF($E:$E,_xlfn.CONCAT($A73,"_",$B73,"_",$C73,"_Standard"),$J:$J)-$J73)/$J73</f>
        <v>1.8590139989319829</v>
      </c>
      <c r="AL73" s="3">
        <f>(AVERAGEIF($E:$E,_xlfn.CONCAT($A73,"_",$B73,"_",$C73,"_Standard"),$H:$H)-$H73)/$H73</f>
        <v>1.5824954080557165</v>
      </c>
      <c r="AM73" s="3">
        <f>($J73+$M73-$L73)/$M73</f>
        <v>0.87850139870972699</v>
      </c>
    </row>
    <row r="74" spans="1:39" x14ac:dyDescent="0.25">
      <c r="A74" t="str" cm="1">
        <f t="array" ref="A74:D74">_xlfn.TEXTSPLIT(E74,"_")</f>
        <v>CottageWalls</v>
      </c>
      <c r="B74" t="str">
        <v>Plane</v>
      </c>
      <c r="C74" t="str">
        <v>15</v>
      </c>
      <c r="D74" t="str">
        <v>Full</v>
      </c>
      <c r="E74" t="s">
        <v>615</v>
      </c>
      <c r="F74" s="10">
        <v>129.91304016113199</v>
      </c>
      <c r="G74" s="10">
        <v>77.757530212402301</v>
      </c>
      <c r="H74" s="21">
        <v>130.46253967285099</v>
      </c>
      <c r="I74" s="10">
        <v>85.496002197265597</v>
      </c>
      <c r="J74" s="21">
        <v>130.46253967285099</v>
      </c>
      <c r="K74" s="10">
        <v>85.496002197265597</v>
      </c>
      <c r="L74" s="10">
        <v>147.76045227050699</v>
      </c>
      <c r="M74" s="10">
        <v>129.96577453613199</v>
      </c>
      <c r="N74" s="3">
        <v>1</v>
      </c>
      <c r="O74" s="3">
        <v>0.67570197582244795</v>
      </c>
      <c r="P74" s="3">
        <v>0.79671382904052701</v>
      </c>
      <c r="Q74" s="3">
        <v>0.74940484762191695</v>
      </c>
      <c r="R74" s="3">
        <v>0.76705908775329501</v>
      </c>
      <c r="S74" s="3">
        <v>0.790835380554199</v>
      </c>
      <c r="T74" s="3">
        <v>0.79168385267257602</v>
      </c>
      <c r="U74">
        <v>28</v>
      </c>
      <c r="V74">
        <v>2</v>
      </c>
      <c r="W74">
        <v>100</v>
      </c>
      <c r="X74">
        <v>0.40000000596046398</v>
      </c>
      <c r="Y74">
        <v>1.29999995231628</v>
      </c>
      <c r="Z74">
        <v>0.89999997615814198</v>
      </c>
      <c r="AA74" s="10">
        <v>431.286376953125</v>
      </c>
      <c r="AB74" s="10">
        <v>28.1605014801025</v>
      </c>
      <c r="AC74" s="10">
        <v>65.271041870117102</v>
      </c>
      <c r="AD74" s="10">
        <v>69.238395690917898</v>
      </c>
      <c r="AE74" s="10">
        <v>1.51958739757537</v>
      </c>
      <c r="AF74" s="10">
        <v>2.4054880142211901</v>
      </c>
      <c r="AG74" s="10">
        <v>2.4154880046844398</v>
      </c>
      <c r="AH74" s="10">
        <v>1.63868224620819</v>
      </c>
      <c r="AI74" s="3">
        <f>ABS((J74-F74)/F74)</f>
        <v>4.2297486921825398E-3</v>
      </c>
      <c r="AJ74" s="3">
        <f>ABS((J74-G74)/G74)</f>
        <v>0.67781228797365101</v>
      </c>
      <c r="AK74" s="3">
        <f>(AVERAGEIF($E:$E,_xlfn.CONCAT($A74,"_",$B74,"_",$C74,"_Standard"),$J:$J)-$J74)/$J74</f>
        <v>1.4952724522698539</v>
      </c>
      <c r="AL74" s="3">
        <f>(AVERAGEIF($E:$E,_xlfn.CONCAT($A74,"_",$B74,"_",$C74,"_Standard"),$H:$H)-$H74)/$H74</f>
        <v>1.4952724522698539</v>
      </c>
      <c r="AM74" s="3">
        <f>($J74+$M74-$L74)/$M74</f>
        <v>0.86690409333230312</v>
      </c>
    </row>
    <row r="75" spans="1:39" x14ac:dyDescent="0.25">
      <c r="A75" t="str" cm="1">
        <f t="array" ref="A75:D75">_xlfn.TEXTSPLIT(E75,"_")</f>
        <v>CottageWalls</v>
      </c>
      <c r="B75" t="str">
        <v>Plane</v>
      </c>
      <c r="C75" t="str">
        <v>45</v>
      </c>
      <c r="D75" t="str">
        <v>Full</v>
      </c>
      <c r="E75" t="s">
        <v>619</v>
      </c>
      <c r="F75" s="10">
        <v>170.58787536621</v>
      </c>
      <c r="G75" s="10">
        <v>112.744728088378</v>
      </c>
      <c r="H75" s="21">
        <v>171.66433715820301</v>
      </c>
      <c r="I75" s="10">
        <v>107.713996887207</v>
      </c>
      <c r="J75" s="21">
        <v>171.66433715820301</v>
      </c>
      <c r="K75" s="10">
        <v>107.713996887207</v>
      </c>
      <c r="L75" s="10">
        <v>151.47834777832</v>
      </c>
      <c r="M75" s="10">
        <v>172.08816528320301</v>
      </c>
      <c r="N75" s="3">
        <v>1</v>
      </c>
      <c r="O75" s="3">
        <v>0.65136396884918202</v>
      </c>
      <c r="P75" s="3">
        <v>0.783857762813568</v>
      </c>
      <c r="Q75" s="3">
        <v>0.79414814710616999</v>
      </c>
      <c r="R75" s="3">
        <v>0.764581739902496</v>
      </c>
      <c r="S75" s="3">
        <v>0.74703443050384499</v>
      </c>
      <c r="T75" s="3">
        <v>0.747128665447235</v>
      </c>
      <c r="U75">
        <v>25</v>
      </c>
      <c r="V75">
        <v>2</v>
      </c>
      <c r="W75">
        <v>100</v>
      </c>
      <c r="X75">
        <v>0.40000000596046398</v>
      </c>
      <c r="Y75">
        <v>1.29999995231628</v>
      </c>
      <c r="Z75">
        <v>0.89999997615814198</v>
      </c>
      <c r="AA75" s="10">
        <v>138.16116333007801</v>
      </c>
      <c r="AB75" s="10">
        <v>28.123247146606399</v>
      </c>
      <c r="AC75" s="10">
        <v>42.022457122802699</v>
      </c>
      <c r="AD75" s="10">
        <v>69.238395690917898</v>
      </c>
      <c r="AE75" s="10">
        <v>1.6562807559967001</v>
      </c>
      <c r="AF75" s="10">
        <v>2.4007859230041499</v>
      </c>
      <c r="AG75" s="10">
        <v>1.83622157573699</v>
      </c>
      <c r="AH75" s="10">
        <v>1.63868224620819</v>
      </c>
      <c r="AI75" s="3">
        <f>ABS((J75-F75)/F75)</f>
        <v>6.3103065776633563E-3</v>
      </c>
      <c r="AJ75" s="3">
        <f>ABS((J75-G75)/G75)</f>
        <v>0.52259303001413326</v>
      </c>
      <c r="AK75" s="3">
        <f>(AVERAGEIF($E:$E,_xlfn.CONCAT($A75,"_",$B75,"_",$C75,"_Standard"),$J:$J)-$J75)/$J75</f>
        <v>1.3566653161714333</v>
      </c>
      <c r="AL75" s="3">
        <f>(AVERAGEIF($E:$E,_xlfn.CONCAT($A75,"_",$B75,"_",$C75,"_Standard"),$H:$H)-$H75)/$H75</f>
        <v>1.3566653161714333</v>
      </c>
      <c r="AM75" s="3">
        <f>($J75+$M75-$L75)/$M75</f>
        <v>1.1173002765568638</v>
      </c>
    </row>
    <row r="76" spans="1:39" x14ac:dyDescent="0.25">
      <c r="A76" t="str" cm="1">
        <f t="array" ref="A76:D76">_xlfn.TEXTSPLIT(E76,"_")</f>
        <v>CottageWalls</v>
      </c>
      <c r="B76" t="str">
        <v>Plane</v>
      </c>
      <c r="C76" t="str">
        <v>Oblique</v>
      </c>
      <c r="D76" t="str">
        <v>Full</v>
      </c>
      <c r="E76" t="s">
        <v>590</v>
      </c>
      <c r="F76" s="10">
        <v>280.82260131835903</v>
      </c>
      <c r="G76" s="10">
        <v>232.49854278564399</v>
      </c>
      <c r="H76" s="21">
        <v>278.89448547363202</v>
      </c>
      <c r="I76" s="10">
        <v>170.70800018310501</v>
      </c>
      <c r="J76" s="21">
        <v>281.89448547363202</v>
      </c>
      <c r="K76" s="10">
        <v>163.70800018310501</v>
      </c>
      <c r="L76" s="10">
        <v>137.97196960449199</v>
      </c>
      <c r="M76" s="10">
        <v>178.103591918945</v>
      </c>
      <c r="N76" s="3">
        <v>1</v>
      </c>
      <c r="O76" s="3">
        <v>0.72123324871063199</v>
      </c>
      <c r="P76" s="3">
        <v>0.90012204647064198</v>
      </c>
      <c r="Q76" s="3">
        <v>0.80624109506607</v>
      </c>
      <c r="R76" s="3">
        <v>0.77605670690536499</v>
      </c>
      <c r="S76" s="3">
        <v>0.76797801256179798</v>
      </c>
      <c r="T76" s="3">
        <v>0.76923930644989003</v>
      </c>
      <c r="U76">
        <v>32</v>
      </c>
      <c r="V76">
        <v>2</v>
      </c>
      <c r="W76">
        <v>100</v>
      </c>
      <c r="X76">
        <v>0.40000000596046398</v>
      </c>
      <c r="Y76">
        <v>1.29999995231628</v>
      </c>
      <c r="Z76">
        <v>0.89999997615814198</v>
      </c>
      <c r="AA76" s="10">
        <v>150.83982849121</v>
      </c>
      <c r="AB76" s="10">
        <v>27.962551116943299</v>
      </c>
      <c r="AC76" s="10">
        <v>42.244831085205</v>
      </c>
      <c r="AD76" s="10">
        <v>69.238395690917898</v>
      </c>
      <c r="AE76" s="10">
        <v>1.5413891077041599</v>
      </c>
      <c r="AF76" s="10">
        <v>2.3698840141296298</v>
      </c>
      <c r="AG76" s="10">
        <v>1.7912241220474201</v>
      </c>
      <c r="AH76" s="10">
        <v>1.63868224620819</v>
      </c>
      <c r="AI76" s="3">
        <f>ABS((J76-F76)/F76)</f>
        <v>3.8169440431107754E-3</v>
      </c>
      <c r="AJ76" s="3">
        <f>ABS((J76-G76)/G76)</f>
        <v>0.2124569990682886</v>
      </c>
      <c r="AK76" s="3">
        <f>(AVERAGEIF($E:$E,_xlfn.CONCAT($A76,"_",$B76,"_",$C76,"_Standard"),$J:$J)-$J76)/$J76</f>
        <v>0.33742075518464199</v>
      </c>
      <c r="AL76" s="3">
        <f>(AVERAGEIF($E:$E,_xlfn.CONCAT($A76,"_",$B76,"_",$C76,"_Standard"),$H:$H)-$H76)/$H76</f>
        <v>0.35180706425324948</v>
      </c>
      <c r="AM76" s="3">
        <f>($J76+$M76-$L76)/$M76</f>
        <v>1.8080831740588321</v>
      </c>
    </row>
    <row r="77" spans="1:39" x14ac:dyDescent="0.25">
      <c r="A77" t="str" cm="1">
        <f t="array" ref="A77:D77">_xlfn.TEXTSPLIT(E77,"_")</f>
        <v>CottageWalls</v>
      </c>
      <c r="B77" t="str">
        <v>Plane</v>
      </c>
      <c r="C77" t="str">
        <v>Parallel</v>
      </c>
      <c r="D77" t="str">
        <v>Full</v>
      </c>
      <c r="E77" t="s">
        <v>612</v>
      </c>
      <c r="F77" s="10">
        <v>80.350761413574205</v>
      </c>
      <c r="G77" s="10">
        <v>81.025894165039006</v>
      </c>
      <c r="H77" s="21">
        <v>80.773902893066406</v>
      </c>
      <c r="I77" s="10">
        <v>57.643001556396399</v>
      </c>
      <c r="J77" s="21">
        <v>80.622703552246094</v>
      </c>
      <c r="K77" s="10">
        <v>57.558998107910099</v>
      </c>
      <c r="L77" s="10">
        <v>126.427932739257</v>
      </c>
      <c r="M77" s="10">
        <v>80.103195190429602</v>
      </c>
      <c r="N77" s="3">
        <v>1</v>
      </c>
      <c r="O77" s="3">
        <v>0.64303153753280595</v>
      </c>
      <c r="P77" s="3">
        <v>0.73164361715316695</v>
      </c>
      <c r="Q77" s="3">
        <v>0.73709601163864102</v>
      </c>
      <c r="R77" s="3">
        <v>0.79248696565627996</v>
      </c>
      <c r="S77" s="3">
        <v>0.81494885683059604</v>
      </c>
      <c r="T77" s="3">
        <v>0.81566166877746504</v>
      </c>
      <c r="U77">
        <v>23</v>
      </c>
      <c r="V77">
        <v>2</v>
      </c>
      <c r="W77">
        <v>100</v>
      </c>
      <c r="X77">
        <v>0.40000000596046398</v>
      </c>
      <c r="Y77">
        <v>1.29999995231628</v>
      </c>
      <c r="Z77">
        <v>0.89999997615814198</v>
      </c>
      <c r="AA77" s="10">
        <v>191.87838745117099</v>
      </c>
      <c r="AB77" s="10">
        <v>28.110109329223601</v>
      </c>
      <c r="AC77" s="10">
        <v>65.632171630859304</v>
      </c>
      <c r="AD77" s="10">
        <v>69.238395690917898</v>
      </c>
      <c r="AE77" s="10">
        <v>0.76930016279220503</v>
      </c>
      <c r="AF77" s="10">
        <v>2.4135849475860498</v>
      </c>
      <c r="AG77" s="10">
        <v>2.4197578430175701</v>
      </c>
      <c r="AH77" s="10">
        <v>1.63868224620819</v>
      </c>
      <c r="AI77" s="3">
        <f>ABS((J77-F77)/F77)</f>
        <v>3.3844376069092005E-3</v>
      </c>
      <c r="AJ77" s="3">
        <f>ABS((J77-G77)/G77)</f>
        <v>4.9760711306889877E-3</v>
      </c>
      <c r="AK77" s="3">
        <f>(AVERAGEIF($E:$E,_xlfn.CONCAT($A77,"_",$B77,"_",$C77,"_Standard"),$J:$J)-$J77)/$J77</f>
        <v>2.3824269953788813</v>
      </c>
      <c r="AL77" s="3">
        <f>(AVERAGEIF($E:$E,_xlfn.CONCAT($A77,"_",$B77,"_",$C77,"_Standard"),$H:$H)-$H77)/$H77</f>
        <v>2.3779671805483535</v>
      </c>
      <c r="AM77" s="3">
        <f>($J77+$M77-$L77)/$M77</f>
        <v>0.42817225857073515</v>
      </c>
    </row>
    <row r="78" spans="1:39" x14ac:dyDescent="0.25">
      <c r="A78" t="str" cm="1">
        <f t="array" ref="A78:D78">_xlfn.TEXTSPLIT(E78,"_")</f>
        <v>CottageWalls</v>
      </c>
      <c r="B78" t="str">
        <v>Point</v>
      </c>
      <c r="C78" t="str">
        <v>15</v>
      </c>
      <c r="D78" t="str">
        <v>Full</v>
      </c>
      <c r="E78" t="s">
        <v>639</v>
      </c>
      <c r="F78" s="10">
        <v>87.426521301269503</v>
      </c>
      <c r="G78" s="10">
        <v>76.781021118164006</v>
      </c>
      <c r="H78" s="21">
        <v>93.468170166015597</v>
      </c>
      <c r="I78" s="10">
        <v>59.714000701904297</v>
      </c>
      <c r="J78" s="21">
        <v>87.915367126464801</v>
      </c>
      <c r="K78" s="10">
        <v>56.102001190185497</v>
      </c>
      <c r="L78" s="10">
        <v>96.556632995605398</v>
      </c>
      <c r="M78" s="10">
        <v>54.052330017089801</v>
      </c>
      <c r="N78" s="3">
        <v>0.90299999713897705</v>
      </c>
      <c r="O78" s="3">
        <v>0.37985119223594599</v>
      </c>
      <c r="P78" s="3">
        <v>0.62432110309600797</v>
      </c>
      <c r="Q78" s="3">
        <v>0.60385316610336304</v>
      </c>
      <c r="R78" s="3">
        <v>0.62680292129516602</v>
      </c>
      <c r="S78" s="3">
        <v>0.69702738523483199</v>
      </c>
      <c r="T78" s="3">
        <v>0.70009768009185702</v>
      </c>
      <c r="U78">
        <v>21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0">
        <v>492.964752197265</v>
      </c>
      <c r="AB78" s="10">
        <v>28.1345825195312</v>
      </c>
      <c r="AC78" s="10">
        <v>63.938991546630803</v>
      </c>
      <c r="AD78" s="10">
        <v>69.238395690917898</v>
      </c>
      <c r="AE78" s="10">
        <v>2.06980204582214</v>
      </c>
      <c r="AF78" s="10">
        <v>2.38368368148803</v>
      </c>
      <c r="AG78" s="10">
        <v>2.31621837615966</v>
      </c>
      <c r="AH78" s="10">
        <v>1.63868224620819</v>
      </c>
      <c r="AI78" s="3">
        <f>ABS((J78-F78)/F78)</f>
        <v>5.5915049337345634E-3</v>
      </c>
      <c r="AJ78" s="3">
        <f>ABS((J78-G78)/G78)</f>
        <v>0.14501429970780572</v>
      </c>
      <c r="AK78" s="3">
        <f>(AVERAGEIF($E:$E,_xlfn.CONCAT($A78,"_",$B78,"_",$C78,"_Standard"),$J:$J)-$J78)/$J78</f>
        <v>1.9866064613928578</v>
      </c>
      <c r="AL78" s="3">
        <f>(AVERAGEIF($E:$E,_xlfn.CONCAT($A78,"_",$B78,"_",$C78,"_Standard"),$H:$H)-$H78)/$H78</f>
        <v>1.8685854122010632</v>
      </c>
      <c r="AM78" s="3">
        <f>($J78+$M78-$L78)/$M78</f>
        <v>0.84013148246507641</v>
      </c>
    </row>
    <row r="79" spans="1:39" x14ac:dyDescent="0.25">
      <c r="A79" t="str" cm="1">
        <f t="array" ref="A79:D79">_xlfn.TEXTSPLIT(E79,"_")</f>
        <v>CottageWalls</v>
      </c>
      <c r="B79" t="str">
        <v>Point</v>
      </c>
      <c r="C79" t="str">
        <v>45</v>
      </c>
      <c r="D79" t="str">
        <v>Full</v>
      </c>
      <c r="E79" t="s">
        <v>591</v>
      </c>
      <c r="F79" s="10">
        <v>168.65248107910099</v>
      </c>
      <c r="G79" s="10">
        <v>106.24684143066401</v>
      </c>
      <c r="H79" s="21">
        <v>169.31607055664</v>
      </c>
      <c r="I79" s="10">
        <v>104.004997253417</v>
      </c>
      <c r="J79" s="21">
        <v>169.31607055664</v>
      </c>
      <c r="K79" s="10">
        <v>104.004997253417</v>
      </c>
      <c r="L79" s="10">
        <v>136.90791320800699</v>
      </c>
      <c r="M79" s="10">
        <v>168.45529174804599</v>
      </c>
      <c r="N79" s="3">
        <v>1</v>
      </c>
      <c r="O79" s="3">
        <v>0.65069419145584095</v>
      </c>
      <c r="P79" s="3">
        <v>0.83433431386947599</v>
      </c>
      <c r="Q79" s="3">
        <v>0.74778074026107699</v>
      </c>
      <c r="R79" s="3">
        <v>0.734655320644378</v>
      </c>
      <c r="S79" s="3">
        <v>0.74642753601074197</v>
      </c>
      <c r="T79" s="3">
        <v>0.74713951349258401</v>
      </c>
      <c r="U79">
        <v>23</v>
      </c>
      <c r="V79">
        <v>2</v>
      </c>
      <c r="W79">
        <v>100</v>
      </c>
      <c r="X79">
        <v>0.40000000596046398</v>
      </c>
      <c r="Y79">
        <v>1.29999995231628</v>
      </c>
      <c r="Z79">
        <v>0.89999997615814198</v>
      </c>
      <c r="AA79" s="10">
        <v>322.79592895507801</v>
      </c>
      <c r="AB79" s="10">
        <v>28.1652507781982</v>
      </c>
      <c r="AC79" s="10">
        <v>53.828258514404297</v>
      </c>
      <c r="AD79" s="10">
        <v>69.238395690917898</v>
      </c>
      <c r="AE79" s="10">
        <v>1.8863912820816</v>
      </c>
      <c r="AF79" s="10">
        <v>2.4077856540679901</v>
      </c>
      <c r="AG79" s="10">
        <v>2.05080842971801</v>
      </c>
      <c r="AH79" s="10">
        <v>1.63868224620819</v>
      </c>
      <c r="AI79" s="3">
        <f>ABS((J79-F79)/F79)</f>
        <v>3.9346558870235089E-3</v>
      </c>
      <c r="AJ79" s="3">
        <f>ABS((J79-G79)/G79)</f>
        <v>0.59361039139346616</v>
      </c>
      <c r="AK79" s="3">
        <f>(AVERAGEIF($E:$E,_xlfn.CONCAT($A79,"_",$B79,"_",$C79,"_Standard"),$J:$J)-$J79)/$J79</f>
        <v>0.98549696484359683</v>
      </c>
      <c r="AL79" s="3">
        <f>(AVERAGEIF($E:$E,_xlfn.CONCAT($A79,"_",$B79,"_",$C79,"_Standard"),$H:$H)-$H79)/$H79</f>
        <v>0.98549696484359683</v>
      </c>
      <c r="AM79" s="3">
        <f>($J79+$M79-$L79)/$M79</f>
        <v>1.1923843235337779</v>
      </c>
    </row>
    <row r="80" spans="1:39" x14ac:dyDescent="0.25">
      <c r="A80" t="str" cm="1">
        <f t="array" ref="A80:D80">_xlfn.TEXTSPLIT(E80,"_")</f>
        <v>CottageWalls</v>
      </c>
      <c r="B80" t="str">
        <v>Point</v>
      </c>
      <c r="C80" t="str">
        <v>Oblique</v>
      </c>
      <c r="D80" t="str">
        <v>Full</v>
      </c>
      <c r="E80" t="s">
        <v>640</v>
      </c>
      <c r="F80" s="10">
        <v>187.81324768066401</v>
      </c>
      <c r="G80" s="10">
        <v>144.09786224365229</v>
      </c>
      <c r="H80" s="21">
        <v>177.25879669189402</v>
      </c>
      <c r="I80" s="10">
        <v>111.68699645996089</v>
      </c>
      <c r="J80" s="21">
        <v>198.608848571777</v>
      </c>
      <c r="K80" s="10">
        <v>109.4599990844726</v>
      </c>
      <c r="L80" s="10">
        <v>100.696853637695</v>
      </c>
      <c r="M80" s="10">
        <v>10.092308998107899</v>
      </c>
      <c r="N80" s="3">
        <v>0.98900002241134599</v>
      </c>
      <c r="O80" s="3">
        <v>0.60159152746200495</v>
      </c>
      <c r="P80" s="3">
        <v>0.73702001571655196</v>
      </c>
      <c r="Q80" s="3">
        <v>0.70698118209838801</v>
      </c>
      <c r="R80" s="3">
        <v>0.69003880023956299</v>
      </c>
      <c r="S80" s="3">
        <v>0.73053938150405795</v>
      </c>
      <c r="T80" s="3">
        <v>0.73313456773757901</v>
      </c>
      <c r="U80">
        <v>23</v>
      </c>
      <c r="V80">
        <v>2</v>
      </c>
      <c r="W80">
        <v>100</v>
      </c>
      <c r="X80">
        <v>0.40000000596046398</v>
      </c>
      <c r="Y80">
        <v>1.29999995231628</v>
      </c>
      <c r="Z80">
        <v>0.89999997615814198</v>
      </c>
      <c r="AA80" s="10">
        <v>383.87850952148398</v>
      </c>
      <c r="AB80" s="10">
        <v>28.099681854248001</v>
      </c>
      <c r="AC80" s="10">
        <v>57.919204711913999</v>
      </c>
      <c r="AD80" s="10">
        <v>69.238395690917898</v>
      </c>
      <c r="AE80" s="10">
        <v>1.7769919633865301</v>
      </c>
      <c r="AF80" s="10">
        <v>2.37308502197265</v>
      </c>
      <c r="AG80" s="10">
        <v>2.1605098247528001</v>
      </c>
      <c r="AH80" s="10">
        <v>1.63868224620819</v>
      </c>
      <c r="AI80" s="3">
        <f>ABS((J80-F80)/F80)</f>
        <v>5.7480508028212113E-2</v>
      </c>
      <c r="AJ80" s="3">
        <f>ABS((J80-G80)/G80)</f>
        <v>0.37829142972262242</v>
      </c>
      <c r="AK80" s="3">
        <f>(AVERAGEIF($E:$E,_xlfn.CONCAT($A80,"_",$B80,"_",$C80,"_Standard"),$J:$J)-$J80)/$J80</f>
        <v>0.39363574736827511</v>
      </c>
      <c r="AL80" s="3">
        <f>(AVERAGEIF($E:$E,_xlfn.CONCAT($A80,"_",$B80,"_",$C80,"_Standard"),$H:$H)-$H80)/$H80</f>
        <v>0.5541978417955169</v>
      </c>
      <c r="AM80" s="3">
        <f>($J80+$M80-$L80)/$M80</f>
        <v>10.701644584251087</v>
      </c>
    </row>
    <row r="81" spans="1:39" x14ac:dyDescent="0.25">
      <c r="A81" t="str" cm="1">
        <f t="array" ref="A81:D81">_xlfn.TEXTSPLIT(E81,"_")</f>
        <v>CottageWalls</v>
      </c>
      <c r="B81" t="str">
        <v>Point</v>
      </c>
      <c r="C81" t="str">
        <v>Parallel</v>
      </c>
      <c r="D81" t="str">
        <v>Full</v>
      </c>
      <c r="E81" t="s">
        <v>617</v>
      </c>
      <c r="F81" s="10">
        <v>91.314987182617102</v>
      </c>
      <c r="G81" s="10">
        <v>72.544952392578097</v>
      </c>
      <c r="H81" s="21">
        <v>98.965797424316406</v>
      </c>
      <c r="I81" s="10">
        <v>63.4930000305175</v>
      </c>
      <c r="J81" s="21">
        <v>90.890159606933594</v>
      </c>
      <c r="K81" s="10">
        <v>58.273998260497997</v>
      </c>
      <c r="L81" s="10">
        <v>99.652687072753906</v>
      </c>
      <c r="M81" s="10">
        <v>60.172283172607401</v>
      </c>
      <c r="N81" s="3">
        <v>0.86199998855590798</v>
      </c>
      <c r="O81" s="3">
        <v>0.51792114973068204</v>
      </c>
      <c r="P81" s="3">
        <v>0.70370638370513905</v>
      </c>
      <c r="Q81" s="3">
        <v>0.652182936668396</v>
      </c>
      <c r="R81" s="3">
        <v>0.66972863674163796</v>
      </c>
      <c r="S81" s="3">
        <v>0.72267127037048295</v>
      </c>
      <c r="T81" s="3">
        <v>0.726728916168212</v>
      </c>
      <c r="U81">
        <v>22</v>
      </c>
      <c r="V81">
        <v>2</v>
      </c>
      <c r="W81">
        <v>100</v>
      </c>
      <c r="X81">
        <v>0.40000000596046398</v>
      </c>
      <c r="Y81">
        <v>1.29999995231628</v>
      </c>
      <c r="Z81">
        <v>0.89999997615814198</v>
      </c>
      <c r="AA81" s="10">
        <v>522.13446044921795</v>
      </c>
      <c r="AB81" s="10">
        <v>28.101482391357401</v>
      </c>
      <c r="AC81" s="10">
        <v>65.434684753417898</v>
      </c>
      <c r="AD81" s="10">
        <v>69.238395690917898</v>
      </c>
      <c r="AE81" s="10">
        <v>1.98810410499572</v>
      </c>
      <c r="AF81" s="10">
        <v>2.39128541946411</v>
      </c>
      <c r="AG81" s="10">
        <v>2.3591442108154199</v>
      </c>
      <c r="AH81" s="10">
        <v>1.63868224620819</v>
      </c>
      <c r="AI81" s="3">
        <f>ABS((J81-F81)/F81)</f>
        <v>4.6523313290721185E-3</v>
      </c>
      <c r="AJ81" s="3">
        <f>ABS((J81-G81)/G81)</f>
        <v>0.25288054660343745</v>
      </c>
      <c r="AK81" s="3">
        <f>(AVERAGEIF($E:$E,_xlfn.CONCAT($A81,"_",$B81,"_",$C81,"_Standard"),$J:$J)-$J81)/$J81</f>
        <v>1.6489207938619075</v>
      </c>
      <c r="AL81" s="3">
        <f>(AVERAGEIF($E:$E,_xlfn.CONCAT($A81,"_",$B81,"_",$C81,"_Standard"),$H:$H)-$H81)/$H81</f>
        <v>1.5143683781047026</v>
      </c>
      <c r="AM81" s="3">
        <f>($J81+$M81-$L81)/$M81</f>
        <v>0.85437601826268517</v>
      </c>
    </row>
    <row r="82" spans="1:39" x14ac:dyDescent="0.25">
      <c r="A82" t="str" cm="1">
        <f t="array" ref="A82:D82">_xlfn.TEXTSPLIT(E82,"_")</f>
        <v>Crowd</v>
      </c>
      <c r="B82" t="str">
        <v>Plane</v>
      </c>
      <c r="C82" t="str">
        <v>15</v>
      </c>
      <c r="D82" t="str">
        <v>Full</v>
      </c>
      <c r="E82" t="s">
        <v>623</v>
      </c>
      <c r="F82" s="10">
        <v>116.198532104492</v>
      </c>
      <c r="G82" s="10">
        <v>151.639724731445</v>
      </c>
      <c r="H82" s="21">
        <v>120.236862182617</v>
      </c>
      <c r="I82" s="10">
        <v>72.004997253417898</v>
      </c>
      <c r="J82" s="21">
        <v>120.236862182617</v>
      </c>
      <c r="K82" s="10">
        <v>72.004997253417898</v>
      </c>
      <c r="L82" s="10">
        <v>151.29814147949199</v>
      </c>
      <c r="M82" s="10">
        <v>119.65113067626901</v>
      </c>
      <c r="N82" s="3">
        <v>1</v>
      </c>
      <c r="O82" s="3">
        <v>0.374610185623168</v>
      </c>
      <c r="P82" s="3">
        <v>0.42087009549140902</v>
      </c>
      <c r="Q82" s="3">
        <v>0.46082118153571999</v>
      </c>
      <c r="R82" s="3">
        <v>0.47773522138595498</v>
      </c>
      <c r="S82" s="3">
        <v>0.57058256864547696</v>
      </c>
      <c r="T82" s="3">
        <v>0.60572654008865301</v>
      </c>
      <c r="U82">
        <v>27</v>
      </c>
      <c r="V82">
        <v>2</v>
      </c>
      <c r="W82">
        <v>100</v>
      </c>
      <c r="X82">
        <v>0.40000000596046398</v>
      </c>
      <c r="Y82">
        <v>1.29999995231628</v>
      </c>
      <c r="Z82">
        <v>0.89999997615814198</v>
      </c>
      <c r="AA82" s="10">
        <v>5576.97900390625</v>
      </c>
      <c r="AB82" s="10">
        <v>350.25012207031199</v>
      </c>
      <c r="AC82" s="10">
        <v>58.8719482421875</v>
      </c>
      <c r="AD82" s="10">
        <v>87.705223083496094</v>
      </c>
      <c r="AE82" s="10">
        <v>15.293270111083901</v>
      </c>
      <c r="AF82" s="10">
        <v>17.758846282958899</v>
      </c>
      <c r="AG82" s="10">
        <v>2.0643565654754599</v>
      </c>
      <c r="AH82" s="10">
        <v>1.1881141662597601</v>
      </c>
      <c r="AI82" s="3">
        <f>ABS((J82-F82)/F82)</f>
        <v>3.4753709922028232E-2</v>
      </c>
      <c r="AJ82" s="3">
        <f>ABS((J82-G82)/G82)</f>
        <v>0.20708862802568842</v>
      </c>
      <c r="AK82" s="3">
        <f>(AVERAGEIF($E:$E,_xlfn.CONCAT($A82,"_",$B82,"_",$C82,"_Standard"),$J:$J)-$J82)/$J82</f>
        <v>-4.2786131652625223E-2</v>
      </c>
      <c r="AL82" s="3">
        <f>(AVERAGEIF($E:$E,_xlfn.CONCAT($A82,"_",$B82,"_",$C82,"_Standard"),$H:$H)-$H82)/$H82</f>
        <v>-4.2786131652625223E-2</v>
      </c>
      <c r="AM82" s="3">
        <f>($J82+$M82-$L82)/$M82</f>
        <v>0.74040128896972035</v>
      </c>
    </row>
    <row r="83" spans="1:39" x14ac:dyDescent="0.25">
      <c r="A83" t="str" cm="1">
        <f t="array" ref="A83:D83">_xlfn.TEXTSPLIT(E83,"_")</f>
        <v>Crowd</v>
      </c>
      <c r="B83" t="str">
        <v>Plane</v>
      </c>
      <c r="C83" t="str">
        <v>45</v>
      </c>
      <c r="D83" t="str">
        <v>Full</v>
      </c>
      <c r="E83" t="s">
        <v>626</v>
      </c>
      <c r="F83" s="10">
        <v>213.861892700195</v>
      </c>
      <c r="G83" s="10">
        <v>355.47042846679602</v>
      </c>
      <c r="H83" s="21">
        <v>219.44371032714801</v>
      </c>
      <c r="I83" s="10">
        <v>121.052001953125</v>
      </c>
      <c r="J83" s="21">
        <v>219.44371032714801</v>
      </c>
      <c r="K83" s="10">
        <v>121.052001953125</v>
      </c>
      <c r="L83" s="10">
        <v>150.88697814941401</v>
      </c>
      <c r="M83" s="10">
        <v>219.64164733886699</v>
      </c>
      <c r="N83" s="3">
        <v>1</v>
      </c>
      <c r="O83" s="3">
        <v>0.42300954461097701</v>
      </c>
      <c r="P83" s="3">
        <v>0.46075597405433599</v>
      </c>
      <c r="Q83" s="3">
        <v>0.60087847709655695</v>
      </c>
      <c r="R83" s="3">
        <v>0.640550136566162</v>
      </c>
      <c r="S83" s="3">
        <v>0.64420956373214699</v>
      </c>
      <c r="T83" s="3">
        <v>0.65428060293197599</v>
      </c>
      <c r="U83">
        <v>25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0">
        <v>934.80621337890602</v>
      </c>
      <c r="AB83" s="10">
        <v>350.26461791992102</v>
      </c>
      <c r="AC83" s="10">
        <v>30.390384674072202</v>
      </c>
      <c r="AD83" s="10">
        <v>87.705223083496094</v>
      </c>
      <c r="AE83" s="10">
        <v>16.713542938232401</v>
      </c>
      <c r="AF83" s="10">
        <v>17.773288726806602</v>
      </c>
      <c r="AG83" s="10">
        <v>1.4604620933532699</v>
      </c>
      <c r="AH83" s="10">
        <v>1.1881141662597601</v>
      </c>
      <c r="AI83" s="3">
        <f>ABS((J83-F83)/F83)</f>
        <v>2.6100103933794101E-2</v>
      </c>
      <c r="AJ83" s="3">
        <f>ABS((J83-G83)/G83)</f>
        <v>0.38266676282005851</v>
      </c>
      <c r="AK83" s="3">
        <f>(AVERAGEIF($E:$E,_xlfn.CONCAT($A83,"_",$B83,"_",$C83,"_Standard"),$J:$J)-$J83)/$J83</f>
        <v>-0.48358598843525208</v>
      </c>
      <c r="AL83" s="3">
        <f>(AVERAGEIF($E:$E,_xlfn.CONCAT($A83,"_",$B83,"_",$C83,"_Standard"),$H:$H)-$H83)/$H83</f>
        <v>-0.48358598843525208</v>
      </c>
      <c r="AM83" s="3">
        <f>($J83+$M83-$L83)/$M83</f>
        <v>1.3121299307683822</v>
      </c>
    </row>
    <row r="84" spans="1:39" x14ac:dyDescent="0.25">
      <c r="A84" t="str" cm="1">
        <f t="array" ref="A84:D84">_xlfn.TEXTSPLIT(E84,"_")</f>
        <v>Crowd</v>
      </c>
      <c r="B84" t="str">
        <v>Plane</v>
      </c>
      <c r="C84" t="str">
        <v>Oblique</v>
      </c>
      <c r="D84" t="str">
        <v>Full</v>
      </c>
      <c r="E84" t="s">
        <v>628</v>
      </c>
      <c r="F84" s="10">
        <v>193.01807403564402</v>
      </c>
      <c r="G84" s="10">
        <v>120.11053466796869</v>
      </c>
      <c r="H84" s="21">
        <v>177.943000793457</v>
      </c>
      <c r="I84" s="10">
        <v>105.9130020141601</v>
      </c>
      <c r="J84" s="21">
        <v>174.89299774169899</v>
      </c>
      <c r="K84" s="10">
        <v>107.88800048828119</v>
      </c>
      <c r="L84" s="10">
        <v>107.60456085205</v>
      </c>
      <c r="M84" s="10">
        <v>17.066667556762599</v>
      </c>
      <c r="N84" s="3">
        <v>0.99500000476837103</v>
      </c>
      <c r="O84" s="3">
        <v>0.473508030176162</v>
      </c>
      <c r="P84" s="3">
        <v>0.56944280862808205</v>
      </c>
      <c r="Q84" s="3">
        <v>0.52020674943923895</v>
      </c>
      <c r="R84" s="3">
        <v>0.495373755693435</v>
      </c>
      <c r="S84" s="3">
        <v>0.57120651006698597</v>
      </c>
      <c r="T84" s="3">
        <v>0.61052983999252297</v>
      </c>
      <c r="U84">
        <v>32</v>
      </c>
      <c r="V84">
        <v>2</v>
      </c>
      <c r="W84">
        <v>100</v>
      </c>
      <c r="X84">
        <v>0.40000000596046398</v>
      </c>
      <c r="Y84">
        <v>1.29999995231628</v>
      </c>
      <c r="Z84">
        <v>0.89999997615814198</v>
      </c>
      <c r="AA84" s="10">
        <v>6423.47802734375</v>
      </c>
      <c r="AB84" s="10">
        <v>350.64706420898398</v>
      </c>
      <c r="AC84" s="10">
        <v>62.880538940429602</v>
      </c>
      <c r="AD84" s="10">
        <v>87.705223083496094</v>
      </c>
      <c r="AE84" s="10">
        <v>17.6546535491943</v>
      </c>
      <c r="AF84" s="10">
        <v>17.807357788085898</v>
      </c>
      <c r="AG84" s="10">
        <v>2.1034264564514098</v>
      </c>
      <c r="AH84" s="10">
        <v>1.1881141662597601</v>
      </c>
      <c r="AI84" s="3">
        <f>ABS((J84-F84)/F84)</f>
        <v>9.3903518540952441E-2</v>
      </c>
      <c r="AJ84" s="3">
        <f>ABS((J84-G84)/G84)</f>
        <v>0.45610040139418173</v>
      </c>
      <c r="AK84" s="3">
        <f>(AVERAGEIF($E:$E,_xlfn.CONCAT($A84,"_",$B84,"_",$C84,"_Standard"),$J:$J)-$J84)/$J84</f>
        <v>-0.35340002595581654</v>
      </c>
      <c r="AL84" s="3">
        <f>(AVERAGEIF($E:$E,_xlfn.CONCAT($A84,"_",$B84,"_",$C84,"_Standard"),$H:$H)-$H84)/$H84</f>
        <v>-0.3642019615968507</v>
      </c>
      <c r="AM84" s="3">
        <f>($J84+$M84-$L84)/$M84</f>
        <v>4.9426816433760221</v>
      </c>
    </row>
    <row r="85" spans="1:39" x14ac:dyDescent="0.25">
      <c r="A85" t="str" cm="1">
        <f t="array" ref="A85:D85">_xlfn.TEXTSPLIT(E85,"_")</f>
        <v>Crowd</v>
      </c>
      <c r="B85" t="str">
        <v>Plane</v>
      </c>
      <c r="C85" t="str">
        <v>Parallel</v>
      </c>
      <c r="D85" t="str">
        <v>Full</v>
      </c>
      <c r="E85" t="s">
        <v>621</v>
      </c>
      <c r="F85" s="10">
        <v>60.621658325195298</v>
      </c>
      <c r="G85" s="10">
        <v>144.563720703125</v>
      </c>
      <c r="H85" s="21">
        <v>60.552474975585902</v>
      </c>
      <c r="I85" s="10">
        <v>40.245998382568303</v>
      </c>
      <c r="J85" s="21">
        <v>60.552474975585902</v>
      </c>
      <c r="K85" s="10">
        <v>40.245998382568303</v>
      </c>
      <c r="L85" s="10">
        <v>130.52082824707</v>
      </c>
      <c r="M85" s="10">
        <v>66.008079528808594</v>
      </c>
      <c r="N85" s="3">
        <v>1</v>
      </c>
      <c r="O85" s="3">
        <v>0.2</v>
      </c>
      <c r="P85" s="3">
        <v>0.21</v>
      </c>
      <c r="Q85" s="3">
        <v>0.26</v>
      </c>
      <c r="R85" s="3">
        <v>0.34</v>
      </c>
      <c r="S85" s="3">
        <v>0.59</v>
      </c>
      <c r="T85" s="3">
        <v>0.65656697750091497</v>
      </c>
      <c r="U85">
        <v>27</v>
      </c>
      <c r="V85">
        <v>2</v>
      </c>
      <c r="W85">
        <v>100</v>
      </c>
      <c r="X85">
        <v>0.40000000596046398</v>
      </c>
      <c r="Y85">
        <v>1.29999995231628</v>
      </c>
      <c r="Z85">
        <v>0.89999997615814198</v>
      </c>
      <c r="AA85" s="10">
        <v>4014.9873046875</v>
      </c>
      <c r="AB85" s="10">
        <v>351.40026855468699</v>
      </c>
      <c r="AC85" s="10">
        <v>60.657390594482401</v>
      </c>
      <c r="AD85" s="10">
        <v>87.705223083496094</v>
      </c>
      <c r="AE85" s="10">
        <v>13.215776443481399</v>
      </c>
      <c r="AF85" s="10">
        <v>17.827610015869102</v>
      </c>
      <c r="AG85" s="10">
        <v>2.0636184215545601</v>
      </c>
      <c r="AH85" s="10">
        <v>1.1881141662597601</v>
      </c>
      <c r="AI85" s="3">
        <f>ABS((J85-F85)/F85)</f>
        <v>1.1412315585013063E-3</v>
      </c>
      <c r="AJ85" s="3">
        <f>ABS((J85-G85)/G85)</f>
        <v>0.58113643809752225</v>
      </c>
      <c r="AK85" s="3">
        <f>(AVERAGEIF($E:$E,_xlfn.CONCAT($A85,"_",$B85,"_",$C85,"_Standard"),$J:$J)-$J85)/$J85</f>
        <v>0.68707165945083726</v>
      </c>
      <c r="AL85" s="3">
        <f>(AVERAGEIF($E:$E,_xlfn.CONCAT($A85,"_",$B85,"_",$C85,"_Standard"),$H:$H)-$H85)/$H85</f>
        <v>0.68707165945083726</v>
      </c>
      <c r="AM85" s="3">
        <f>($J85+$M85-$L85)/$M85</f>
        <v>-5.9996802981475528E-2</v>
      </c>
    </row>
    <row r="86" spans="1:39" x14ac:dyDescent="0.25">
      <c r="A86" t="str" cm="1">
        <f t="array" ref="A86:D86">_xlfn.TEXTSPLIT(E86,"_")</f>
        <v>Crowd</v>
      </c>
      <c r="B86" t="str">
        <v>Point</v>
      </c>
      <c r="C86" t="str">
        <v>15</v>
      </c>
      <c r="D86" t="str">
        <v>Full</v>
      </c>
      <c r="E86" t="s">
        <v>605</v>
      </c>
      <c r="F86" s="10">
        <v>35.729183197021399</v>
      </c>
      <c r="G86" s="10">
        <v>135.21685791015599</v>
      </c>
      <c r="H86" s="21">
        <v>56.3734741210937</v>
      </c>
      <c r="I86" s="10">
        <v>31.405000686645501</v>
      </c>
      <c r="J86" s="21">
        <v>50.5971069335937</v>
      </c>
      <c r="K86" s="10">
        <v>28.4930000305175</v>
      </c>
      <c r="L86" s="10">
        <v>55.9898872375488</v>
      </c>
      <c r="M86" s="10">
        <v>11.007266044616699</v>
      </c>
      <c r="N86" s="3">
        <v>0.43700000643730103</v>
      </c>
      <c r="O86" s="3">
        <v>0.31198921799659701</v>
      </c>
      <c r="P86" s="3">
        <v>0.32457453012466397</v>
      </c>
      <c r="Q86" s="3">
        <v>0.38601073622703502</v>
      </c>
      <c r="R86" s="3">
        <v>0.43301352858543302</v>
      </c>
      <c r="S86" s="3">
        <v>0.57939749956130904</v>
      </c>
      <c r="T86" s="3">
        <v>0.66434037685394198</v>
      </c>
      <c r="U86">
        <v>26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0">
        <v>4548.59619140625</v>
      </c>
      <c r="AB86" s="10">
        <v>351.39779663085898</v>
      </c>
      <c r="AC86" s="10">
        <v>53.228187561035099</v>
      </c>
      <c r="AD86" s="10">
        <v>87.705223083496094</v>
      </c>
      <c r="AE86" s="10">
        <v>17.924272537231399</v>
      </c>
      <c r="AF86" s="10">
        <v>17.739665985107401</v>
      </c>
      <c r="AG86" s="10">
        <v>1.9358773231506301</v>
      </c>
      <c r="AH86" s="10">
        <v>1.1881141662597601</v>
      </c>
      <c r="AI86" s="3">
        <f>ABS((J86-F86)/F86)</f>
        <v>0.41612828523356171</v>
      </c>
      <c r="AJ86" s="3">
        <f>ABS((J86-G86)/G86)</f>
        <v>0.62580770093613158</v>
      </c>
      <c r="AK86" s="3">
        <f>(AVERAGEIF($E:$E,_xlfn.CONCAT($A86,"_",$B86,"_",$C86,"_Standard"),$J:$J)-$J86)/$J86</f>
        <v>3.3203636262745792E-2</v>
      </c>
      <c r="AL86" s="3">
        <f>(AVERAGEIF($E:$E,_xlfn.CONCAT($A86,"_",$B86,"_",$C86,"_Standard"),$H:$H)-$H86)/$H86</f>
        <v>2.9801187822303895E-2</v>
      </c>
      <c r="AM86" s="3">
        <f>($J86+$M86-$L86)/$M86</f>
        <v>0.51007086754366804</v>
      </c>
    </row>
    <row r="87" spans="1:39" x14ac:dyDescent="0.25">
      <c r="A87" t="str" cm="1">
        <f t="array" ref="A87:D87">_xlfn.TEXTSPLIT(E87,"_")</f>
        <v>Crowd</v>
      </c>
      <c r="B87" t="str">
        <v>Point</v>
      </c>
      <c r="C87" t="str">
        <v>45</v>
      </c>
      <c r="D87" t="str">
        <v>Full</v>
      </c>
      <c r="E87" t="s">
        <v>609</v>
      </c>
      <c r="F87" s="10">
        <v>25.041000366210898</v>
      </c>
      <c r="G87" s="10">
        <v>177.29884338378901</v>
      </c>
      <c r="H87" s="21">
        <v>43.263980865478501</v>
      </c>
      <c r="I87" s="10">
        <v>24.194999694824201</v>
      </c>
      <c r="J87" s="21">
        <v>41.070003509521399</v>
      </c>
      <c r="K87" s="10">
        <v>23.090999603271399</v>
      </c>
      <c r="L87" s="10">
        <v>30.406856536865199</v>
      </c>
      <c r="M87" s="10">
        <v>3.6370265483856201</v>
      </c>
      <c r="N87" s="3">
        <v>0.30399999022483798</v>
      </c>
      <c r="O87" s="3">
        <v>0.47484061121940602</v>
      </c>
      <c r="P87" s="3">
        <v>0.49202951788902199</v>
      </c>
      <c r="Q87" s="3">
        <v>0.50832271575927701</v>
      </c>
      <c r="R87" s="3">
        <v>0.53064084053039495</v>
      </c>
      <c r="S87" s="3">
        <v>0.71848726272582997</v>
      </c>
      <c r="T87" s="3">
        <v>0.82490563392639105</v>
      </c>
      <c r="U87">
        <v>27</v>
      </c>
      <c r="V87">
        <v>2</v>
      </c>
      <c r="W87">
        <v>100</v>
      </c>
      <c r="X87">
        <v>0.40000000596046398</v>
      </c>
      <c r="Y87">
        <v>1.29999995231628</v>
      </c>
      <c r="Z87">
        <v>0.89999997615814198</v>
      </c>
      <c r="AA87" s="10">
        <v>2088.34057617187</v>
      </c>
      <c r="AB87" s="10">
        <v>352.74172973632801</v>
      </c>
      <c r="AC87" s="10">
        <v>36.105602264404297</v>
      </c>
      <c r="AD87" s="10">
        <v>87.705223083496094</v>
      </c>
      <c r="AE87" s="10">
        <v>18.483900070190401</v>
      </c>
      <c r="AF87" s="10">
        <v>17.917106628417901</v>
      </c>
      <c r="AG87" s="10">
        <v>1.5755034685134801</v>
      </c>
      <c r="AH87" s="10">
        <v>1.1881141662597601</v>
      </c>
      <c r="AI87" s="3">
        <f>ABS((J87-F87)/F87)</f>
        <v>0.64011033540573936</v>
      </c>
      <c r="AJ87" s="3">
        <f>ABS((J87-G87)/G87)</f>
        <v>0.7683571831282654</v>
      </c>
      <c r="AK87" s="3">
        <f>(AVERAGEIF($E:$E,_xlfn.CONCAT($A87,"_",$B87,"_",$C87,"_Standard"),$J:$J)-$J87)/$J87</f>
        <v>-0.12354416647199917</v>
      </c>
      <c r="AL87" s="3">
        <f>(AVERAGEIF($E:$E,_xlfn.CONCAT($A87,"_",$B87,"_",$C87,"_Standard"),$H:$H)-$H87)/$H87</f>
        <v>-0.11727889157883856</v>
      </c>
      <c r="AM87" s="3">
        <f>($J87+$M87-$L87)/$M87</f>
        <v>3.9318309423364779</v>
      </c>
    </row>
    <row r="88" spans="1:39" x14ac:dyDescent="0.25">
      <c r="A88" t="str" cm="1">
        <f t="array" ref="A88:D88">_xlfn.TEXTSPLIT(E88,"_")</f>
        <v>Crowd</v>
      </c>
      <c r="B88" t="str">
        <v>Point</v>
      </c>
      <c r="C88" t="str">
        <v>Oblique</v>
      </c>
      <c r="D88" t="str">
        <v>Full</v>
      </c>
      <c r="E88" t="s">
        <v>599</v>
      </c>
      <c r="F88" s="10">
        <v>38.084383010864201</v>
      </c>
      <c r="G88" s="10">
        <v>135.72673797607422</v>
      </c>
      <c r="H88" s="21">
        <v>73.065555572509709</v>
      </c>
      <c r="I88" s="10">
        <v>39.184000015258704</v>
      </c>
      <c r="J88" s="21">
        <v>68.327163696289006</v>
      </c>
      <c r="K88" s="10">
        <v>40.812000274658203</v>
      </c>
      <c r="L88" s="10">
        <v>39.507213592529297</v>
      </c>
      <c r="M88" s="10">
        <v>1.0076923370361299</v>
      </c>
      <c r="N88" s="3">
        <v>0.42500001192092801</v>
      </c>
      <c r="O88" s="3">
        <v>0.49564322829246499</v>
      </c>
      <c r="P88" s="3">
        <v>0.490668475627899</v>
      </c>
      <c r="Q88" s="3">
        <v>0.47806411981582603</v>
      </c>
      <c r="R88" s="3">
        <v>0.48367258906364402</v>
      </c>
      <c r="S88" s="3">
        <v>0.61432242393493597</v>
      </c>
      <c r="T88" s="3">
        <v>0.68690568208694402</v>
      </c>
      <c r="U88">
        <v>25</v>
      </c>
      <c r="V88">
        <v>2</v>
      </c>
      <c r="W88">
        <v>100</v>
      </c>
      <c r="X88">
        <v>0.40000000596046398</v>
      </c>
      <c r="Y88">
        <v>1.29999995231628</v>
      </c>
      <c r="Z88">
        <v>0.89999997615814198</v>
      </c>
      <c r="AA88" s="10">
        <v>5115.78466796875</v>
      </c>
      <c r="AB88" s="10">
        <v>357.27047729492102</v>
      </c>
      <c r="AC88" s="10">
        <v>55.931102752685497</v>
      </c>
      <c r="AD88" s="10">
        <v>87.705223083496094</v>
      </c>
      <c r="AE88" s="10">
        <v>17.980907440185501</v>
      </c>
      <c r="AF88" s="10">
        <v>18.147617340087798</v>
      </c>
      <c r="AG88" s="10">
        <v>1.9372794628143299</v>
      </c>
      <c r="AH88" s="10">
        <v>1.1881141662597601</v>
      </c>
      <c r="AI88" s="3">
        <f>ABS((J88-F88)/F88)</f>
        <v>0.79409926837458678</v>
      </c>
      <c r="AJ88" s="3">
        <f>ABS((J88-G88)/G88)</f>
        <v>0.49658287884047098</v>
      </c>
      <c r="AK88" s="3">
        <f>(AVERAGEIF($E:$E,_xlfn.CONCAT($A88,"_",$B88,"_",$C88,"_Standard"),$J:$J)-$J88)/$J88</f>
        <v>-0.40170228650151946</v>
      </c>
      <c r="AL88" s="3">
        <f>(AVERAGEIF($E:$E,_xlfn.CONCAT($A88,"_",$B88,"_",$C88,"_Standard"),$H:$H)-$H88)/$H88</f>
        <v>-0.43039664875141304</v>
      </c>
      <c r="AM88" s="3">
        <f>($J88+$M88-$L88)/$M88</f>
        <v>29.599949651821554</v>
      </c>
    </row>
    <row r="89" spans="1:39" x14ac:dyDescent="0.25">
      <c r="A89" t="str" cm="1">
        <f t="array" ref="A89:D89">_xlfn.TEXTSPLIT(E89,"_")</f>
        <v>Crowd</v>
      </c>
      <c r="B89" t="str">
        <v>Point</v>
      </c>
      <c r="C89" t="str">
        <v>Parallel</v>
      </c>
      <c r="D89" t="str">
        <v>Full</v>
      </c>
      <c r="E89" t="s">
        <v>600</v>
      </c>
      <c r="F89" s="10">
        <v>38.27827835083</v>
      </c>
      <c r="G89" s="10">
        <v>112.88126373291</v>
      </c>
      <c r="H89" s="21">
        <v>57.343837738037102</v>
      </c>
      <c r="I89" s="10">
        <v>32.6180000305175</v>
      </c>
      <c r="J89" s="21">
        <v>51.841480255126903</v>
      </c>
      <c r="K89" s="10">
        <v>29.850000381469702</v>
      </c>
      <c r="L89" s="10">
        <v>55.612277984619098</v>
      </c>
      <c r="M89" s="10">
        <v>14.4856557846069</v>
      </c>
      <c r="N89" s="3">
        <v>0.54199999570846502</v>
      </c>
      <c r="O89" s="3">
        <v>0.30712866783142001</v>
      </c>
      <c r="P89" s="3">
        <v>0.33218958973884499</v>
      </c>
      <c r="Q89" s="3">
        <v>0.360920429229736</v>
      </c>
      <c r="R89" s="3">
        <v>0.39687681198120101</v>
      </c>
      <c r="S89" s="3">
        <v>0.53201603889465299</v>
      </c>
      <c r="T89" s="3">
        <v>0.60538566112518299</v>
      </c>
      <c r="U89">
        <v>25</v>
      </c>
      <c r="V89">
        <v>2</v>
      </c>
      <c r="W89">
        <v>100</v>
      </c>
      <c r="X89">
        <v>0.40000000596046398</v>
      </c>
      <c r="Y89">
        <v>1.29999995231628</v>
      </c>
      <c r="Z89">
        <v>0.89999997615814198</v>
      </c>
      <c r="AA89" s="10">
        <v>5076.87744140625</v>
      </c>
      <c r="AB89" s="10">
        <v>351.13970947265602</v>
      </c>
      <c r="AC89" s="10">
        <v>57.623523712158203</v>
      </c>
      <c r="AD89" s="10">
        <v>87.705223083496094</v>
      </c>
      <c r="AE89" s="10">
        <v>18.031812667846602</v>
      </c>
      <c r="AF89" s="10">
        <v>17.708335876464801</v>
      </c>
      <c r="AG89" s="10">
        <v>2.0346839427947998</v>
      </c>
      <c r="AH89" s="10">
        <v>1.1881141662597601</v>
      </c>
      <c r="AI89" s="3">
        <f>ABS((J89-F89)/F89)</f>
        <v>0.35433155535331978</v>
      </c>
      <c r="AJ89" s="3">
        <f>ABS((J89-G89)/G89)</f>
        <v>0.54074326827355701</v>
      </c>
      <c r="AK89" s="3">
        <f>(AVERAGEIF($E:$E,_xlfn.CONCAT($A89,"_",$B89,"_",$C89,"_Standard"),$J:$J)-$J89)/$J89</f>
        <v>0.12026593508591997</v>
      </c>
      <c r="AL89" s="3">
        <f>(AVERAGEIF($E:$E,_xlfn.CONCAT($A89,"_",$B89,"_",$C89,"_Standard"),$H:$H)-$H89)/$H89</f>
        <v>0.10872616464379518</v>
      </c>
      <c r="AM89" s="3">
        <f>($J89+$M89-$L89)/$M89</f>
        <v>0.73968746837825505</v>
      </c>
    </row>
    <row r="90" spans="1:39" x14ac:dyDescent="0.25">
      <c r="A90" t="str" cm="1">
        <f t="array" ref="A90:D90">_xlfn.TEXTSPLIT(E90,"_")</f>
        <v>Random100</v>
      </c>
      <c r="B90" t="str">
        <v>Plane</v>
      </c>
      <c r="C90" t="str">
        <v>15</v>
      </c>
      <c r="D90" t="str">
        <v>Full</v>
      </c>
      <c r="E90" t="s">
        <v>631</v>
      </c>
      <c r="F90" s="10">
        <v>16.1535835266113</v>
      </c>
      <c r="G90" s="10">
        <v>24.0925979614257</v>
      </c>
      <c r="H90" s="21">
        <v>33.759281158447202</v>
      </c>
      <c r="I90" s="10">
        <v>18.490999221801701</v>
      </c>
      <c r="J90" s="21">
        <v>16.2036628723144</v>
      </c>
      <c r="K90" s="10">
        <v>9.0439996719360298</v>
      </c>
      <c r="L90" s="10">
        <v>21.324403762817301</v>
      </c>
      <c r="M90" s="10">
        <v>20.1124668121337</v>
      </c>
      <c r="N90" s="3">
        <v>0.12700000405311501</v>
      </c>
      <c r="O90" s="3">
        <v>0.243249997496604</v>
      </c>
      <c r="P90" s="3">
        <v>0.275328338146209</v>
      </c>
      <c r="Q90" s="3">
        <v>0.29057911038398698</v>
      </c>
      <c r="R90" s="3">
        <v>0.29132834076881398</v>
      </c>
      <c r="S90" s="3">
        <v>0.29132834076881398</v>
      </c>
      <c r="T90" s="3">
        <v>0.29132834076881398</v>
      </c>
      <c r="U90">
        <v>9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0">
        <v>11.124600410461399</v>
      </c>
      <c r="AB90" s="10">
        <v>0.542699754238128</v>
      </c>
      <c r="AC90" s="10">
        <v>52.404041290283203</v>
      </c>
      <c r="AD90" s="10">
        <v>77.191917419433594</v>
      </c>
      <c r="AE90" s="10">
        <v>2.3099981248378702E-2</v>
      </c>
      <c r="AF90" s="10">
        <v>2.8699984773993398E-2</v>
      </c>
      <c r="AG90" s="10">
        <v>1.5151515007019001</v>
      </c>
      <c r="AH90" s="10">
        <v>1</v>
      </c>
      <c r="AI90" s="3">
        <f>ABS((J90-F90)/F90)</f>
        <v>3.1002003747713173E-3</v>
      </c>
      <c r="AJ90" s="3">
        <f>ABS((J90-G90)/G90)</f>
        <v>0.32744227508142359</v>
      </c>
      <c r="AK90" s="3">
        <f>(AVERAGEIF($E:$E,_xlfn.CONCAT($A90,"_",$B90,"_",$C90,"_Standard"),$J:$J)-$J90)/$J90</f>
        <v>0.35423687634676493</v>
      </c>
      <c r="AL90" s="3">
        <f>(AVERAGEIF($E:$E,_xlfn.CONCAT($A90,"_",$B90,"_",$C90,"_Standard"),$H:$H)-$H90)/$H90</f>
        <v>0.17002533279591953</v>
      </c>
      <c r="AM90" s="3">
        <f>($J90+$M90-$L90)/$M90</f>
        <v>0.74539468786525998</v>
      </c>
    </row>
    <row r="91" spans="1:39" x14ac:dyDescent="0.25">
      <c r="A91" t="str" cm="1">
        <f t="array" ref="A91:D91">_xlfn.TEXTSPLIT(E91,"_")</f>
        <v>Random100</v>
      </c>
      <c r="B91" t="str">
        <v>Plane</v>
      </c>
      <c r="C91" t="str">
        <v>45</v>
      </c>
      <c r="D91" t="str">
        <v>Full</v>
      </c>
      <c r="E91" t="s">
        <v>629</v>
      </c>
      <c r="F91" s="10">
        <v>20.549531936645501</v>
      </c>
      <c r="G91" s="10">
        <v>30.566703796386701</v>
      </c>
      <c r="H91" s="21">
        <v>41.0647773742675</v>
      </c>
      <c r="I91" s="10">
        <v>22.350999832153299</v>
      </c>
      <c r="J91" s="21">
        <v>20.766408920288001</v>
      </c>
      <c r="K91" s="10">
        <v>11.421999931335399</v>
      </c>
      <c r="L91" s="10">
        <v>23.756765365600501</v>
      </c>
      <c r="M91" s="10">
        <v>22.998895645141602</v>
      </c>
      <c r="N91" s="3">
        <v>0.104000002145767</v>
      </c>
      <c r="O91" s="3">
        <v>0.38040220737457198</v>
      </c>
      <c r="P91" s="3">
        <v>0.441332638263702</v>
      </c>
      <c r="Q91" s="3">
        <v>0.435580223798751</v>
      </c>
      <c r="R91" s="3">
        <v>0.43544876575469899</v>
      </c>
      <c r="S91" s="3">
        <v>0.43544876575469899</v>
      </c>
      <c r="T91" s="3">
        <v>0.43544876575469899</v>
      </c>
      <c r="U91">
        <v>10</v>
      </c>
      <c r="V91">
        <v>2</v>
      </c>
      <c r="W91">
        <v>100</v>
      </c>
      <c r="X91">
        <v>0.40000000596046398</v>
      </c>
      <c r="Y91">
        <v>1.29999995231628</v>
      </c>
      <c r="Z91">
        <v>0.89999997615814198</v>
      </c>
      <c r="AA91" s="10">
        <v>4.6767978668212802</v>
      </c>
      <c r="AB91" s="10">
        <v>0.55889981985092096</v>
      </c>
      <c r="AC91" s="10">
        <v>29.515151977538999</v>
      </c>
      <c r="AD91" s="10">
        <v>77.191917419433594</v>
      </c>
      <c r="AE91" s="10">
        <v>2.4099979549646301E-2</v>
      </c>
      <c r="AF91" s="10">
        <v>3.0599981546401901E-2</v>
      </c>
      <c r="AG91" s="10">
        <v>1.1212121248245199</v>
      </c>
      <c r="AH91" s="10">
        <v>1</v>
      </c>
      <c r="AI91" s="3">
        <f>ABS((J91-F91)/F91)</f>
        <v>1.0553864891479513E-2</v>
      </c>
      <c r="AJ91" s="3">
        <f>ABS((J91-G91)/G91)</f>
        <v>0.32061994454427228</v>
      </c>
      <c r="AK91" s="3">
        <f>(AVERAGEIF($E:$E,_xlfn.CONCAT($A91,"_",$B91,"_",$C91,"_Standard"),$J:$J)-$J91)/$J91</f>
        <v>0.15534546293533444</v>
      </c>
      <c r="AL91" s="3">
        <f>(AVERAGEIF($E:$E,_xlfn.CONCAT($A91,"_",$B91,"_",$C91,"_Standard"),$H:$H)-$H91)/$H91</f>
        <v>7.8557922355882256E-2</v>
      </c>
      <c r="AM91" s="3">
        <f>($J91+$M91-$L91)/$M91</f>
        <v>0.86997825932810835</v>
      </c>
    </row>
    <row r="92" spans="1:39" x14ac:dyDescent="0.25">
      <c r="A92" t="str" cm="1">
        <f t="array" ref="A92:D92">_xlfn.TEXTSPLIT(E92,"_")</f>
        <v>Random100</v>
      </c>
      <c r="B92" t="str">
        <v>Plane</v>
      </c>
      <c r="C92" t="str">
        <v>Oblique</v>
      </c>
      <c r="D92" t="str">
        <v>Full</v>
      </c>
      <c r="E92" t="s">
        <v>632</v>
      </c>
      <c r="F92" s="10">
        <v>33.959545135498004</v>
      </c>
      <c r="G92" s="10">
        <v>31.0896282196044</v>
      </c>
      <c r="H92" s="21">
        <v>67.754390716552706</v>
      </c>
      <c r="I92" s="10">
        <v>36.636999130248995</v>
      </c>
      <c r="J92" s="21">
        <v>33.57958984375</v>
      </c>
      <c r="K92" s="10">
        <v>19.3020000457763</v>
      </c>
      <c r="L92" s="10">
        <v>22.822801589965799</v>
      </c>
      <c r="M92" s="10">
        <v>21.815534591674801</v>
      </c>
      <c r="N92" s="3">
        <v>0.103000000119209</v>
      </c>
      <c r="O92" s="3">
        <v>0.46305415034294101</v>
      </c>
      <c r="P92" s="3">
        <v>0.49675807356834401</v>
      </c>
      <c r="Q92" s="3">
        <v>0.47498703002929599</v>
      </c>
      <c r="R92" s="3">
        <v>0.47527053952217102</v>
      </c>
      <c r="S92" s="3">
        <v>0.47527053952217102</v>
      </c>
      <c r="T92" s="3">
        <v>0.47527053952217102</v>
      </c>
      <c r="U92">
        <v>9</v>
      </c>
      <c r="V92">
        <v>2</v>
      </c>
      <c r="W92">
        <v>100</v>
      </c>
      <c r="X92">
        <v>0.40000000596046398</v>
      </c>
      <c r="Y92">
        <v>1.29999995231628</v>
      </c>
      <c r="Z92">
        <v>0.89999997615814198</v>
      </c>
      <c r="AA92" s="10">
        <v>11.8509006500244</v>
      </c>
      <c r="AB92" s="10">
        <v>0.55839985609054499</v>
      </c>
      <c r="AC92" s="10">
        <v>54.585857391357401</v>
      </c>
      <c r="AD92" s="10">
        <v>77.191917419433594</v>
      </c>
      <c r="AE92" s="10">
        <v>2.7099974453449201E-2</v>
      </c>
      <c r="AF92" s="10">
        <v>2.8099983930587699E-2</v>
      </c>
      <c r="AG92" s="10">
        <v>1.36363637447357</v>
      </c>
      <c r="AH92" s="10">
        <v>1</v>
      </c>
      <c r="AI92" s="3">
        <f>ABS((J92-F92)/F92)</f>
        <v>1.1188468226885523E-2</v>
      </c>
      <c r="AJ92" s="3">
        <f>ABS((J92-G92)/G92)</f>
        <v>8.0089784495251309E-2</v>
      </c>
      <c r="AK92" s="3">
        <f>(AVERAGEIF($E:$E,_xlfn.CONCAT($A92,"_",$B92,"_",$C92,"_Standard"),$J:$J)-$J92)/$J92</f>
        <v>-0.32031363601663704</v>
      </c>
      <c r="AL92" s="3">
        <f>(AVERAGEIF($E:$E,_xlfn.CONCAT($A92,"_",$B92,"_",$C92,"_Standard"),$H:$H)-$H92)/$H92</f>
        <v>-0.38013778975956164</v>
      </c>
      <c r="AM92" s="3">
        <f>($J92+$M92-$L92)/$M92</f>
        <v>1.4930792875407779</v>
      </c>
    </row>
    <row r="93" spans="1:39" x14ac:dyDescent="0.25">
      <c r="A93" t="str" cm="1">
        <f t="array" ref="A93:D93">_xlfn.TEXTSPLIT(E93,"_")</f>
        <v>Random100</v>
      </c>
      <c r="B93" t="str">
        <v>Plane</v>
      </c>
      <c r="C93" t="str">
        <v>Parallel</v>
      </c>
      <c r="D93" t="str">
        <v>Full</v>
      </c>
      <c r="E93" t="s">
        <v>630</v>
      </c>
      <c r="F93" s="10">
        <v>13.0393524169921</v>
      </c>
      <c r="G93" s="10">
        <v>21.869691848754801</v>
      </c>
      <c r="H93" s="21">
        <v>28.553256988525298</v>
      </c>
      <c r="I93" s="10">
        <v>15.789999961853001</v>
      </c>
      <c r="J93" s="21">
        <v>12.965242385864199</v>
      </c>
      <c r="K93" s="10">
        <v>7.4499998092651296</v>
      </c>
      <c r="L93" s="10">
        <v>20.320005416870099</v>
      </c>
      <c r="M93" s="10">
        <v>19.389175415038999</v>
      </c>
      <c r="N93" s="3">
        <v>0.168999999761581</v>
      </c>
      <c r="O93" s="3">
        <v>9.2826388776302296E-2</v>
      </c>
      <c r="P93" s="3">
        <v>0.110777772963047</v>
      </c>
      <c r="Q93" s="3">
        <v>0.17100016772747001</v>
      </c>
      <c r="R93" s="3">
        <v>0.17168305814266199</v>
      </c>
      <c r="S93" s="3">
        <v>0.17168305814266199</v>
      </c>
      <c r="T93" s="3">
        <v>0.17168305814266199</v>
      </c>
      <c r="U93">
        <v>9</v>
      </c>
      <c r="V93">
        <v>2</v>
      </c>
      <c r="W93">
        <v>100</v>
      </c>
      <c r="X93">
        <v>0.40000000596046398</v>
      </c>
      <c r="Y93">
        <v>1.29999995231628</v>
      </c>
      <c r="Z93">
        <v>0.89999997615814198</v>
      </c>
      <c r="AA93" s="10">
        <v>9.7430973052978498</v>
      </c>
      <c r="AB93" s="10">
        <v>0.54999965429305997</v>
      </c>
      <c r="AC93" s="10">
        <v>67.535354614257798</v>
      </c>
      <c r="AD93" s="10">
        <v>77.191917419433594</v>
      </c>
      <c r="AE93" s="10">
        <v>1.73999909311532E-2</v>
      </c>
      <c r="AF93" s="10">
        <v>2.8699982911348301E-2</v>
      </c>
      <c r="AG93" s="10">
        <v>1.79797983169555</v>
      </c>
      <c r="AH93" s="10">
        <v>1</v>
      </c>
      <c r="AI93" s="3">
        <f>ABS((J93-F93)/F93)</f>
        <v>5.6835668488663229E-3</v>
      </c>
      <c r="AJ93" s="3">
        <f>ABS((J93-G93)/G93)</f>
        <v>0.4071593474874497</v>
      </c>
      <c r="AK93" s="3">
        <f>(AVERAGEIF($E:$E,_xlfn.CONCAT($A93,"_",$B93,"_",$C93,"_Standard"),$J:$J)-$J93)/$J93</f>
        <v>0.61857344758479271</v>
      </c>
      <c r="AL93" s="3">
        <f>(AVERAGEIF($E:$E,_xlfn.CONCAT($A93,"_",$B93,"_",$C93,"_Standard"),$H:$H)-$H93)/$H93</f>
        <v>0.28087705317188433</v>
      </c>
      <c r="AM93" s="3">
        <f>($J93+$M93-$L93)/$M93</f>
        <v>0.62067685326621691</v>
      </c>
    </row>
    <row r="94" spans="1:39" x14ac:dyDescent="0.25">
      <c r="A94" t="str" cm="1">
        <f t="array" ref="A94:D94">_xlfn.TEXTSPLIT(E94,"_")</f>
        <v>Random100</v>
      </c>
      <c r="B94" t="str">
        <v>Point</v>
      </c>
      <c r="C94" t="str">
        <v>15</v>
      </c>
      <c r="D94" t="str">
        <v>Full</v>
      </c>
      <c r="E94" t="s">
        <v>608</v>
      </c>
      <c r="F94" s="10">
        <v>17.5345058441162</v>
      </c>
      <c r="G94" s="10">
        <v>21.722366333007798</v>
      </c>
      <c r="H94" s="21">
        <v>34.906455993652301</v>
      </c>
      <c r="I94" s="10">
        <v>19.031000137329102</v>
      </c>
      <c r="J94" s="21">
        <v>18.404829025268501</v>
      </c>
      <c r="K94" s="10">
        <v>10.125</v>
      </c>
      <c r="L94" s="10">
        <v>19.798017501831001</v>
      </c>
      <c r="M94" s="10">
        <v>19.109582901000898</v>
      </c>
      <c r="N94" s="3">
        <v>0.111000001430511</v>
      </c>
      <c r="O94" s="3">
        <v>0.25010433793067899</v>
      </c>
      <c r="P94" s="3">
        <v>0.38944986462593001</v>
      </c>
      <c r="Q94" s="3">
        <v>0.37961572408676098</v>
      </c>
      <c r="R94" s="3">
        <v>0.37945988774299599</v>
      </c>
      <c r="S94" s="3">
        <v>0.37945988774299599</v>
      </c>
      <c r="T94" s="3">
        <v>0.37945988774299599</v>
      </c>
      <c r="U94">
        <v>9</v>
      </c>
      <c r="V94">
        <v>2</v>
      </c>
      <c r="W94">
        <v>100</v>
      </c>
      <c r="X94">
        <v>0.40000000596046398</v>
      </c>
      <c r="Y94">
        <v>1.29999995231628</v>
      </c>
      <c r="Z94">
        <v>0.89999997615814198</v>
      </c>
      <c r="AA94" s="10">
        <v>11.7974042892456</v>
      </c>
      <c r="AB94" s="10">
        <v>0.65509963035583496</v>
      </c>
      <c r="AC94" s="10">
        <v>52.767677307128899</v>
      </c>
      <c r="AD94" s="10">
        <v>77.191917419433594</v>
      </c>
      <c r="AE94" s="10">
        <v>2.97999791800975E-2</v>
      </c>
      <c r="AF94" s="10">
        <v>2.93999891728162E-2</v>
      </c>
      <c r="AG94" s="10">
        <v>1.38383841514587</v>
      </c>
      <c r="AH94" s="10">
        <v>1</v>
      </c>
      <c r="AI94" s="3">
        <f>ABS((J94-F94)/F94)</f>
        <v>4.9634885002724088E-2</v>
      </c>
      <c r="AJ94" s="3">
        <f>ABS((J94-G94)/G94)</f>
        <v>0.15272448944469727</v>
      </c>
      <c r="AK94" s="3">
        <f>(AVERAGEIF($E:$E,_xlfn.CONCAT($A94,"_",$B94,"_",$C94,"_Standard"),$J:$J)-$J94)/$J94</f>
        <v>0.11909811055180503</v>
      </c>
      <c r="AL94" s="3">
        <f>(AVERAGEIF($E:$E,_xlfn.CONCAT($A94,"_",$B94,"_",$C94,"_Standard"),$H:$H)-$H94)/$H94</f>
        <v>6.279567998227055E-2</v>
      </c>
      <c r="AM94" s="3">
        <f>($J94+$M94-$L94)/$M94</f>
        <v>0.92709477314182898</v>
      </c>
    </row>
    <row r="95" spans="1:39" x14ac:dyDescent="0.25">
      <c r="A95" t="str" cm="1">
        <f t="array" ref="A95:D95">_xlfn.TEXTSPLIT(E95,"_")</f>
        <v>Random100</v>
      </c>
      <c r="B95" t="str">
        <v>Point</v>
      </c>
      <c r="C95" t="str">
        <v>45</v>
      </c>
      <c r="D95" t="str">
        <v>Full</v>
      </c>
      <c r="E95" t="s">
        <v>603</v>
      </c>
      <c r="F95" s="10">
        <v>19.819635391235298</v>
      </c>
      <c r="G95" s="10">
        <v>25.573472976684499</v>
      </c>
      <c r="H95" s="21">
        <v>38.3604125976562</v>
      </c>
      <c r="I95" s="10">
        <v>20.659999847412099</v>
      </c>
      <c r="J95" s="21">
        <v>21.026401519775298</v>
      </c>
      <c r="K95" s="10">
        <v>11.369999885559</v>
      </c>
      <c r="L95" s="10">
        <v>19.7132034301757</v>
      </c>
      <c r="M95" s="10">
        <v>19.036453247070298</v>
      </c>
      <c r="N95" s="3">
        <v>9.8999999463558197E-2</v>
      </c>
      <c r="O95" s="3">
        <v>0.45139589905738797</v>
      </c>
      <c r="P95" s="3">
        <v>0.52426260709762496</v>
      </c>
      <c r="Q95" s="3">
        <v>0.512032151222229</v>
      </c>
      <c r="R95" s="3">
        <v>0.50988531112670898</v>
      </c>
      <c r="S95" s="3">
        <v>0.50988531112670898</v>
      </c>
      <c r="T95" s="3">
        <v>0.50988531112670898</v>
      </c>
      <c r="U95">
        <v>9</v>
      </c>
      <c r="V95">
        <v>2</v>
      </c>
      <c r="W95">
        <v>100</v>
      </c>
      <c r="X95">
        <v>0.40000000596046398</v>
      </c>
      <c r="Y95">
        <v>1.29999995231628</v>
      </c>
      <c r="Z95">
        <v>0.89999997615814198</v>
      </c>
      <c r="AA95" s="10">
        <v>8.8471012115478498</v>
      </c>
      <c r="AB95" s="10">
        <v>0.56579989194869995</v>
      </c>
      <c r="AC95" s="10">
        <v>39.3535346984863</v>
      </c>
      <c r="AD95" s="10">
        <v>77.191917419433594</v>
      </c>
      <c r="AE95" s="10">
        <v>3.3599983900785398E-2</v>
      </c>
      <c r="AF95" s="10">
        <v>2.8399979695677698E-2</v>
      </c>
      <c r="AG95" s="10">
        <v>1.1717171669006301</v>
      </c>
      <c r="AH95" s="10">
        <v>1</v>
      </c>
      <c r="AI95" s="3">
        <f>ABS((J95-F95)/F95)</f>
        <v>6.0887403058567865E-2</v>
      </c>
      <c r="AJ95" s="3">
        <f>ABS((J95-G95)/G95)</f>
        <v>0.17780422162663614</v>
      </c>
      <c r="AK95" s="3">
        <f>(AVERAGEIF($E:$E,_xlfn.CONCAT($A95,"_",$B95,"_",$C95,"_Standard"),$J:$J)-$J95)/$J95</f>
        <v>-2.2162231299475334E-2</v>
      </c>
      <c r="AL95" s="3">
        <f>(AVERAGEIF($E:$E,_xlfn.CONCAT($A95,"_",$B95,"_",$C95,"_Standard"),$H:$H)-$H95)/$H95</f>
        <v>-1.2147731015421227E-2</v>
      </c>
      <c r="AM95" s="3">
        <f>($J95+$M95-$L95)/$M95</f>
        <v>1.0689833380491558</v>
      </c>
    </row>
    <row r="96" spans="1:39" x14ac:dyDescent="0.25">
      <c r="A96" t="str" cm="1">
        <f t="array" ref="A96:D96">_xlfn.TEXTSPLIT(E96,"_")</f>
        <v>Random100</v>
      </c>
      <c r="B96" t="str">
        <v>Point</v>
      </c>
      <c r="C96" t="str">
        <v>Oblique</v>
      </c>
      <c r="D96" t="str">
        <v>Full</v>
      </c>
      <c r="E96" t="s">
        <v>638</v>
      </c>
      <c r="F96" s="10">
        <v>40.069902420043903</v>
      </c>
      <c r="G96" s="10">
        <v>36.665592193603501</v>
      </c>
      <c r="H96" s="21">
        <v>75.169933319091797</v>
      </c>
      <c r="I96" s="10">
        <v>41.142999649047795</v>
      </c>
      <c r="J96" s="21">
        <v>41.413665771484304</v>
      </c>
      <c r="K96" s="10">
        <v>22.263999938964801</v>
      </c>
      <c r="L96" s="10">
        <v>24.657564163208001</v>
      </c>
      <c r="M96" s="10">
        <v>23.552928924560501</v>
      </c>
      <c r="N96" s="3">
        <v>0.112999998033046</v>
      </c>
      <c r="O96" s="3">
        <v>0.47804149985313399</v>
      </c>
      <c r="P96" s="3">
        <v>0.53928226232528598</v>
      </c>
      <c r="Q96" s="3">
        <v>0.51864355802536</v>
      </c>
      <c r="R96" s="3">
        <v>0.51585298776626498</v>
      </c>
      <c r="S96" s="3">
        <v>0.51585298776626498</v>
      </c>
      <c r="T96" s="3">
        <v>0.51585298776626498</v>
      </c>
      <c r="U96">
        <v>10</v>
      </c>
      <c r="V96">
        <v>2</v>
      </c>
      <c r="W96">
        <v>100</v>
      </c>
      <c r="X96">
        <v>0.40000000596046398</v>
      </c>
      <c r="Y96">
        <v>1.29999995231628</v>
      </c>
      <c r="Z96">
        <v>0.89999997615814198</v>
      </c>
      <c r="AA96" s="10">
        <v>9.3140993118286097</v>
      </c>
      <c r="AB96" s="10">
        <v>0.55659961700439398</v>
      </c>
      <c r="AC96" s="10">
        <v>43.595958709716797</v>
      </c>
      <c r="AD96" s="10">
        <v>77.191917419433594</v>
      </c>
      <c r="AE96" s="10">
        <v>3.1499985605478197E-2</v>
      </c>
      <c r="AF96" s="10">
        <v>3.06999795138835E-2</v>
      </c>
      <c r="AG96" s="10">
        <v>1.2121212482452299</v>
      </c>
      <c r="AH96" s="10">
        <v>1</v>
      </c>
      <c r="AI96" s="3">
        <f>ABS((J96-F96)/F96)</f>
        <v>3.3535478508383378E-2</v>
      </c>
      <c r="AJ96" s="3">
        <f>ABS((J96-G96)/G96)</f>
        <v>0.12949671050749123</v>
      </c>
      <c r="AK96" s="3">
        <f>(AVERAGEIF($E:$E,_xlfn.CONCAT($A96,"_",$B96,"_",$C96,"_Standard"),$J:$J)-$J96)/$J96</f>
        <v>-0.35693623009735087</v>
      </c>
      <c r="AL96" s="3">
        <f>(AVERAGEIF($E:$E,_xlfn.CONCAT($A96,"_",$B96,"_",$C96,"_Standard"),$H:$H)-$H96)/$H96</f>
        <v>-0.35631273075272429</v>
      </c>
      <c r="AM96" s="3">
        <f>($J96+$M96-$L96)/$M96</f>
        <v>1.7114232655287043</v>
      </c>
    </row>
    <row r="97" spans="1:39" x14ac:dyDescent="0.25">
      <c r="A97" t="str" cm="1">
        <f t="array" ref="A97:D97">_xlfn.TEXTSPLIT(E97,"_")</f>
        <v>Random100</v>
      </c>
      <c r="B97" t="str">
        <v>Point</v>
      </c>
      <c r="C97" t="str">
        <v>Parallel</v>
      </c>
      <c r="D97" t="str">
        <v>Full</v>
      </c>
      <c r="E97" t="s">
        <v>604</v>
      </c>
      <c r="F97" s="10">
        <v>16.799974441528299</v>
      </c>
      <c r="G97" s="10">
        <v>21.220403671264599</v>
      </c>
      <c r="H97" s="21">
        <v>33.007289886474602</v>
      </c>
      <c r="I97" s="10">
        <v>18.1079998016357</v>
      </c>
      <c r="J97" s="21">
        <v>16.893653869628899</v>
      </c>
      <c r="K97" s="10">
        <v>9.3610000610351491</v>
      </c>
      <c r="L97" s="10">
        <v>19.2424201965332</v>
      </c>
      <c r="M97" s="10">
        <v>18.519649505615199</v>
      </c>
      <c r="N97" s="3">
        <v>0.104000002145767</v>
      </c>
      <c r="O97" s="3">
        <v>0.20034810900688099</v>
      </c>
      <c r="P97" s="3">
        <v>0.331179469823837</v>
      </c>
      <c r="Q97" s="3">
        <v>0.33913570642471302</v>
      </c>
      <c r="R97" s="3">
        <v>0.33933582901954601</v>
      </c>
      <c r="S97" s="3">
        <v>0.33933582901954601</v>
      </c>
      <c r="T97" s="3">
        <v>0.33933582901954601</v>
      </c>
      <c r="U97">
        <v>9</v>
      </c>
      <c r="V97">
        <v>2</v>
      </c>
      <c r="W97">
        <v>100</v>
      </c>
      <c r="X97">
        <v>0.40000000596046398</v>
      </c>
      <c r="Y97">
        <v>1.29999995231628</v>
      </c>
      <c r="Z97">
        <v>0.89999997615814198</v>
      </c>
      <c r="AA97" s="10">
        <v>11.742203712463301</v>
      </c>
      <c r="AB97" s="10">
        <v>0.54879969358444203</v>
      </c>
      <c r="AC97" s="10">
        <v>55.9595947265625</v>
      </c>
      <c r="AD97" s="10">
        <v>77.191917419433594</v>
      </c>
      <c r="AE97" s="10">
        <v>3.0499974265694601E-2</v>
      </c>
      <c r="AF97" s="10">
        <v>3.0099978670477801E-2</v>
      </c>
      <c r="AG97" s="10">
        <v>1.47474741935729</v>
      </c>
      <c r="AH97" s="10">
        <v>1</v>
      </c>
      <c r="AI97" s="3">
        <f>ABS((J97-F97)/F97)</f>
        <v>5.5761649177888933E-3</v>
      </c>
      <c r="AJ97" s="3">
        <f>ABS((J97-G97)/G97)</f>
        <v>0.20389573490982763</v>
      </c>
      <c r="AK97" s="3">
        <f>(AVERAGEIF($E:$E,_xlfn.CONCAT($A97,"_",$B97,"_",$C97,"_Standard"),$J:$J)-$J97)/$J97</f>
        <v>0.16727939267076852</v>
      </c>
      <c r="AL97" s="3">
        <f>(AVERAGEIF($E:$E,_xlfn.CONCAT($A97,"_",$B97,"_",$C97,"_Standard"),$H:$H)-$H97)/$H97</f>
        <v>8.5616185444873177E-2</v>
      </c>
      <c r="AM97" s="3">
        <f>($J97+$M97-$L97)/$M97</f>
        <v>0.87317436400769088</v>
      </c>
    </row>
    <row r="98" spans="1:39" x14ac:dyDescent="0.25">
      <c r="A98" t="str" cm="1">
        <f t="array" ref="A98:D98">_xlfn.TEXTSPLIT(E98,"_")</f>
        <v>Random1000</v>
      </c>
      <c r="B98" t="str">
        <v>Plane</v>
      </c>
      <c r="C98" t="str">
        <v>15</v>
      </c>
      <c r="D98" t="str">
        <v>Full</v>
      </c>
      <c r="E98" t="s">
        <v>595</v>
      </c>
      <c r="F98" s="10">
        <v>77.879463195800696</v>
      </c>
      <c r="G98" s="10">
        <v>84.292785644531193</v>
      </c>
      <c r="H98" s="21">
        <v>96.803253173828097</v>
      </c>
      <c r="I98" s="10">
        <v>58.363998413085902</v>
      </c>
      <c r="J98" s="21">
        <v>77.165237426757798</v>
      </c>
      <c r="K98" s="10">
        <v>47.117000579833899</v>
      </c>
      <c r="L98" s="10">
        <v>93.531578063964801</v>
      </c>
      <c r="M98" s="10">
        <v>64.509826660156193</v>
      </c>
      <c r="N98" s="3">
        <v>0.64899998903274503</v>
      </c>
      <c r="O98" s="3">
        <v>0.50943887233734098</v>
      </c>
      <c r="P98" s="3">
        <v>0.57520312070846502</v>
      </c>
      <c r="Q98" s="3">
        <v>0.57274359464645297</v>
      </c>
      <c r="R98" s="3">
        <v>0.57663506269454901</v>
      </c>
      <c r="S98" s="3">
        <v>0.57852238416671697</v>
      </c>
      <c r="T98" s="3">
        <v>0.57852238416671697</v>
      </c>
      <c r="U98">
        <v>13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0">
        <v>99.623840332031193</v>
      </c>
      <c r="AB98" s="10">
        <v>6.1711969375610298</v>
      </c>
      <c r="AC98" s="10">
        <v>51.429428100585902</v>
      </c>
      <c r="AD98" s="10">
        <v>85.615615844726506</v>
      </c>
      <c r="AE98" s="10">
        <v>0.23190192878246299</v>
      </c>
      <c r="AF98" s="10">
        <v>0.27310153841972301</v>
      </c>
      <c r="AG98" s="10">
        <v>1.77777779102325</v>
      </c>
      <c r="AH98" s="10">
        <v>1.00200200080871</v>
      </c>
      <c r="AI98" s="3">
        <f>ABS((J98-F98)/F98)</f>
        <v>9.1709128406191835E-3</v>
      </c>
      <c r="AJ98" s="3">
        <f>ABS((J98-G98)/G98)</f>
        <v>8.4557037275180158E-2</v>
      </c>
      <c r="AK98" s="3">
        <f>(AVERAGEIF($E:$E,_xlfn.CONCAT($A98,"_",$B98,"_",$C98,"_Standard"),$J:$J)-$J98)/$J98</f>
        <v>0.17744276809974693</v>
      </c>
      <c r="AL98" s="3">
        <f>(AVERAGEIF($E:$E,_xlfn.CONCAT($A98,"_",$B98,"_",$C98,"_Standard"),$H:$H)-$H98)/$H98</f>
        <v>0.14144493039041564</v>
      </c>
      <c r="AM98" s="3">
        <f>($J98+$M98-$L98)/$M98</f>
        <v>0.74629693669111219</v>
      </c>
    </row>
    <row r="99" spans="1:39" x14ac:dyDescent="0.25">
      <c r="A99" t="str" cm="1">
        <f t="array" ref="A99:D99">_xlfn.TEXTSPLIT(E99,"_")</f>
        <v>Random1000</v>
      </c>
      <c r="B99" t="str">
        <v>Plane</v>
      </c>
      <c r="C99" t="str">
        <v>45</v>
      </c>
      <c r="D99" t="str">
        <v>Full</v>
      </c>
      <c r="E99" t="s">
        <v>592</v>
      </c>
      <c r="F99" s="10">
        <v>96.564559936523395</v>
      </c>
      <c r="G99" s="10">
        <v>93.603904724121094</v>
      </c>
      <c r="H99" s="21">
        <v>122.736373901367</v>
      </c>
      <c r="I99" s="10">
        <v>72.814002990722599</v>
      </c>
      <c r="J99" s="21">
        <v>96.881286621093693</v>
      </c>
      <c r="K99" s="10">
        <v>57.938999176025298</v>
      </c>
      <c r="L99" s="10">
        <v>101.34645080566401</v>
      </c>
      <c r="M99" s="10">
        <v>65.837097167968693</v>
      </c>
      <c r="N99" s="3">
        <v>0.62599998712539595</v>
      </c>
      <c r="O99" s="3">
        <v>0.50462126731872503</v>
      </c>
      <c r="P99" s="3">
        <v>0.56617683172225897</v>
      </c>
      <c r="Q99" s="3">
        <v>0.64652210474014205</v>
      </c>
      <c r="R99" s="3">
        <v>0.62044435739517201</v>
      </c>
      <c r="S99" s="3">
        <v>0.61811161041259699</v>
      </c>
      <c r="T99" s="3">
        <v>0.61811161041259699</v>
      </c>
      <c r="U99">
        <v>14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0">
        <v>33.592575073242102</v>
      </c>
      <c r="AB99" s="10">
        <v>6.1844906806945801</v>
      </c>
      <c r="AC99" s="10">
        <v>28.505516052246001</v>
      </c>
      <c r="AD99" s="10">
        <v>85.615615844726506</v>
      </c>
      <c r="AE99" s="10">
        <v>0.25750163197517301</v>
      </c>
      <c r="AF99" s="10">
        <v>0.27080172300338701</v>
      </c>
      <c r="AG99" s="10">
        <v>1.23971915245056</v>
      </c>
      <c r="AH99" s="10">
        <v>1.00200200080871</v>
      </c>
      <c r="AI99" s="3">
        <f>ABS((J99-F99)/F99)</f>
        <v>3.2799474753315112E-3</v>
      </c>
      <c r="AJ99" s="3">
        <f>ABS((J99-G99)/G99)</f>
        <v>3.5013303201741758E-2</v>
      </c>
      <c r="AK99" s="3">
        <f>(AVERAGEIF($E:$E,_xlfn.CONCAT($A99,"_",$B99,"_",$C99,"_Standard"),$J:$J)-$J99)/$J99</f>
        <v>4.6010749050433959E-2</v>
      </c>
      <c r="AL99" s="3">
        <f>(AVERAGEIF($E:$E,_xlfn.CONCAT($A99,"_",$B99,"_",$C99,"_Standard"),$H:$H)-$H99)/$H99</f>
        <v>3.6318147070274136E-2</v>
      </c>
      <c r="AM99" s="3">
        <f>($J99+$M99-$L99)/$M99</f>
        <v>0.93217859874382913</v>
      </c>
    </row>
    <row r="100" spans="1:39" x14ac:dyDescent="0.25">
      <c r="A100" t="str" cm="1">
        <f t="array" ref="A100:D100">_xlfn.TEXTSPLIT(E100,"_")</f>
        <v>Random1000</v>
      </c>
      <c r="B100" t="str">
        <v>Plane</v>
      </c>
      <c r="C100" t="str">
        <v>Oblique</v>
      </c>
      <c r="D100" t="str">
        <v>Full</v>
      </c>
      <c r="E100" t="s">
        <v>633</v>
      </c>
      <c r="F100" s="10">
        <v>169.28668212890599</v>
      </c>
      <c r="G100" s="10">
        <v>122.9222869873046</v>
      </c>
      <c r="H100" s="21">
        <v>210.795166015625</v>
      </c>
      <c r="I100" s="10">
        <v>126.17600250244141</v>
      </c>
      <c r="J100" s="21">
        <v>176.360450744628</v>
      </c>
      <c r="K100" s="10">
        <v>97.944000244140597</v>
      </c>
      <c r="L100" s="10">
        <v>104.745704650878</v>
      </c>
      <c r="M100" s="10">
        <v>64.910942077636705</v>
      </c>
      <c r="N100" s="3">
        <v>0.53899997472762995</v>
      </c>
      <c r="O100" s="3">
        <v>0.56720346212386996</v>
      </c>
      <c r="P100" s="3">
        <v>0.65202075242996205</v>
      </c>
      <c r="Q100" s="3">
        <v>0.62952047586440996</v>
      </c>
      <c r="R100" s="3">
        <v>0.609574675559997</v>
      </c>
      <c r="S100" s="3">
        <v>0.61044752597808805</v>
      </c>
      <c r="T100" s="3">
        <v>0.61044752597808805</v>
      </c>
      <c r="U100">
        <v>13</v>
      </c>
      <c r="V100">
        <v>2</v>
      </c>
      <c r="W100">
        <v>100</v>
      </c>
      <c r="X100">
        <v>0.40000000596046398</v>
      </c>
      <c r="Y100">
        <v>1.29999995231628</v>
      </c>
      <c r="Z100">
        <v>0.89999997615814198</v>
      </c>
      <c r="AA100" s="10">
        <v>105.350090026855</v>
      </c>
      <c r="AB100" s="10">
        <v>6.2619881629943803</v>
      </c>
      <c r="AC100" s="10">
        <v>51.449447631835902</v>
      </c>
      <c r="AD100" s="10">
        <v>85.615615844726506</v>
      </c>
      <c r="AE100" s="10">
        <v>0.25150200724601701</v>
      </c>
      <c r="AF100" s="10">
        <v>0.29110094904899497</v>
      </c>
      <c r="AG100" s="10">
        <v>1.6776776313781701</v>
      </c>
      <c r="AH100" s="10">
        <v>1.00200200080871</v>
      </c>
      <c r="AI100" s="3">
        <f>ABS((J100-F100)/F100)</f>
        <v>4.1785736047065834E-2</v>
      </c>
      <c r="AJ100" s="3">
        <f>ABS((J100-G100)/G100)</f>
        <v>0.43473128483887125</v>
      </c>
      <c r="AK100" s="3">
        <f>(AVERAGEIF($E:$E,_xlfn.CONCAT($A100,"_",$B100,"_",$C100,"_Standard"),$J:$J)-$J100)/$J100</f>
        <v>-0.41554661231911894</v>
      </c>
      <c r="AL100" s="3">
        <f>(AVERAGEIF($E:$E,_xlfn.CONCAT($A100,"_",$B100,"_",$C100,"_Standard"),$H:$H)-$H100)/$H100</f>
        <v>-0.37612829316541341</v>
      </c>
      <c r="AM100" s="3">
        <f>($J100+$M100-$L100)/$M100</f>
        <v>2.103276948408717</v>
      </c>
    </row>
    <row r="101" spans="1:39" x14ac:dyDescent="0.25">
      <c r="A101" t="str" cm="1">
        <f t="array" ref="A101:D101">_xlfn.TEXTSPLIT(E101,"_")</f>
        <v>Random1000</v>
      </c>
      <c r="B101" t="str">
        <v>Plane</v>
      </c>
      <c r="C101" t="str">
        <v>Parallel</v>
      </c>
      <c r="D101" t="str">
        <v>Full</v>
      </c>
      <c r="E101" t="s">
        <v>598</v>
      </c>
      <c r="F101" s="10">
        <v>60.470363616943303</v>
      </c>
      <c r="G101" s="10">
        <v>91.441497802734304</v>
      </c>
      <c r="H101" s="21">
        <v>77.563606262207003</v>
      </c>
      <c r="I101" s="10">
        <v>48.719001770019503</v>
      </c>
      <c r="J101" s="21">
        <v>59.732048034667898</v>
      </c>
      <c r="K101" s="10">
        <v>38.469001770019503</v>
      </c>
      <c r="L101" s="10">
        <v>91.387565612792898</v>
      </c>
      <c r="M101" s="10">
        <v>79.824882507324205</v>
      </c>
      <c r="N101" s="3">
        <v>0.77999997138976995</v>
      </c>
      <c r="O101" s="3">
        <v>0.32903537154197599</v>
      </c>
      <c r="P101" s="3">
        <v>0.39162078499794001</v>
      </c>
      <c r="Q101" s="3">
        <v>0.507252156734466</v>
      </c>
      <c r="R101" s="3">
        <v>0.56767654418945301</v>
      </c>
      <c r="S101" s="3">
        <v>0.571397244930267</v>
      </c>
      <c r="T101" s="3">
        <v>0.571397244930267</v>
      </c>
      <c r="U101">
        <v>13</v>
      </c>
      <c r="V101">
        <v>2</v>
      </c>
      <c r="W101">
        <v>100</v>
      </c>
      <c r="X101">
        <v>0.40000000596046398</v>
      </c>
      <c r="Y101">
        <v>1.29999995231628</v>
      </c>
      <c r="Z101">
        <v>0.89999997615814198</v>
      </c>
      <c r="AA101" s="10">
        <v>72.787765502929602</v>
      </c>
      <c r="AB101" s="10">
        <v>6.1526870727539</v>
      </c>
      <c r="AC101" s="10">
        <v>55.751750946044901</v>
      </c>
      <c r="AD101" s="10">
        <v>85.615615844726506</v>
      </c>
      <c r="AE101" s="10">
        <v>0.20590159296989399</v>
      </c>
      <c r="AF101" s="10">
        <v>0.27840140461921598</v>
      </c>
      <c r="AG101" s="10">
        <v>1.92092096805572</v>
      </c>
      <c r="AH101" s="10">
        <v>1.00200200080871</v>
      </c>
      <c r="AI101" s="3">
        <f>ABS((J101-F101)/F101)</f>
        <v>1.2209544281101938E-2</v>
      </c>
      <c r="AJ101" s="3">
        <f>ABS((J101-G101)/G101)</f>
        <v>0.34677307929133927</v>
      </c>
      <c r="AK101" s="3">
        <f>(AVERAGEIF($E:$E,_xlfn.CONCAT($A101,"_",$B101,"_",$C101,"_Standard"),$J:$J)-$J101)/$J101</f>
        <v>0.51001615874114359</v>
      </c>
      <c r="AL101" s="3">
        <f>(AVERAGEIF($E:$E,_xlfn.CONCAT($A101,"_",$B101,"_",$C101,"_Standard"),$H:$H)-$H101)/$H101</f>
        <v>0.39276630104785121</v>
      </c>
      <c r="AM101" s="3">
        <f>($J101+$M101-$L101)/$M101</f>
        <v>0.60343796841516806</v>
      </c>
    </row>
    <row r="102" spans="1:39" x14ac:dyDescent="0.25">
      <c r="A102" t="str" cm="1">
        <f t="array" ref="A102:D102">_xlfn.TEXTSPLIT(E102,"_")</f>
        <v>Random1000</v>
      </c>
      <c r="B102" t="str">
        <v>Point</v>
      </c>
      <c r="C102" t="str">
        <v>15</v>
      </c>
      <c r="D102" t="str">
        <v>Full</v>
      </c>
      <c r="E102" t="s">
        <v>613</v>
      </c>
      <c r="F102" s="10">
        <v>71.362586975097599</v>
      </c>
      <c r="G102" s="10">
        <v>75.762794494628906</v>
      </c>
      <c r="H102" s="21">
        <v>107.448608398437</v>
      </c>
      <c r="I102" s="10">
        <v>63.655998229980398</v>
      </c>
      <c r="J102" s="21">
        <v>78.297546386718693</v>
      </c>
      <c r="K102" s="10">
        <v>46.951000213622997</v>
      </c>
      <c r="L102" s="10">
        <v>86.984794616699205</v>
      </c>
      <c r="M102" s="10">
        <v>60.423507690429602</v>
      </c>
      <c r="N102" s="3">
        <v>0.53600001335143999</v>
      </c>
      <c r="O102" s="3">
        <v>0.41915550827980003</v>
      </c>
      <c r="P102" s="3">
        <v>0.56524509191512995</v>
      </c>
      <c r="Q102" s="3">
        <v>0.61998045444488503</v>
      </c>
      <c r="R102" s="3">
        <v>0.61866408586501997</v>
      </c>
      <c r="S102" s="3">
        <v>0.61998468637466397</v>
      </c>
      <c r="T102" s="3">
        <v>0.61998468637466397</v>
      </c>
      <c r="U102">
        <v>13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0">
        <v>89.785545349121094</v>
      </c>
      <c r="AB102" s="10">
        <v>6.1158919334411603</v>
      </c>
      <c r="AC102" s="10">
        <v>49.749748229980398</v>
      </c>
      <c r="AD102" s="10">
        <v>85.615615844726506</v>
      </c>
      <c r="AE102" s="10">
        <v>0.25900185108184798</v>
      </c>
      <c r="AF102" s="10">
        <v>0.27150160074233998</v>
      </c>
      <c r="AG102" s="10">
        <v>1.65565562248229</v>
      </c>
      <c r="AH102" s="10">
        <v>1.00200200080871</v>
      </c>
      <c r="AI102" s="3">
        <f>ABS((J102-F102)/F102)</f>
        <v>9.7179204196186017E-2</v>
      </c>
      <c r="AJ102" s="3">
        <f>ABS((J102-G102)/G102)</f>
        <v>3.3456420252152716E-2</v>
      </c>
      <c r="AK102" s="3">
        <f>(AVERAGEIF($E:$E,_xlfn.CONCAT($A102,"_",$B102,"_",$C102,"_Standard"),$J:$J)-$J102)/$J102</f>
        <v>9.6994275143881328E-2</v>
      </c>
      <c r="AL102" s="3">
        <f>(AVERAGEIF($E:$E,_xlfn.CONCAT($A102,"_",$B102,"_",$C102,"_Standard"),$H:$H)-$H102)/$H102</f>
        <v>7.0679711526338104E-2</v>
      </c>
      <c r="AM102" s="3">
        <f>($J102+$M102-$L102)/$M102</f>
        <v>0.85622734326368022</v>
      </c>
    </row>
    <row r="103" spans="1:39" x14ac:dyDescent="0.25">
      <c r="A103" t="str" cm="1">
        <f t="array" ref="A103:D103">_xlfn.TEXTSPLIT(E103,"_")</f>
        <v>Random1000</v>
      </c>
      <c r="B103" t="str">
        <v>Point</v>
      </c>
      <c r="C103" t="str">
        <v>45</v>
      </c>
      <c r="D103" t="str">
        <v>Full</v>
      </c>
      <c r="E103" t="s">
        <v>616</v>
      </c>
      <c r="F103" s="10">
        <v>81.492111206054602</v>
      </c>
      <c r="G103" s="10">
        <v>83.175880432128906</v>
      </c>
      <c r="H103" s="21">
        <v>120.57113647460901</v>
      </c>
      <c r="I103" s="10">
        <v>70.304000854492102</v>
      </c>
      <c r="J103" s="21">
        <v>90.6287841796875</v>
      </c>
      <c r="K103" s="10">
        <v>53.138999938964801</v>
      </c>
      <c r="L103" s="10">
        <v>88.664413452148395</v>
      </c>
      <c r="M103" s="10">
        <v>56.461334228515597</v>
      </c>
      <c r="N103" s="3">
        <v>0.47499999403953502</v>
      </c>
      <c r="O103" s="3">
        <v>0.60319447517394997</v>
      </c>
      <c r="P103" s="3">
        <v>0.68166506290435702</v>
      </c>
      <c r="Q103" s="3">
        <v>0.66479027271270696</v>
      </c>
      <c r="R103" s="3">
        <v>0.63054758310317904</v>
      </c>
      <c r="S103" s="3">
        <v>0.62951171398162797</v>
      </c>
      <c r="T103" s="3">
        <v>0.62951171398162797</v>
      </c>
      <c r="U103">
        <v>14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0">
        <v>72.162086486816406</v>
      </c>
      <c r="AB103" s="10">
        <v>6.1205906867980904</v>
      </c>
      <c r="AC103" s="10">
        <v>42.4224243164062</v>
      </c>
      <c r="AD103" s="10">
        <v>85.615615844726506</v>
      </c>
      <c r="AE103" s="10">
        <v>0.28010165691375699</v>
      </c>
      <c r="AF103" s="10">
        <v>0.27280166745185802</v>
      </c>
      <c r="AG103" s="10">
        <v>1.47247242927551</v>
      </c>
      <c r="AH103" s="10">
        <v>1.00200200080871</v>
      </c>
      <c r="AI103" s="3">
        <f>ABS((J103-F103)/F103)</f>
        <v>0.11211726924745659</v>
      </c>
      <c r="AJ103" s="3">
        <f>ABS((J103-G103)/G103)</f>
        <v>8.960414616398471E-2</v>
      </c>
      <c r="AK103" s="3">
        <f>(AVERAGEIF($E:$E,_xlfn.CONCAT($A103,"_",$B103,"_",$C103,"_Standard"),$J:$J)-$J103)/$J103</f>
        <v>-2.5453291282287984E-2</v>
      </c>
      <c r="AL103" s="3">
        <f>(AVERAGEIF($E:$E,_xlfn.CONCAT($A103,"_",$B103,"_",$C103,"_Standard"),$H:$H)-$H103)/$H103</f>
        <v>-1.9132154269623169E-2</v>
      </c>
      <c r="AM103" s="3">
        <f>($J103+$M103-$L103)/$M103</f>
        <v>1.0347914330112837</v>
      </c>
    </row>
    <row r="104" spans="1:39" x14ac:dyDescent="0.25">
      <c r="A104" t="str" cm="1">
        <f t="array" ref="A104:D104">_xlfn.TEXTSPLIT(E104,"_")</f>
        <v>Random1000</v>
      </c>
      <c r="B104" t="str">
        <v>Point</v>
      </c>
      <c r="C104" t="str">
        <v>Oblique</v>
      </c>
      <c r="D104" t="str">
        <v>Full</v>
      </c>
      <c r="E104" t="s">
        <v>589</v>
      </c>
      <c r="F104" s="10">
        <v>179.08268737792901</v>
      </c>
      <c r="G104" s="10">
        <v>117.7147216796875</v>
      </c>
      <c r="H104" s="21">
        <v>239.47668457031199</v>
      </c>
      <c r="I104" s="10">
        <v>131.33200073242182</v>
      </c>
      <c r="J104" s="21">
        <v>197.75382995605401</v>
      </c>
      <c r="K104" s="10">
        <v>114.37400054931641</v>
      </c>
      <c r="L104" s="10">
        <v>126.866828918457</v>
      </c>
      <c r="M104" s="10">
        <v>77.702629089355398</v>
      </c>
      <c r="N104" s="3">
        <v>0.64700001478195102</v>
      </c>
      <c r="O104" s="3">
        <v>0.66180360317230202</v>
      </c>
      <c r="P104" s="3">
        <v>0.72978937625884999</v>
      </c>
      <c r="Q104" s="3">
        <v>0.68625092506408603</v>
      </c>
      <c r="R104" s="3">
        <v>0.65803873538970903</v>
      </c>
      <c r="S104" s="3">
        <v>0.65618968009948697</v>
      </c>
      <c r="T104" s="3">
        <v>0.65618968009948697</v>
      </c>
      <c r="U104">
        <v>13</v>
      </c>
      <c r="V104">
        <v>2</v>
      </c>
      <c r="W104">
        <v>100</v>
      </c>
      <c r="X104">
        <v>0.40000000596046398</v>
      </c>
      <c r="Y104">
        <v>1.29999995231628</v>
      </c>
      <c r="Z104">
        <v>0.89999997615814198</v>
      </c>
      <c r="AA104" s="10">
        <v>84.657203674316406</v>
      </c>
      <c r="AB104" s="10">
        <v>6.1787943840026802</v>
      </c>
      <c r="AC104" s="10">
        <v>47.616466522216797</v>
      </c>
      <c r="AD104" s="10">
        <v>85.615615844726506</v>
      </c>
      <c r="AE104" s="10">
        <v>0.27850157022476102</v>
      </c>
      <c r="AF104" s="10">
        <v>0.27450162172317499</v>
      </c>
      <c r="AG104" s="10">
        <v>1.5672690868377599</v>
      </c>
      <c r="AH104" s="10">
        <v>1.00200200080871</v>
      </c>
      <c r="AI104" s="3">
        <f>ABS((J104-F104)/F104)</f>
        <v>0.10425989721006454</v>
      </c>
      <c r="AJ104" s="3">
        <f>ABS((J104-G104)/G104)</f>
        <v>0.67994136276480543</v>
      </c>
      <c r="AK104" s="3">
        <f>(AVERAGEIF($E:$E,_xlfn.CONCAT($A104,"_",$B104,"_",$C104,"_Standard"),$J:$J)-$J104)/$J104</f>
        <v>-0.3694467088914774</v>
      </c>
      <c r="AL104" s="3">
        <f>(AVERAGEIF($E:$E,_xlfn.CONCAT($A104,"_",$B104,"_",$C104,"_Standard"),$H:$H)-$H104)/$H104</f>
        <v>-0.37606496964766567</v>
      </c>
      <c r="AM104" s="3">
        <f>($J104+$M104-$L104)/$M104</f>
        <v>1.9122857471924066</v>
      </c>
    </row>
    <row r="105" spans="1:39" x14ac:dyDescent="0.25">
      <c r="A105" t="str" cm="1">
        <f t="array" ref="A105:D105">_xlfn.TEXTSPLIT(E105,"_")</f>
        <v>Random1000</v>
      </c>
      <c r="B105" t="str">
        <v>Point</v>
      </c>
      <c r="C105" t="str">
        <v>Parallel</v>
      </c>
      <c r="D105" t="str">
        <v>Full</v>
      </c>
      <c r="E105" t="s">
        <v>611</v>
      </c>
      <c r="F105" s="10">
        <v>74.102317810058594</v>
      </c>
      <c r="G105" s="10">
        <v>75.209701538085895</v>
      </c>
      <c r="H105" s="21">
        <v>108.39836120605401</v>
      </c>
      <c r="I105" s="10">
        <v>64.309997558593693</v>
      </c>
      <c r="J105" s="21">
        <v>80.921203613281193</v>
      </c>
      <c r="K105" s="10">
        <v>48.505001068115199</v>
      </c>
      <c r="L105" s="10">
        <v>86.575172424316406</v>
      </c>
      <c r="M105" s="10">
        <v>62.552700042724602</v>
      </c>
      <c r="N105" s="3">
        <v>0.56499999761581399</v>
      </c>
      <c r="O105" s="3">
        <v>0.39609134197235102</v>
      </c>
      <c r="P105" s="3">
        <v>0.62582474946975697</v>
      </c>
      <c r="Q105" s="3">
        <v>0.63692587614059404</v>
      </c>
      <c r="R105" s="3">
        <v>0.62320357561111395</v>
      </c>
      <c r="S105" s="3">
        <v>0.62477034330367998</v>
      </c>
      <c r="T105" s="3">
        <v>0.62477034330367998</v>
      </c>
      <c r="U105">
        <v>14</v>
      </c>
      <c r="V105">
        <v>2</v>
      </c>
      <c r="W105">
        <v>100</v>
      </c>
      <c r="X105">
        <v>0.40000000596046398</v>
      </c>
      <c r="Y105">
        <v>1.29999995231628</v>
      </c>
      <c r="Z105">
        <v>0.89999997615814198</v>
      </c>
      <c r="AA105" s="10">
        <v>104.84535217285099</v>
      </c>
      <c r="AB105" s="10">
        <v>6.6786923408508301</v>
      </c>
      <c r="AC105" s="10">
        <v>51.493492126464801</v>
      </c>
      <c r="AD105" s="10">
        <v>85.615615844726506</v>
      </c>
      <c r="AE105" s="10">
        <v>0.31680119037628102</v>
      </c>
      <c r="AF105" s="10">
        <v>0.31790125370025601</v>
      </c>
      <c r="AG105" s="10">
        <v>1.6816816329955999</v>
      </c>
      <c r="AH105" s="10">
        <v>1.00200200080871</v>
      </c>
      <c r="AI105" s="3">
        <f>ABS((J105-F105)/F105)</f>
        <v>9.2019872046391088E-2</v>
      </c>
      <c r="AJ105" s="3">
        <f>ABS((J105-G105)/G105)</f>
        <v>7.5941028330008944E-2</v>
      </c>
      <c r="AK105" s="3">
        <f>(AVERAGEIF($E:$E,_xlfn.CONCAT($A105,"_",$B105,"_",$C105,"_Standard"),$J:$J)-$J105)/$J105</f>
        <v>8.6800514099650616E-2</v>
      </c>
      <c r="AL105" s="3">
        <f>(AVERAGEIF($E:$E,_xlfn.CONCAT($A105,"_",$B105,"_",$C105,"_Standard"),$H:$H)-$H105)/$H105</f>
        <v>6.47978355840651E-2</v>
      </c>
      <c r="AM105" s="3">
        <f>($J105+$M105-$L105)/$M105</f>
        <v>0.90961271364507934</v>
      </c>
    </row>
    <row r="106" spans="1:39" x14ac:dyDescent="0.25">
      <c r="A106" t="str" cm="1">
        <f t="array" ref="A106:D106">_xlfn.TEXTSPLIT(E106,"_")</f>
        <v>Sponza</v>
      </c>
      <c r="B106" t="str">
        <v>Plane</v>
      </c>
      <c r="C106" t="str">
        <v>15</v>
      </c>
      <c r="D106" t="str">
        <v>Full</v>
      </c>
      <c r="E106" t="s">
        <v>634</v>
      </c>
      <c r="F106" s="10">
        <v>139.010971069335</v>
      </c>
      <c r="G106" s="10">
        <v>172.28088378906199</v>
      </c>
      <c r="H106" s="21">
        <v>147.10853576660099</v>
      </c>
      <c r="I106" s="10">
        <v>89.238998413085895</v>
      </c>
      <c r="J106" s="21">
        <v>145.83134460449199</v>
      </c>
      <c r="K106" s="10">
        <v>88.593002319335895</v>
      </c>
      <c r="L106" s="10">
        <v>190.26420593261699</v>
      </c>
      <c r="M106" s="10">
        <v>237.760009765625</v>
      </c>
      <c r="N106" s="3">
        <v>0.99299997091293302</v>
      </c>
      <c r="O106" s="3">
        <v>0.45317557454109098</v>
      </c>
      <c r="P106" s="3">
        <v>0.50441181659698398</v>
      </c>
      <c r="Q106" s="3">
        <v>0.52255660295486395</v>
      </c>
      <c r="R106" s="3">
        <v>0.53638839721679599</v>
      </c>
      <c r="S106" s="3">
        <v>0.62044113874435403</v>
      </c>
      <c r="T106" s="3">
        <v>0.72256290912628096</v>
      </c>
      <c r="U106">
        <v>30</v>
      </c>
      <c r="V106">
        <v>2</v>
      </c>
      <c r="W106">
        <v>100</v>
      </c>
      <c r="X106">
        <v>0.40000000596046398</v>
      </c>
      <c r="Y106">
        <v>1.29999995231628</v>
      </c>
      <c r="Z106">
        <v>0.89999997615814198</v>
      </c>
      <c r="AA106" s="10">
        <v>12644.5185546875</v>
      </c>
      <c r="AB106" s="10">
        <v>770.60986328125</v>
      </c>
      <c r="AC106" s="10">
        <v>55.117271423339801</v>
      </c>
      <c r="AD106" s="10">
        <v>76.229072570800696</v>
      </c>
      <c r="AE106" s="10">
        <v>37.820446014404297</v>
      </c>
      <c r="AF106" s="10">
        <v>52.554969787597599</v>
      </c>
      <c r="AG106" s="10">
        <v>1.4</v>
      </c>
      <c r="AH106" s="10">
        <v>1.4165676832198999</v>
      </c>
      <c r="AI106" s="3">
        <f>ABS((J106-F106)/F106)</f>
        <v>4.9063562988529638E-2</v>
      </c>
      <c r="AJ106" s="3">
        <f>ABS((J106-G106)/G106)</f>
        <v>0.15352567622623994</v>
      </c>
      <c r="AK106" s="3">
        <f>(AVERAGEIF($E:$E,_xlfn.CONCAT($A106,"_",$B106,"_",$C106,"_Standard"),$J:$J)-$J106)/$J106</f>
        <v>1.2518690876399738</v>
      </c>
      <c r="AL106" s="3">
        <f>(AVERAGEIF($E:$E,_xlfn.CONCAT($A106,"_",$B106,"_",$C106,"_Standard"),$H:$H)-$H106)/$H106</f>
        <v>1.2410004040077203</v>
      </c>
      <c r="AM106" s="3">
        <f>($J106+$M106-$L106)/$M106</f>
        <v>0.8131188614438345</v>
      </c>
    </row>
    <row r="107" spans="1:39" x14ac:dyDescent="0.25">
      <c r="A107" t="str" cm="1">
        <f t="array" ref="A107:D107">_xlfn.TEXTSPLIT(E107,"_")</f>
        <v>Sponza</v>
      </c>
      <c r="B107" t="str">
        <v>Plane</v>
      </c>
      <c r="C107" t="str">
        <v>45</v>
      </c>
      <c r="D107" t="str">
        <v>Full</v>
      </c>
      <c r="E107" t="s">
        <v>635</v>
      </c>
      <c r="F107" s="10">
        <v>259.92916870117102</v>
      </c>
      <c r="G107" s="10">
        <v>376.35757446289</v>
      </c>
      <c r="H107" s="21">
        <v>247.83680725097599</v>
      </c>
      <c r="I107" s="10">
        <v>154.54899597167901</v>
      </c>
      <c r="J107" s="21">
        <v>246.37242126464801</v>
      </c>
      <c r="K107" s="10">
        <v>153.77900695800699</v>
      </c>
      <c r="L107" s="10">
        <v>183.45407104492099</v>
      </c>
      <c r="M107" s="10">
        <v>31.102439880371001</v>
      </c>
      <c r="N107" s="3">
        <v>0.94599997997283902</v>
      </c>
      <c r="O107" s="3">
        <v>0.47272619605064298</v>
      </c>
      <c r="P107" s="3">
        <v>0.51558244228363004</v>
      </c>
      <c r="Q107" s="3">
        <v>0.61459290981292702</v>
      </c>
      <c r="R107" s="3">
        <v>0.67621093988418501</v>
      </c>
      <c r="S107" s="3">
        <v>0.66648656129837003</v>
      </c>
      <c r="T107" s="3">
        <v>0.69142359495162897</v>
      </c>
      <c r="U107">
        <v>30</v>
      </c>
      <c r="V107">
        <v>2</v>
      </c>
      <c r="W107">
        <v>100</v>
      </c>
      <c r="X107">
        <v>0.40000000596046398</v>
      </c>
      <c r="Y107">
        <v>1.29999995231628</v>
      </c>
      <c r="Z107">
        <v>0.89999997615814198</v>
      </c>
      <c r="AA107" s="10">
        <v>1792.52941894531</v>
      </c>
      <c r="AB107" s="10">
        <v>763.97863769531205</v>
      </c>
      <c r="AC107" s="10">
        <v>35.307292938232401</v>
      </c>
      <c r="AD107" s="10">
        <v>76.229072570800696</v>
      </c>
      <c r="AE107" s="10">
        <v>46.030532836913999</v>
      </c>
      <c r="AF107" s="10">
        <v>51.956253051757798</v>
      </c>
      <c r="AG107" s="10">
        <v>1.8434555530548</v>
      </c>
      <c r="AH107" s="10">
        <v>1.4165676832198999</v>
      </c>
      <c r="AI107" s="3">
        <f>ABS((J107-F107)/F107)</f>
        <v>5.215554492889022E-2</v>
      </c>
      <c r="AJ107" s="3">
        <f>ABS((J107-G107)/G107)</f>
        <v>0.34537674280568764</v>
      </c>
      <c r="AK107" s="3">
        <f>(AVERAGEIF($E:$E,_xlfn.CONCAT($A107,"_",$B107,"_",$C107,"_Standard"),$J:$J)-$J107)/$J107</f>
        <v>0.19117222356653168</v>
      </c>
      <c r="AL107" s="3">
        <f>(AVERAGEIF($E:$E,_xlfn.CONCAT($A107,"_",$B107,"_",$C107,"_Standard"),$H:$H)-$H107)/$H107</f>
        <v>0.1900428961953694</v>
      </c>
      <c r="AM107" s="3">
        <f>($J107+$M107-$L107)/$M107</f>
        <v>3.0229393726578762</v>
      </c>
    </row>
    <row r="108" spans="1:39" x14ac:dyDescent="0.25">
      <c r="A108" t="str" cm="1">
        <f t="array" ref="A108:D108">_xlfn.TEXTSPLIT(E108,"_")</f>
        <v>Sponza</v>
      </c>
      <c r="B108" t="str">
        <v>Plane</v>
      </c>
      <c r="C108" t="str">
        <v>Oblique</v>
      </c>
      <c r="D108" t="str">
        <v>Full</v>
      </c>
      <c r="E108" t="s">
        <v>636</v>
      </c>
      <c r="F108" s="10">
        <v>310.24542236328102</v>
      </c>
      <c r="G108" s="10">
        <v>274.02031707763604</v>
      </c>
      <c r="H108" s="21">
        <v>341.89703369140602</v>
      </c>
      <c r="I108" s="10">
        <v>197.956001281738</v>
      </c>
      <c r="J108" s="21">
        <v>319.32221984863202</v>
      </c>
      <c r="K108" s="10">
        <v>196.64700317382801</v>
      </c>
      <c r="L108" s="10">
        <v>217.56553649902301</v>
      </c>
      <c r="M108" s="10">
        <v>47.0823554992675</v>
      </c>
      <c r="N108" s="3">
        <v>0.98699998855590798</v>
      </c>
      <c r="O108" s="3">
        <v>0.479331225156784</v>
      </c>
      <c r="P108" s="3">
        <v>0.65249627828598</v>
      </c>
      <c r="Q108" s="3">
        <v>0.63198232650756803</v>
      </c>
      <c r="R108" s="3">
        <v>0.60621553659438998</v>
      </c>
      <c r="S108" s="3">
        <v>0.635417520999908</v>
      </c>
      <c r="T108" s="3">
        <v>0.69730567932128895</v>
      </c>
      <c r="U108">
        <v>46</v>
      </c>
      <c r="V108">
        <v>2</v>
      </c>
      <c r="W108">
        <v>100</v>
      </c>
      <c r="X108">
        <v>0.40000000596046398</v>
      </c>
      <c r="Y108">
        <v>1.29999995231628</v>
      </c>
      <c r="Z108">
        <v>0.89999997615814198</v>
      </c>
      <c r="AA108" s="10">
        <v>10211.34375</v>
      </c>
      <c r="AB108" s="10">
        <v>773.95989990234295</v>
      </c>
      <c r="AC108" s="10">
        <v>60.2575073242187</v>
      </c>
      <c r="AD108" s="10">
        <v>76.229072570800696</v>
      </c>
      <c r="AE108" s="10">
        <v>32.373882293701101</v>
      </c>
      <c r="AF108" s="10">
        <v>52.715553283691399</v>
      </c>
      <c r="AG108" s="10">
        <v>1.3335654735565099</v>
      </c>
      <c r="AH108" s="10">
        <v>1.4165676832198999</v>
      </c>
      <c r="AI108" s="3">
        <f>ABS((J108-F108)/F108)</f>
        <v>2.9256829693759489E-2</v>
      </c>
      <c r="AJ108" s="3">
        <f>ABS((J108-G108)/G108)</f>
        <v>0.1653231528746861</v>
      </c>
      <c r="AK108" s="3">
        <f>(AVERAGEIF($E:$E,_xlfn.CONCAT($A108,"_",$B108,"_",$C108,"_Standard"),$J:$J)-$J108)/$J108</f>
        <v>6.0395130696795529E-2</v>
      </c>
      <c r="AL108" s="3">
        <f>(AVERAGEIF($E:$E,_xlfn.CONCAT($A108,"_",$B108,"_",$C108,"_Standard"),$H:$H)-$H108)/$H108</f>
        <v>-7.9394591691985279E-3</v>
      </c>
      <c r="AM108" s="3">
        <f>($J108+$M108-$L108)/$M108</f>
        <v>3.1612487793052781</v>
      </c>
    </row>
    <row r="109" spans="1:39" x14ac:dyDescent="0.25">
      <c r="A109" t="str" cm="1">
        <f t="array" ref="A109:D109">_xlfn.TEXTSPLIT(E109,"_")</f>
        <v>Sponza</v>
      </c>
      <c r="B109" t="str">
        <v>Plane</v>
      </c>
      <c r="C109" t="str">
        <v>Parallel</v>
      </c>
      <c r="D109" t="str">
        <v>Full</v>
      </c>
      <c r="E109" t="s">
        <v>625</v>
      </c>
      <c r="F109" s="10">
        <v>73.788314819335895</v>
      </c>
      <c r="G109" s="10">
        <v>199.04884338378901</v>
      </c>
      <c r="H109" s="21">
        <v>75.872413635253906</v>
      </c>
      <c r="I109" s="10">
        <v>49.786998748779297</v>
      </c>
      <c r="J109" s="21">
        <v>74.683212280273395</v>
      </c>
      <c r="K109" s="10">
        <v>49.186000823974602</v>
      </c>
      <c r="L109" s="10">
        <v>147.572830200195</v>
      </c>
      <c r="M109" s="10">
        <v>208.18667602539</v>
      </c>
      <c r="N109" s="3">
        <v>0.99500000476837103</v>
      </c>
      <c r="O109" s="3">
        <v>0.17655237019062001</v>
      </c>
      <c r="P109" s="3">
        <v>0.18298219144344299</v>
      </c>
      <c r="Q109" s="3">
        <v>0.27475094795227001</v>
      </c>
      <c r="R109" s="3">
        <v>0.356541037559509</v>
      </c>
      <c r="S109" s="3">
        <v>0.58618515729904097</v>
      </c>
      <c r="T109" s="3">
        <v>0.75128692388534501</v>
      </c>
      <c r="U109">
        <v>32</v>
      </c>
      <c r="V109">
        <v>2</v>
      </c>
      <c r="W109">
        <v>100</v>
      </c>
      <c r="X109">
        <v>0.40000000596046398</v>
      </c>
      <c r="Y109">
        <v>1.29999995231628</v>
      </c>
      <c r="Z109">
        <v>0.89999997615814198</v>
      </c>
      <c r="AA109" s="10">
        <v>12959.093261718701</v>
      </c>
      <c r="AB109" s="10">
        <v>767.10388183593705</v>
      </c>
      <c r="AC109" s="10">
        <v>56.218711853027301</v>
      </c>
      <c r="AD109" s="10">
        <v>76.229072570800696</v>
      </c>
      <c r="AE109" s="10">
        <v>34.883228302001903</v>
      </c>
      <c r="AF109" s="10">
        <v>52.0361938476562</v>
      </c>
      <c r="AG109" s="10">
        <v>1.400319814682</v>
      </c>
      <c r="AH109" s="10">
        <v>1.4165676832198999</v>
      </c>
      <c r="AI109" s="3">
        <f>ABS((J109-F109)/F109)</f>
        <v>1.2127902136382658E-2</v>
      </c>
      <c r="AJ109" s="3">
        <f>ABS((J109-G109)/G109)</f>
        <v>0.62479956672606429</v>
      </c>
      <c r="AK109" s="3">
        <f>(AVERAGEIF($E:$E,_xlfn.CONCAT($A109,"_",$B109,"_",$C109,"_Standard"),$J:$J)-$J109)/$J109</f>
        <v>2.3296265414687873</v>
      </c>
      <c r="AL109" s="3">
        <f>(AVERAGEIF($E:$E,_xlfn.CONCAT($A109,"_",$B109,"_",$C109,"_Standard"),$H:$H)-$H109)/$H109</f>
        <v>2.29311237518412</v>
      </c>
      <c r="AM109" s="3">
        <f>($J109+$M109-$L109)/$M109</f>
        <v>0.64988336760306331</v>
      </c>
    </row>
    <row r="110" spans="1:39" x14ac:dyDescent="0.25">
      <c r="A110" t="str" cm="1">
        <f t="array" ref="A110:D110">_xlfn.TEXTSPLIT(E110,"_")</f>
        <v>Sponza</v>
      </c>
      <c r="B110" t="str">
        <v>Point</v>
      </c>
      <c r="C110" t="str">
        <v>15</v>
      </c>
      <c r="D110" t="str">
        <v>Full</v>
      </c>
      <c r="E110" t="s">
        <v>641</v>
      </c>
      <c r="F110" s="10">
        <v>177.82650756835901</v>
      </c>
      <c r="G110" s="10">
        <v>163.05776977539</v>
      </c>
      <c r="H110" s="21">
        <v>186.17019653320301</v>
      </c>
      <c r="I110" s="10">
        <v>110.36699676513599</v>
      </c>
      <c r="J110" s="21">
        <v>185.74620056152301</v>
      </c>
      <c r="K110" s="10">
        <v>110.15499877929599</v>
      </c>
      <c r="L110" s="10">
        <v>192.40623474121</v>
      </c>
      <c r="M110" s="10">
        <v>58</v>
      </c>
      <c r="N110" s="3">
        <v>0.990999996662139</v>
      </c>
      <c r="O110" s="3">
        <v>0.30303561687469399</v>
      </c>
      <c r="P110" s="3">
        <v>0.44910022616386402</v>
      </c>
      <c r="Q110" s="3">
        <v>0.53669410943984897</v>
      </c>
      <c r="R110" s="3">
        <v>0.54867899417877197</v>
      </c>
      <c r="S110" s="3">
        <v>0.60748535394668501</v>
      </c>
      <c r="T110" s="3">
        <v>0.72486269474029497</v>
      </c>
      <c r="U110">
        <v>84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0">
        <v>11636.568359375</v>
      </c>
      <c r="AB110" s="10">
        <v>765.79278564453102</v>
      </c>
      <c r="AC110" s="10">
        <v>60.703418731689403</v>
      </c>
      <c r="AD110" s="10">
        <v>76.229072570800696</v>
      </c>
      <c r="AE110" s="10">
        <v>43.687206268310497</v>
      </c>
      <c r="AF110" s="10">
        <v>51.809486389160099</v>
      </c>
      <c r="AG110" s="10">
        <v>1.3677328824996899</v>
      </c>
      <c r="AH110" s="10">
        <v>1.4165676832198999</v>
      </c>
      <c r="AI110" s="3">
        <f>ABS((J110-F110)/F110)</f>
        <v>4.4536065525099311E-2</v>
      </c>
      <c r="AJ110" s="3">
        <f>ABS((J110-G110)/G110)</f>
        <v>0.13914351224959126</v>
      </c>
      <c r="AK110" s="3">
        <f>(AVERAGEIF($E:$E,_xlfn.CONCAT($A110,"_",$B110,"_",$C110,"_Standard"),$J:$J)-$J110)/$J110</f>
        <v>1.1677180180534699</v>
      </c>
      <c r="AL110" s="3">
        <f>(AVERAGEIF($E:$E,_xlfn.CONCAT($A110,"_",$B110,"_",$C110,"_Standard"),$H:$H)-$H110)/$H110</f>
        <v>1.1650585000225402</v>
      </c>
      <c r="AM110" s="3">
        <f>($J110+$M110-$L110)/$M110</f>
        <v>0.88517182448815535</v>
      </c>
    </row>
    <row r="111" spans="1:39" x14ac:dyDescent="0.25">
      <c r="A111" t="str" cm="1">
        <f t="array" ref="A111:D111">_xlfn.TEXTSPLIT(E111,"_")</f>
        <v>Sponza</v>
      </c>
      <c r="B111" t="str">
        <v>Point</v>
      </c>
      <c r="C111" t="str">
        <v>45</v>
      </c>
      <c r="D111" t="str">
        <v>Full</v>
      </c>
      <c r="E111" t="s">
        <v>642</v>
      </c>
      <c r="F111" s="10">
        <v>198.72708129882801</v>
      </c>
      <c r="G111" s="10">
        <v>197.79815673828099</v>
      </c>
      <c r="H111" s="21">
        <v>228.403564453125</v>
      </c>
      <c r="I111" s="10">
        <v>137.38999938964801</v>
      </c>
      <c r="J111" s="21">
        <v>226.13757324218699</v>
      </c>
      <c r="K111" s="10">
        <v>136.23800659179599</v>
      </c>
      <c r="L111" s="10">
        <v>218.03526306152301</v>
      </c>
      <c r="M111" s="10">
        <v>27.596330642700099</v>
      </c>
      <c r="N111" s="3">
        <v>0.89099997282028198</v>
      </c>
      <c r="O111" s="3">
        <v>0.20955908298492401</v>
      </c>
      <c r="P111" s="3">
        <v>0.57087659835815396</v>
      </c>
      <c r="Q111" s="3">
        <v>0.62543076276779097</v>
      </c>
      <c r="R111" s="3">
        <v>0.59295749664306596</v>
      </c>
      <c r="S111" s="3">
        <v>0.63098526000976496</v>
      </c>
      <c r="T111" s="3">
        <v>0.73889088630676203</v>
      </c>
      <c r="U111">
        <v>78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0">
        <v>10056.46875</v>
      </c>
      <c r="AB111" s="10">
        <v>766.41827392578102</v>
      </c>
      <c r="AC111" s="10">
        <v>53.132003784179602</v>
      </c>
      <c r="AD111" s="10">
        <v>76.229072570800696</v>
      </c>
      <c r="AE111" s="10">
        <v>46.7857055664062</v>
      </c>
      <c r="AF111" s="10">
        <v>51.976764678955</v>
      </c>
      <c r="AG111" s="10">
        <v>1.46609270572662</v>
      </c>
      <c r="AH111" s="10">
        <v>1.4165676832198999</v>
      </c>
      <c r="AI111" s="3">
        <f>ABS((J111-F111)/F111)</f>
        <v>0.13793033020065107</v>
      </c>
      <c r="AJ111" s="3">
        <f>ABS((J111-G111)/G111)</f>
        <v>0.14327442161861817</v>
      </c>
      <c r="AK111" s="3">
        <f>(AVERAGEIF($E:$E,_xlfn.CONCAT($A111,"_",$B111,"_",$C111,"_Standard"),$J:$J)-$J111)/$J111</f>
        <v>0.7326953191843123</v>
      </c>
      <c r="AL111" s="3">
        <f>(AVERAGEIF($E:$E,_xlfn.CONCAT($A111,"_",$B111,"_",$C111,"_Standard"),$H:$H)-$H111)/$H111</f>
        <v>0.72542638430597861</v>
      </c>
      <c r="AM111" s="3">
        <f>($J111+$M111-$L111)/$M111</f>
        <v>1.2936009966530548</v>
      </c>
    </row>
    <row r="112" spans="1:39" x14ac:dyDescent="0.25">
      <c r="A112" t="str" cm="1">
        <f t="array" ref="A112:D112">_xlfn.TEXTSPLIT(E112,"_")</f>
        <v>Sponza</v>
      </c>
      <c r="B112" t="str">
        <v>Point</v>
      </c>
      <c r="C112" t="str">
        <v>Oblique</v>
      </c>
      <c r="D112" t="str">
        <v>Full</v>
      </c>
      <c r="E112" t="s">
        <v>643</v>
      </c>
      <c r="F112" s="10">
        <v>290.43194580078102</v>
      </c>
      <c r="G112" s="10">
        <v>241.92204284667901</v>
      </c>
      <c r="H112" s="21">
        <v>302.03439331054597</v>
      </c>
      <c r="I112" s="10">
        <v>178.31600189208899</v>
      </c>
      <c r="J112" s="21">
        <v>290.63484191894497</v>
      </c>
      <c r="K112" s="10">
        <v>180.95700073242099</v>
      </c>
      <c r="L112" s="10">
        <v>203.092514038085</v>
      </c>
      <c r="M112" s="10">
        <v>77.292312622070298</v>
      </c>
      <c r="N112" s="3">
        <v>0.962000012397766</v>
      </c>
      <c r="O112" s="3">
        <v>0.45685532689094499</v>
      </c>
      <c r="P112" s="3">
        <v>0.46255651116371099</v>
      </c>
      <c r="Q112" s="3">
        <v>0.57119894027709905</v>
      </c>
      <c r="R112" s="3">
        <v>0.58435511589050204</v>
      </c>
      <c r="S112" s="3">
        <v>0.64950430393218905</v>
      </c>
      <c r="T112" s="3">
        <v>0.71044474840164096</v>
      </c>
      <c r="U112">
        <v>44</v>
      </c>
      <c r="V112">
        <v>2</v>
      </c>
      <c r="W112">
        <v>100</v>
      </c>
      <c r="X112">
        <v>0.40000000596046398</v>
      </c>
      <c r="Y112">
        <v>1.29999995231628</v>
      </c>
      <c r="Z112">
        <v>0.89999997615814198</v>
      </c>
      <c r="AA112" s="10">
        <v>8952.2451171875</v>
      </c>
      <c r="AB112" s="10">
        <v>764.22119140625</v>
      </c>
      <c r="AC112" s="10">
        <v>59.402347564697202</v>
      </c>
      <c r="AD112" s="10">
        <v>76.229072570800696</v>
      </c>
      <c r="AE112" s="10">
        <v>39.098300933837798</v>
      </c>
      <c r="AF112" s="10">
        <v>51.682826995849602</v>
      </c>
      <c r="AG112" s="10">
        <v>1.4388068914413401</v>
      </c>
      <c r="AH112" s="10">
        <v>1.4165676832198999</v>
      </c>
      <c r="AI112" s="3">
        <f>ABS((J112-F112)/F112)</f>
        <v>6.9860124238234952E-4</v>
      </c>
      <c r="AJ112" s="3">
        <f>ABS((J112-G112)/G112)</f>
        <v>0.20135742282541111</v>
      </c>
      <c r="AK112" s="3">
        <f>(AVERAGEIF($E:$E,_xlfn.CONCAT($A112,"_",$B112,"_",$C112,"_Standard"),$J:$J)-$J112)/$J112</f>
        <v>0.60258528291396529</v>
      </c>
      <c r="AL112" s="3">
        <f>(AVERAGEIF($E:$E,_xlfn.CONCAT($A112,"_",$B112,"_",$C112,"_Standard"),$H:$H)-$H112)/$H112</f>
        <v>0.5491433165576538</v>
      </c>
      <c r="AM112" s="3">
        <f>($J112+$M112-$L112)/$M112</f>
        <v>2.132613644372479</v>
      </c>
    </row>
    <row r="113" spans="1:39" x14ac:dyDescent="0.25">
      <c r="A113" t="str" cm="1">
        <f t="array" ref="A113:D113">_xlfn.TEXTSPLIT(E113,"_")</f>
        <v>Sponza</v>
      </c>
      <c r="B113" t="str">
        <v>Point</v>
      </c>
      <c r="C113" t="str">
        <v>Parallel</v>
      </c>
      <c r="D113" t="str">
        <v>Full</v>
      </c>
      <c r="E113" t="s">
        <v>607</v>
      </c>
      <c r="F113" s="10">
        <v>186.75717163085901</v>
      </c>
      <c r="G113" s="10">
        <v>151.80270385742099</v>
      </c>
      <c r="H113" s="21">
        <v>189.47019958496</v>
      </c>
      <c r="I113" s="10">
        <v>112.637001037597</v>
      </c>
      <c r="J113" s="21">
        <v>189.47019958496</v>
      </c>
      <c r="K113" s="10">
        <v>112.637001037597</v>
      </c>
      <c r="L113" s="10">
        <v>204.31150817871</v>
      </c>
      <c r="M113" s="10">
        <v>189.47019958496</v>
      </c>
      <c r="N113" s="3">
        <v>1</v>
      </c>
      <c r="O113" s="3">
        <v>0.67392921447753895</v>
      </c>
      <c r="P113" s="3">
        <v>0.63533121347427302</v>
      </c>
      <c r="Q113" s="3">
        <v>0.634998619556427</v>
      </c>
      <c r="R113" s="3">
        <v>0.62429124116897505</v>
      </c>
      <c r="S113" s="3">
        <v>0.65743464231491</v>
      </c>
      <c r="T113" s="3">
        <v>0.72831916809081998</v>
      </c>
      <c r="U113">
        <v>76</v>
      </c>
      <c r="V113">
        <v>2</v>
      </c>
      <c r="W113">
        <v>100</v>
      </c>
      <c r="X113">
        <v>0.40000000596046398</v>
      </c>
      <c r="Y113">
        <v>1.29999995231628</v>
      </c>
      <c r="Z113">
        <v>0.89999997615814198</v>
      </c>
      <c r="AA113" s="10">
        <v>10732.763671875</v>
      </c>
      <c r="AB113" s="10">
        <v>768.85321044921795</v>
      </c>
      <c r="AC113" s="10">
        <v>60.649394989013601</v>
      </c>
      <c r="AD113" s="10">
        <v>76.229072570800696</v>
      </c>
      <c r="AE113" s="10">
        <v>41.025833129882798</v>
      </c>
      <c r="AF113" s="10">
        <v>51.7747383117675</v>
      </c>
      <c r="AG113" s="10">
        <v>1.37411713600158</v>
      </c>
      <c r="AH113" s="10">
        <v>1.4165676832198999</v>
      </c>
      <c r="AI113" s="3">
        <f>ABS((J113-F113)/F113)</f>
        <v>1.4527034921387212E-2</v>
      </c>
      <c r="AJ113" s="3">
        <f>ABS((J113-G113)/G113)</f>
        <v>0.24813455077136032</v>
      </c>
      <c r="AK113" s="3">
        <f>(AVERAGEIF($E:$E,_xlfn.CONCAT($A113,"_",$B113,"_",$C113,"_Standard"),$J:$J)-$J113)/$J113</f>
        <v>1.0309271417951371</v>
      </c>
      <c r="AL113" s="3">
        <f>(AVERAGEIF($E:$E,_xlfn.CONCAT($A113,"_",$B113,"_",$C113,"_Standard"),$H:$H)-$H113)/$H113</f>
        <v>1.0309271417951371</v>
      </c>
      <c r="AM113" s="3">
        <f>($J113+$M113-$L113)/$M113</f>
        <v>0.92166943072704666</v>
      </c>
    </row>
    <row r="114" spans="1:39" x14ac:dyDescent="0.25">
      <c r="A114" t="str" cm="1">
        <f t="array" ref="A114:D114">_xlfn.TEXTSPLIT(E114,"_")</f>
        <v>Suzanne</v>
      </c>
      <c r="B114" t="str">
        <v>Plane</v>
      </c>
      <c r="C114" t="str">
        <v>15</v>
      </c>
      <c r="D114" t="str">
        <v>Full</v>
      </c>
      <c r="E114" t="s">
        <v>649</v>
      </c>
      <c r="F114" s="10">
        <v>48.604644775390597</v>
      </c>
      <c r="G114" s="10">
        <v>43.145126342773402</v>
      </c>
      <c r="H114" s="21">
        <v>54.848361968994098</v>
      </c>
      <c r="I114" s="10">
        <v>35.299999237060497</v>
      </c>
      <c r="J114" s="21">
        <v>48.129196166992102</v>
      </c>
      <c r="K114" s="10">
        <v>31.462999343871999</v>
      </c>
      <c r="L114" s="10">
        <v>52.773166656494098</v>
      </c>
      <c r="M114" s="10">
        <v>19.477622985839801</v>
      </c>
      <c r="N114" s="3">
        <v>0.64700001478195102</v>
      </c>
      <c r="O114" s="3">
        <v>0.48773282766342102</v>
      </c>
      <c r="P114" s="3">
        <v>0.53623962402343694</v>
      </c>
      <c r="Q114" s="3">
        <v>0.54924112558364802</v>
      </c>
      <c r="R114" s="3">
        <v>0.61427843570709195</v>
      </c>
      <c r="S114" s="3">
        <v>0.62451672554016102</v>
      </c>
      <c r="T114" s="3">
        <v>0.62451672554016102</v>
      </c>
      <c r="U114">
        <v>16</v>
      </c>
      <c r="V114">
        <v>2</v>
      </c>
      <c r="W114">
        <v>100</v>
      </c>
      <c r="X114">
        <v>0.40000000596046398</v>
      </c>
      <c r="Y114">
        <v>1.29999995231628</v>
      </c>
      <c r="Z114">
        <v>0.89999997615814198</v>
      </c>
      <c r="AA114" s="10">
        <v>107.342872619628</v>
      </c>
      <c r="AB114" s="10">
        <v>6.2311940193176198</v>
      </c>
      <c r="AC114" s="10">
        <v>64.822273254394503</v>
      </c>
      <c r="AD114" s="10">
        <v>88.482398986816406</v>
      </c>
      <c r="AE114" s="10">
        <v>0.29080113768577498</v>
      </c>
      <c r="AF114" s="10">
        <v>0.305000960826873</v>
      </c>
      <c r="AG114" s="10">
        <v>2.10492515563964</v>
      </c>
      <c r="AH114" s="10">
        <v>1.1759834289550699</v>
      </c>
      <c r="AI114" s="3">
        <f>ABS((J114-F114)/F114)</f>
        <v>9.7819583003973011E-3</v>
      </c>
      <c r="AJ114" s="3">
        <f>ABS((J114-G114)/G114)</f>
        <v>0.11551872127159751</v>
      </c>
      <c r="AK114" s="3">
        <f>(AVERAGEIF($E:$E,_xlfn.CONCAT($A114,"_",$B114,"_",$C114,"_Standard"),$J:$J)-$J114)/$J114</f>
        <v>0.10863231347459573</v>
      </c>
      <c r="AL114" s="3">
        <f>(AVERAGEIF($E:$E,_xlfn.CONCAT($A114,"_",$B114,"_",$C114,"_Standard"),$H:$H)-$H114)/$H114</f>
        <v>9.5325141886981907E-2</v>
      </c>
      <c r="AM114" s="3">
        <f>($J114+$M114-$L114)/$M114</f>
        <v>0.76157406410021622</v>
      </c>
    </row>
    <row r="115" spans="1:39" x14ac:dyDescent="0.25">
      <c r="A115" t="str" cm="1">
        <f t="array" ref="A115:D115">_xlfn.TEXTSPLIT(E115,"_")</f>
        <v>Suzanne</v>
      </c>
      <c r="B115" t="str">
        <v>Plane</v>
      </c>
      <c r="C115" t="str">
        <v>45</v>
      </c>
      <c r="D115" t="str">
        <v>Full</v>
      </c>
      <c r="E115" t="s">
        <v>648</v>
      </c>
      <c r="F115" s="10">
        <v>59.601428985595703</v>
      </c>
      <c r="G115" s="10">
        <v>53.739414215087798</v>
      </c>
      <c r="H115" s="21">
        <v>67.958778381347599</v>
      </c>
      <c r="I115" s="10">
        <v>42.509998321533203</v>
      </c>
      <c r="J115" s="21">
        <v>59.452774047851499</v>
      </c>
      <c r="K115" s="10">
        <v>37.626998901367102</v>
      </c>
      <c r="L115" s="10">
        <v>55.706356048583899</v>
      </c>
      <c r="M115" s="10">
        <v>18.763229370117099</v>
      </c>
      <c r="N115" s="3">
        <v>0.55400002002715998</v>
      </c>
      <c r="O115" s="3">
        <v>0.54676586389541604</v>
      </c>
      <c r="P115" s="3">
        <v>0.57300949096679599</v>
      </c>
      <c r="Q115" s="3">
        <v>0.62311804294586104</v>
      </c>
      <c r="R115" s="3">
        <v>0.64201265573501498</v>
      </c>
      <c r="S115" s="3">
        <v>0.64774823188781705</v>
      </c>
      <c r="T115" s="3">
        <v>0.64791274070739702</v>
      </c>
      <c r="U115">
        <v>18</v>
      </c>
      <c r="V115">
        <v>2</v>
      </c>
      <c r="W115">
        <v>100</v>
      </c>
      <c r="X115">
        <v>0.40000000596046398</v>
      </c>
      <c r="Y115">
        <v>1.29999995231628</v>
      </c>
      <c r="Z115">
        <v>0.89999997615814198</v>
      </c>
      <c r="AA115" s="10">
        <v>35.876735687255803</v>
      </c>
      <c r="AB115" s="10">
        <v>6.1120953559875399</v>
      </c>
      <c r="AC115" s="10">
        <v>34.074317932128899</v>
      </c>
      <c r="AD115" s="10">
        <v>88.482398986816406</v>
      </c>
      <c r="AE115" s="10">
        <v>0.277901351451873</v>
      </c>
      <c r="AF115" s="10">
        <v>0.298400849103927</v>
      </c>
      <c r="AG115" s="10">
        <v>1.4098360538482599</v>
      </c>
      <c r="AH115" s="10">
        <v>1.1759834289550699</v>
      </c>
      <c r="AI115" s="3">
        <f>ABS((J115-F115)/F115)</f>
        <v>2.4941505644123243E-3</v>
      </c>
      <c r="AJ115" s="3">
        <f>ABS((J115-G115)/G115)</f>
        <v>0.10631600504420136</v>
      </c>
      <c r="AK115" s="3">
        <f>(AVERAGEIF($E:$E,_xlfn.CONCAT($A115,"_",$B115,"_",$C115,"_Standard"),$J:$J)-$J115)/$J115</f>
        <v>-6.1151074982220839E-2</v>
      </c>
      <c r="AL115" s="3">
        <f>(AVERAGEIF($E:$E,_xlfn.CONCAT($A115,"_",$B115,"_",$C115,"_Standard"),$H:$H)-$H115)/$H115</f>
        <v>-5.3496758291025154E-2</v>
      </c>
      <c r="AM115" s="3">
        <f>($J115+$M115-$L115)/$M115</f>
        <v>1.1996680808706766</v>
      </c>
    </row>
    <row r="116" spans="1:39" x14ac:dyDescent="0.25">
      <c r="A116" t="str" cm="1">
        <f t="array" ref="A116:D116">_xlfn.TEXTSPLIT(E116,"_")</f>
        <v>Suzanne</v>
      </c>
      <c r="B116" t="str">
        <v>Plane</v>
      </c>
      <c r="C116" t="str">
        <v>Oblique</v>
      </c>
      <c r="D116" t="str">
        <v>Full</v>
      </c>
      <c r="E116" t="s">
        <v>650</v>
      </c>
      <c r="F116" s="10">
        <v>34.250720977783203</v>
      </c>
      <c r="G116" s="10">
        <v>64.373039245605398</v>
      </c>
      <c r="H116" s="21">
        <v>40.4120063781738</v>
      </c>
      <c r="I116" s="10">
        <v>26.5259990692138</v>
      </c>
      <c r="J116" s="21">
        <v>32.966405868530202</v>
      </c>
      <c r="K116" s="10">
        <v>23.046999931335399</v>
      </c>
      <c r="L116" s="10">
        <v>23.018407821655199</v>
      </c>
      <c r="M116" s="10">
        <v>5.8247714042663503</v>
      </c>
      <c r="N116" s="3">
        <v>0.23299999535083701</v>
      </c>
      <c r="O116" s="3">
        <v>0.51558446884155196</v>
      </c>
      <c r="P116" s="3">
        <v>0.51558440923690796</v>
      </c>
      <c r="Q116" s="3">
        <v>0.571402788162231</v>
      </c>
      <c r="R116" s="3">
        <v>0.63207697868347101</v>
      </c>
      <c r="S116" s="3">
        <v>0.63885372877120905</v>
      </c>
      <c r="T116" s="3">
        <v>0.63885372877120905</v>
      </c>
      <c r="U116">
        <v>15</v>
      </c>
      <c r="V116">
        <v>2</v>
      </c>
      <c r="W116">
        <v>100</v>
      </c>
      <c r="X116">
        <v>0.40000000596046398</v>
      </c>
      <c r="Y116">
        <v>1.29999995231628</v>
      </c>
      <c r="Z116">
        <v>0.89999997615814198</v>
      </c>
      <c r="AA116" s="10">
        <v>114.784088134765</v>
      </c>
      <c r="AB116" s="10">
        <v>6.1876916885375897</v>
      </c>
      <c r="AC116" s="10">
        <v>64.309127807617102</v>
      </c>
      <c r="AD116" s="10">
        <v>88.482398986816406</v>
      </c>
      <c r="AE116" s="10">
        <v>0.31330084800720198</v>
      </c>
      <c r="AF116" s="10">
        <v>0.31230071187019298</v>
      </c>
      <c r="AG116" s="10">
        <v>2.08817434310913</v>
      </c>
      <c r="AH116" s="10">
        <v>1.1759834289550699</v>
      </c>
      <c r="AI116" s="3">
        <f>ABS((J116-F116)/F116)</f>
        <v>3.7497462026743152E-2</v>
      </c>
      <c r="AJ116" s="3">
        <f>ABS((J116-G116)/G116)</f>
        <v>0.48788489319648298</v>
      </c>
      <c r="AK116" s="3">
        <f>(AVERAGEIF($E:$E,_xlfn.CONCAT($A116,"_",$B116,"_",$C116,"_Standard"),$J:$J)-$J116)/$J116</f>
        <v>-0.28109822030236259</v>
      </c>
      <c r="AL116" s="3">
        <f>(AVERAGEIF($E:$E,_xlfn.CONCAT($A116,"_",$B116,"_",$C116,"_Standard"),$H:$H)-$H116)/$H116</f>
        <v>-0.3035434050122886</v>
      </c>
      <c r="AM116" s="3">
        <f>($J116+$M116-$L116)/$M116</f>
        <v>2.7078778472900411</v>
      </c>
    </row>
    <row r="117" spans="1:39" x14ac:dyDescent="0.25">
      <c r="A117" t="str" cm="1">
        <f t="array" ref="A117:D117">_xlfn.TEXTSPLIT(E117,"_")</f>
        <v>Suzanne</v>
      </c>
      <c r="B117" t="str">
        <v>Plane</v>
      </c>
      <c r="C117" t="str">
        <v>Parallel</v>
      </c>
      <c r="D117" t="str">
        <v>Full</v>
      </c>
      <c r="E117" t="s">
        <v>652</v>
      </c>
      <c r="F117" s="10">
        <v>35.270595550537102</v>
      </c>
      <c r="G117" s="10">
        <v>51.6055488586425</v>
      </c>
      <c r="H117" s="21">
        <v>40.866424560546797</v>
      </c>
      <c r="I117" s="10">
        <v>27.617000579833899</v>
      </c>
      <c r="J117" s="21">
        <v>36.1896362304687</v>
      </c>
      <c r="K117" s="10">
        <v>24.979000091552699</v>
      </c>
      <c r="L117" s="10">
        <v>47.001628875732401</v>
      </c>
      <c r="M117" s="10">
        <v>15.4225263595581</v>
      </c>
      <c r="N117" s="3">
        <v>0.70700001716613703</v>
      </c>
      <c r="O117" s="3">
        <v>0.22270734608173301</v>
      </c>
      <c r="P117" s="3">
        <v>0.26014688611030501</v>
      </c>
      <c r="Q117" s="3">
        <v>0.523026943206787</v>
      </c>
      <c r="R117" s="3">
        <v>0.60794198513030995</v>
      </c>
      <c r="S117" s="3">
        <v>0.61484944820403997</v>
      </c>
      <c r="T117" s="3">
        <v>0.61484944820403997</v>
      </c>
      <c r="U117">
        <v>14</v>
      </c>
      <c r="V117">
        <v>2</v>
      </c>
      <c r="W117">
        <v>100</v>
      </c>
      <c r="X117">
        <v>0.40000000596046398</v>
      </c>
      <c r="Y117">
        <v>1.29999995231628</v>
      </c>
      <c r="Z117">
        <v>0.89999997615814198</v>
      </c>
      <c r="AA117" s="10">
        <v>70.425323486328097</v>
      </c>
      <c r="AB117" s="10">
        <v>6.1940960884094203</v>
      </c>
      <c r="AC117" s="10">
        <v>63.171836853027301</v>
      </c>
      <c r="AD117" s="10">
        <v>88.482398986816406</v>
      </c>
      <c r="AE117" s="10">
        <v>0.20310120284557301</v>
      </c>
      <c r="AF117" s="10">
        <v>0.31480047106742798</v>
      </c>
      <c r="AG117" s="10">
        <v>2.09546542167663</v>
      </c>
      <c r="AH117" s="10">
        <v>1.1759834289550699</v>
      </c>
      <c r="AI117" s="3">
        <f>ABS((J117-F117)/F117)</f>
        <v>2.6056851765226367E-2</v>
      </c>
      <c r="AJ117" s="3">
        <f>ABS((J117-G117)/G117)</f>
        <v>0.29872587287853369</v>
      </c>
      <c r="AK117" s="3">
        <f>(AVERAGEIF($E:$E,_xlfn.CONCAT($A117,"_",$B117,"_",$C117,"_Standard"),$J:$J)-$J117)/$J117</f>
        <v>0.30971299780244405</v>
      </c>
      <c r="AL117" s="3">
        <f>(AVERAGEIF($E:$E,_xlfn.CONCAT($A117,"_",$B117,"_",$C117,"_Standard"),$H:$H)-$H117)/$H117</f>
        <v>0.27426917932867562</v>
      </c>
      <c r="AM117" s="3">
        <f>($J117+$M117-$L117)/$M117</f>
        <v>0.29894801972162122</v>
      </c>
    </row>
    <row r="118" spans="1:39" x14ac:dyDescent="0.25">
      <c r="A118" t="str" cm="1">
        <f t="array" ref="A118:D118">_xlfn.TEXTSPLIT(E118,"_")</f>
        <v>Suzanne</v>
      </c>
      <c r="B118" t="str">
        <v>Point</v>
      </c>
      <c r="C118" t="str">
        <v>15</v>
      </c>
      <c r="D118" t="str">
        <v>Full</v>
      </c>
      <c r="E118" t="s">
        <v>645</v>
      </c>
      <c r="F118" s="10">
        <v>42.3379096984863</v>
      </c>
      <c r="G118" s="10">
        <v>42.886550903320298</v>
      </c>
      <c r="H118" s="21">
        <v>52.969192504882798</v>
      </c>
      <c r="I118" s="10">
        <v>33.702999114990199</v>
      </c>
      <c r="J118" s="21">
        <v>45.355594635009702</v>
      </c>
      <c r="K118" s="10">
        <v>29.465000152587798</v>
      </c>
      <c r="L118" s="10">
        <v>45.679985046386697</v>
      </c>
      <c r="M118" s="10">
        <v>15.2838697433471</v>
      </c>
      <c r="N118" s="3">
        <v>0.53200000524520796</v>
      </c>
      <c r="O118" s="3">
        <v>0.437472283840179</v>
      </c>
      <c r="P118" s="3">
        <v>0.48160052299499501</v>
      </c>
      <c r="Q118" s="3">
        <v>0.546530961990356</v>
      </c>
      <c r="R118" s="3">
        <v>0.61882108449935902</v>
      </c>
      <c r="S118" s="3">
        <v>0.63084965944290095</v>
      </c>
      <c r="T118" s="3">
        <v>0.63084965944290095</v>
      </c>
      <c r="U118">
        <v>16</v>
      </c>
      <c r="V118">
        <v>2</v>
      </c>
      <c r="W118">
        <v>100</v>
      </c>
      <c r="X118">
        <v>0.40000000596046398</v>
      </c>
      <c r="Y118">
        <v>1.29999995231628</v>
      </c>
      <c r="Z118">
        <v>0.89999997615814198</v>
      </c>
      <c r="AA118" s="10">
        <v>100.92636108398401</v>
      </c>
      <c r="AB118" s="10">
        <v>6.1772952079772896</v>
      </c>
      <c r="AC118" s="10">
        <v>64.490608215332003</v>
      </c>
      <c r="AD118" s="10">
        <v>88.482398986816406</v>
      </c>
      <c r="AE118" s="10">
        <v>0.31920093297958302</v>
      </c>
      <c r="AF118" s="10">
        <v>0.30780076980590798</v>
      </c>
      <c r="AG118" s="10">
        <v>2.1043841838836599</v>
      </c>
      <c r="AH118" s="10">
        <v>1.1759834289550699</v>
      </c>
      <c r="AI118" s="3">
        <f>ABS((J118-F118)/F118)</f>
        <v>7.1276190960161939E-2</v>
      </c>
      <c r="AJ118" s="3">
        <f>ABS((J118-G118)/G118)</f>
        <v>5.7571515537712517E-2</v>
      </c>
      <c r="AK118" s="3">
        <f>(AVERAGEIF($E:$E,_xlfn.CONCAT($A118,"_",$B118,"_",$C118,"_Standard"),$J:$J)-$J118)/$J118</f>
        <v>9.7575320884965594E-2</v>
      </c>
      <c r="AL118" s="3">
        <f>(AVERAGEIF($E:$E,_xlfn.CONCAT($A118,"_",$B118,"_",$C118,"_Standard"),$H:$H)-$H118)/$H118</f>
        <v>8.3550273392005089E-2</v>
      </c>
      <c r="AM118" s="3">
        <f>($J118+$M118-$L118)/$M118</f>
        <v>0.9787756362214356</v>
      </c>
    </row>
    <row r="119" spans="1:39" x14ac:dyDescent="0.25">
      <c r="A119" t="str" cm="1">
        <f t="array" ref="A119:D119">_xlfn.TEXTSPLIT(E119,"_")</f>
        <v>Suzanne</v>
      </c>
      <c r="B119" t="str">
        <v>Point</v>
      </c>
      <c r="C119" t="str">
        <v>45</v>
      </c>
      <c r="D119" t="str">
        <v>Full</v>
      </c>
      <c r="E119" t="s">
        <v>646</v>
      </c>
      <c r="F119" s="10">
        <v>52.819625854492102</v>
      </c>
      <c r="G119" s="10">
        <v>50.621364593505803</v>
      </c>
      <c r="H119" s="21">
        <v>62.396770477294901</v>
      </c>
      <c r="I119" s="10">
        <v>38.882999420166001</v>
      </c>
      <c r="J119" s="21">
        <v>54.949974060058501</v>
      </c>
      <c r="K119" s="10">
        <v>34.671001434326101</v>
      </c>
      <c r="L119" s="10">
        <v>49.226795196533203</v>
      </c>
      <c r="M119" s="10">
        <v>16.280647277831999</v>
      </c>
      <c r="N119" s="3">
        <v>0.52600002288818304</v>
      </c>
      <c r="O119" s="3">
        <v>0.55527865886688199</v>
      </c>
      <c r="P119" s="3">
        <v>0.58287298679351796</v>
      </c>
      <c r="Q119" s="3">
        <v>0.61205977201461703</v>
      </c>
      <c r="R119" s="3">
        <v>0.63992291688919001</v>
      </c>
      <c r="S119" s="3">
        <v>0.64526724815368597</v>
      </c>
      <c r="T119" s="3">
        <v>0.64535498619079501</v>
      </c>
      <c r="U119">
        <v>18</v>
      </c>
      <c r="V119">
        <v>2</v>
      </c>
      <c r="W119">
        <v>100</v>
      </c>
      <c r="X119">
        <v>0.40000000596046398</v>
      </c>
      <c r="Y119">
        <v>1.29999995231628</v>
      </c>
      <c r="Z119">
        <v>0.89999997615814198</v>
      </c>
      <c r="AA119" s="10">
        <v>45.188228607177699</v>
      </c>
      <c r="AB119" s="10">
        <v>6.1679925918579102</v>
      </c>
      <c r="AC119" s="10">
        <v>38.521278381347599</v>
      </c>
      <c r="AD119" s="10">
        <v>88.482398986816406</v>
      </c>
      <c r="AE119" s="10">
        <v>0.31590083241462702</v>
      </c>
      <c r="AF119" s="10">
        <v>0.30320093035697898</v>
      </c>
      <c r="AG119" s="10">
        <v>1.5127660036087001</v>
      </c>
      <c r="AH119" s="10">
        <v>1.1759834289550699</v>
      </c>
      <c r="AI119" s="3">
        <f>ABS((J119-F119)/F119)</f>
        <v>4.0332512226328492E-2</v>
      </c>
      <c r="AJ119" s="3">
        <f>ABS((J119-G119)/G119)</f>
        <v>8.5509537352693468E-2</v>
      </c>
      <c r="AK119" s="3">
        <f>(AVERAGEIF($E:$E,_xlfn.CONCAT($A119,"_",$B119,"_",$C119,"_Standard"),$J:$J)-$J119)/$J119</f>
        <v>-4.5437821238271621E-2</v>
      </c>
      <c r="AL119" s="3">
        <f>(AVERAGEIF($E:$E,_xlfn.CONCAT($A119,"_",$B119,"_",$C119,"_Standard"),$H:$H)-$H119)/$H119</f>
        <v>-4.0015066388645028E-2</v>
      </c>
      <c r="AM119" s="3">
        <f>($J119+$M119-$L119)/$M119</f>
        <v>1.3515326366242251</v>
      </c>
    </row>
    <row r="120" spans="1:39" x14ac:dyDescent="0.25">
      <c r="A120" t="str" cm="1">
        <f t="array" ref="A120:D120">_xlfn.TEXTSPLIT(E120,"_")</f>
        <v>Suzanne</v>
      </c>
      <c r="B120" t="str">
        <v>Point</v>
      </c>
      <c r="C120" t="str">
        <v>Oblique</v>
      </c>
      <c r="D120" t="str">
        <v>Full</v>
      </c>
      <c r="E120" t="s">
        <v>647</v>
      </c>
      <c r="F120" s="10">
        <v>69.959629058837805</v>
      </c>
      <c r="G120" s="10">
        <v>69.644680023193303</v>
      </c>
      <c r="H120" s="21">
        <v>89.715167999267493</v>
      </c>
      <c r="I120" s="10">
        <v>53.592998504638601</v>
      </c>
      <c r="J120" s="21">
        <v>70.149509429931598</v>
      </c>
      <c r="K120" s="10">
        <v>47.701000213623004</v>
      </c>
      <c r="L120" s="10">
        <v>49.466773986816399</v>
      </c>
      <c r="M120" s="10">
        <v>14.670143127441399</v>
      </c>
      <c r="N120" s="3">
        <v>0.44800001382827698</v>
      </c>
      <c r="O120" s="3">
        <v>0.54287678003311102</v>
      </c>
      <c r="P120" s="3">
        <v>0.57147836685180597</v>
      </c>
      <c r="Q120" s="3">
        <v>0.58781558275222701</v>
      </c>
      <c r="R120" s="3">
        <v>0.63626062870025601</v>
      </c>
      <c r="S120" s="3">
        <v>0.64329731464385898</v>
      </c>
      <c r="T120" s="3">
        <v>0.64329731464385898</v>
      </c>
      <c r="U120">
        <v>16</v>
      </c>
      <c r="V120">
        <v>2</v>
      </c>
      <c r="W120">
        <v>100</v>
      </c>
      <c r="X120">
        <v>0.40000000596046398</v>
      </c>
      <c r="Y120">
        <v>1.29999995231628</v>
      </c>
      <c r="Z120">
        <v>0.89999997615814198</v>
      </c>
      <c r="AA120" s="10">
        <v>105.108222961425</v>
      </c>
      <c r="AB120" s="10">
        <v>6.2421917915344203</v>
      </c>
      <c r="AC120" s="10">
        <v>64.738586425781193</v>
      </c>
      <c r="AD120" s="10">
        <v>88.482398986816406</v>
      </c>
      <c r="AE120" s="10">
        <v>0.31680104136466902</v>
      </c>
      <c r="AF120" s="10">
        <v>0.30920067429542503</v>
      </c>
      <c r="AG120" s="10">
        <v>2.1006224155425999</v>
      </c>
      <c r="AH120" s="10">
        <v>1.1759834289550699</v>
      </c>
      <c r="AI120" s="3">
        <f>ABS((J120-F120)/F120)</f>
        <v>2.7141420508976465E-3</v>
      </c>
      <c r="AJ120" s="3">
        <f>ABS((J120-G120)/G120)</f>
        <v>7.2486427760192953E-3</v>
      </c>
      <c r="AK120" s="3">
        <f>(AVERAGEIF($E:$E,_xlfn.CONCAT($A120,"_",$B120,"_",$C120,"_Standard"),$J:$J)-$J120)/$J120</f>
        <v>-0.33563360552643934</v>
      </c>
      <c r="AL120" s="3">
        <f>(AVERAGEIF($E:$E,_xlfn.CONCAT($A120,"_",$B120,"_",$C120,"_Standard"),$H:$H)-$H120)/$H120</f>
        <v>-0.38506276794833683</v>
      </c>
      <c r="AM120" s="3">
        <f>($J120+$M120-$L120)/$M120</f>
        <v>2.4098523281907775</v>
      </c>
    </row>
    <row r="121" spans="1:39" x14ac:dyDescent="0.25">
      <c r="A121" t="str" cm="1">
        <f t="array" ref="A121:D121">_xlfn.TEXTSPLIT(E121,"_")</f>
        <v>Suzanne</v>
      </c>
      <c r="B121" t="str">
        <v>Point</v>
      </c>
      <c r="C121" t="str">
        <v>Parallel</v>
      </c>
      <c r="D121" t="str">
        <v>Full</v>
      </c>
      <c r="E121" t="s">
        <v>644</v>
      </c>
      <c r="F121" s="10">
        <v>45.421554565429602</v>
      </c>
      <c r="G121" s="10">
        <v>44.979522705078097</v>
      </c>
      <c r="H121" s="21">
        <v>53.266834259033203</v>
      </c>
      <c r="I121" s="10">
        <v>34.120998382568303</v>
      </c>
      <c r="J121" s="21">
        <v>45.330436706542898</v>
      </c>
      <c r="K121" s="10">
        <v>29.631999969482401</v>
      </c>
      <c r="L121" s="10">
        <v>47.386451721191399</v>
      </c>
      <c r="M121" s="10">
        <v>17.914739608764599</v>
      </c>
      <c r="N121" s="3">
        <v>0.57800000905990601</v>
      </c>
      <c r="O121" s="3">
        <v>0.344019144773483</v>
      </c>
      <c r="P121" s="3">
        <v>0.43953597545623702</v>
      </c>
      <c r="Q121" s="3">
        <v>0.53744429349899203</v>
      </c>
      <c r="R121" s="3">
        <v>0.60573047399520796</v>
      </c>
      <c r="S121" s="3">
        <v>0.61773067712783802</v>
      </c>
      <c r="T121" s="3">
        <v>0.61773067712783802</v>
      </c>
      <c r="U121">
        <v>16</v>
      </c>
      <c r="V121">
        <v>2</v>
      </c>
      <c r="W121">
        <v>100</v>
      </c>
      <c r="X121">
        <v>0.40000000596046398</v>
      </c>
      <c r="Y121">
        <v>1.29999995231628</v>
      </c>
      <c r="Z121">
        <v>0.89999997615814198</v>
      </c>
      <c r="AA121" s="10">
        <v>97.026168823242102</v>
      </c>
      <c r="AB121" s="10">
        <v>6.2794938087463299</v>
      </c>
      <c r="AC121" s="10">
        <v>63.120330810546797</v>
      </c>
      <c r="AD121" s="10">
        <v>88.482398986816406</v>
      </c>
      <c r="AE121" s="10">
        <v>0.31630095839500399</v>
      </c>
      <c r="AF121" s="10">
        <v>0.31250068545341397</v>
      </c>
      <c r="AG121" s="10">
        <v>2.1006224155425999</v>
      </c>
      <c r="AH121" s="10">
        <v>1.1759834289550699</v>
      </c>
      <c r="AI121" s="3">
        <f>ABS((J121-F121)/F121)</f>
        <v>2.0060488849066044E-3</v>
      </c>
      <c r="AJ121" s="3">
        <f>ABS((J121-G121)/G121)</f>
        <v>7.8016390650846911E-3</v>
      </c>
      <c r="AK121" s="3">
        <f>(AVERAGEIF($E:$E,_xlfn.CONCAT($A121,"_",$B121,"_",$C121,"_Standard"),$J:$J)-$J121)/$J121</f>
        <v>9.0200016796962171E-2</v>
      </c>
      <c r="AL121" s="3">
        <f>(AVERAGEIF($E:$E,_xlfn.CONCAT($A121,"_",$B121,"_",$C121,"_Standard"),$H:$H)-$H121)/$H121</f>
        <v>7.6760896792878161E-2</v>
      </c>
      <c r="AM121" s="3">
        <f>($J121+$M121-$L121)/$M121</f>
        <v>0.88523332967437507</v>
      </c>
    </row>
    <row r="122" spans="1:39" x14ac:dyDescent="0.25">
      <c r="A122" t="str" cm="1">
        <f t="array" ref="A122:D122">_xlfn.TEXTSPLIT(E122,"_")</f>
        <v>Wood</v>
      </c>
      <c r="B122" t="str">
        <v>Plane</v>
      </c>
      <c r="C122" t="str">
        <v>15</v>
      </c>
      <c r="D122" t="str">
        <v>Full</v>
      </c>
      <c r="E122" t="s">
        <v>593</v>
      </c>
      <c r="F122" s="10">
        <v>111.79843139648401</v>
      </c>
      <c r="G122" s="10">
        <v>110.415885925292</v>
      </c>
      <c r="H122" s="21">
        <v>126.021446228027</v>
      </c>
      <c r="I122" s="10">
        <v>81.521003723144503</v>
      </c>
      <c r="J122" s="21">
        <v>111.057884216308</v>
      </c>
      <c r="K122" s="10">
        <v>72.630996704101506</v>
      </c>
      <c r="L122" s="10">
        <v>135.69572448730401</v>
      </c>
      <c r="M122" s="10">
        <v>58.352386474609297</v>
      </c>
      <c r="N122" s="3">
        <v>0.64700001478195102</v>
      </c>
      <c r="O122" s="3">
        <v>0.71093893051147405</v>
      </c>
      <c r="P122" s="3">
        <v>0.75969702005386297</v>
      </c>
      <c r="Q122" s="3">
        <v>0.77175974845886197</v>
      </c>
      <c r="R122" s="3">
        <v>0.80738812685012795</v>
      </c>
      <c r="S122" s="3">
        <v>0.83110010623931796</v>
      </c>
      <c r="T122" s="3">
        <v>0.83332532644271795</v>
      </c>
      <c r="U122">
        <v>23</v>
      </c>
      <c r="V122">
        <v>2</v>
      </c>
      <c r="W122">
        <v>100</v>
      </c>
      <c r="X122">
        <v>0.40000000596046398</v>
      </c>
      <c r="Y122">
        <v>1.29999995231628</v>
      </c>
      <c r="Z122">
        <v>0.89999997615814198</v>
      </c>
      <c r="AA122" s="10">
        <v>568.88031005859295</v>
      </c>
      <c r="AB122" s="10">
        <v>32.450428009033203</v>
      </c>
      <c r="AC122" s="10">
        <v>52.497703552246001</v>
      </c>
      <c r="AD122" s="10">
        <v>66.061386108398395</v>
      </c>
      <c r="AE122" s="10">
        <v>2.1461985111236501</v>
      </c>
      <c r="AF122" s="10">
        <v>2.7297267913818302</v>
      </c>
      <c r="AG122" s="10">
        <v>2.2672307491302401</v>
      </c>
      <c r="AH122" s="10">
        <v>1.54545450210571</v>
      </c>
      <c r="AI122" s="3">
        <f>ABS((J122-F122)/F122)</f>
        <v>6.6239496469294688E-3</v>
      </c>
      <c r="AJ122" s="3">
        <f>ABS((J122-G122)/G122)</f>
        <v>5.8143652576439411E-3</v>
      </c>
      <c r="AK122" s="3">
        <f>(AVERAGEIF($E:$E,_xlfn.CONCAT($A122,"_",$B122,"_",$C122,"_Standard"),$J:$J)-$J122)/$J122</f>
        <v>1.8257216204439375</v>
      </c>
      <c r="AL122" s="3">
        <f>(AVERAGEIF($E:$E,_xlfn.CONCAT($A122,"_",$B122,"_",$C122,"_Standard"),$H:$H)-$H122)/$H122</f>
        <v>1.6089386878451746</v>
      </c>
      <c r="AM122" s="3">
        <f>($J122+$M122-$L122)/$M122</f>
        <v>0.57777493330599927</v>
      </c>
    </row>
    <row r="123" spans="1:39" x14ac:dyDescent="0.25">
      <c r="A123" t="str" cm="1">
        <f t="array" ref="A123:D123">_xlfn.TEXTSPLIT(E123,"_")</f>
        <v>Wood</v>
      </c>
      <c r="B123" t="str">
        <v>Plane</v>
      </c>
      <c r="C123" t="str">
        <v>45</v>
      </c>
      <c r="D123" t="str">
        <v>Full</v>
      </c>
      <c r="E123" t="s">
        <v>596</v>
      </c>
      <c r="F123" s="10">
        <v>323.41000366210898</v>
      </c>
      <c r="G123" s="10">
        <v>229.935623168945</v>
      </c>
      <c r="H123" s="21">
        <v>326.68927001953102</v>
      </c>
      <c r="I123" s="10">
        <v>244.83700561523401</v>
      </c>
      <c r="J123" s="21">
        <v>314.92419433593699</v>
      </c>
      <c r="K123" s="10">
        <v>238.04299926757801</v>
      </c>
      <c r="L123" s="10">
        <v>158.18679809570301</v>
      </c>
      <c r="M123" s="10">
        <v>54.695976257324197</v>
      </c>
      <c r="N123" s="3">
        <v>0.69999998807907104</v>
      </c>
      <c r="O123" s="3">
        <v>0.77184379100799505</v>
      </c>
      <c r="P123" s="3">
        <v>0.817812860012054</v>
      </c>
      <c r="Q123" s="3">
        <v>0.81930744647979703</v>
      </c>
      <c r="R123" s="3">
        <v>0.81830340623855502</v>
      </c>
      <c r="S123" s="3">
        <v>0.81041002273559504</v>
      </c>
      <c r="T123" s="3">
        <v>0.81135547161102295</v>
      </c>
      <c r="U123">
        <v>26</v>
      </c>
      <c r="V123">
        <v>2</v>
      </c>
      <c r="W123">
        <v>100</v>
      </c>
      <c r="X123">
        <v>0.40000000596046398</v>
      </c>
      <c r="Y123">
        <v>1.29999995231628</v>
      </c>
      <c r="Z123">
        <v>0.89999997615814198</v>
      </c>
      <c r="AA123" s="10">
        <v>139.97575378417901</v>
      </c>
      <c r="AB123" s="10">
        <v>32.478630065917898</v>
      </c>
      <c r="AC123" s="10">
        <v>32.625640869140597</v>
      </c>
      <c r="AD123" s="10">
        <v>66.061386108398395</v>
      </c>
      <c r="AE123" s="10">
        <v>1.91828489303588</v>
      </c>
      <c r="AF123" s="10">
        <v>2.7507283687591499</v>
      </c>
      <c r="AG123" s="10">
        <v>2.25421142578125</v>
      </c>
      <c r="AH123" s="10">
        <v>1.54545450210571</v>
      </c>
      <c r="AI123" s="3">
        <f>ABS((J123-F123)/F123)</f>
        <v>2.6238549303001027E-2</v>
      </c>
      <c r="AJ123" s="3">
        <f>ABS((J123-G123)/G123)</f>
        <v>0.3696189828948197</v>
      </c>
      <c r="AK123" s="3">
        <f>(AVERAGEIF($E:$E,_xlfn.CONCAT($A123,"_",$B123,"_",$C123,"_Standard"),$J:$J)-$J123)/$J123</f>
        <v>0.20578237027682644</v>
      </c>
      <c r="AL123" s="3">
        <f>(AVERAGEIF($E:$E,_xlfn.CONCAT($A123,"_",$B123,"_",$C123,"_Standard"),$H:$H)-$H123)/$H123</f>
        <v>0.19837077300846029</v>
      </c>
      <c r="AM123" s="3">
        <f>($J123+$M123-$L123)/$M123</f>
        <v>3.8656110918076116</v>
      </c>
    </row>
    <row r="124" spans="1:39" x14ac:dyDescent="0.25">
      <c r="A124" t="str" cm="1">
        <f t="array" ref="A124:D124">_xlfn.TEXTSPLIT(E124,"_")</f>
        <v>Wood</v>
      </c>
      <c r="B124" t="str">
        <v>Plane</v>
      </c>
      <c r="C124" t="str">
        <v>Oblique</v>
      </c>
      <c r="D124" t="str">
        <v>Full</v>
      </c>
      <c r="E124" t="s">
        <v>594</v>
      </c>
      <c r="F124" s="10">
        <v>162.52062988281199</v>
      </c>
      <c r="G124" s="10">
        <v>139.7932434082031</v>
      </c>
      <c r="H124" s="21">
        <v>185.12171936035099</v>
      </c>
      <c r="I124" s="10">
        <v>117.4599990844726</v>
      </c>
      <c r="J124" s="21">
        <v>179.95582580566401</v>
      </c>
      <c r="K124" s="10">
        <v>112.93800354003901</v>
      </c>
      <c r="L124" s="10">
        <v>129.94598388671801</v>
      </c>
      <c r="M124" s="10">
        <v>52.674308776855398</v>
      </c>
      <c r="N124" s="3">
        <v>0.70399999618530196</v>
      </c>
      <c r="O124" s="3">
        <v>0.74220710992813099</v>
      </c>
      <c r="P124" s="3">
        <v>0.76572960615158003</v>
      </c>
      <c r="Q124" s="3">
        <v>0.74582278728485096</v>
      </c>
      <c r="R124" s="3">
        <v>0.790480077266693</v>
      </c>
      <c r="S124" s="3">
        <v>0.81544691324233998</v>
      </c>
      <c r="T124" s="3">
        <v>0.82273882627487105</v>
      </c>
      <c r="U124">
        <v>25</v>
      </c>
      <c r="V124">
        <v>2</v>
      </c>
      <c r="W124">
        <v>100</v>
      </c>
      <c r="X124">
        <v>0.40000000596046398</v>
      </c>
      <c r="Y124">
        <v>1.29999995231628</v>
      </c>
      <c r="Z124">
        <v>0.89999997615814198</v>
      </c>
      <c r="AA124" s="10">
        <v>621.54730224609295</v>
      </c>
      <c r="AB124" s="10">
        <v>32.369422912597599</v>
      </c>
      <c r="AC124" s="10">
        <v>52.728588104247997</v>
      </c>
      <c r="AD124" s="10">
        <v>66.061386108398395</v>
      </c>
      <c r="AE124" s="10">
        <v>2.3031117916107098</v>
      </c>
      <c r="AF124" s="10">
        <v>2.77642798423767</v>
      </c>
      <c r="AG124" s="10">
        <v>1.72001576423645</v>
      </c>
      <c r="AH124" s="10">
        <v>1.54545450210571</v>
      </c>
      <c r="AI124" s="3">
        <f>ABS((J124-F124)/F124)</f>
        <v>0.10727989385362298</v>
      </c>
      <c r="AJ124" s="3">
        <f>ABS((J124-G124)/G124)</f>
        <v>0.28729988244270294</v>
      </c>
      <c r="AK124" s="3">
        <f>(AVERAGEIF($E:$E,_xlfn.CONCAT($A124,"_",$B124,"_",$C124,"_Standard"),$J:$J)-$J124)/$J124</f>
        <v>0.77029987065001693</v>
      </c>
      <c r="AL124" s="3">
        <f>(AVERAGEIF($E:$E,_xlfn.CONCAT($A124,"_",$B124,"_",$C124,"_Standard"),$H:$H)-$H124)/$H124</f>
        <v>0.78121513134907938</v>
      </c>
      <c r="AM124" s="3">
        <f>($J124+$M124-$L124)/$M124</f>
        <v>1.949416197007978</v>
      </c>
    </row>
    <row r="125" spans="1:39" x14ac:dyDescent="0.25">
      <c r="A125" t="str" cm="1">
        <f t="array" ref="A125:D125">_xlfn.TEXTSPLIT(E125,"_")</f>
        <v>Wood</v>
      </c>
      <c r="B125" t="str">
        <v>Plane</v>
      </c>
      <c r="C125" t="str">
        <v>Parallel</v>
      </c>
      <c r="D125" t="str">
        <v>Full</v>
      </c>
      <c r="E125" t="s">
        <v>651</v>
      </c>
      <c r="F125" s="10">
        <v>94.229827880859304</v>
      </c>
      <c r="G125" s="10">
        <v>101.76104736328099</v>
      </c>
      <c r="H125" s="21">
        <v>118.195991516113</v>
      </c>
      <c r="I125" s="10">
        <v>78.6510009765625</v>
      </c>
      <c r="J125" s="21">
        <v>93.630088806152301</v>
      </c>
      <c r="K125" s="10">
        <v>63.158000946044901</v>
      </c>
      <c r="L125" s="10">
        <v>144.97621154785099</v>
      </c>
      <c r="M125" s="10">
        <v>87.447265625</v>
      </c>
      <c r="N125" s="3">
        <v>0.73699998855590798</v>
      </c>
      <c r="O125" s="3">
        <v>0.54162895679473799</v>
      </c>
      <c r="P125" s="3">
        <v>0.56678646802902199</v>
      </c>
      <c r="Q125" s="3">
        <v>0.61822599172592096</v>
      </c>
      <c r="R125" s="3">
        <v>0.72704172134399403</v>
      </c>
      <c r="S125" s="3">
        <v>0.79559999704360895</v>
      </c>
      <c r="T125" s="3">
        <v>0.82496148347854603</v>
      </c>
      <c r="U125">
        <v>25</v>
      </c>
      <c r="V125">
        <v>2</v>
      </c>
      <c r="W125">
        <v>100</v>
      </c>
      <c r="X125">
        <v>0.40000000596046398</v>
      </c>
      <c r="Y125">
        <v>1.29999995231628</v>
      </c>
      <c r="Z125">
        <v>0.89999997615814198</v>
      </c>
      <c r="AA125" s="10">
        <v>408.67233276367102</v>
      </c>
      <c r="AB125" s="10">
        <v>40.444583892822202</v>
      </c>
      <c r="AC125" s="10">
        <v>52.639999389648402</v>
      </c>
      <c r="AD125" s="10">
        <v>66.061386108398395</v>
      </c>
      <c r="AE125" s="10">
        <v>1.99380230903625</v>
      </c>
      <c r="AF125" s="10">
        <v>3.0136339664459202</v>
      </c>
      <c r="AG125" s="10">
        <v>2.2324252128600999</v>
      </c>
      <c r="AH125" s="10">
        <v>1.54545450210571</v>
      </c>
      <c r="AI125" s="3">
        <f>ABS((J125-F125)/F125)</f>
        <v>6.3646415173897021E-3</v>
      </c>
      <c r="AJ125" s="3">
        <f>ABS((J125-G125)/G125)</f>
        <v>7.9902465312701093E-2</v>
      </c>
      <c r="AK125" s="3">
        <f>(AVERAGEIF($E:$E,_xlfn.CONCAT($A125,"_",$B125,"_",$C125,"_Standard"),$J:$J)-$J125)/$J125</f>
        <v>1.34884430223781</v>
      </c>
      <c r="AL125" s="3">
        <f>(AVERAGEIF($E:$E,_xlfn.CONCAT($A125,"_",$B125,"_",$C125,"_Standard"),$H:$H)-$H125)/$H125</f>
        <v>1.0685015057591969</v>
      </c>
      <c r="AM125" s="3">
        <f>($J125+$M125-$L125)/$M125</f>
        <v>0.41283329587586853</v>
      </c>
    </row>
    <row r="126" spans="1:39" x14ac:dyDescent="0.25">
      <c r="A126" t="str" cm="1">
        <f t="array" ref="A126:D126">_xlfn.TEXTSPLIT(E126,"_")</f>
        <v>Wood</v>
      </c>
      <c r="B126" t="str">
        <v>Point</v>
      </c>
      <c r="C126" t="str">
        <v>15</v>
      </c>
      <c r="D126" t="str">
        <v>Full</v>
      </c>
      <c r="E126" t="s">
        <v>618</v>
      </c>
      <c r="F126" s="10">
        <v>78.111289978027301</v>
      </c>
      <c r="G126" s="10">
        <v>91.471626281738196</v>
      </c>
      <c r="H126" s="21">
        <v>94.179092407226506</v>
      </c>
      <c r="I126" s="10">
        <v>60.064998626708899</v>
      </c>
      <c r="J126" s="21">
        <v>82.753974914550696</v>
      </c>
      <c r="K126" s="10">
        <v>53.341999053955</v>
      </c>
      <c r="L126" s="10">
        <v>101.243682861328</v>
      </c>
      <c r="M126" s="10">
        <v>47.817142486572202</v>
      </c>
      <c r="N126" s="3">
        <v>0.558000028133392</v>
      </c>
      <c r="O126" s="3">
        <v>0.65122425556182795</v>
      </c>
      <c r="P126" s="3">
        <v>0.70680010318756104</v>
      </c>
      <c r="Q126" s="3">
        <v>0.73644262552261297</v>
      </c>
      <c r="R126" s="3">
        <v>0.79335355758666903</v>
      </c>
      <c r="S126" s="3">
        <v>0.81450694799423196</v>
      </c>
      <c r="T126" s="3">
        <v>0.81996548175811701</v>
      </c>
      <c r="U126">
        <v>24</v>
      </c>
      <c r="V126">
        <v>2</v>
      </c>
      <c r="W126">
        <v>100</v>
      </c>
      <c r="X126">
        <v>0.40000000596046398</v>
      </c>
      <c r="Y126">
        <v>1.29999995231628</v>
      </c>
      <c r="Z126">
        <v>0.89999997615814198</v>
      </c>
      <c r="AA126" s="10">
        <v>534.06292724609295</v>
      </c>
      <c r="AB126" s="10">
        <v>32.912315368652301</v>
      </c>
      <c r="AC126" s="10">
        <v>50.36083984375</v>
      </c>
      <c r="AD126" s="10">
        <v>66.061386108398395</v>
      </c>
      <c r="AE126" s="10">
        <v>2.4473247528076101</v>
      </c>
      <c r="AF126" s="10">
        <v>2.8183395862579301</v>
      </c>
      <c r="AG126" s="10">
        <v>2.2014625072479199</v>
      </c>
      <c r="AH126" s="10">
        <v>1.54545450210571</v>
      </c>
      <c r="AI126" s="3">
        <f>ABS((J126-F126)/F126)</f>
        <v>5.9436797648961905E-2</v>
      </c>
      <c r="AJ126" s="3">
        <f>ABS((J126-G126)/G126)</f>
        <v>9.530443178452519E-2</v>
      </c>
      <c r="AK126" s="3">
        <f>(AVERAGEIF($E:$E,_xlfn.CONCAT($A126,"_",$B126,"_",$C126,"_Standard"),$J:$J)-$J126)/$J126</f>
        <v>1.9123107989514574</v>
      </c>
      <c r="AL126" s="3">
        <f>(AVERAGEIF($E:$E,_xlfn.CONCAT($A126,"_",$B126,"_",$C126,"_Standard"),$H:$H)-$H126)/$H126</f>
        <v>1.6803243163897768</v>
      </c>
      <c r="AM126" s="3">
        <f>($J126+$M126-$L126)/$M126</f>
        <v>0.6133246993592415</v>
      </c>
    </row>
    <row r="127" spans="1:39" x14ac:dyDescent="0.25">
      <c r="A127" t="str" cm="1">
        <f t="array" ref="A127:D127">_xlfn.TEXTSPLIT(E127,"_")</f>
        <v>Wood</v>
      </c>
      <c r="B127" t="str">
        <v>Point</v>
      </c>
      <c r="C127" t="str">
        <v>45</v>
      </c>
      <c r="D127" t="str">
        <v>Full</v>
      </c>
      <c r="E127" t="s">
        <v>614</v>
      </c>
      <c r="F127" s="10">
        <v>67.987258911132798</v>
      </c>
      <c r="G127" s="10">
        <v>180.34700012207</v>
      </c>
      <c r="H127" s="21">
        <v>87.979476928710895</v>
      </c>
      <c r="I127" s="10">
        <v>63.298000335693303</v>
      </c>
      <c r="J127" s="21">
        <v>82.324317932128906</v>
      </c>
      <c r="K127" s="10">
        <v>60.055000305175703</v>
      </c>
      <c r="L127" s="10">
        <v>53.935195922851499</v>
      </c>
      <c r="M127" s="10">
        <v>12.470043182373001</v>
      </c>
      <c r="N127" s="3">
        <v>0.29699999094009399</v>
      </c>
      <c r="O127" s="3">
        <v>0.81512802839279097</v>
      </c>
      <c r="P127" s="3">
        <v>0.81793522834777799</v>
      </c>
      <c r="Q127" s="3">
        <v>0.82622492313384999</v>
      </c>
      <c r="R127" s="3">
        <v>0.831939756870269</v>
      </c>
      <c r="S127" s="3">
        <v>0.84412807226180997</v>
      </c>
      <c r="T127" s="3">
        <v>0.84416979551315297</v>
      </c>
      <c r="U127">
        <v>26</v>
      </c>
      <c r="V127">
        <v>2</v>
      </c>
      <c r="W127">
        <v>100</v>
      </c>
      <c r="X127">
        <v>0.40000000596046398</v>
      </c>
      <c r="Y127">
        <v>1.29999995231628</v>
      </c>
      <c r="Z127">
        <v>0.89999997615814198</v>
      </c>
      <c r="AA127" s="10">
        <v>275.432373046875</v>
      </c>
      <c r="AB127" s="10">
        <v>32.444305419921797</v>
      </c>
      <c r="AC127" s="10">
        <v>39.652080535888601</v>
      </c>
      <c r="AD127" s="10">
        <v>66.061386108398395</v>
      </c>
      <c r="AE127" s="10">
        <v>2.2149775028228702</v>
      </c>
      <c r="AF127" s="10">
        <v>2.7685251235961901</v>
      </c>
      <c r="AG127" s="10">
        <v>1.8433309793472199</v>
      </c>
      <c r="AH127" s="10">
        <v>1.54545450210571</v>
      </c>
      <c r="AI127" s="3">
        <f>ABS((J127-F127)/F127)</f>
        <v>0.210878615355508</v>
      </c>
      <c r="AJ127" s="3">
        <f>ABS((J127-G127)/G127)</f>
        <v>0.54352266532625038</v>
      </c>
      <c r="AK127" s="3">
        <f>(AVERAGEIF($E:$E,_xlfn.CONCAT($A127,"_",$B127,"_",$C127,"_Standard"),$J:$J)-$J127)/$J127</f>
        <v>0.70363692288701019</v>
      </c>
      <c r="AL127" s="3">
        <f>(AVERAGEIF($E:$E,_xlfn.CONCAT($A127,"_",$B127,"_",$C127,"_Standard"),$H:$H)-$H127)/$H127</f>
        <v>0.65840956269382611</v>
      </c>
      <c r="AM127" s="3">
        <f>($J127+$M127-$L127)/$M127</f>
        <v>3.2765857017565732</v>
      </c>
    </row>
    <row r="128" spans="1:39" x14ac:dyDescent="0.25">
      <c r="A128" t="str" cm="1">
        <f t="array" ref="A128:D128">_xlfn.TEXTSPLIT(E128,"_")</f>
        <v>Wood</v>
      </c>
      <c r="B128" t="str">
        <v>Point</v>
      </c>
      <c r="C128" t="str">
        <v>Oblique</v>
      </c>
      <c r="D128" t="str">
        <v>Full</v>
      </c>
      <c r="E128" t="s">
        <v>637</v>
      </c>
      <c r="F128" s="10">
        <v>100.9024200439453</v>
      </c>
      <c r="G128" s="10">
        <v>135.11891937255859</v>
      </c>
      <c r="H128" s="21">
        <v>131.63116455078119</v>
      </c>
      <c r="I128" s="10">
        <v>86.615001678466797</v>
      </c>
      <c r="J128" s="21">
        <v>117.50262451171869</v>
      </c>
      <c r="K128" s="10">
        <v>76.35200119018549</v>
      </c>
      <c r="L128" s="10">
        <v>96.000457763671804</v>
      </c>
      <c r="M128" s="10">
        <v>34.619945526122997</v>
      </c>
      <c r="N128" s="3">
        <v>0.54100000858306796</v>
      </c>
      <c r="O128" s="3">
        <v>0.65954160690307595</v>
      </c>
      <c r="P128" s="3">
        <v>0.69178193807601895</v>
      </c>
      <c r="Q128" s="3">
        <v>0.74891310930251997</v>
      </c>
      <c r="R128" s="3">
        <v>0.79063469171524003</v>
      </c>
      <c r="S128" s="3">
        <v>0.81957983970642001</v>
      </c>
      <c r="T128" s="3">
        <v>0.82935494184493996</v>
      </c>
      <c r="U128">
        <v>25</v>
      </c>
      <c r="V128">
        <v>2</v>
      </c>
      <c r="W128">
        <v>100</v>
      </c>
      <c r="X128">
        <v>0.40000000596046398</v>
      </c>
      <c r="Y128">
        <v>1.29999995231628</v>
      </c>
      <c r="Z128">
        <v>0.89999997615814198</v>
      </c>
      <c r="AA128" s="10">
        <v>599.20831298828102</v>
      </c>
      <c r="AB128" s="10">
        <v>32.355049133300703</v>
      </c>
      <c r="AC128" s="10">
        <v>55.288848876953097</v>
      </c>
      <c r="AD128" s="10">
        <v>66.061386108398395</v>
      </c>
      <c r="AE128" s="10">
        <v>2.3835129737853999</v>
      </c>
      <c r="AF128" s="10">
        <v>2.76873350143432</v>
      </c>
      <c r="AG128" s="10">
        <v>2.2442140579223602</v>
      </c>
      <c r="AH128" s="10">
        <v>1.54545450210571</v>
      </c>
      <c r="AI128" s="3">
        <f>ABS((J128-F128)/F128)</f>
        <v>0.16451740662457479</v>
      </c>
      <c r="AJ128" s="3">
        <f>ABS((J128-G128)/G128)</f>
        <v>0.13037622667975249</v>
      </c>
      <c r="AK128" s="3">
        <f>(AVERAGEIF($E:$E,_xlfn.CONCAT($A128,"_",$B128,"_",$C128,"_Standard"),$J:$J)-$J128)/$J128</f>
        <v>0.82920835794163961</v>
      </c>
      <c r="AL128" s="3">
        <f>(AVERAGEIF($E:$E,_xlfn.CONCAT($A128,"_",$B128,"_",$C128,"_Standard"),$H:$H)-$H128)/$H128</f>
        <v>0.70011789144712755</v>
      </c>
      <c r="AM128" s="3">
        <f>($J128+$M128-$L128)/$M128</f>
        <v>1.6210918712111231</v>
      </c>
    </row>
    <row r="129" spans="1:39" x14ac:dyDescent="0.25">
      <c r="A129" t="str" cm="1">
        <f t="array" ref="A129:D129">_xlfn.TEXTSPLIT(E129,"_")</f>
        <v>Wood</v>
      </c>
      <c r="B129" t="str">
        <v>Point</v>
      </c>
      <c r="C129" t="str">
        <v>Parallel</v>
      </c>
      <c r="D129" t="str">
        <v>Full</v>
      </c>
      <c r="E129" t="s">
        <v>597</v>
      </c>
      <c r="F129" s="10">
        <v>70.767517089843693</v>
      </c>
      <c r="G129" s="10">
        <v>88.323432922363196</v>
      </c>
      <c r="H129" s="21">
        <v>91.849868774414006</v>
      </c>
      <c r="I129" s="10">
        <v>58.549999237060497</v>
      </c>
      <c r="J129" s="21">
        <v>80.182022094726506</v>
      </c>
      <c r="K129" s="10">
        <v>51.747001647949197</v>
      </c>
      <c r="L129" s="10">
        <v>96.232894897460895</v>
      </c>
      <c r="M129" s="10">
        <v>44.904296875</v>
      </c>
      <c r="N129" s="3">
        <v>0.59200000762939398</v>
      </c>
      <c r="O129" s="3">
        <v>0.68465864658355702</v>
      </c>
      <c r="P129" s="3">
        <v>0.67958915233612005</v>
      </c>
      <c r="Q129" s="3">
        <v>0.68322086334228505</v>
      </c>
      <c r="R129" s="3">
        <v>0.76424157619476296</v>
      </c>
      <c r="S129" s="3">
        <v>0.79761797189712502</v>
      </c>
      <c r="T129" s="3">
        <v>0.80060398578643799</v>
      </c>
      <c r="U129">
        <v>25</v>
      </c>
      <c r="V129">
        <v>2</v>
      </c>
      <c r="W129">
        <v>100</v>
      </c>
      <c r="X129">
        <v>0.40000000596046398</v>
      </c>
      <c r="Y129">
        <v>1.29999995231628</v>
      </c>
      <c r="Z129">
        <v>0.89999997615814198</v>
      </c>
      <c r="AA129" s="10">
        <v>513.60198974609295</v>
      </c>
      <c r="AB129" s="10">
        <v>32.3994941711425</v>
      </c>
      <c r="AC129" s="10">
        <v>51.868080139160099</v>
      </c>
      <c r="AD129" s="10">
        <v>66.061386108398395</v>
      </c>
      <c r="AE129" s="10">
        <v>2.4316165447235099</v>
      </c>
      <c r="AF129" s="10">
        <v>2.7836334705352699</v>
      </c>
      <c r="AG129" s="10">
        <v>2.24977302551269</v>
      </c>
      <c r="AH129" s="10">
        <v>1.54545450210571</v>
      </c>
      <c r="AI129" s="3">
        <f>ABS((J129-F129)/F129)</f>
        <v>0.13303427041152965</v>
      </c>
      <c r="AJ129" s="3">
        <f>ABS((J129-G129)/G129)</f>
        <v>9.2177246267058449E-2</v>
      </c>
      <c r="AK129" s="3">
        <f>(AVERAGEIF($E:$E,_xlfn.CONCAT($A129,"_",$B129,"_",$C129,"_Standard"),$J:$J)-$J129)/$J129</f>
        <v>1.6333269201601717</v>
      </c>
      <c r="AL129" s="3">
        <f>(AVERAGEIF($E:$E,_xlfn.CONCAT($A129,"_",$B129,"_",$C129,"_Standard"),$H:$H)-$H129)/$H129</f>
        <v>1.4258439235461229</v>
      </c>
      <c r="AM129" s="3">
        <f>($J129+$M129-$L129)/$M129</f>
        <v>0.64255374385629127</v>
      </c>
    </row>
    <row r="130" spans="1:39" x14ac:dyDescent="0.25">
      <c r="A130" t="str" cm="1">
        <f t="array" ref="A130:D130">_xlfn.TEXTSPLIT(E130,"_")</f>
        <v>Cottage</v>
      </c>
      <c r="B130" t="str">
        <v>Plane</v>
      </c>
      <c r="C130" t="str">
        <v>15</v>
      </c>
      <c r="D130" t="str">
        <v>Longest</v>
      </c>
      <c r="E130" t="s">
        <v>541</v>
      </c>
      <c r="F130" s="10">
        <v>262.14303588867102</v>
      </c>
      <c r="G130" s="10">
        <v>161.39054870605401</v>
      </c>
      <c r="H130" s="21">
        <v>266.292236328125</v>
      </c>
      <c r="I130" s="10">
        <v>203.10800170898401</v>
      </c>
      <c r="J130" s="21">
        <v>259.51110839843699</v>
      </c>
      <c r="K130" s="10">
        <v>198.43899536132801</v>
      </c>
      <c r="L130" s="10">
        <v>114.823043823242</v>
      </c>
      <c r="M130" s="10">
        <v>78.214157104492102</v>
      </c>
      <c r="N130" s="3">
        <v>0.89200001955032304</v>
      </c>
      <c r="O130" s="3">
        <v>0.88161438703536898</v>
      </c>
      <c r="P130" s="3">
        <v>0.962410748004913</v>
      </c>
      <c r="Q130" s="3">
        <v>0.91531896591186501</v>
      </c>
      <c r="R130" s="3">
        <v>0.88882017135620095</v>
      </c>
      <c r="S130" s="3">
        <v>0.88368624448776201</v>
      </c>
      <c r="T130" s="3">
        <v>0.88400655984878496</v>
      </c>
      <c r="U130">
        <v>26</v>
      </c>
      <c r="V130">
        <v>2</v>
      </c>
      <c r="W130">
        <v>100</v>
      </c>
      <c r="X130">
        <v>0.99000000953674305</v>
      </c>
      <c r="Y130">
        <v>1.29999995231628</v>
      </c>
      <c r="Z130">
        <v>0.89999997615814198</v>
      </c>
      <c r="AA130" s="10">
        <v>125.466415405273</v>
      </c>
      <c r="AB130" s="10">
        <v>21.93745803833</v>
      </c>
      <c r="AC130" s="10">
        <v>47.996566772460902</v>
      </c>
      <c r="AD130" s="10">
        <v>65.874328613281193</v>
      </c>
      <c r="AE130" s="10">
        <v>1.00149357318878</v>
      </c>
      <c r="AF130" s="10">
        <v>1.9989874362945499</v>
      </c>
      <c r="AG130" s="10">
        <v>2.0646452903747501</v>
      </c>
      <c r="AH130" s="10">
        <v>1.7425718307495099</v>
      </c>
      <c r="AI130" s="3">
        <f>ABS((J130-F130)/F130)</f>
        <v>1.0040043525519335E-2</v>
      </c>
      <c r="AJ130" s="3">
        <f>ABS((J130-G130)/G130)</f>
        <v>0.60796967653349532</v>
      </c>
      <c r="AK130" s="3">
        <f>(AVERAGEIF($E:$E,_xlfn.CONCAT($A130,"_",$B130,"_",$C130,"_Standard"),$J:$J)-$J130)/$J130</f>
        <v>1.4406737804664057E-2</v>
      </c>
      <c r="AL130" s="3">
        <f>(AVERAGEIF($E:$E,_xlfn.CONCAT($A130,"_",$B130,"_",$C130,"_Standard"),$H:$H)-$H130)/$H130</f>
        <v>1.4039985037581615E-2</v>
      </c>
      <c r="AM130" s="3">
        <f>($J130+$M130-$L130)/$M130</f>
        <v>2.8498961048943539</v>
      </c>
    </row>
    <row r="131" spans="1:39" x14ac:dyDescent="0.25">
      <c r="A131" t="str" cm="1">
        <f t="array" ref="A131:D131">_xlfn.TEXTSPLIT(E131,"_")</f>
        <v>Cottage</v>
      </c>
      <c r="B131" t="str">
        <v>Plane</v>
      </c>
      <c r="C131" t="str">
        <v>45</v>
      </c>
      <c r="D131" t="str">
        <v>Longest</v>
      </c>
      <c r="E131" t="s">
        <v>545</v>
      </c>
      <c r="F131" s="10">
        <v>300.33346557617102</v>
      </c>
      <c r="G131" s="10">
        <v>165.31781005859301</v>
      </c>
      <c r="H131" s="21">
        <v>311.48162841796801</v>
      </c>
      <c r="I131" s="10">
        <v>238.919998168945</v>
      </c>
      <c r="J131" s="21">
        <v>305.81167602539</v>
      </c>
      <c r="K131" s="10">
        <v>235.17100524902301</v>
      </c>
      <c r="L131" s="10">
        <v>106.340240478515</v>
      </c>
      <c r="M131" s="10">
        <v>51.966094970703097</v>
      </c>
      <c r="N131" s="3">
        <v>0.87699997425079301</v>
      </c>
      <c r="O131" s="3">
        <v>0.87688839435577304</v>
      </c>
      <c r="P131" s="3">
        <v>0.91246819496154696</v>
      </c>
      <c r="Q131" s="3">
        <v>0.89659357070922796</v>
      </c>
      <c r="R131" s="3">
        <v>0.876337170600891</v>
      </c>
      <c r="S131" s="3">
        <v>0.87937581539153997</v>
      </c>
      <c r="T131" s="3">
        <v>0.87951028347015303</v>
      </c>
      <c r="U131">
        <v>23</v>
      </c>
      <c r="V131">
        <v>2</v>
      </c>
      <c r="W131">
        <v>100</v>
      </c>
      <c r="X131">
        <v>0.99000000953674305</v>
      </c>
      <c r="Y131">
        <v>1.29999995231628</v>
      </c>
      <c r="Z131">
        <v>0.89999997615814198</v>
      </c>
      <c r="AA131" s="10">
        <v>138.71142578125</v>
      </c>
      <c r="AB131" s="10">
        <v>21.474533081054599</v>
      </c>
      <c r="AC131" s="10">
        <v>46.463954925537102</v>
      </c>
      <c r="AD131" s="10">
        <v>65.874328613281193</v>
      </c>
      <c r="AE131" s="10">
        <v>1.03789281845092</v>
      </c>
      <c r="AF131" s="10">
        <v>1.9454866647720299</v>
      </c>
      <c r="AG131" s="10">
        <v>2.0417344570159899</v>
      </c>
      <c r="AH131" s="10">
        <v>1.7425718307495099</v>
      </c>
      <c r="AI131" s="3">
        <f>ABS((J131-F131)/F131)</f>
        <v>1.8240426316492479E-2</v>
      </c>
      <c r="AJ131" s="3">
        <f>ABS((J131-G131)/G131)</f>
        <v>0.84984107832666211</v>
      </c>
      <c r="AK131" s="3">
        <f>(AVERAGEIF($E:$E,_xlfn.CONCAT($A131,"_",$B131,"_",$C131,"_Standard"),$J:$J)-$J131)/$J131</f>
        <v>-6.2779187008038927E-3</v>
      </c>
      <c r="AL131" s="3">
        <f>(AVERAGEIF($E:$E,_xlfn.CONCAT($A131,"_",$B131,"_",$C131,"_Standard"),$H:$H)-$H131)/$H131</f>
        <v>-6.1636406923711289E-3</v>
      </c>
      <c r="AM131" s="3">
        <f>($J131+$M131-$L131)/$M131</f>
        <v>4.8384919178424104</v>
      </c>
    </row>
    <row r="132" spans="1:39" x14ac:dyDescent="0.25">
      <c r="A132" t="str" cm="1">
        <f t="array" ref="A132:D132">_xlfn.TEXTSPLIT(E132,"_")</f>
        <v>Cottage</v>
      </c>
      <c r="B132" t="str">
        <v>Plane</v>
      </c>
      <c r="C132" t="str">
        <v>Oblique</v>
      </c>
      <c r="D132" t="str">
        <v>Longest</v>
      </c>
      <c r="E132" t="s">
        <v>536</v>
      </c>
      <c r="F132" s="10">
        <v>292.04367065429602</v>
      </c>
      <c r="G132" s="10">
        <v>166.04399108886699</v>
      </c>
      <c r="H132" s="21">
        <v>301.61154174804602</v>
      </c>
      <c r="I132" s="10">
        <v>231.94200134277301</v>
      </c>
      <c r="J132" s="21">
        <v>298.14996337890602</v>
      </c>
      <c r="K132" s="10">
        <v>229.66499328613199</v>
      </c>
      <c r="L132" s="10">
        <v>98.375465393066406</v>
      </c>
      <c r="M132" s="10">
        <v>41.465335845947202</v>
      </c>
      <c r="N132" s="3">
        <v>0.90899997949600198</v>
      </c>
      <c r="O132" s="3">
        <v>0.85832500457763605</v>
      </c>
      <c r="P132" s="3">
        <v>0.91508382558822599</v>
      </c>
      <c r="Q132" s="3">
        <v>0.90717685222625699</v>
      </c>
      <c r="R132" s="3">
        <v>0.89174371957778897</v>
      </c>
      <c r="S132" s="3">
        <v>0.89501798152923495</v>
      </c>
      <c r="T132" s="3">
        <v>0.89520931243896396</v>
      </c>
      <c r="U132">
        <v>23</v>
      </c>
      <c r="V132">
        <v>2</v>
      </c>
      <c r="W132">
        <v>100</v>
      </c>
      <c r="X132">
        <v>0.99000000953674305</v>
      </c>
      <c r="Y132">
        <v>1.29999995231628</v>
      </c>
      <c r="Z132">
        <v>0.89999997615814198</v>
      </c>
      <c r="AA132" s="10">
        <v>121.29866027832</v>
      </c>
      <c r="AB132" s="10">
        <v>21.275026321411101</v>
      </c>
      <c r="AC132" s="10">
        <v>44.250617980957003</v>
      </c>
      <c r="AD132" s="10">
        <v>65.874328613281193</v>
      </c>
      <c r="AE132" s="10">
        <v>0.95489305257797197</v>
      </c>
      <c r="AF132" s="10">
        <v>1.90288662910461</v>
      </c>
      <c r="AG132" s="10">
        <v>2.09876537322998</v>
      </c>
      <c r="AH132" s="10">
        <v>1.7425718307495099</v>
      </c>
      <c r="AI132" s="3">
        <f>ABS((J132-F132)/F132)</f>
        <v>2.090883432237868E-2</v>
      </c>
      <c r="AJ132" s="3">
        <f>ABS((J132-G132)/G132)</f>
        <v>0.79560826877098922</v>
      </c>
      <c r="AK132" s="3">
        <f>(AVERAGEIF($E:$E,_xlfn.CONCAT($A132,"_",$B132,"_",$C132,"_Standard"),$J:$J)-$J132)/$J132</f>
        <v>-1.1379992462471188E-2</v>
      </c>
      <c r="AL132" s="3">
        <f>(AVERAGEIF($E:$E,_xlfn.CONCAT($A132,"_",$B132,"_",$C132,"_Standard"),$H:$H)-$H132)/$H132</f>
        <v>-1.1249182578083498E-2</v>
      </c>
      <c r="AM132" s="3">
        <f>($J132+$M132-$L132)/$M132</f>
        <v>5.8178675973600118</v>
      </c>
    </row>
    <row r="133" spans="1:39" x14ac:dyDescent="0.25">
      <c r="A133" t="str" cm="1">
        <f t="array" ref="A133:D133">_xlfn.TEXTSPLIT(E133,"_")</f>
        <v>Cottage</v>
      </c>
      <c r="B133" t="str">
        <v>Plane</v>
      </c>
      <c r="C133" t="str">
        <v>Parallel</v>
      </c>
      <c r="D133" t="str">
        <v>Longest</v>
      </c>
      <c r="E133" t="s">
        <v>537</v>
      </c>
      <c r="F133" s="10">
        <v>187.93748474121</v>
      </c>
      <c r="G133" s="10">
        <v>141.75395202636699</v>
      </c>
      <c r="H133" s="21">
        <v>205.20993041992099</v>
      </c>
      <c r="I133" s="10">
        <v>152.99699401855401</v>
      </c>
      <c r="J133" s="21">
        <v>187.41540527343699</v>
      </c>
      <c r="K133" s="10">
        <v>141.07899475097599</v>
      </c>
      <c r="L133" s="10">
        <v>98.026771545410099</v>
      </c>
      <c r="M133" s="10">
        <v>78.164710998535099</v>
      </c>
      <c r="N133" s="3">
        <v>0.74400001764297397</v>
      </c>
      <c r="O133" s="3">
        <v>0.88823372125625599</v>
      </c>
      <c r="P133" s="3">
        <v>0.94365429878234797</v>
      </c>
      <c r="Q133" s="3">
        <v>0.91597205400466897</v>
      </c>
      <c r="R133" s="3">
        <v>0.90029835700988703</v>
      </c>
      <c r="S133" s="3">
        <v>0.900143802165985</v>
      </c>
      <c r="T133" s="3">
        <v>0.90036594867706299</v>
      </c>
      <c r="U133">
        <v>25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0">
        <v>53.183502197265597</v>
      </c>
      <c r="AB133" s="10">
        <v>21.400810241699201</v>
      </c>
      <c r="AC133" s="10">
        <v>41.315475463867102</v>
      </c>
      <c r="AD133" s="10">
        <v>65.874328613281193</v>
      </c>
      <c r="AE133" s="10">
        <v>0.60799825191497803</v>
      </c>
      <c r="AF133" s="10">
        <v>1.9005875587463299</v>
      </c>
      <c r="AG133" s="10">
        <v>2.0952382087707502</v>
      </c>
      <c r="AH133" s="10">
        <v>1.7425718307495099</v>
      </c>
      <c r="AI133" s="3">
        <f>ABS((J133-F133)/F133)</f>
        <v>2.7779421890843908E-3</v>
      </c>
      <c r="AJ133" s="3">
        <f>ABS((J133-G133)/G133)</f>
        <v>0.32211767357693649</v>
      </c>
      <c r="AK133" s="3">
        <f>(AVERAGEIF($E:$E,_xlfn.CONCAT($A133,"_",$B133,"_",$C133,"_Standard"),$J:$J)-$J133)/$J133</f>
        <v>7.5852419092726928E-2</v>
      </c>
      <c r="AL133" s="3">
        <f>(AVERAGEIF($E:$E,_xlfn.CONCAT($A133,"_",$B133,"_",$C133,"_Standard"),$H:$H)-$H133)/$H133</f>
        <v>6.9274896089853016E-2</v>
      </c>
      <c r="AM133" s="3">
        <f>($J133+$M133-$L133)/$M133</f>
        <v>2.143593222390372</v>
      </c>
    </row>
    <row r="134" spans="1:39" x14ac:dyDescent="0.25">
      <c r="A134" t="str" cm="1">
        <f t="array" ref="A134:D134">_xlfn.TEXTSPLIT(E134,"_")</f>
        <v>Cottage</v>
      </c>
      <c r="B134" t="str">
        <v>Point</v>
      </c>
      <c r="C134" t="str">
        <v>15</v>
      </c>
      <c r="D134" t="str">
        <v>Longest</v>
      </c>
      <c r="E134" t="s">
        <v>559</v>
      </c>
      <c r="F134" s="10">
        <v>179.28312683105401</v>
      </c>
      <c r="G134" s="10">
        <v>164.52897644042901</v>
      </c>
      <c r="H134" s="21">
        <v>189.69869995117099</v>
      </c>
      <c r="I134" s="10">
        <v>144.11700439453099</v>
      </c>
      <c r="J134" s="21">
        <v>178.66914367675699</v>
      </c>
      <c r="K134" s="10">
        <v>137.00599670410099</v>
      </c>
      <c r="L134" s="10">
        <v>62.370815277099602</v>
      </c>
      <c r="M134" s="10">
        <v>28.715379714965799</v>
      </c>
      <c r="N134" s="3">
        <v>0.62099999189376798</v>
      </c>
      <c r="O134" s="3">
        <v>0.85972839593887296</v>
      </c>
      <c r="P134" s="3">
        <v>0.89276534318923895</v>
      </c>
      <c r="Q134" s="3">
        <v>0.89577823877334595</v>
      </c>
      <c r="R134" s="3">
        <v>0.88409399986267001</v>
      </c>
      <c r="S134" s="3">
        <v>0.88596564531326205</v>
      </c>
      <c r="T134" s="3">
        <v>0.88626855611801103</v>
      </c>
      <c r="U134">
        <v>23</v>
      </c>
      <c r="V134">
        <v>2</v>
      </c>
      <c r="W134">
        <v>100</v>
      </c>
      <c r="X134">
        <v>0.99000000953674305</v>
      </c>
      <c r="Y134">
        <v>1.29999995231628</v>
      </c>
      <c r="Z134">
        <v>0.89999997615814198</v>
      </c>
      <c r="AA134" s="10">
        <v>4.9447922706604004</v>
      </c>
      <c r="AB134" s="10">
        <v>21.361141204833899</v>
      </c>
      <c r="AC134" s="10">
        <v>33.479110717773402</v>
      </c>
      <c r="AD134" s="10">
        <v>65.874328613281193</v>
      </c>
      <c r="AE134" s="10">
        <v>1.2519949674606301</v>
      </c>
      <c r="AF134" s="10">
        <v>1.90198755264282</v>
      </c>
      <c r="AG134" s="10">
        <v>2.6814975738525302</v>
      </c>
      <c r="AH134" s="10">
        <v>1.7425718307495099</v>
      </c>
      <c r="AI134" s="3">
        <f>ABS((J134-F134)/F134)</f>
        <v>3.4246566598294501E-3</v>
      </c>
      <c r="AJ134" s="3">
        <f>ABS((J134-G134)/G134)</f>
        <v>8.5943324648638492E-2</v>
      </c>
      <c r="AK134" s="3">
        <f>(AVERAGEIF($E:$E,_xlfn.CONCAT($A134,"_",$B134,"_",$C134,"_Standard"),$J:$J)-$J134)/$J134</f>
        <v>1.8405004380724586E-2</v>
      </c>
      <c r="AL134" s="3">
        <f>(AVERAGEIF($E:$E,_xlfn.CONCAT($A134,"_",$B134,"_",$C134,"_Standard"),$H:$H)-$H134)/$H134</f>
        <v>1.7334489266249194E-2</v>
      </c>
      <c r="AM134" s="3">
        <f>($J134+$M134-$L134)/$M134</f>
        <v>5.0500362368199969</v>
      </c>
    </row>
    <row r="135" spans="1:39" x14ac:dyDescent="0.25">
      <c r="A135" t="str" cm="1">
        <f t="array" ref="A135:D135">_xlfn.TEXTSPLIT(E135,"_")</f>
        <v>Cottage</v>
      </c>
      <c r="B135" t="str">
        <v>Point</v>
      </c>
      <c r="C135" t="str">
        <v>45</v>
      </c>
      <c r="D135" t="str">
        <v>Longest</v>
      </c>
      <c r="E135" t="s">
        <v>561</v>
      </c>
      <c r="F135" s="10">
        <v>294.02593994140602</v>
      </c>
      <c r="G135" s="10">
        <v>161.85897827148401</v>
      </c>
      <c r="H135" s="21">
        <v>296.06945800781199</v>
      </c>
      <c r="I135" s="10">
        <v>226.31900024414</v>
      </c>
      <c r="J135" s="21">
        <v>290.87860107421801</v>
      </c>
      <c r="K135" s="10">
        <v>223.06799316406199</v>
      </c>
      <c r="L135" s="10">
        <v>93.545127868652301</v>
      </c>
      <c r="M135" s="10">
        <v>36.486728668212798</v>
      </c>
      <c r="N135" s="3">
        <v>0.84299999475479104</v>
      </c>
      <c r="O135" s="3">
        <v>0.91608345508575395</v>
      </c>
      <c r="P135" s="3">
        <v>0.93550318479537897</v>
      </c>
      <c r="Q135" s="3">
        <v>0.89944475889205899</v>
      </c>
      <c r="R135" s="3">
        <v>0.88336944580078103</v>
      </c>
      <c r="S135" s="3">
        <v>0.88518953323364202</v>
      </c>
      <c r="T135" s="3">
        <v>0.88548082113265902</v>
      </c>
      <c r="U135">
        <v>21</v>
      </c>
      <c r="V135">
        <v>2</v>
      </c>
      <c r="W135">
        <v>100</v>
      </c>
      <c r="X135">
        <v>0.99000000953674305</v>
      </c>
      <c r="Y135">
        <v>1.29999995231628</v>
      </c>
      <c r="Z135">
        <v>0.89999997615814198</v>
      </c>
      <c r="AA135" s="10">
        <v>5.0578937530517498</v>
      </c>
      <c r="AB135" s="10">
        <v>21.325410842895501</v>
      </c>
      <c r="AC135" s="10">
        <v>34.082118988037102</v>
      </c>
      <c r="AD135" s="10">
        <v>65.874328613281193</v>
      </c>
      <c r="AE135" s="10">
        <v>1.251394033432</v>
      </c>
      <c r="AF135" s="10">
        <v>1.9160856008529601</v>
      </c>
      <c r="AG135" s="10">
        <v>2.7007024288177401</v>
      </c>
      <c r="AH135" s="10">
        <v>1.7425718307495099</v>
      </c>
      <c r="AI135" s="3">
        <f>ABS((J135-F135)/F135)</f>
        <v>1.0704289790945719E-2</v>
      </c>
      <c r="AJ135" s="3">
        <f>ABS((J135-G135)/G135)</f>
        <v>0.79711131369142241</v>
      </c>
      <c r="AK135" s="3">
        <f>(AVERAGEIF($E:$E,_xlfn.CONCAT($A135,"_",$B135,"_",$C135,"_Standard"),$J:$J)-$J135)/$J135</f>
        <v>3.7149622672589935E-2</v>
      </c>
      <c r="AL135" s="3">
        <f>(AVERAGEIF($E:$E,_xlfn.CONCAT($A135,"_",$B135,"_",$C135,"_Standard"),$H:$H)-$H135)/$H135</f>
        <v>3.6498500660304203E-2</v>
      </c>
      <c r="AM135" s="3">
        <f>($J135+$M135-$L135)/$M135</f>
        <v>6.4083629968581546</v>
      </c>
    </row>
    <row r="136" spans="1:39" x14ac:dyDescent="0.25">
      <c r="A136" t="str" cm="1">
        <f t="array" ref="A136:D136">_xlfn.TEXTSPLIT(E136,"_")</f>
        <v>Cottage</v>
      </c>
      <c r="B136" t="str">
        <v>Point</v>
      </c>
      <c r="C136" t="str">
        <v>Oblique</v>
      </c>
      <c r="D136" t="str">
        <v>Longest</v>
      </c>
      <c r="E136" t="s">
        <v>564</v>
      </c>
      <c r="F136" s="10">
        <v>191.73023986816401</v>
      </c>
      <c r="G136" s="10">
        <v>164.49928283691401</v>
      </c>
      <c r="H136" s="21">
        <v>195.92279052734301</v>
      </c>
      <c r="I136" s="10">
        <v>149.91700744628901</v>
      </c>
      <c r="J136" s="21">
        <v>191.59199523925699</v>
      </c>
      <c r="K136" s="10">
        <v>147.28199768066401</v>
      </c>
      <c r="L136" s="10">
        <v>63.406383514404297</v>
      </c>
      <c r="M136" s="10">
        <v>15.433533668518001</v>
      </c>
      <c r="N136" s="3">
        <v>0.67599999904632502</v>
      </c>
      <c r="O136" s="3">
        <v>0.89797008037567105</v>
      </c>
      <c r="P136" s="3">
        <v>0.91063880920410101</v>
      </c>
      <c r="Q136" s="3">
        <v>0.90021932125091497</v>
      </c>
      <c r="R136" s="3">
        <v>0.89267349243163996</v>
      </c>
      <c r="S136" s="3">
        <v>0.89606583118438698</v>
      </c>
      <c r="T136" s="3">
        <v>0.89666414260864202</v>
      </c>
      <c r="U136">
        <v>21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0">
        <v>4.6481957435607901</v>
      </c>
      <c r="AB136" s="10">
        <v>21.157222747802699</v>
      </c>
      <c r="AC136" s="10">
        <v>32.314556121826101</v>
      </c>
      <c r="AD136" s="10">
        <v>65.874328613281193</v>
      </c>
      <c r="AE136" s="10">
        <v>1.2491937875747601</v>
      </c>
      <c r="AF136" s="10">
        <v>1.8721820116043</v>
      </c>
      <c r="AG136" s="10">
        <v>2.7406580448150599</v>
      </c>
      <c r="AH136" s="10">
        <v>1.7425718307495099</v>
      </c>
      <c r="AI136" s="3">
        <f>ABS((J136-F136)/F136)</f>
        <v>7.2103716660489254E-4</v>
      </c>
      <c r="AJ136" s="3">
        <f>ABS((J136-G136)/G136)</f>
        <v>0.16469805785842198</v>
      </c>
      <c r="AK136" s="3">
        <f>(AVERAGEIF($E:$E,_xlfn.CONCAT($A136,"_",$B136,"_",$C136,"_Standard"),$J:$J)-$J136)/$J136</f>
        <v>6.2917259905218154E-6</v>
      </c>
      <c r="AL136" s="3">
        <f>(AVERAGEIF($E:$E,_xlfn.CONCAT($A136,"_",$B136,"_",$C136,"_Standard"),$H:$H)-$H136)/$H136</f>
        <v>6.0747682481716409E-6</v>
      </c>
      <c r="AM136" s="3">
        <f>($J136+$M136-$L136)/$M136</f>
        <v>9.305655365649109</v>
      </c>
    </row>
    <row r="137" spans="1:39" x14ac:dyDescent="0.25">
      <c r="A137" t="str" cm="1">
        <f t="array" ref="A137:D137">_xlfn.TEXTSPLIT(E137,"_")</f>
        <v>Cottage</v>
      </c>
      <c r="B137" t="str">
        <v>Point</v>
      </c>
      <c r="C137" t="str">
        <v>Parallel</v>
      </c>
      <c r="D137" t="str">
        <v>Longest</v>
      </c>
      <c r="E137" t="s">
        <v>557</v>
      </c>
      <c r="F137" s="10">
        <v>195.055419921875</v>
      </c>
      <c r="G137" s="10">
        <v>164.75019836425699</v>
      </c>
      <c r="H137" s="21">
        <v>192.83576965332</v>
      </c>
      <c r="I137" s="10">
        <v>146.440994262695</v>
      </c>
      <c r="J137" s="21">
        <v>181.52938842773401</v>
      </c>
      <c r="K137" s="10">
        <v>138.99899291992099</v>
      </c>
      <c r="L137" s="10">
        <v>64.545616149902301</v>
      </c>
      <c r="M137" s="10">
        <v>30.200605392456001</v>
      </c>
      <c r="N137" s="3">
        <v>0.63400000333786</v>
      </c>
      <c r="O137" s="3">
        <v>0.85486584901809604</v>
      </c>
      <c r="P137" s="3">
        <v>0.81743323802947998</v>
      </c>
      <c r="Q137" s="3">
        <v>0.81926047801971402</v>
      </c>
      <c r="R137" s="3">
        <v>0.83274364471435502</v>
      </c>
      <c r="S137" s="3">
        <v>0.83687144517898504</v>
      </c>
      <c r="T137" s="3">
        <v>0.83724421262741</v>
      </c>
      <c r="U137">
        <v>21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0">
        <v>4.9512901306152299</v>
      </c>
      <c r="AB137" s="10">
        <v>21.2456874847412</v>
      </c>
      <c r="AC137" s="10">
        <v>33.5032539367675</v>
      </c>
      <c r="AD137" s="10">
        <v>65.874328613281193</v>
      </c>
      <c r="AE137" s="10">
        <v>1.2424949407577499</v>
      </c>
      <c r="AF137" s="10">
        <v>1.8968867063522299</v>
      </c>
      <c r="AG137" s="10">
        <v>2.6800434589385902</v>
      </c>
      <c r="AH137" s="10">
        <v>1.7425718307495099</v>
      </c>
      <c r="AI137" s="3">
        <f>ABS((J137-F137)/F137)</f>
        <v>6.9344556021865678E-2</v>
      </c>
      <c r="AJ137" s="3">
        <f>ABS((J137-G137)/G137)</f>
        <v>0.10184625105202488</v>
      </c>
      <c r="AK137" s="3">
        <f>(AVERAGEIF($E:$E,_xlfn.CONCAT($A137,"_",$B137,"_",$C137,"_Standard"),$J:$J)-$J137)/$J137</f>
        <v>1.9093430032337648E-2</v>
      </c>
      <c r="AL137" s="3">
        <f>(AVERAGEIF($E:$E,_xlfn.CONCAT($A137,"_",$B137,"_",$C137,"_Standard"),$H:$H)-$H137)/$H137</f>
        <v>1.7973624124985162E-2</v>
      </c>
      <c r="AM137" s="3">
        <f>($J137+$M137-$L137)/$M137</f>
        <v>4.873557193891676</v>
      </c>
    </row>
    <row r="138" spans="1:39" x14ac:dyDescent="0.25">
      <c r="A138" t="str" cm="1">
        <f t="array" ref="A138:D138">_xlfn.TEXTSPLIT(E138,"_")</f>
        <v>CottageWalls</v>
      </c>
      <c r="B138" t="str">
        <v>Plane</v>
      </c>
      <c r="C138" t="str">
        <v>15</v>
      </c>
      <c r="D138" t="str">
        <v>Longest</v>
      </c>
      <c r="E138" t="s">
        <v>550</v>
      </c>
      <c r="F138" s="10">
        <v>332.8330078125</v>
      </c>
      <c r="G138" s="10">
        <v>114.69139099121</v>
      </c>
      <c r="H138" s="21">
        <v>335.65695190429602</v>
      </c>
      <c r="I138" s="10">
        <v>247.75399780273401</v>
      </c>
      <c r="J138" s="21">
        <v>335.65695190429602</v>
      </c>
      <c r="K138" s="10">
        <v>247.75399780273401</v>
      </c>
      <c r="L138" s="10">
        <v>146.93022155761699</v>
      </c>
      <c r="M138" s="10">
        <v>323.2744140625</v>
      </c>
      <c r="N138" s="3">
        <v>1</v>
      </c>
      <c r="O138" s="3">
        <v>0.83406686782836903</v>
      </c>
      <c r="P138" s="3">
        <v>0.96392291784286499</v>
      </c>
      <c r="Q138" s="3">
        <v>0.87276148796081499</v>
      </c>
      <c r="R138" s="3">
        <v>0.85079032182693404</v>
      </c>
      <c r="S138" s="3">
        <v>0.84835678339004505</v>
      </c>
      <c r="T138" s="3">
        <v>0.84860616922378496</v>
      </c>
      <c r="U138">
        <v>25</v>
      </c>
      <c r="V138">
        <v>2</v>
      </c>
      <c r="W138">
        <v>100</v>
      </c>
      <c r="X138">
        <v>0.99000000953674305</v>
      </c>
      <c r="Y138">
        <v>1.29999995231628</v>
      </c>
      <c r="Z138">
        <v>0.89999997615814198</v>
      </c>
      <c r="AA138" s="10">
        <v>164.09428405761699</v>
      </c>
      <c r="AB138" s="10">
        <v>30.7722568511962</v>
      </c>
      <c r="AC138" s="10">
        <v>50.383296966552699</v>
      </c>
      <c r="AD138" s="10">
        <v>69.238395690917898</v>
      </c>
      <c r="AE138" s="10">
        <v>1.24999558925628</v>
      </c>
      <c r="AF138" s="10">
        <v>2.4738898277282702</v>
      </c>
      <c r="AG138" s="10">
        <v>1.9832967519760101</v>
      </c>
      <c r="AH138" s="10">
        <v>1.63868224620819</v>
      </c>
      <c r="AI138" s="3">
        <f>ABS((J138-F138)/F138)</f>
        <v>8.4845674122167557E-3</v>
      </c>
      <c r="AJ138" s="3">
        <f>ABS((J138-G138)/G138)</f>
        <v>1.9266098266261409</v>
      </c>
      <c r="AK138" s="3">
        <f>(AVERAGEIF($E:$E,_xlfn.CONCAT($A138,"_",$B138,"_",$C138,"_Standard"),$J:$J)-$J138)/$J138</f>
        <v>-3.0141996309233959E-2</v>
      </c>
      <c r="AL138" s="3">
        <f>(AVERAGEIF($E:$E,_xlfn.CONCAT($A138,"_",$B138,"_",$C138,"_Standard"),$H:$H)-$H138)/$H138</f>
        <v>-3.0141996309233959E-2</v>
      </c>
      <c r="AM138" s="3">
        <f>($J138+$M138-$L138)/$M138</f>
        <v>1.5837973007978035</v>
      </c>
    </row>
    <row r="139" spans="1:39" x14ac:dyDescent="0.25">
      <c r="A139" t="str" cm="1">
        <f t="array" ref="A139:D139">_xlfn.TEXTSPLIT(E139,"_")</f>
        <v>CottageWalls</v>
      </c>
      <c r="B139" t="str">
        <v>Plane</v>
      </c>
      <c r="C139" t="str">
        <v>45</v>
      </c>
      <c r="D139" t="str">
        <v>Longest</v>
      </c>
      <c r="E139" t="s">
        <v>554</v>
      </c>
      <c r="F139" s="10">
        <v>384.96548461914</v>
      </c>
      <c r="G139" s="10">
        <v>121.081771850585</v>
      </c>
      <c r="H139" s="21">
        <v>388.06353759765602</v>
      </c>
      <c r="I139" s="10">
        <v>284.51599121093699</v>
      </c>
      <c r="J139" s="21">
        <v>388.06353759765602</v>
      </c>
      <c r="K139" s="10">
        <v>284.51599121093699</v>
      </c>
      <c r="L139" s="10">
        <v>147.25762939453099</v>
      </c>
      <c r="M139" s="10">
        <v>368.44338989257801</v>
      </c>
      <c r="N139" s="3">
        <v>1</v>
      </c>
      <c r="O139" s="3">
        <v>0.79500371217727595</v>
      </c>
      <c r="P139" s="3">
        <v>0.93191581964492798</v>
      </c>
      <c r="Q139" s="3">
        <v>0.86884295940399103</v>
      </c>
      <c r="R139" s="3">
        <v>0.83637899160385099</v>
      </c>
      <c r="S139" s="3">
        <v>0.83002984523773105</v>
      </c>
      <c r="T139" s="3">
        <v>0.83035784959793002</v>
      </c>
      <c r="U139">
        <v>23</v>
      </c>
      <c r="V139">
        <v>2</v>
      </c>
      <c r="W139">
        <v>100</v>
      </c>
      <c r="X139">
        <v>0.99000000953674305</v>
      </c>
      <c r="Y139">
        <v>1.29999995231628</v>
      </c>
      <c r="Z139">
        <v>0.89999997615814198</v>
      </c>
      <c r="AA139" s="10">
        <v>205.74499511718699</v>
      </c>
      <c r="AB139" s="10">
        <v>31.199148178100501</v>
      </c>
      <c r="AC139" s="10">
        <v>51.171470642089801</v>
      </c>
      <c r="AD139" s="10">
        <v>69.238395690917898</v>
      </c>
      <c r="AE139" s="10">
        <v>1.43089663982391</v>
      </c>
      <c r="AF139" s="10">
        <v>2.5234901905059801</v>
      </c>
      <c r="AG139" s="10">
        <v>1.9912747144698999</v>
      </c>
      <c r="AH139" s="10">
        <v>1.63868224620819</v>
      </c>
      <c r="AI139" s="3">
        <f>ABS((J139-F139)/F139)</f>
        <v>8.0476123244686126E-3</v>
      </c>
      <c r="AJ139" s="3">
        <f>ABS((J139-G139)/G139)</f>
        <v>2.2049707537855219</v>
      </c>
      <c r="AK139" s="3">
        <f>(AVERAGEIF($E:$E,_xlfn.CONCAT($A139,"_",$B139,"_",$C139,"_Standard"),$J:$J)-$J139)/$J139</f>
        <v>4.2497813396059743E-2</v>
      </c>
      <c r="AL139" s="3">
        <f>(AVERAGEIF($E:$E,_xlfn.CONCAT($A139,"_",$B139,"_",$C139,"_Standard"),$H:$H)-$H139)/$H139</f>
        <v>4.2497813396059743E-2</v>
      </c>
      <c r="AM139" s="3">
        <f>($J139+$M139-$L139)/$M139</f>
        <v>1.6535764104041424</v>
      </c>
    </row>
    <row r="140" spans="1:39" x14ac:dyDescent="0.25">
      <c r="A140" t="str" cm="1">
        <f t="array" ref="A140:D140">_xlfn.TEXTSPLIT(E140,"_")</f>
        <v>CottageWalls</v>
      </c>
      <c r="B140" t="str">
        <v>Plane</v>
      </c>
      <c r="C140" t="str">
        <v>Oblique</v>
      </c>
      <c r="D140" t="str">
        <v>Longest</v>
      </c>
      <c r="E140" t="s">
        <v>556</v>
      </c>
      <c r="F140" s="10">
        <v>347.7216796875</v>
      </c>
      <c r="G140" s="10">
        <v>116.974983215332</v>
      </c>
      <c r="H140" s="21">
        <v>349.49069213867102</v>
      </c>
      <c r="I140" s="10">
        <v>258.98300170898398</v>
      </c>
      <c r="J140" s="21">
        <v>349.49069213867102</v>
      </c>
      <c r="K140" s="10">
        <v>258.98300170898398</v>
      </c>
      <c r="L140" s="10">
        <v>135.99298095703099</v>
      </c>
      <c r="M140" s="10">
        <v>336.31988525390602</v>
      </c>
      <c r="N140" s="3">
        <v>1</v>
      </c>
      <c r="O140" s="3">
        <v>0.78201144933700495</v>
      </c>
      <c r="P140" s="3">
        <v>0.88069617748260498</v>
      </c>
      <c r="Q140" s="3">
        <v>0.85617876052856401</v>
      </c>
      <c r="R140" s="3">
        <v>0.87136828899383501</v>
      </c>
      <c r="S140" s="3">
        <v>0.86073756217956499</v>
      </c>
      <c r="T140" s="3">
        <v>0.86044621467590299</v>
      </c>
      <c r="U140">
        <v>20</v>
      </c>
      <c r="V140">
        <v>2</v>
      </c>
      <c r="W140">
        <v>100</v>
      </c>
      <c r="X140">
        <v>0.99000000953674305</v>
      </c>
      <c r="Y140">
        <v>1.29999995231628</v>
      </c>
      <c r="Z140">
        <v>0.89999997615814198</v>
      </c>
      <c r="AA140" s="10">
        <v>181.09498596191401</v>
      </c>
      <c r="AB140" s="10">
        <v>30.940803527831999</v>
      </c>
      <c r="AC140" s="10">
        <v>47.730255126953097</v>
      </c>
      <c r="AD140" s="10">
        <v>69.238395690917898</v>
      </c>
      <c r="AE140" s="10">
        <v>1.1941959857940601</v>
      </c>
      <c r="AF140" s="10">
        <v>2.4840900897979701</v>
      </c>
      <c r="AG140" s="10">
        <v>1.9588915109634399</v>
      </c>
      <c r="AH140" s="10">
        <v>1.63868224620819</v>
      </c>
      <c r="AI140" s="3">
        <f>ABS((J140-F140)/F140)</f>
        <v>5.0874378979212532E-3</v>
      </c>
      <c r="AJ140" s="3">
        <f>ABS((J140-G140)/G140)</f>
        <v>1.9877387671457516</v>
      </c>
      <c r="AK140" s="3">
        <f>(AVERAGEIF($E:$E,_xlfn.CONCAT($A140,"_",$B140,"_",$C140,"_Standard"),$J:$J)-$J140)/$J140</f>
        <v>7.8745569266663817E-2</v>
      </c>
      <c r="AL140" s="3">
        <f>(AVERAGEIF($E:$E,_xlfn.CONCAT($A140,"_",$B140,"_",$C140,"_Standard"),$H:$H)-$H140)/$H140</f>
        <v>7.8745569266663817E-2</v>
      </c>
      <c r="AM140" s="3">
        <f>($J140+$M140-$L140)/$M140</f>
        <v>1.6348054948355462</v>
      </c>
    </row>
    <row r="141" spans="1:39" x14ac:dyDescent="0.25">
      <c r="A141" t="str" cm="1">
        <f t="array" ref="A141:D141">_xlfn.TEXTSPLIT(E141,"_")</f>
        <v>CottageWalls</v>
      </c>
      <c r="B141" t="str">
        <v>Plane</v>
      </c>
      <c r="C141" t="str">
        <v>Parallel</v>
      </c>
      <c r="D141" t="str">
        <v>Longest</v>
      </c>
      <c r="E141" t="s">
        <v>547</v>
      </c>
      <c r="F141" s="10">
        <v>323.12258911132801</v>
      </c>
      <c r="G141" s="10">
        <v>171.173416137695</v>
      </c>
      <c r="H141" s="21">
        <v>324.4482421875</v>
      </c>
      <c r="I141" s="10">
        <v>244.07099914550699</v>
      </c>
      <c r="J141" s="21">
        <v>324.29702758789</v>
      </c>
      <c r="K141" s="10">
        <v>243.98699951171801</v>
      </c>
      <c r="L141" s="10">
        <v>125.6455078125</v>
      </c>
      <c r="M141" s="10">
        <v>220.17524719238199</v>
      </c>
      <c r="N141" s="3">
        <v>1</v>
      </c>
      <c r="O141" s="3">
        <v>0.850799620151519</v>
      </c>
      <c r="P141" s="3">
        <v>0.88534390926360995</v>
      </c>
      <c r="Q141" s="3">
        <v>0.86457353830337502</v>
      </c>
      <c r="R141" s="3">
        <v>0.843161821365356</v>
      </c>
      <c r="S141" s="3">
        <v>0.83215677738189697</v>
      </c>
      <c r="T141" s="3">
        <v>0.832164466381073</v>
      </c>
      <c r="U141">
        <v>25</v>
      </c>
      <c r="V141">
        <v>2</v>
      </c>
      <c r="W141">
        <v>100</v>
      </c>
      <c r="X141">
        <v>0.99000000953674305</v>
      </c>
      <c r="Y141">
        <v>1.29999995231628</v>
      </c>
      <c r="Z141">
        <v>0.89999997615814198</v>
      </c>
      <c r="AA141" s="10">
        <v>64.475532531738196</v>
      </c>
      <c r="AB141" s="10">
        <v>30.895105361938398</v>
      </c>
      <c r="AC141" s="10">
        <v>43.752670288085902</v>
      </c>
      <c r="AD141" s="10">
        <v>69.238395690917898</v>
      </c>
      <c r="AE141" s="10">
        <v>0.68129789829254095</v>
      </c>
      <c r="AF141" s="10">
        <v>2.4874958992004301</v>
      </c>
      <c r="AG141" s="10">
        <v>2.16103196144104</v>
      </c>
      <c r="AH141" s="10">
        <v>1.63868224620819</v>
      </c>
      <c r="AI141" s="3">
        <f>ABS((J141-F141)/F141)</f>
        <v>3.6346529649691241E-3</v>
      </c>
      <c r="AJ141" s="3">
        <f>ABS((J141-G141)/G141)</f>
        <v>0.89455252401470797</v>
      </c>
      <c r="AK141" s="3">
        <f>(AVERAGEIF($E:$E,_xlfn.CONCAT($A141,"_",$B141,"_",$C141,"_Standard"),$J:$J)-$J141)/$J141</f>
        <v>-0.15910296506914612</v>
      </c>
      <c r="AL141" s="3">
        <f>(AVERAGEIF($E:$E,_xlfn.CONCAT($A141,"_",$B141,"_",$C141,"_Standard"),$H:$H)-$H141)/$H141</f>
        <v>-0.15902890649690765</v>
      </c>
      <c r="AM141" s="3">
        <f>($J141+$M141-$L141)/$M141</f>
        <v>1.9022427466690419</v>
      </c>
    </row>
    <row r="142" spans="1:39" x14ac:dyDescent="0.25">
      <c r="A142" t="str" cm="1">
        <f t="array" ref="A142:D142">_xlfn.TEXTSPLIT(E142,"_")</f>
        <v>CottageWalls</v>
      </c>
      <c r="B142" t="str">
        <v>Point</v>
      </c>
      <c r="C142" t="str">
        <v>15</v>
      </c>
      <c r="D142" t="str">
        <v>Longest</v>
      </c>
      <c r="E142" t="s">
        <v>576</v>
      </c>
      <c r="F142" s="10">
        <v>239.44381713867099</v>
      </c>
      <c r="G142" s="10">
        <v>108.71856689453099</v>
      </c>
      <c r="H142" s="21">
        <v>248.12699890136699</v>
      </c>
      <c r="I142" s="10">
        <v>178.99899291992099</v>
      </c>
      <c r="J142" s="21">
        <v>242.57426452636699</v>
      </c>
      <c r="K142" s="10">
        <v>175.38699340820301</v>
      </c>
      <c r="L142" s="10">
        <v>89.749412536621094</v>
      </c>
      <c r="M142" s="10">
        <v>56.146938323974602</v>
      </c>
      <c r="N142" s="3">
        <v>0.90299999713897705</v>
      </c>
      <c r="O142" s="3">
        <v>0.62922328710555997</v>
      </c>
      <c r="P142" s="3">
        <v>0.82465124130249001</v>
      </c>
      <c r="Q142" s="3">
        <v>0.83393847942352295</v>
      </c>
      <c r="R142" s="3">
        <v>0.82420122623443604</v>
      </c>
      <c r="S142" s="3">
        <v>0.82048195600509599</v>
      </c>
      <c r="T142" s="3">
        <v>0.82081240415573098</v>
      </c>
      <c r="U142">
        <v>24</v>
      </c>
      <c r="V142">
        <v>2</v>
      </c>
      <c r="W142">
        <v>100</v>
      </c>
      <c r="X142">
        <v>0.99000000953674305</v>
      </c>
      <c r="Y142">
        <v>1.29999995231628</v>
      </c>
      <c r="Z142">
        <v>0.89999997615814198</v>
      </c>
      <c r="AA142" s="10">
        <v>8.736572265625</v>
      </c>
      <c r="AB142" s="10">
        <v>30.587121963500898</v>
      </c>
      <c r="AC142" s="10">
        <v>37.253414154052699</v>
      </c>
      <c r="AD142" s="10">
        <v>69.238395690917898</v>
      </c>
      <c r="AE142" s="10">
        <v>2.01884412765502</v>
      </c>
      <c r="AF142" s="10">
        <v>2.4309873580932599</v>
      </c>
      <c r="AG142" s="10">
        <v>2.6939890384674001</v>
      </c>
      <c r="AH142" s="10">
        <v>1.63868224620819</v>
      </c>
      <c r="AI142" s="3">
        <f>ABS((J142-F142)/F142)</f>
        <v>1.3073828445873103E-2</v>
      </c>
      <c r="AJ142" s="3">
        <f>ABS((J142-G142)/G142)</f>
        <v>1.2312128595448724</v>
      </c>
      <c r="AK142" s="3">
        <f>(AVERAGEIF($E:$E,_xlfn.CONCAT($A142,"_",$B142,"_",$C142,"_Standard"),$J:$J)-$J142)/$J142</f>
        <v>8.2425639951119775E-2</v>
      </c>
      <c r="AL142" s="3">
        <f>(AVERAGEIF($E:$E,_xlfn.CONCAT($A142,"_",$B142,"_",$C142,"_Standard"),$H:$H)-$H142)/$H142</f>
        <v>8.0581438660530358E-2</v>
      </c>
      <c r="AM142" s="3">
        <f>($J142+$M142-$L142)/$M142</f>
        <v>3.7218732944604755</v>
      </c>
    </row>
    <row r="143" spans="1:39" x14ac:dyDescent="0.25">
      <c r="A143" t="str" cm="1">
        <f t="array" ref="A143:D143">_xlfn.TEXTSPLIT(E143,"_")</f>
        <v>CottageWalls</v>
      </c>
      <c r="B143" t="str">
        <v>Point</v>
      </c>
      <c r="C143" t="str">
        <v>45</v>
      </c>
      <c r="D143" t="str">
        <v>Longest</v>
      </c>
      <c r="E143" t="s">
        <v>529</v>
      </c>
      <c r="F143" s="10">
        <v>339.625</v>
      </c>
      <c r="G143" s="10">
        <v>104.79013061523401</v>
      </c>
      <c r="H143" s="21">
        <v>335.40576171875</v>
      </c>
      <c r="I143" s="10">
        <v>244.447998046875</v>
      </c>
      <c r="J143" s="21">
        <v>335.40576171875</v>
      </c>
      <c r="K143" s="10">
        <v>244.447998046875</v>
      </c>
      <c r="L143" s="10">
        <v>126.303939819335</v>
      </c>
      <c r="M143" s="10">
        <v>204.68745422363199</v>
      </c>
      <c r="N143" s="3">
        <v>1</v>
      </c>
      <c r="O143" s="3">
        <v>0.75685060024261397</v>
      </c>
      <c r="P143" s="3">
        <v>0.83424252271652199</v>
      </c>
      <c r="Q143" s="3">
        <v>0.83384764194488503</v>
      </c>
      <c r="R143" s="3">
        <v>0.82094973325729304</v>
      </c>
      <c r="S143" s="3">
        <v>0.81539231538772505</v>
      </c>
      <c r="T143" s="3">
        <v>0.81596356630325295</v>
      </c>
      <c r="U143">
        <v>24</v>
      </c>
      <c r="V143">
        <v>2</v>
      </c>
      <c r="W143">
        <v>100</v>
      </c>
      <c r="X143">
        <v>0.99000000953674305</v>
      </c>
      <c r="Y143">
        <v>1.29999995231628</v>
      </c>
      <c r="Z143">
        <v>0.89999997615814198</v>
      </c>
      <c r="AA143" s="10">
        <v>8.5203752517700195</v>
      </c>
      <c r="AB143" s="10">
        <v>30.4129638671875</v>
      </c>
      <c r="AC143" s="10">
        <v>37.138858795166001</v>
      </c>
      <c r="AD143" s="10">
        <v>69.238395690917898</v>
      </c>
      <c r="AE143" s="10">
        <v>1.9227426052093499</v>
      </c>
      <c r="AF143" s="10">
        <v>2.4084901809692298</v>
      </c>
      <c r="AG143" s="10">
        <v>2.67191314697265</v>
      </c>
      <c r="AH143" s="10">
        <v>1.63868224620819</v>
      </c>
      <c r="AI143" s="3">
        <f>ABS((J143-F143)/F143)</f>
        <v>1.2423226444608023E-2</v>
      </c>
      <c r="AJ143" s="3">
        <f>ABS((J143-G143)/G143)</f>
        <v>2.2007380823895066</v>
      </c>
      <c r="AK143" s="3">
        <f>(AVERAGEIF($E:$E,_xlfn.CONCAT($A143,"_",$B143,"_",$C143,"_Standard"),$J:$J)-$J143)/$J143</f>
        <v>2.2980597195266447E-3</v>
      </c>
      <c r="AL143" s="3">
        <f>(AVERAGEIF($E:$E,_xlfn.CONCAT($A143,"_",$B143,"_",$C143,"_Standard"),$H:$H)-$H143)/$H143</f>
        <v>2.2980597195266447E-3</v>
      </c>
      <c r="AM143" s="3">
        <f>($J143+$M143-$L143)/$M143</f>
        <v>2.0215663812544178</v>
      </c>
    </row>
    <row r="144" spans="1:39" x14ac:dyDescent="0.25">
      <c r="A144" t="str" cm="1">
        <f t="array" ref="A144:D144">_xlfn.TEXTSPLIT(E144,"_")</f>
        <v>CottageWalls</v>
      </c>
      <c r="B144" t="str">
        <v>Point</v>
      </c>
      <c r="C144" t="str">
        <v>Oblique</v>
      </c>
      <c r="D144" t="str">
        <v>Longest</v>
      </c>
      <c r="E144" t="s">
        <v>577</v>
      </c>
      <c r="F144" s="10">
        <v>244.98126220703099</v>
      </c>
      <c r="G144" s="10">
        <v>116.93983459472599</v>
      </c>
      <c r="H144" s="21">
        <v>250.50225830078099</v>
      </c>
      <c r="I144" s="10">
        <v>183.02499389648401</v>
      </c>
      <c r="J144" s="21">
        <v>251.64451599121</v>
      </c>
      <c r="K144" s="10">
        <v>182.79800415039</v>
      </c>
      <c r="L144" s="10">
        <v>91.772872924804602</v>
      </c>
      <c r="M144" s="10">
        <v>13.2888879776</v>
      </c>
      <c r="N144" s="3">
        <v>0.98900002241134599</v>
      </c>
      <c r="O144" s="3">
        <v>0.72577697038650502</v>
      </c>
      <c r="P144" s="3">
        <v>0.840387523174285</v>
      </c>
      <c r="Q144" s="3">
        <v>0.83526164293289096</v>
      </c>
      <c r="R144" s="3">
        <v>0.81625676155090299</v>
      </c>
      <c r="S144" s="3">
        <v>0.80474054813384999</v>
      </c>
      <c r="T144" s="3">
        <v>0.80488198995590199</v>
      </c>
      <c r="U144">
        <v>25</v>
      </c>
      <c r="V144">
        <v>2</v>
      </c>
      <c r="W144">
        <v>100</v>
      </c>
      <c r="X144">
        <v>0.99000000953674305</v>
      </c>
      <c r="Y144">
        <v>1.29999995231628</v>
      </c>
      <c r="Z144">
        <v>0.89999997615814198</v>
      </c>
      <c r="AA144" s="10">
        <v>7.61277055740356</v>
      </c>
      <c r="AB144" s="10">
        <v>30.547956466674801</v>
      </c>
      <c r="AC144" s="10">
        <v>35.733787536621001</v>
      </c>
      <c r="AD144" s="10">
        <v>69.238395690917898</v>
      </c>
      <c r="AE144" s="10">
        <v>1.80235242843627</v>
      </c>
      <c r="AF144" s="10">
        <v>2.4173882007598801</v>
      </c>
      <c r="AG144" s="10">
        <v>2.6901781558990399</v>
      </c>
      <c r="AH144" s="10">
        <v>1.63868224620819</v>
      </c>
      <c r="AI144" s="3">
        <f>ABS((J144-F144)/F144)</f>
        <v>2.7199034424714337E-2</v>
      </c>
      <c r="AJ144" s="3">
        <f>ABS((J144-G144)/G144)</f>
        <v>1.1519144170446707</v>
      </c>
      <c r="AK144" s="3">
        <f>(AVERAGEIF($E:$E,_xlfn.CONCAT($A144,"_",$B144,"_",$C144,"_Standard"),$J:$J)-$J144)/$J144</f>
        <v>9.9918231967150453E-2</v>
      </c>
      <c r="AL144" s="3">
        <f>(AVERAGEIF($E:$E,_xlfn.CONCAT($A144,"_",$B144,"_",$C144,"_Standard"),$H:$H)-$H144)/$H144</f>
        <v>9.9771479612856942E-2</v>
      </c>
      <c r="AM144" s="3">
        <f>($J144+$M144-$L144)/$M144</f>
        <v>13.030475637682255</v>
      </c>
    </row>
    <row r="145" spans="1:39" x14ac:dyDescent="0.25">
      <c r="A145" t="str" cm="1">
        <f t="array" ref="A145:D145">_xlfn.TEXTSPLIT(E145,"_")</f>
        <v>CottageWalls</v>
      </c>
      <c r="B145" t="str">
        <v>Point</v>
      </c>
      <c r="C145" t="str">
        <v>Parallel</v>
      </c>
      <c r="D145" t="str">
        <v>Longest</v>
      </c>
      <c r="E145" t="s">
        <v>552</v>
      </c>
      <c r="F145" s="10">
        <v>233.95355224609301</v>
      </c>
      <c r="G145" s="10">
        <v>102.066856384277</v>
      </c>
      <c r="H145" s="21">
        <v>230.13897705078099</v>
      </c>
      <c r="I145" s="10">
        <v>164.16000366210901</v>
      </c>
      <c r="J145" s="21">
        <v>222.06333923339801</v>
      </c>
      <c r="K145" s="10">
        <v>158.940994262695</v>
      </c>
      <c r="L145" s="10">
        <v>91.952316284179602</v>
      </c>
      <c r="M145" s="10">
        <v>59.14107131958</v>
      </c>
      <c r="N145" s="3">
        <v>0.86199998855590798</v>
      </c>
      <c r="O145" s="3">
        <v>0.59482347965240401</v>
      </c>
      <c r="P145" s="3">
        <v>0.825470089912414</v>
      </c>
      <c r="Q145" s="3">
        <v>0.83900564908981301</v>
      </c>
      <c r="R145" s="3">
        <v>0.82796186208724898</v>
      </c>
      <c r="S145" s="3">
        <v>0.82655131816864003</v>
      </c>
      <c r="T145" s="3">
        <v>0.82664930820464999</v>
      </c>
      <c r="U145">
        <v>24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0">
        <v>8.7317628860473597</v>
      </c>
      <c r="AB145" s="10">
        <v>30.551712036132798</v>
      </c>
      <c r="AC145" s="10">
        <v>37.143638610839801</v>
      </c>
      <c r="AD145" s="10">
        <v>69.238395690917898</v>
      </c>
      <c r="AE145" s="10">
        <v>1.9954459667205799</v>
      </c>
      <c r="AF145" s="10">
        <v>2.42998766899108</v>
      </c>
      <c r="AG145" s="10">
        <v>2.6935703754425</v>
      </c>
      <c r="AH145" s="10">
        <v>1.63868224620819</v>
      </c>
      <c r="AI145" s="3">
        <f>ABS((J145-F145)/F145)</f>
        <v>5.0822964210382342E-2</v>
      </c>
      <c r="AJ145" s="3">
        <f>ABS((J145-G145)/G145)</f>
        <v>1.1756655108230216</v>
      </c>
      <c r="AK145" s="3">
        <f>(AVERAGEIF($E:$E,_xlfn.CONCAT($A145,"_",$B145,"_",$C145,"_Standard"),$J:$J)-$J145)/$J145</f>
        <v>8.4198925276828929E-2</v>
      </c>
      <c r="AL145" s="3">
        <f>(AVERAGEIF($E:$E,_xlfn.CONCAT($A145,"_",$B145,"_",$C145,"_Standard"),$H:$H)-$H145)/$H145</f>
        <v>8.1244362630109049E-2</v>
      </c>
      <c r="AM145" s="3">
        <f>($J145+$M145-$L145)/$M145</f>
        <v>3.2000112619898076</v>
      </c>
    </row>
    <row r="146" spans="1:39" x14ac:dyDescent="0.25">
      <c r="A146" t="str" cm="1">
        <f t="array" ref="A146:D146">_xlfn.TEXTSPLIT(E146,"_")</f>
        <v>Crowd</v>
      </c>
      <c r="B146" t="str">
        <v>Plane</v>
      </c>
      <c r="C146" t="str">
        <v>15</v>
      </c>
      <c r="D146" t="str">
        <v>Longest</v>
      </c>
      <c r="E146" t="s">
        <v>560</v>
      </c>
      <c r="F146" s="10">
        <v>112.435943603515</v>
      </c>
      <c r="G146" s="10">
        <v>43.861019134521399</v>
      </c>
      <c r="H146" s="21">
        <v>116.24635314941401</v>
      </c>
      <c r="I146" s="10">
        <v>70.195999145507798</v>
      </c>
      <c r="J146" s="21">
        <v>116.24635314941401</v>
      </c>
      <c r="K146" s="10">
        <v>70.195999145507798</v>
      </c>
      <c r="L146" s="10">
        <v>151.598373413085</v>
      </c>
      <c r="M146" s="10">
        <v>114.3316116333</v>
      </c>
      <c r="N146" s="3">
        <v>1</v>
      </c>
      <c r="O146" s="3">
        <v>0.51014423370361295</v>
      </c>
      <c r="P146" s="3">
        <v>0.54066997766494695</v>
      </c>
      <c r="Q146" s="3">
        <v>0.43475413322448703</v>
      </c>
      <c r="R146" s="3">
        <v>0.40468838810920699</v>
      </c>
      <c r="S146" s="3">
        <v>0.52247583866119296</v>
      </c>
      <c r="T146" s="3">
        <v>0.56191134452819802</v>
      </c>
      <c r="U146">
        <v>24</v>
      </c>
      <c r="V146">
        <v>2</v>
      </c>
      <c r="W146">
        <v>100</v>
      </c>
      <c r="X146">
        <v>0.99000000953674305</v>
      </c>
      <c r="Y146">
        <v>1.29999995231628</v>
      </c>
      <c r="Z146">
        <v>0.89999997615814198</v>
      </c>
      <c r="AA146" s="10">
        <v>4000.31567382812</v>
      </c>
      <c r="AB146" s="10">
        <v>383.41937255859301</v>
      </c>
      <c r="AC146" s="10">
        <v>45.8010864257812</v>
      </c>
      <c r="AD146" s="10">
        <v>87.705223083496094</v>
      </c>
      <c r="AE146" s="10">
        <v>20.0805969238281</v>
      </c>
      <c r="AF146" s="10">
        <v>18.4402980804443</v>
      </c>
      <c r="AG146" s="10">
        <v>1.39736187458038</v>
      </c>
      <c r="AH146" s="10">
        <v>1.1881141662597601</v>
      </c>
      <c r="AI146" s="3">
        <f>ABS((J146-F146)/F146)</f>
        <v>3.388960348245687E-2</v>
      </c>
      <c r="AJ146" s="3">
        <f>ABS((J146-G146)/G146)</f>
        <v>1.6503340652639047</v>
      </c>
      <c r="AK146" s="3">
        <f>(AVERAGEIF($E:$E,_xlfn.CONCAT($A146,"_",$B146,"_",$C146,"_Standard"),$J:$J)-$J146)/$J146</f>
        <v>-9.9268592121577945E-3</v>
      </c>
      <c r="AL146" s="3">
        <f>(AVERAGEIF($E:$E,_xlfn.CONCAT($A146,"_",$B146,"_",$C146,"_Standard"),$H:$H)-$H146)/$H146</f>
        <v>-9.9268592121577945E-3</v>
      </c>
      <c r="AM146" s="3">
        <f>($J146+$M146-$L146)/$M146</f>
        <v>0.69079400037623151</v>
      </c>
    </row>
    <row r="147" spans="1:39" x14ac:dyDescent="0.25">
      <c r="A147" t="str" cm="1">
        <f t="array" ref="A147:D147">_xlfn.TEXTSPLIT(E147,"_")</f>
        <v>Crowd</v>
      </c>
      <c r="B147" t="str">
        <v>Plane</v>
      </c>
      <c r="C147" t="str">
        <v>45</v>
      </c>
      <c r="D147" t="str">
        <v>Longest</v>
      </c>
      <c r="E147" t="s">
        <v>563</v>
      </c>
      <c r="F147" s="10">
        <v>111.36668395996</v>
      </c>
      <c r="G147" s="10">
        <v>47.906143188476499</v>
      </c>
      <c r="H147" s="21">
        <v>113.074615478515</v>
      </c>
      <c r="I147" s="10">
        <v>67.888999938964801</v>
      </c>
      <c r="J147" s="21">
        <v>113.074615478515</v>
      </c>
      <c r="K147" s="10">
        <v>67.888999938964801</v>
      </c>
      <c r="L147" s="10">
        <v>150.81198120117099</v>
      </c>
      <c r="M147" s="10">
        <v>111.385040283203</v>
      </c>
      <c r="N147" s="3">
        <v>1</v>
      </c>
      <c r="O147" s="3">
        <v>0.49667280912399198</v>
      </c>
      <c r="P147" s="3">
        <v>0.51032781600952104</v>
      </c>
      <c r="Q147" s="3">
        <v>0.41480660438537598</v>
      </c>
      <c r="R147" s="3">
        <v>0.39467927813529902</v>
      </c>
      <c r="S147" s="3">
        <v>0.53662544488906805</v>
      </c>
      <c r="T147" s="3">
        <v>0.57308828830718905</v>
      </c>
      <c r="U147">
        <v>25</v>
      </c>
      <c r="V147">
        <v>2</v>
      </c>
      <c r="W147">
        <v>100</v>
      </c>
      <c r="X147">
        <v>0.99000000953674305</v>
      </c>
      <c r="Y147">
        <v>1.29999995231628</v>
      </c>
      <c r="Z147">
        <v>0.89999997615814198</v>
      </c>
      <c r="AA147" s="10">
        <v>4021.78369140625</v>
      </c>
      <c r="AB147" s="10">
        <v>382.073150634765</v>
      </c>
      <c r="AC147" s="10">
        <v>45.772895812988203</v>
      </c>
      <c r="AD147" s="10">
        <v>87.705223083496094</v>
      </c>
      <c r="AE147" s="10">
        <v>20.161056518554599</v>
      </c>
      <c r="AF147" s="10">
        <v>18.3586730957031</v>
      </c>
      <c r="AG147" s="10">
        <v>1.3996495008468599</v>
      </c>
      <c r="AH147" s="10">
        <v>1.1881141662597601</v>
      </c>
      <c r="AI147" s="3">
        <f>ABS((J147-F147)/F147)</f>
        <v>1.5336108231156977E-2</v>
      </c>
      <c r="AJ147" s="3">
        <f>ABS((J147-G147)/G147)</f>
        <v>1.3603364402274474</v>
      </c>
      <c r="AK147" s="3">
        <f>(AVERAGEIF($E:$E,_xlfn.CONCAT($A147,"_",$B147,"_",$C147,"_Standard"),$J:$J)-$J147)/$J147</f>
        <v>2.2037774183485798E-3</v>
      </c>
      <c r="AL147" s="3">
        <f>(AVERAGEIF($E:$E,_xlfn.CONCAT($A147,"_",$B147,"_",$C147,"_Standard"),$H:$H)-$H147)/$H147</f>
        <v>2.2037774183485798E-3</v>
      </c>
      <c r="AM147" s="3">
        <f>($J147+$M147-$L147)/$M147</f>
        <v>0.66119897585253362</v>
      </c>
    </row>
    <row r="148" spans="1:39" x14ac:dyDescent="0.25">
      <c r="A148" t="str" cm="1">
        <f t="array" ref="A148:D148">_xlfn.TEXTSPLIT(E148,"_")</f>
        <v>Crowd</v>
      </c>
      <c r="B148" t="str">
        <v>Plane</v>
      </c>
      <c r="C148" t="str">
        <v>Oblique</v>
      </c>
      <c r="D148" t="str">
        <v>Longest</v>
      </c>
      <c r="E148" t="s">
        <v>565</v>
      </c>
      <c r="F148" s="10">
        <v>113.91642761230401</v>
      </c>
      <c r="G148" s="10">
        <v>61.905853271484297</v>
      </c>
      <c r="H148" s="21">
        <v>113.990997314453</v>
      </c>
      <c r="I148" s="10">
        <v>66.179000854492102</v>
      </c>
      <c r="J148" s="21">
        <v>113.94100189208901</v>
      </c>
      <c r="K148" s="10">
        <v>66.153999328613196</v>
      </c>
      <c r="L148" s="10">
        <v>110.662216186523</v>
      </c>
      <c r="M148" s="10">
        <v>12.800000190734799</v>
      </c>
      <c r="N148" s="3">
        <v>0.99500000476837103</v>
      </c>
      <c r="O148" s="3">
        <v>0.52080094814300504</v>
      </c>
      <c r="P148" s="3">
        <v>0.62323153018951405</v>
      </c>
      <c r="Q148" s="3">
        <v>0.54343652725219704</v>
      </c>
      <c r="R148" s="3">
        <v>0.50490814447402899</v>
      </c>
      <c r="S148" s="3">
        <v>0.57647812366485596</v>
      </c>
      <c r="T148" s="3">
        <v>0.62372410297393799</v>
      </c>
      <c r="U148">
        <v>26</v>
      </c>
      <c r="V148">
        <v>2</v>
      </c>
      <c r="W148">
        <v>100</v>
      </c>
      <c r="X148">
        <v>0.99000000953674305</v>
      </c>
      <c r="Y148">
        <v>1.29999995231628</v>
      </c>
      <c r="Z148">
        <v>0.89999997615814198</v>
      </c>
      <c r="AA148" s="10">
        <v>4339.5380859375</v>
      </c>
      <c r="AB148" s="10">
        <v>380.64910888671801</v>
      </c>
      <c r="AC148" s="10">
        <v>45.3299140930175</v>
      </c>
      <c r="AD148" s="10">
        <v>87.705223083496094</v>
      </c>
      <c r="AE148" s="10">
        <v>20.6360874176025</v>
      </c>
      <c r="AF148" s="10">
        <v>18.2555828094482</v>
      </c>
      <c r="AG148" s="10">
        <v>1.38250696659088</v>
      </c>
      <c r="AH148" s="10">
        <v>1.1881141662597601</v>
      </c>
      <c r="AI148" s="3">
        <f>ABS((J148-F148)/F148)</f>
        <v>2.1572200164698358E-4</v>
      </c>
      <c r="AJ148" s="3">
        <f>ABS((J148-G148)/G148)</f>
        <v>0.84055296665418333</v>
      </c>
      <c r="AK148" s="3">
        <f>(AVERAGEIF($E:$E,_xlfn.CONCAT($A148,"_",$B148,"_",$C148,"_Standard"),$J:$J)-$J148)/$J148</f>
        <v>-7.5055869054665523E-3</v>
      </c>
      <c r="AL148" s="3">
        <f>(AVERAGEIF($E:$E,_xlfn.CONCAT($A148,"_",$B148,"_",$C148,"_Standard"),$H:$H)-$H148)/$H148</f>
        <v>-7.5022280930124629E-3</v>
      </c>
      <c r="AM148" s="3">
        <f>($J148+$M148-$L148)/$M148</f>
        <v>1.2561551294303364</v>
      </c>
    </row>
    <row r="149" spans="1:39" x14ac:dyDescent="0.25">
      <c r="A149" t="str" cm="1">
        <f t="array" ref="A149:D149">_xlfn.TEXTSPLIT(E149,"_")</f>
        <v>Crowd</v>
      </c>
      <c r="B149" t="str">
        <v>Plane</v>
      </c>
      <c r="C149" t="str">
        <v>Parallel</v>
      </c>
      <c r="D149" t="str">
        <v>Longest</v>
      </c>
      <c r="E149" t="s">
        <v>558</v>
      </c>
      <c r="F149" s="10">
        <v>97.434440612792898</v>
      </c>
      <c r="G149" s="10">
        <v>45.477077484130803</v>
      </c>
      <c r="H149" s="21">
        <v>98.611999511718693</v>
      </c>
      <c r="I149" s="10">
        <v>59.500999450683501</v>
      </c>
      <c r="J149" s="21">
        <v>98.611999511718693</v>
      </c>
      <c r="K149" s="10">
        <v>59.500999450683501</v>
      </c>
      <c r="L149" s="10">
        <v>129.86959838867099</v>
      </c>
      <c r="M149" s="10">
        <v>95.855613708496094</v>
      </c>
      <c r="N149" s="3">
        <v>1</v>
      </c>
      <c r="O149" s="3">
        <v>0.49271205067634499</v>
      </c>
      <c r="P149" s="3">
        <v>0.50212275981902998</v>
      </c>
      <c r="Q149" s="3">
        <v>0.36789754033088601</v>
      </c>
      <c r="R149" s="3">
        <v>0.37672960758209201</v>
      </c>
      <c r="S149" s="3">
        <v>0.48306888341903598</v>
      </c>
      <c r="T149" s="3">
        <v>0.53209102153777998</v>
      </c>
      <c r="U149">
        <v>26</v>
      </c>
      <c r="V149">
        <v>2</v>
      </c>
      <c r="W149">
        <v>100</v>
      </c>
      <c r="X149">
        <v>0.99000000953674305</v>
      </c>
      <c r="Y149">
        <v>1.29999995231628</v>
      </c>
      <c r="Z149">
        <v>0.89999997615814198</v>
      </c>
      <c r="AA149" s="10">
        <v>3066.10424804687</v>
      </c>
      <c r="AB149" s="10">
        <v>391.701568603515</v>
      </c>
      <c r="AC149" s="10">
        <v>46.187137603759702</v>
      </c>
      <c r="AD149" s="10">
        <v>87.705223083496094</v>
      </c>
      <c r="AE149" s="10">
        <v>20.034605026245099</v>
      </c>
      <c r="AF149" s="10">
        <v>18.5682163238525</v>
      </c>
      <c r="AG149" s="10">
        <v>1.3985399007797199</v>
      </c>
      <c r="AH149" s="10">
        <v>1.1881141662597601</v>
      </c>
      <c r="AI149" s="3">
        <f>ABS((J149-F149)/F149)</f>
        <v>1.2085653609953449E-2</v>
      </c>
      <c r="AJ149" s="3">
        <f>ABS((J149-G149)/G149)</f>
        <v>1.1683891086917204</v>
      </c>
      <c r="AK149" s="3">
        <f>(AVERAGEIF($E:$E,_xlfn.CONCAT($A149,"_",$B149,"_",$C149,"_Standard"),$J:$J)-$J149)/$J149</f>
        <v>3.5942531808992574E-2</v>
      </c>
      <c r="AL149" s="3">
        <f>(AVERAGEIF($E:$E,_xlfn.CONCAT($A149,"_",$B149,"_",$C149,"_Standard"),$H:$H)-$H149)/$H149</f>
        <v>3.5942531808992574E-2</v>
      </c>
      <c r="AM149" s="3">
        <f>($J149+$M149-$L149)/$M149</f>
        <v>0.67390956389879331</v>
      </c>
    </row>
    <row r="150" spans="1:39" x14ac:dyDescent="0.25">
      <c r="A150" t="str" cm="1">
        <f t="array" ref="A150:D150">_xlfn.TEXTSPLIT(E150,"_")</f>
        <v>Crowd</v>
      </c>
      <c r="B150" t="str">
        <v>Point</v>
      </c>
      <c r="C150" t="str">
        <v>15</v>
      </c>
      <c r="D150" t="str">
        <v>Longest</v>
      </c>
      <c r="E150" t="s">
        <v>540</v>
      </c>
      <c r="F150" s="10">
        <v>38.270847320556598</v>
      </c>
      <c r="G150" s="10">
        <v>60.405418395996001</v>
      </c>
      <c r="H150" s="21">
        <v>58.110671997070298</v>
      </c>
      <c r="I150" s="10">
        <v>32.380001068115199</v>
      </c>
      <c r="J150" s="21">
        <v>52.334312438964801</v>
      </c>
      <c r="K150" s="10">
        <v>29.468000411987301</v>
      </c>
      <c r="L150" s="10">
        <v>47.6614990234375</v>
      </c>
      <c r="M150" s="10">
        <v>9.8763904571533203</v>
      </c>
      <c r="N150" s="3">
        <v>0.43700000643730103</v>
      </c>
      <c r="O150" s="3">
        <v>0.67462098598480202</v>
      </c>
      <c r="P150" s="3">
        <v>0.67574918270110995</v>
      </c>
      <c r="Q150" s="3">
        <v>0.55456566810607899</v>
      </c>
      <c r="R150" s="3">
        <v>0.50882494449615401</v>
      </c>
      <c r="S150" s="3">
        <v>0.63256102800369196</v>
      </c>
      <c r="T150" s="3">
        <v>0.69962495565414395</v>
      </c>
      <c r="U150">
        <v>25</v>
      </c>
      <c r="V150">
        <v>2</v>
      </c>
      <c r="W150">
        <v>100</v>
      </c>
      <c r="X150">
        <v>0.99000000953674305</v>
      </c>
      <c r="Y150">
        <v>1.29999995231628</v>
      </c>
      <c r="Z150">
        <v>0.89999997615814198</v>
      </c>
      <c r="AA150" s="10">
        <v>156.86991882324199</v>
      </c>
      <c r="AB150" s="10">
        <v>379.35955810546801</v>
      </c>
      <c r="AC150" s="10">
        <v>36.162826538085902</v>
      </c>
      <c r="AD150" s="10">
        <v>87.705223083496094</v>
      </c>
      <c r="AE150" s="10">
        <v>27.797914505004801</v>
      </c>
      <c r="AF150" s="10">
        <v>18.1174011230468</v>
      </c>
      <c r="AG150" s="10">
        <v>2.0305089950561501</v>
      </c>
      <c r="AH150" s="10">
        <v>1.1881141662597601</v>
      </c>
      <c r="AI150" s="3">
        <f>ABS((J150-F150)/F150)</f>
        <v>0.36747200814794162</v>
      </c>
      <c r="AJ150" s="3">
        <f>ABS((J150-G150)/G150)</f>
        <v>0.13361559560965142</v>
      </c>
      <c r="AK150" s="3">
        <f>(AVERAGEIF($E:$E,_xlfn.CONCAT($A150,"_",$B150,"_",$C150,"_Standard"),$J:$J)-$J150)/$J150</f>
        <v>-1.0929267651602296E-3</v>
      </c>
      <c r="AL150" s="3">
        <f>(AVERAGEIF($E:$E,_xlfn.CONCAT($A150,"_",$B150,"_",$C150,"_Standard"),$H:$H)-$H150)/$H150</f>
        <v>-9.8435250414898793E-4</v>
      </c>
      <c r="AM150" s="3">
        <f>($J150+$M150-$L150)/$M150</f>
        <v>1.4731296758465895</v>
      </c>
    </row>
    <row r="151" spans="1:39" x14ac:dyDescent="0.25">
      <c r="A151" t="str" cm="1">
        <f t="array" ref="A151:D151">_xlfn.TEXTSPLIT(E151,"_")</f>
        <v>Crowd</v>
      </c>
      <c r="B151" t="str">
        <v>Point</v>
      </c>
      <c r="C151" t="str">
        <v>45</v>
      </c>
      <c r="D151" t="str">
        <v>Longest</v>
      </c>
      <c r="E151" t="s">
        <v>544</v>
      </c>
      <c r="F151" s="10">
        <v>21.425786972045898</v>
      </c>
      <c r="G151" s="10">
        <v>60.417201995849602</v>
      </c>
      <c r="H151" s="21">
        <v>38.244426727294901</v>
      </c>
      <c r="I151" s="10">
        <v>21.768999099731399</v>
      </c>
      <c r="J151" s="21">
        <v>36.050441741943303</v>
      </c>
      <c r="K151" s="10">
        <v>20.665000915527301</v>
      </c>
      <c r="L151" s="10">
        <v>28.621250152587798</v>
      </c>
      <c r="M151" s="10">
        <v>3.48467969894409</v>
      </c>
      <c r="N151" s="3">
        <v>0.30399999022483798</v>
      </c>
      <c r="O151" s="3">
        <v>0.72169005870819003</v>
      </c>
      <c r="P151" s="3">
        <v>0.72169005870819003</v>
      </c>
      <c r="Q151" s="3">
        <v>0.566900134086608</v>
      </c>
      <c r="R151" s="3">
        <v>0.53354096412658603</v>
      </c>
      <c r="S151" s="3">
        <v>0.69664233922958296</v>
      </c>
      <c r="T151" s="3">
        <v>0.78216397762298495</v>
      </c>
      <c r="U151">
        <v>25</v>
      </c>
      <c r="V151">
        <v>2</v>
      </c>
      <c r="W151">
        <v>100</v>
      </c>
      <c r="X151">
        <v>0.99000000953674305</v>
      </c>
      <c r="Y151">
        <v>1.29999995231628</v>
      </c>
      <c r="Z151">
        <v>0.89999997615814198</v>
      </c>
      <c r="AA151" s="10">
        <v>157.45735168457</v>
      </c>
      <c r="AB151" s="10">
        <v>379.07897949218699</v>
      </c>
      <c r="AC151" s="10">
        <v>36.364238739013601</v>
      </c>
      <c r="AD151" s="10">
        <v>87.705223083496094</v>
      </c>
      <c r="AE151" s="10">
        <v>27.5925579071044</v>
      </c>
      <c r="AF151" s="10">
        <v>18.135448455810501</v>
      </c>
      <c r="AG151" s="10">
        <v>2.0214989185333199</v>
      </c>
      <c r="AH151" s="10">
        <v>1.1881141662597601</v>
      </c>
      <c r="AI151" s="3">
        <f>ABS((J151-F151)/F151)</f>
        <v>0.68257258363382911</v>
      </c>
      <c r="AJ151" s="3">
        <f>ABS((J151-G151)/G151)</f>
        <v>0.40330832029560371</v>
      </c>
      <c r="AK151" s="3">
        <f>(AVERAGEIF($E:$E,_xlfn.CONCAT($A151,"_",$B151,"_",$C151,"_Standard"),$J:$J)-$J151)/$J151</f>
        <v>-1.5089297212276848E-3</v>
      </c>
      <c r="AL151" s="3">
        <f>(AVERAGEIF($E:$E,_xlfn.CONCAT($A151,"_",$B151,"_",$C151,"_Standard"),$H:$H)-$H151)/$H151</f>
        <v>-1.4223662808619103E-3</v>
      </c>
      <c r="AM151" s="3">
        <f>($J151+$M151-$L151)/$M151</f>
        <v>3.1319582375409314</v>
      </c>
    </row>
    <row r="152" spans="1:39" x14ac:dyDescent="0.25">
      <c r="A152" t="str" cm="1">
        <f t="array" ref="A152:D152">_xlfn.TEXTSPLIT(E152,"_")</f>
        <v>Crowd</v>
      </c>
      <c r="B152" t="str">
        <v>Point</v>
      </c>
      <c r="C152" t="str">
        <v>Oblique</v>
      </c>
      <c r="D152" t="str">
        <v>Longest</v>
      </c>
      <c r="E152" t="s">
        <v>534</v>
      </c>
      <c r="F152" s="10">
        <v>22.5333862304687</v>
      </c>
      <c r="G152" s="10">
        <v>60.285476684570298</v>
      </c>
      <c r="H152" s="21">
        <v>41.714385986328097</v>
      </c>
      <c r="I152" s="10">
        <v>24.131999969482401</v>
      </c>
      <c r="J152" s="21">
        <v>40.975982666015597</v>
      </c>
      <c r="K152" s="10">
        <v>23.7600002288818</v>
      </c>
      <c r="L152" s="10">
        <v>37.355205535888601</v>
      </c>
      <c r="M152" s="10">
        <v>1.4789116382598799</v>
      </c>
      <c r="N152" s="3">
        <v>0.42500001192092801</v>
      </c>
      <c r="O152" s="3">
        <v>0.59270632266998202</v>
      </c>
      <c r="P152" s="3">
        <v>0.58601033687591497</v>
      </c>
      <c r="Q152" s="3">
        <v>0.50898677110671997</v>
      </c>
      <c r="R152" s="3">
        <v>0.48148903250694203</v>
      </c>
      <c r="S152" s="3">
        <v>0.62816250324249201</v>
      </c>
      <c r="T152" s="3">
        <v>0.69400215148925704</v>
      </c>
      <c r="U152">
        <v>25</v>
      </c>
      <c r="V152">
        <v>2</v>
      </c>
      <c r="W152">
        <v>100</v>
      </c>
      <c r="X152">
        <v>0.99000000953674305</v>
      </c>
      <c r="Y152">
        <v>1.29999995231628</v>
      </c>
      <c r="Z152">
        <v>0.89999997615814198</v>
      </c>
      <c r="AA152" s="10">
        <v>153.39129638671801</v>
      </c>
      <c r="AB152" s="10">
        <v>378.53646850585898</v>
      </c>
      <c r="AC152" s="10">
        <v>35.4568672180175</v>
      </c>
      <c r="AD152" s="10">
        <v>87.705223083496094</v>
      </c>
      <c r="AE152" s="10">
        <v>28.141086578369102</v>
      </c>
      <c r="AF152" s="10">
        <v>18.153394699096602</v>
      </c>
      <c r="AG152" s="10">
        <v>2.0577874183654701</v>
      </c>
      <c r="AH152" s="10">
        <v>1.1881141662597601</v>
      </c>
      <c r="AI152" s="3">
        <f>ABS((J152-F152)/F152)</f>
        <v>0.81845650036431672</v>
      </c>
      <c r="AJ152" s="3">
        <f>ABS((J152-G152)/G152)</f>
        <v>0.3203009262012993</v>
      </c>
      <c r="AK152" s="3">
        <f>(AVERAGEIF($E:$E,_xlfn.CONCAT($A152,"_",$B152,"_",$C152,"_Standard"),$J:$J)-$J152)/$J152</f>
        <v>-2.3427591101826835E-3</v>
      </c>
      <c r="AL152" s="3">
        <f>(AVERAGEIF($E:$E,_xlfn.CONCAT($A152,"_",$B152,"_",$C152,"_Standard"),$H:$H)-$H152)/$H152</f>
        <v>-2.3013804258838109E-3</v>
      </c>
      <c r="AM152" s="3">
        <f>($J152+$M152-$L152)/$M152</f>
        <v>3.4482714426314764</v>
      </c>
    </row>
    <row r="153" spans="1:39" x14ac:dyDescent="0.25">
      <c r="A153" t="str" cm="1">
        <f t="array" ref="A153:D153">_xlfn.TEXTSPLIT(E153,"_")</f>
        <v>Crowd</v>
      </c>
      <c r="B153" t="str">
        <v>Point</v>
      </c>
      <c r="C153" t="str">
        <v>Parallel</v>
      </c>
      <c r="D153" t="str">
        <v>Longest</v>
      </c>
      <c r="E153" t="s">
        <v>535</v>
      </c>
      <c r="F153" s="10">
        <v>43.940090179443303</v>
      </c>
      <c r="G153" s="10">
        <v>60.384773254394503</v>
      </c>
      <c r="H153" s="21">
        <v>63.5982055664062</v>
      </c>
      <c r="I153" s="10">
        <v>35.869998931884702</v>
      </c>
      <c r="J153" s="21">
        <v>58.095840454101499</v>
      </c>
      <c r="K153" s="10">
        <v>33.102001190185497</v>
      </c>
      <c r="L153" s="10">
        <v>48.810295104980398</v>
      </c>
      <c r="M153" s="10">
        <v>12.7672805786132</v>
      </c>
      <c r="N153" s="3">
        <v>0.54199999570846502</v>
      </c>
      <c r="O153" s="3">
        <v>0.51665222644805897</v>
      </c>
      <c r="P153" s="3">
        <v>0.57862251996993996</v>
      </c>
      <c r="Q153" s="3">
        <v>0.49813339114189098</v>
      </c>
      <c r="R153" s="3">
        <v>0.45943424105644198</v>
      </c>
      <c r="S153" s="3">
        <v>0.57763808965682895</v>
      </c>
      <c r="T153" s="3">
        <v>0.63646423816680897</v>
      </c>
      <c r="U153">
        <v>25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0">
        <v>164.98225402832</v>
      </c>
      <c r="AB153" s="10">
        <v>380.327392578125</v>
      </c>
      <c r="AC153" s="10">
        <v>36.135528564453097</v>
      </c>
      <c r="AD153" s="10">
        <v>87.705223083496094</v>
      </c>
      <c r="AE153" s="10">
        <v>28.103200912475501</v>
      </c>
      <c r="AF153" s="10">
        <v>18.193414688110298</v>
      </c>
      <c r="AG153" s="10">
        <v>2.0276579856872501</v>
      </c>
      <c r="AH153" s="10">
        <v>1.1881141662597601</v>
      </c>
      <c r="AI153" s="3">
        <f>ABS((J153-F153)/F153)</f>
        <v>0.32216024630010309</v>
      </c>
      <c r="AJ153" s="3">
        <f>ABS((J153-G153)/G153)</f>
        <v>3.7905794406977049E-2</v>
      </c>
      <c r="AK153" s="3">
        <f>(AVERAGEIF($E:$E,_xlfn.CONCAT($A153,"_",$B153,"_",$C153,"_Standard"),$J:$J)-$J153)/$J153</f>
        <v>-3.373064181588572E-4</v>
      </c>
      <c r="AL153" s="3">
        <f>(AVERAGEIF($E:$E,_xlfn.CONCAT($A153,"_",$B153,"_",$C153,"_Standard"),$H:$H)-$H153)/$H153</f>
        <v>-3.0806348986911171E-4</v>
      </c>
      <c r="AM153" s="3">
        <f>($J153+$M153-$L153)/$M153</f>
        <v>1.7272923385639039</v>
      </c>
    </row>
    <row r="154" spans="1:39" x14ac:dyDescent="0.25">
      <c r="A154" t="str" cm="1">
        <f t="array" ref="A154:D154">_xlfn.TEXTSPLIT(E154,"_")</f>
        <v>Random100</v>
      </c>
      <c r="B154" t="str">
        <v>Plane</v>
      </c>
      <c r="C154" t="str">
        <v>15</v>
      </c>
      <c r="D154" t="str">
        <v>Longest</v>
      </c>
      <c r="E154" t="s">
        <v>568</v>
      </c>
      <c r="F154" s="10">
        <v>21.014238357543899</v>
      </c>
      <c r="G154" s="10">
        <v>19.187578201293899</v>
      </c>
      <c r="H154" s="21">
        <v>38.675228118896399</v>
      </c>
      <c r="I154" s="10">
        <v>20.948999404907202</v>
      </c>
      <c r="J154" s="21">
        <v>21.119609832763601</v>
      </c>
      <c r="K154" s="10">
        <v>11.5019998550415</v>
      </c>
      <c r="L154" s="10">
        <v>21.6035957336425</v>
      </c>
      <c r="M154" s="10">
        <v>20.7395725250244</v>
      </c>
      <c r="N154" s="3">
        <v>0.12700000405311501</v>
      </c>
      <c r="O154" s="3">
        <v>0.41389286518096902</v>
      </c>
      <c r="P154" s="3">
        <v>0.44759240746498102</v>
      </c>
      <c r="Q154" s="3">
        <v>0.41705158352851801</v>
      </c>
      <c r="R154" s="3">
        <v>0.41689410805702198</v>
      </c>
      <c r="S154" s="3">
        <v>0.41689410805702198</v>
      </c>
      <c r="T154" s="3">
        <v>0.41689410805702198</v>
      </c>
      <c r="U154">
        <v>9</v>
      </c>
      <c r="V154">
        <v>2</v>
      </c>
      <c r="W154">
        <v>100</v>
      </c>
      <c r="X154">
        <v>0.99000000953674305</v>
      </c>
      <c r="Y154">
        <v>1.29999995231628</v>
      </c>
      <c r="Z154">
        <v>0.89999997615814198</v>
      </c>
      <c r="AA154" s="10">
        <v>11.682501792907701</v>
      </c>
      <c r="AB154" s="10">
        <v>0.596199810504913</v>
      </c>
      <c r="AC154" s="10">
        <v>58.0606079101562</v>
      </c>
      <c r="AD154" s="10">
        <v>77.191917419433594</v>
      </c>
      <c r="AE154" s="10">
        <v>3.0299983918666801E-2</v>
      </c>
      <c r="AF154" s="10">
        <v>3.02999820560216E-2</v>
      </c>
      <c r="AG154" s="10">
        <v>1.07070708274841</v>
      </c>
      <c r="AH154" s="10">
        <v>1</v>
      </c>
      <c r="AI154" s="3">
        <f>ABS((J154-F154)/F154)</f>
        <v>5.0142895225072197E-3</v>
      </c>
      <c r="AJ154" s="3">
        <f>ABS((J154-G154)/G154)</f>
        <v>0.10069179190834082</v>
      </c>
      <c r="AK154" s="3">
        <f>(AVERAGEIF($E:$E,_xlfn.CONCAT($A154,"_",$B154,"_",$C154,"_Standard"),$J:$J)-$J154)/$J154</f>
        <v>3.9015302239969366E-2</v>
      </c>
      <c r="AL154" s="3">
        <f>(AVERAGEIF($E:$E,_xlfn.CONCAT($A154,"_",$B154,"_",$C154,"_Standard"),$H:$H)-$H154)/$H154</f>
        <v>2.1305266795936782E-2</v>
      </c>
      <c r="AM154" s="3">
        <f>($J154+$M154-$L154)/$M154</f>
        <v>0.97666365108080599</v>
      </c>
    </row>
    <row r="155" spans="1:39" x14ac:dyDescent="0.25">
      <c r="A155" t="str" cm="1">
        <f t="array" ref="A155:D155">_xlfn.TEXTSPLIT(E155,"_")</f>
        <v>Random100</v>
      </c>
      <c r="B155" t="str">
        <v>Plane</v>
      </c>
      <c r="C155" t="str">
        <v>45</v>
      </c>
      <c r="D155" t="str">
        <v>Longest</v>
      </c>
      <c r="E155" t="s">
        <v>566</v>
      </c>
      <c r="F155" s="10">
        <v>23.108251571655199</v>
      </c>
      <c r="G155" s="10">
        <v>19.060369491577099</v>
      </c>
      <c r="H155" s="21">
        <v>43.546749114990199</v>
      </c>
      <c r="I155" s="10">
        <v>23.591999053955</v>
      </c>
      <c r="J155" s="21">
        <v>23.2483806610107</v>
      </c>
      <c r="K155" s="10">
        <v>12.6630001068115</v>
      </c>
      <c r="L155" s="10">
        <v>22.947582244873001</v>
      </c>
      <c r="M155" s="10">
        <v>22.21923828125</v>
      </c>
      <c r="N155" s="3">
        <v>0.104000002145767</v>
      </c>
      <c r="O155" s="3">
        <v>0.40360578894615101</v>
      </c>
      <c r="P155" s="3">
        <v>0.44082677364349299</v>
      </c>
      <c r="Q155" s="3">
        <v>0.41059026122093201</v>
      </c>
      <c r="R155" s="3">
        <v>0.41045355796813898</v>
      </c>
      <c r="S155" s="3">
        <v>0.41045355796813898</v>
      </c>
      <c r="T155" s="3">
        <v>0.41045355796813898</v>
      </c>
      <c r="U155">
        <v>9</v>
      </c>
      <c r="V155">
        <v>2</v>
      </c>
      <c r="W155">
        <v>100</v>
      </c>
      <c r="X155">
        <v>0.99000000953674305</v>
      </c>
      <c r="Y155">
        <v>1.29999995231628</v>
      </c>
      <c r="Z155">
        <v>0.89999997615814198</v>
      </c>
      <c r="AA155" s="10">
        <v>11.7498979568481</v>
      </c>
      <c r="AB155" s="10">
        <v>0.59269976615905695</v>
      </c>
      <c r="AC155" s="10">
        <v>56.868686676025298</v>
      </c>
      <c r="AD155" s="10">
        <v>77.191917419433594</v>
      </c>
      <c r="AE155" s="10">
        <v>2.8499983251094801E-2</v>
      </c>
      <c r="AF155" s="10">
        <v>2.94999815523624E-2</v>
      </c>
      <c r="AG155" s="10">
        <v>1.0202020406723</v>
      </c>
      <c r="AH155" s="10">
        <v>1</v>
      </c>
      <c r="AI155" s="3">
        <f>ABS((J155-F155)/F155)</f>
        <v>6.064028207455747E-3</v>
      </c>
      <c r="AJ155" s="3">
        <f>ABS((J155-G155)/G155)</f>
        <v>0.21972350385360107</v>
      </c>
      <c r="AK155" s="3">
        <f>(AVERAGEIF($E:$E,_xlfn.CONCAT($A155,"_",$B155,"_",$C155,"_Standard"),$J:$J)-$J155)/$J155</f>
        <v>3.2002042522971778E-2</v>
      </c>
      <c r="AL155" s="3">
        <f>(AVERAGEIF($E:$E,_xlfn.CONCAT($A155,"_",$B155,"_",$C155,"_Standard"),$H:$H)-$H155)/$H155</f>
        <v>1.7084899950671448E-2</v>
      </c>
      <c r="AM155" s="3">
        <f>($J155+$M155-$L155)/$M155</f>
        <v>1.013537746538842</v>
      </c>
    </row>
    <row r="156" spans="1:39" x14ac:dyDescent="0.25">
      <c r="A156" t="str" cm="1">
        <f t="array" ref="A156:D156">_xlfn.TEXTSPLIT(E156,"_")</f>
        <v>Random100</v>
      </c>
      <c r="B156" t="str">
        <v>Plane</v>
      </c>
      <c r="C156" t="str">
        <v>Oblique</v>
      </c>
      <c r="D156" t="str">
        <v>Longest</v>
      </c>
      <c r="E156" t="s">
        <v>569</v>
      </c>
      <c r="F156" s="10">
        <v>22.922288894653299</v>
      </c>
      <c r="G156" s="10">
        <v>18.908838272094702</v>
      </c>
      <c r="H156" s="21">
        <v>41.752391815185497</v>
      </c>
      <c r="I156" s="10">
        <v>22.635999679565401</v>
      </c>
      <c r="J156" s="21">
        <v>22.577589035034102</v>
      </c>
      <c r="K156" s="10">
        <v>12.3009996414184</v>
      </c>
      <c r="L156" s="10">
        <v>23.629192352294901</v>
      </c>
      <c r="M156" s="10">
        <v>22.5554485321044</v>
      </c>
      <c r="N156" s="3">
        <v>0.103000000119209</v>
      </c>
      <c r="O156" s="3">
        <v>0.44109028577804499</v>
      </c>
      <c r="P156" s="3">
        <v>0.48666900396347001</v>
      </c>
      <c r="Q156" s="3">
        <v>0.46151894330978299</v>
      </c>
      <c r="R156" s="3">
        <v>0.461174815893173</v>
      </c>
      <c r="S156" s="3">
        <v>0.461174815893173</v>
      </c>
      <c r="T156" s="3">
        <v>0.461174815893173</v>
      </c>
      <c r="U156">
        <v>9</v>
      </c>
      <c r="V156">
        <v>2</v>
      </c>
      <c r="W156">
        <v>100</v>
      </c>
      <c r="X156">
        <v>0.99000000953674305</v>
      </c>
      <c r="Y156">
        <v>1.29999995231628</v>
      </c>
      <c r="Z156">
        <v>0.89999997615814198</v>
      </c>
      <c r="AA156" s="10">
        <v>12.360601425170801</v>
      </c>
      <c r="AB156" s="10">
        <v>0.59089958667755105</v>
      </c>
      <c r="AC156" s="10">
        <v>56.161617279052699</v>
      </c>
      <c r="AD156" s="10">
        <v>77.191917419433594</v>
      </c>
      <c r="AE156" s="10">
        <v>3.0299983918666801E-2</v>
      </c>
      <c r="AF156" s="10">
        <v>2.9199978336691801E-2</v>
      </c>
      <c r="AG156" s="10">
        <v>1.0202020406723</v>
      </c>
      <c r="AH156" s="10">
        <v>1</v>
      </c>
      <c r="AI156" s="3">
        <f>ABS((J156-F156)/F156)</f>
        <v>1.5037759152385513E-2</v>
      </c>
      <c r="AJ156" s="3">
        <f>ABS((J156-G156)/G156)</f>
        <v>0.19402306530664401</v>
      </c>
      <c r="AK156" s="3">
        <f>(AVERAGEIF($E:$E,_xlfn.CONCAT($A156,"_",$B156,"_",$C156,"_Standard"),$J:$J)-$J156)/$J156</f>
        <v>1.0895773217205596E-2</v>
      </c>
      <c r="AL156" s="3">
        <f>(AVERAGEIF($E:$E,_xlfn.CONCAT($A156,"_",$B156,"_",$C156,"_Standard"),$H:$H)-$H156)/$H156</f>
        <v>5.8917479257231857E-3</v>
      </c>
      <c r="AM156" s="3">
        <f>($J156+$M156-$L156)/$M156</f>
        <v>0.95337697161003054</v>
      </c>
    </row>
    <row r="157" spans="1:39" x14ac:dyDescent="0.25">
      <c r="A157" t="str" cm="1">
        <f t="array" ref="A157:D157">_xlfn.TEXTSPLIT(E157,"_")</f>
        <v>Random100</v>
      </c>
      <c r="B157" t="str">
        <v>Plane</v>
      </c>
      <c r="C157" t="str">
        <v>Parallel</v>
      </c>
      <c r="D157" t="str">
        <v>Longest</v>
      </c>
      <c r="E157" t="s">
        <v>567</v>
      </c>
      <c r="F157" s="10">
        <v>20.042903900146399</v>
      </c>
      <c r="G157" s="10">
        <v>19.649135589599599</v>
      </c>
      <c r="H157" s="21">
        <v>35.459220886230398</v>
      </c>
      <c r="I157" s="10">
        <v>19.2430000305175</v>
      </c>
      <c r="J157" s="21">
        <v>19.8712062835693</v>
      </c>
      <c r="K157" s="10">
        <v>10.9029998779296</v>
      </c>
      <c r="L157" s="10">
        <v>20.521217346191399</v>
      </c>
      <c r="M157" s="10">
        <v>19.694217681884702</v>
      </c>
      <c r="N157" s="3">
        <v>0.168999999761581</v>
      </c>
      <c r="O157" s="3">
        <v>0.390039503574371</v>
      </c>
      <c r="P157" s="3">
        <v>0.41964530944824202</v>
      </c>
      <c r="Q157" s="3">
        <v>0.405279040336608</v>
      </c>
      <c r="R157" s="3">
        <v>0.40408575534820501</v>
      </c>
      <c r="S157" s="3">
        <v>0.40408575534820501</v>
      </c>
      <c r="T157" s="3">
        <v>0.40408575534820501</v>
      </c>
      <c r="U157">
        <v>9</v>
      </c>
      <c r="V157">
        <v>2</v>
      </c>
      <c r="W157">
        <v>100</v>
      </c>
      <c r="X157">
        <v>0.99000000953674305</v>
      </c>
      <c r="Y157">
        <v>1.29999995231628</v>
      </c>
      <c r="Z157">
        <v>0.89999997615814198</v>
      </c>
      <c r="AA157" s="10">
        <v>9.0311994552612305</v>
      </c>
      <c r="AB157" s="10">
        <v>0.59029972553253096</v>
      </c>
      <c r="AC157" s="10">
        <v>62.585857391357401</v>
      </c>
      <c r="AD157" s="10">
        <v>77.191917419433594</v>
      </c>
      <c r="AE157" s="10">
        <v>3.05999852716922E-2</v>
      </c>
      <c r="AF157" s="10">
        <v>3.4999988973140703E-2</v>
      </c>
      <c r="AG157" s="10">
        <v>1.1313130855560301</v>
      </c>
      <c r="AH157" s="10">
        <v>1</v>
      </c>
      <c r="AI157" s="3">
        <f>ABS((J157-F157)/F157)</f>
        <v>8.5665040072284426E-3</v>
      </c>
      <c r="AJ157" s="3">
        <f>ABS((J157-G157)/G157)</f>
        <v>1.1301804751515125E-2</v>
      </c>
      <c r="AK157" s="3">
        <f>(AVERAGEIF($E:$E,_xlfn.CONCAT($A157,"_",$B157,"_",$C157,"_Standard"),$J:$J)-$J157)/$J157</f>
        <v>5.6060551523362388E-2</v>
      </c>
      <c r="AL157" s="3">
        <f>(AVERAGEIF($E:$E,_xlfn.CONCAT($A157,"_",$B157,"_",$C157,"_Standard"),$H:$H)-$H157)/$H157</f>
        <v>3.1416109994790845E-2</v>
      </c>
      <c r="AM157" s="3">
        <f>($J157+$M157-$L157)/$M157</f>
        <v>0.96699482695268479</v>
      </c>
    </row>
    <row r="158" spans="1:39" x14ac:dyDescent="0.25">
      <c r="A158" t="str" cm="1">
        <f t="array" ref="A158:D158">_xlfn.TEXTSPLIT(E158,"_")</f>
        <v>Random100</v>
      </c>
      <c r="B158" t="str">
        <v>Point</v>
      </c>
      <c r="C158" t="str">
        <v>15</v>
      </c>
      <c r="D158" t="str">
        <v>Longest</v>
      </c>
      <c r="E158" t="s">
        <v>543</v>
      </c>
      <c r="F158" s="10">
        <v>18.7938327789306</v>
      </c>
      <c r="G158" s="10">
        <v>18.935009002685501</v>
      </c>
      <c r="H158" s="21">
        <v>36.342033386230398</v>
      </c>
      <c r="I158" s="10">
        <v>19.784000396728501</v>
      </c>
      <c r="J158" s="21">
        <v>19.840410232543899</v>
      </c>
      <c r="K158" s="10">
        <v>10.8780002593994</v>
      </c>
      <c r="L158" s="10">
        <v>19.0384216308593</v>
      </c>
      <c r="M158" s="10">
        <v>18.435239791870099</v>
      </c>
      <c r="N158" s="3">
        <v>0.111000001430511</v>
      </c>
      <c r="O158" s="3">
        <v>0.34877964854240401</v>
      </c>
      <c r="P158" s="3">
        <v>0.47225934267044001</v>
      </c>
      <c r="Q158" s="3">
        <v>0.43150487542152399</v>
      </c>
      <c r="R158" s="3">
        <v>0.43156298995018</v>
      </c>
      <c r="S158" s="3">
        <v>0.43156298995018</v>
      </c>
      <c r="T158" s="3">
        <v>0.43156298995018</v>
      </c>
      <c r="U158">
        <v>9</v>
      </c>
      <c r="V158">
        <v>2</v>
      </c>
      <c r="W158">
        <v>100</v>
      </c>
      <c r="X158">
        <v>0.99000000953674305</v>
      </c>
      <c r="Y158">
        <v>1.29999995231628</v>
      </c>
      <c r="Z158">
        <v>0.89999997615814198</v>
      </c>
      <c r="AA158" s="10">
        <v>0.42669987678527799</v>
      </c>
      <c r="AB158" s="10">
        <v>0.58809959888458196</v>
      </c>
      <c r="AC158" s="10">
        <v>53.857143402099602</v>
      </c>
      <c r="AD158" s="10">
        <v>77.191917419433594</v>
      </c>
      <c r="AE158" s="10">
        <v>5.4199993610381997E-2</v>
      </c>
      <c r="AF158" s="10">
        <v>2.9699981212615901E-2</v>
      </c>
      <c r="AG158" s="10">
        <v>2.0102040767669598</v>
      </c>
      <c r="AH158" s="10">
        <v>1</v>
      </c>
      <c r="AI158" s="3">
        <f>ABS((J158-F158)/F158)</f>
        <v>5.5687281350433035E-2</v>
      </c>
      <c r="AJ158" s="3">
        <f>ABS((J158-G158)/G158)</f>
        <v>4.7816255578752978E-2</v>
      </c>
      <c r="AK158" s="3">
        <f>(AVERAGEIF($E:$E,_xlfn.CONCAT($A158,"_",$B158,"_",$C158,"_Standard"),$J:$J)-$J158)/$J158</f>
        <v>3.8124169097188881E-2</v>
      </c>
      <c r="AL158" s="3">
        <f>(AVERAGEIF($E:$E,_xlfn.CONCAT($A158,"_",$B158,"_",$C158,"_Standard"),$H:$H)-$H158)/$H158</f>
        <v>2.0813289099037964E-2</v>
      </c>
      <c r="AM158" s="3">
        <f>($J158+$M158-$L158)/$M158</f>
        <v>1.043503019800061</v>
      </c>
    </row>
    <row r="159" spans="1:39" x14ac:dyDescent="0.25">
      <c r="A159" t="str" cm="1">
        <f t="array" ref="A159:D159">_xlfn.TEXTSPLIT(E159,"_")</f>
        <v>Random100</v>
      </c>
      <c r="B159" t="str">
        <v>Point</v>
      </c>
      <c r="C159" t="str">
        <v>45</v>
      </c>
      <c r="D159" t="str">
        <v>Longest</v>
      </c>
      <c r="E159" t="s">
        <v>538</v>
      </c>
      <c r="F159" s="10">
        <v>19.062028884887599</v>
      </c>
      <c r="G159" s="10">
        <v>18.935009002685501</v>
      </c>
      <c r="H159" s="21">
        <v>37.719615936279297</v>
      </c>
      <c r="I159" s="10">
        <v>20.349000930786101</v>
      </c>
      <c r="J159" s="21">
        <v>20.385602951049801</v>
      </c>
      <c r="K159" s="10">
        <v>11.0590000152587</v>
      </c>
      <c r="L159" s="10">
        <v>20.469213485717699</v>
      </c>
      <c r="M159" s="10">
        <v>19.729263305663999</v>
      </c>
      <c r="N159" s="3">
        <v>9.8999999463558197E-2</v>
      </c>
      <c r="O159" s="3">
        <v>0.42482286691665599</v>
      </c>
      <c r="P159" s="3">
        <v>0.47807222604751498</v>
      </c>
      <c r="Q159" s="3">
        <v>0.44261515140533397</v>
      </c>
      <c r="R159" s="3">
        <v>0.44255575537681502</v>
      </c>
      <c r="S159" s="3">
        <v>0.44255575537681502</v>
      </c>
      <c r="T159" s="3">
        <v>0.44255575537681502</v>
      </c>
      <c r="U159">
        <v>9</v>
      </c>
      <c r="V159">
        <v>2</v>
      </c>
      <c r="W159">
        <v>100</v>
      </c>
      <c r="X159">
        <v>0.99000000953674305</v>
      </c>
      <c r="Y159">
        <v>1.29999995231628</v>
      </c>
      <c r="Z159">
        <v>0.89999997615814198</v>
      </c>
      <c r="AA159" s="10">
        <v>0.42929986119270303</v>
      </c>
      <c r="AB159" s="10">
        <v>0.594199538230896</v>
      </c>
      <c r="AC159" s="10">
        <v>53.857143402099602</v>
      </c>
      <c r="AD159" s="10">
        <v>77.191917419433594</v>
      </c>
      <c r="AE159" s="10">
        <v>5.5400002747774103E-2</v>
      </c>
      <c r="AF159" s="10">
        <v>3.0099978670477801E-2</v>
      </c>
      <c r="AG159" s="10">
        <v>2.0102040767669598</v>
      </c>
      <c r="AH159" s="10">
        <v>1</v>
      </c>
      <c r="AI159" s="3">
        <f>ABS((J159-F159)/F159)</f>
        <v>6.9435109670384187E-2</v>
      </c>
      <c r="AJ159" s="3">
        <f>ABS((J159-G159)/G159)</f>
        <v>7.6609097368718793E-2</v>
      </c>
      <c r="AK159" s="3">
        <f>(AVERAGEIF($E:$E,_xlfn.CONCAT($A159,"_",$B159,"_",$C159,"_Standard"),$J:$J)-$J159)/$J159</f>
        <v>8.5750024303105164E-3</v>
      </c>
      <c r="AL159" s="3">
        <f>(AVERAGEIF($E:$E,_xlfn.CONCAT($A159,"_",$B159,"_",$C159,"_Standard"),$H:$H)-$H159)/$H159</f>
        <v>4.6343177988689491E-3</v>
      </c>
      <c r="AM159" s="3">
        <f>($J159+$M159-$L159)/$M159</f>
        <v>0.99576210559043543</v>
      </c>
    </row>
    <row r="160" spans="1:39" x14ac:dyDescent="0.25">
      <c r="A160" t="str" cm="1">
        <f t="array" ref="A160:D160">_xlfn.TEXTSPLIT(E160,"_")</f>
        <v>Random100</v>
      </c>
      <c r="B160" t="str">
        <v>Point</v>
      </c>
      <c r="C160" t="str">
        <v>Oblique</v>
      </c>
      <c r="D160" t="str">
        <v>Longest</v>
      </c>
      <c r="E160" t="s">
        <v>575</v>
      </c>
      <c r="F160" s="10">
        <v>24.647174835205</v>
      </c>
      <c r="G160" s="10">
        <v>18.935009002685501</v>
      </c>
      <c r="H160" s="21">
        <v>47.477943420410099</v>
      </c>
      <c r="I160" s="10">
        <v>25.8050003051757</v>
      </c>
      <c r="J160" s="21">
        <v>25.7153816223144</v>
      </c>
      <c r="K160" s="10">
        <v>13.9259996414184</v>
      </c>
      <c r="L160" s="10">
        <v>25.0823554992675</v>
      </c>
      <c r="M160" s="10">
        <v>24.0069885253906</v>
      </c>
      <c r="N160" s="3">
        <v>0.112999998033046</v>
      </c>
      <c r="O160" s="3">
        <v>0.54450207948684604</v>
      </c>
      <c r="P160" s="3">
        <v>0.59626156091689997</v>
      </c>
      <c r="Q160" s="3">
        <v>0.55168712139129605</v>
      </c>
      <c r="R160" s="3">
        <v>0.55166745185851995</v>
      </c>
      <c r="S160" s="3">
        <v>0.55166745185851995</v>
      </c>
      <c r="T160" s="3">
        <v>0.55166745185851995</v>
      </c>
      <c r="U160">
        <v>9</v>
      </c>
      <c r="V160">
        <v>2</v>
      </c>
      <c r="W160">
        <v>100</v>
      </c>
      <c r="X160">
        <v>0.99000000953674305</v>
      </c>
      <c r="Y160">
        <v>1.29999995231628</v>
      </c>
      <c r="Z160">
        <v>0.89999997615814198</v>
      </c>
      <c r="AA160" s="10">
        <v>0.43599992990493702</v>
      </c>
      <c r="AB160" s="10">
        <v>0.60809963941574097</v>
      </c>
      <c r="AC160" s="10">
        <v>54.040817260742102</v>
      </c>
      <c r="AD160" s="10">
        <v>77.191917419433594</v>
      </c>
      <c r="AE160" s="10">
        <v>5.8000016957521397E-2</v>
      </c>
      <c r="AF160" s="10">
        <v>3.1199974939227101E-2</v>
      </c>
      <c r="AG160" s="10">
        <v>2.0102040767669598</v>
      </c>
      <c r="AH160" s="10">
        <v>1</v>
      </c>
      <c r="AI160" s="3">
        <f>ABS((J160-F160)/F160)</f>
        <v>4.3339928176417922E-2</v>
      </c>
      <c r="AJ160" s="3">
        <f>ABS((J160-G160)/G160)</f>
        <v>0.35808658018949224</v>
      </c>
      <c r="AK160" s="3">
        <f>(AVERAGEIF($E:$E,_xlfn.CONCAT($A160,"_",$B160,"_",$C160,"_Standard"),$J:$J)-$J160)/$J160</f>
        <v>3.5630286481516969E-2</v>
      </c>
      <c r="AL160" s="3">
        <f>(AVERAGEIF($E:$E,_xlfn.CONCAT($A160,"_",$B160,"_",$C160,"_Standard"),$H:$H)-$H160)/$H160</f>
        <v>1.9124368535002125E-2</v>
      </c>
      <c r="AM160" s="3">
        <f>($J160+$M160-$L160)/$M160</f>
        <v>1.0263684102809225</v>
      </c>
    </row>
    <row r="161" spans="1:39" x14ac:dyDescent="0.25">
      <c r="A161" t="str" cm="1">
        <f t="array" ref="A161:D161">_xlfn.TEXTSPLIT(E161,"_")</f>
        <v>Random100</v>
      </c>
      <c r="B161" t="str">
        <v>Point</v>
      </c>
      <c r="C161" t="str">
        <v>Parallel</v>
      </c>
      <c r="D161" t="str">
        <v>Longest</v>
      </c>
      <c r="E161" t="s">
        <v>539</v>
      </c>
      <c r="F161" s="10">
        <v>18.312370300292901</v>
      </c>
      <c r="G161" s="10">
        <v>18.935009002685501</v>
      </c>
      <c r="H161" s="21">
        <v>34.832061767578097</v>
      </c>
      <c r="I161" s="10">
        <v>19.0429992675781</v>
      </c>
      <c r="J161" s="21">
        <v>18.718429565429599</v>
      </c>
      <c r="K161" s="10">
        <v>10.2959995269775</v>
      </c>
      <c r="L161" s="10">
        <v>18.171237945556602</v>
      </c>
      <c r="M161" s="10">
        <v>17.514471054077099</v>
      </c>
      <c r="N161" s="3">
        <v>0.104000002145767</v>
      </c>
      <c r="O161" s="3">
        <v>0.27306181192397999</v>
      </c>
      <c r="P161" s="3">
        <v>0.42207875847816401</v>
      </c>
      <c r="Q161" s="3">
        <v>0.38754510879516602</v>
      </c>
      <c r="R161" s="3">
        <v>0.38770559430122298</v>
      </c>
      <c r="S161" s="3">
        <v>0.38770559430122298</v>
      </c>
      <c r="T161" s="3">
        <v>0.38770559430122298</v>
      </c>
      <c r="U161">
        <v>9</v>
      </c>
      <c r="V161">
        <v>2</v>
      </c>
      <c r="W161">
        <v>100</v>
      </c>
      <c r="X161">
        <v>0.99000000953674305</v>
      </c>
      <c r="Y161">
        <v>1.29999995231628</v>
      </c>
      <c r="Z161">
        <v>0.89999997615814198</v>
      </c>
      <c r="AA161" s="10">
        <v>0.42140001058578402</v>
      </c>
      <c r="AB161" s="10">
        <v>0.598399758338928</v>
      </c>
      <c r="AC161" s="10">
        <v>53.857143402099602</v>
      </c>
      <c r="AD161" s="10">
        <v>77.191917419433594</v>
      </c>
      <c r="AE161" s="10">
        <v>5.3400013595819397E-2</v>
      </c>
      <c r="AF161" s="10">
        <v>3.00999823957681E-2</v>
      </c>
      <c r="AG161" s="10">
        <v>2</v>
      </c>
      <c r="AH161" s="10">
        <v>1</v>
      </c>
      <c r="AI161" s="3">
        <f>ABS((J161-F161)/F161)</f>
        <v>2.2174041834999516E-2</v>
      </c>
      <c r="AJ161" s="3">
        <f>ABS((J161-G161)/G161)</f>
        <v>1.1438042475986419E-2</v>
      </c>
      <c r="AK161" s="3">
        <f>(AVERAGEIF($E:$E,_xlfn.CONCAT($A161,"_",$B161,"_",$C161,"_Standard"),$J:$J)-$J161)/$J161</f>
        <v>5.3486563068840635E-2</v>
      </c>
      <c r="AL161" s="3">
        <f>(AVERAGEIF($E:$E,_xlfn.CONCAT($A161,"_",$B161,"_",$C161,"_Standard"),$H:$H)-$H161)/$H161</f>
        <v>2.8743241715927161E-2</v>
      </c>
      <c r="AM161" s="3">
        <f>($J161+$M161-$L161)/$M161</f>
        <v>1.0312422577983373</v>
      </c>
    </row>
    <row r="162" spans="1:39" x14ac:dyDescent="0.25">
      <c r="A162" t="str" cm="1">
        <f t="array" ref="A162:D162">_xlfn.TEXTSPLIT(E162,"_")</f>
        <v>Random1000</v>
      </c>
      <c r="B162" t="str">
        <v>Plane</v>
      </c>
      <c r="C162" t="str">
        <v>15</v>
      </c>
      <c r="D162" t="str">
        <v>Longest</v>
      </c>
      <c r="E162" t="s">
        <v>526</v>
      </c>
      <c r="F162" s="10">
        <v>91.543754577636705</v>
      </c>
      <c r="G162" s="10">
        <v>70.1279296875</v>
      </c>
      <c r="H162" s="21">
        <v>109.705200195312</v>
      </c>
      <c r="I162" s="10">
        <v>64.849998474121094</v>
      </c>
      <c r="J162" s="21">
        <v>90.067268371582003</v>
      </c>
      <c r="K162" s="10">
        <v>53.603000640869098</v>
      </c>
      <c r="L162" s="10">
        <v>93.171684265136705</v>
      </c>
      <c r="M162" s="10">
        <v>61.863025665283203</v>
      </c>
      <c r="N162" s="3">
        <v>0.64899998903274503</v>
      </c>
      <c r="O162" s="3">
        <v>0.54416096210479703</v>
      </c>
      <c r="P162" s="3">
        <v>0.59784734249114901</v>
      </c>
      <c r="Q162" s="3">
        <v>0.56956696510314897</v>
      </c>
      <c r="R162" s="3">
        <v>0.547840356826782</v>
      </c>
      <c r="S162" s="3">
        <v>0.55024957656860296</v>
      </c>
      <c r="T162" s="3">
        <v>0.55024957656860296</v>
      </c>
      <c r="U162">
        <v>13</v>
      </c>
      <c r="V162">
        <v>2</v>
      </c>
      <c r="W162">
        <v>100</v>
      </c>
      <c r="X162">
        <v>0.99000000953674305</v>
      </c>
      <c r="Y162">
        <v>1.29999995231628</v>
      </c>
      <c r="Z162">
        <v>0.89999997615814198</v>
      </c>
      <c r="AA162" s="10">
        <v>87.660263061523395</v>
      </c>
      <c r="AB162" s="10">
        <v>6.7482919692993102</v>
      </c>
      <c r="AC162" s="10">
        <v>46.256565093994098</v>
      </c>
      <c r="AD162" s="10">
        <v>85.615615844726506</v>
      </c>
      <c r="AE162" s="10">
        <v>0.31520038843154902</v>
      </c>
      <c r="AF162" s="10">
        <v>0.28800120949745101</v>
      </c>
      <c r="AG162" s="10">
        <v>1.14141416549682</v>
      </c>
      <c r="AH162" s="10">
        <v>1.00200200080871</v>
      </c>
      <c r="AI162" s="3">
        <f>ABS((J162-F162)/F162)</f>
        <v>1.6128748628094762E-2</v>
      </c>
      <c r="AJ162" s="3">
        <f>ABS((J162-G162)/G162)</f>
        <v>0.28432806690479134</v>
      </c>
      <c r="AK162" s="3">
        <f>(AVERAGEIF($E:$E,_xlfn.CONCAT($A162,"_",$B162,"_",$C162,"_Standard"),$J:$J)-$J162)/$J162</f>
        <v>8.7754674871795401E-3</v>
      </c>
      <c r="AL162" s="3">
        <f>(AVERAGEIF($E:$E,_xlfn.CONCAT($A162,"_",$B162,"_",$C162,"_Standard"),$H:$H)-$H162)/$H162</f>
        <v>7.2046027339346371E-3</v>
      </c>
      <c r="AM162" s="3">
        <f>($J162+$M162-$L162)/$M162</f>
        <v>0.9498179104534672</v>
      </c>
    </row>
    <row r="163" spans="1:39" x14ac:dyDescent="0.25">
      <c r="A163" t="str" cm="1">
        <f t="array" ref="A163:D163">_xlfn.TEXTSPLIT(E163,"_")</f>
        <v>Random1000</v>
      </c>
      <c r="B163" t="str">
        <v>Plane</v>
      </c>
      <c r="C163" t="str">
        <v>45</v>
      </c>
      <c r="D163" t="str">
        <v>Longest</v>
      </c>
      <c r="E163" t="s">
        <v>530</v>
      </c>
      <c r="F163" s="10">
        <v>99.488937377929602</v>
      </c>
      <c r="G163" s="10">
        <v>70.130958557128906</v>
      </c>
      <c r="H163" s="21">
        <v>126.56877136230401</v>
      </c>
      <c r="I163" s="10">
        <v>74.834999084472599</v>
      </c>
      <c r="J163" s="21">
        <v>100.71369934082</v>
      </c>
      <c r="K163" s="10">
        <v>59.959999084472599</v>
      </c>
      <c r="L163" s="10">
        <v>101.03678894042901</v>
      </c>
      <c r="M163" s="10">
        <v>68.878387451171804</v>
      </c>
      <c r="N163" s="3">
        <v>0.62599998712539595</v>
      </c>
      <c r="O163" s="3">
        <v>0.52648687362670898</v>
      </c>
      <c r="P163" s="3">
        <v>0.59754723310470503</v>
      </c>
      <c r="Q163" s="3">
        <v>0.56433522701263406</v>
      </c>
      <c r="R163" s="3">
        <v>0.55055987834930398</v>
      </c>
      <c r="S163" s="3">
        <v>0.55092769861221302</v>
      </c>
      <c r="T163" s="3">
        <v>0.55092769861221302</v>
      </c>
      <c r="U163">
        <v>13</v>
      </c>
      <c r="V163">
        <v>2</v>
      </c>
      <c r="W163">
        <v>100</v>
      </c>
      <c r="X163">
        <v>0.99000000953674305</v>
      </c>
      <c r="Y163">
        <v>1.29999995231628</v>
      </c>
      <c r="Z163">
        <v>0.89999997615814198</v>
      </c>
      <c r="AA163" s="10">
        <v>87.763267517089801</v>
      </c>
      <c r="AB163" s="10">
        <v>6.7196907997131303</v>
      </c>
      <c r="AC163" s="10">
        <v>45.159069061279297</v>
      </c>
      <c r="AD163" s="10">
        <v>85.615615844726506</v>
      </c>
      <c r="AE163" s="10">
        <v>0.30930045247077897</v>
      </c>
      <c r="AF163" s="10">
        <v>0.28320130705833402</v>
      </c>
      <c r="AG163" s="10">
        <v>1.11854100227355</v>
      </c>
      <c r="AH163" s="10">
        <v>1.00200200080871</v>
      </c>
      <c r="AI163" s="3">
        <f>ABS((J163-F163)/F163)</f>
        <v>1.2310534167611846E-2</v>
      </c>
      <c r="AJ163" s="3">
        <f>ABS((J163-G163)/G163)</f>
        <v>0.43608046165201486</v>
      </c>
      <c r="AK163" s="3">
        <f>(AVERAGEIF($E:$E,_xlfn.CONCAT($A163,"_",$B163,"_",$C163,"_Standard"),$J:$J)-$J163)/$J163</f>
        <v>6.20737646190914E-3</v>
      </c>
      <c r="AL163" s="3">
        <f>(AVERAGEIF($E:$E,_xlfn.CONCAT($A163,"_",$B163,"_",$C163,"_Standard"),$H:$H)-$H163)/$H163</f>
        <v>4.9392927699003601E-3</v>
      </c>
      <c r="AM163" s="3">
        <f>($J163+$M163-$L163)/$M163</f>
        <v>0.99530927462786412</v>
      </c>
    </row>
    <row r="164" spans="1:39" x14ac:dyDescent="0.25">
      <c r="A164" t="str" cm="1">
        <f t="array" ref="A164:D164">_xlfn.TEXTSPLIT(E164,"_")</f>
        <v>Random1000</v>
      </c>
      <c r="B164" t="str">
        <v>Plane</v>
      </c>
      <c r="C164" t="str">
        <v>Oblique</v>
      </c>
      <c r="D164" t="str">
        <v>Longest</v>
      </c>
      <c r="E164" t="s">
        <v>570</v>
      </c>
      <c r="F164" s="10">
        <v>103.577247619628</v>
      </c>
      <c r="G164" s="10">
        <v>69.843879699707003</v>
      </c>
      <c r="H164" s="21">
        <v>131.124740600585</v>
      </c>
      <c r="I164" s="10">
        <v>76.914001464843693</v>
      </c>
      <c r="J164" s="21">
        <v>102.690048217773</v>
      </c>
      <c r="K164" s="10">
        <v>60.681999206542898</v>
      </c>
      <c r="L164" s="10">
        <v>99.584823608398395</v>
      </c>
      <c r="M164" s="10">
        <v>62.004062652587798</v>
      </c>
      <c r="N164" s="3">
        <v>0.53899997472762995</v>
      </c>
      <c r="O164" s="3">
        <v>0.55974131822586004</v>
      </c>
      <c r="P164" s="3">
        <v>0.63929659128188998</v>
      </c>
      <c r="Q164" s="3">
        <v>0.59851372241973799</v>
      </c>
      <c r="R164" s="3">
        <v>0.58569937944412198</v>
      </c>
      <c r="S164" s="3">
        <v>0.58707541227340698</v>
      </c>
      <c r="T164" s="3">
        <v>0.58707541227340698</v>
      </c>
      <c r="U164">
        <v>13</v>
      </c>
      <c r="V164">
        <v>2</v>
      </c>
      <c r="W164">
        <v>100</v>
      </c>
      <c r="X164">
        <v>0.99000000953674305</v>
      </c>
      <c r="Y164">
        <v>1.29999995231628</v>
      </c>
      <c r="Z164">
        <v>0.89999997615814198</v>
      </c>
      <c r="AA164" s="10">
        <v>90.257606506347599</v>
      </c>
      <c r="AB164" s="10">
        <v>6.9516954421996999</v>
      </c>
      <c r="AC164" s="10">
        <v>43.33198928833</v>
      </c>
      <c r="AD164" s="10">
        <v>85.615615844726506</v>
      </c>
      <c r="AE164" s="10">
        <v>0.296001017093658</v>
      </c>
      <c r="AF164" s="10">
        <v>0.30220049619674599</v>
      </c>
      <c r="AG164" s="10">
        <v>1.08072650432586</v>
      </c>
      <c r="AH164" s="10">
        <v>1.00200200080871</v>
      </c>
      <c r="AI164" s="3">
        <f>ABS((J164-F164)/F164)</f>
        <v>8.5655819424079252E-3</v>
      </c>
      <c r="AJ164" s="3">
        <f>ABS((J164-G164)/G164)</f>
        <v>0.47027983925417283</v>
      </c>
      <c r="AK164" s="3">
        <f>(AVERAGEIF($E:$E,_xlfn.CONCAT($A164,"_",$B164,"_",$C164,"_Standard"),$J:$J)-$J164)/$J164</f>
        <v>3.7434462201905053E-3</v>
      </c>
      <c r="AL164" s="3">
        <f>(AVERAGEIF($E:$E,_xlfn.CONCAT($A164,"_",$B164,"_",$C164,"_Standard"),$H:$H)-$H164)/$H164</f>
        <v>2.9315551916622561E-3</v>
      </c>
      <c r="AM164" s="3">
        <f>($J164+$M164-$L164)/$M164</f>
        <v>1.0500809862536482</v>
      </c>
    </row>
    <row r="165" spans="1:39" x14ac:dyDescent="0.25">
      <c r="A165" t="str" cm="1">
        <f t="array" ref="A165:D165">_xlfn.TEXTSPLIT(E165,"_")</f>
        <v>Random1000</v>
      </c>
      <c r="B165" t="str">
        <v>Plane</v>
      </c>
      <c r="C165" t="str">
        <v>Parallel</v>
      </c>
      <c r="D165" t="str">
        <v>Longest</v>
      </c>
      <c r="E165" t="s">
        <v>533</v>
      </c>
      <c r="F165" s="10">
        <v>89.967979431152301</v>
      </c>
      <c r="G165" s="10">
        <v>71.384590148925696</v>
      </c>
      <c r="H165" s="21">
        <v>106.38522338867099</v>
      </c>
      <c r="I165" s="10">
        <v>63.2430000305175</v>
      </c>
      <c r="J165" s="21">
        <v>88.5535888671875</v>
      </c>
      <c r="K165" s="10">
        <v>52.9930000305175</v>
      </c>
      <c r="L165" s="10">
        <v>91.744010925292898</v>
      </c>
      <c r="M165" s="10">
        <v>82.013877868652301</v>
      </c>
      <c r="N165" s="3">
        <v>0.77999997138976995</v>
      </c>
      <c r="O165" s="3">
        <v>0.56593704223632801</v>
      </c>
      <c r="P165" s="3">
        <v>0.59499746561050404</v>
      </c>
      <c r="Q165" s="3">
        <v>0.54778659343719405</v>
      </c>
      <c r="R165" s="3">
        <v>0.52583545446395796</v>
      </c>
      <c r="S165" s="3">
        <v>0.52787017822265603</v>
      </c>
      <c r="T165" s="3">
        <v>0.52787017822265603</v>
      </c>
      <c r="U165">
        <v>13</v>
      </c>
      <c r="V165">
        <v>2</v>
      </c>
      <c r="W165">
        <v>100</v>
      </c>
      <c r="X165">
        <v>0.99000000953674305</v>
      </c>
      <c r="Y165">
        <v>1.29999995231628</v>
      </c>
      <c r="Z165">
        <v>0.89999997615814198</v>
      </c>
      <c r="AA165" s="10">
        <v>68.343788146972599</v>
      </c>
      <c r="AB165" s="10">
        <v>6.6325917243957502</v>
      </c>
      <c r="AC165" s="10">
        <v>47.679836273193303</v>
      </c>
      <c r="AD165" s="10">
        <v>85.615615844726506</v>
      </c>
      <c r="AE165" s="10">
        <v>0.31930020451545699</v>
      </c>
      <c r="AF165" s="10">
        <v>0.28680098056793202</v>
      </c>
      <c r="AG165" s="10">
        <v>1.1600810289382899</v>
      </c>
      <c r="AH165" s="10">
        <v>1.00200200080871</v>
      </c>
      <c r="AI165" s="3">
        <f>ABS((J165-F165)/F165)</f>
        <v>1.5721044008186923E-2</v>
      </c>
      <c r="AJ165" s="3">
        <f>ABS((J165-G165)/G165)</f>
        <v>0.24051407569116917</v>
      </c>
      <c r="AK165" s="3">
        <f>(AVERAGEIF($E:$E,_xlfn.CONCAT($A165,"_",$B165,"_",$C165,"_Standard"),$J:$J)-$J165)/$J165</f>
        <v>1.8551126847349095E-2</v>
      </c>
      <c r="AL165" s="3">
        <f>(AVERAGEIF($E:$E,_xlfn.CONCAT($A165,"_",$B165,"_",$C165,"_Standard"),$H:$H)-$H165)/$H165</f>
        <v>1.5441558035492528E-2</v>
      </c>
      <c r="AM165" s="3">
        <f>($J165+$M165-$L165)/$M165</f>
        <v>0.96109899762068352</v>
      </c>
    </row>
    <row r="166" spans="1:39" x14ac:dyDescent="0.25">
      <c r="A166" t="str" cm="1">
        <f t="array" ref="A166:D166">_xlfn.TEXTSPLIT(E166,"_")</f>
        <v>Random1000</v>
      </c>
      <c r="B166" t="str">
        <v>Point</v>
      </c>
      <c r="C166" t="str">
        <v>15</v>
      </c>
      <c r="D166" t="str">
        <v>Longest</v>
      </c>
      <c r="E166" t="s">
        <v>548</v>
      </c>
      <c r="F166" s="10">
        <v>79.731956481933594</v>
      </c>
      <c r="G166" s="10">
        <v>69.641822814941406</v>
      </c>
      <c r="H166" s="21">
        <v>116.409851074218</v>
      </c>
      <c r="I166" s="10">
        <v>68.184997558593693</v>
      </c>
      <c r="J166" s="21">
        <v>87.258773803710895</v>
      </c>
      <c r="K166" s="10">
        <v>51.4799995422363</v>
      </c>
      <c r="L166" s="10">
        <v>83.366386413574205</v>
      </c>
      <c r="M166" s="10">
        <v>60.356899261474602</v>
      </c>
      <c r="N166" s="3">
        <v>0.53600001335143999</v>
      </c>
      <c r="O166" s="3">
        <v>0.47757059335708602</v>
      </c>
      <c r="P166" s="3">
        <v>0.69663059711456299</v>
      </c>
      <c r="Q166" s="3">
        <v>0.64029854536056496</v>
      </c>
      <c r="R166" s="3">
        <v>0.60702455043792702</v>
      </c>
      <c r="S166" s="3">
        <v>0.60840213298797596</v>
      </c>
      <c r="T166" s="3">
        <v>0.60840213298797596</v>
      </c>
      <c r="U166">
        <v>12</v>
      </c>
      <c r="V166">
        <v>2</v>
      </c>
      <c r="W166">
        <v>100</v>
      </c>
      <c r="X166">
        <v>0.99000000953674305</v>
      </c>
      <c r="Y166">
        <v>1.29999995231628</v>
      </c>
      <c r="Z166">
        <v>0.89999997615814198</v>
      </c>
      <c r="AA166" s="10">
        <v>3.2202992439270002</v>
      </c>
      <c r="AB166" s="10">
        <v>6.7198925018310502</v>
      </c>
      <c r="AC166" s="10">
        <v>40.095046997070298</v>
      </c>
      <c r="AD166" s="10">
        <v>85.615615844726506</v>
      </c>
      <c r="AE166" s="10">
        <v>0.51239871978759699</v>
      </c>
      <c r="AF166" s="10">
        <v>0.281301379203796</v>
      </c>
      <c r="AG166" s="10">
        <v>2.00910019874572</v>
      </c>
      <c r="AH166" s="10">
        <v>1.00200200080871</v>
      </c>
      <c r="AI166" s="3">
        <f>ABS((J166-F166)/F166)</f>
        <v>9.4401512942715732E-2</v>
      </c>
      <c r="AJ166" s="3">
        <f>ABS((J166-G166)/G166)</f>
        <v>0.2529651045404549</v>
      </c>
      <c r="AK166" s="3">
        <f>(AVERAGEIF($E:$E,_xlfn.CONCAT($A166,"_",$B166,"_",$C166,"_Standard"),$J:$J)-$J166)/$J166</f>
        <v>-1.5663910917917002E-2</v>
      </c>
      <c r="AL166" s="3">
        <f>(AVERAGEIF($E:$E,_xlfn.CONCAT($A166,"_",$B166,"_",$C166,"_Standard"),$H:$H)-$H166)/$H166</f>
        <v>-1.1741326164927221E-2</v>
      </c>
      <c r="AM166" s="3">
        <f>($J166+$M166-$L166)/$M166</f>
        <v>1.0644895188083521</v>
      </c>
    </row>
    <row r="167" spans="1:39" x14ac:dyDescent="0.25">
      <c r="A167" t="str" cm="1">
        <f t="array" ref="A167:D167">_xlfn.TEXTSPLIT(E167,"_")</f>
        <v>Random1000</v>
      </c>
      <c r="B167" t="str">
        <v>Point</v>
      </c>
      <c r="C167" t="str">
        <v>45</v>
      </c>
      <c r="D167" t="str">
        <v>Longest</v>
      </c>
      <c r="E167" t="s">
        <v>551</v>
      </c>
      <c r="F167" s="10">
        <v>79.935768127441406</v>
      </c>
      <c r="G167" s="10">
        <v>69.840507507324205</v>
      </c>
      <c r="H167" s="21">
        <v>118.381942749023</v>
      </c>
      <c r="I167" s="10">
        <v>69.251998901367102</v>
      </c>
      <c r="J167" s="21">
        <v>88.439582824707003</v>
      </c>
      <c r="K167" s="10">
        <v>52.087001800537102</v>
      </c>
      <c r="L167" s="10">
        <v>88.523605346679602</v>
      </c>
      <c r="M167" s="10">
        <v>56.056983947753899</v>
      </c>
      <c r="N167" s="3">
        <v>0.47499999403953502</v>
      </c>
      <c r="O167" s="3">
        <v>0.58883696794509799</v>
      </c>
      <c r="P167" s="3">
        <v>0.663582623004913</v>
      </c>
      <c r="Q167" s="3">
        <v>0.61770528554916304</v>
      </c>
      <c r="R167" s="3">
        <v>0.59009373188018799</v>
      </c>
      <c r="S167" s="3">
        <v>0.59029370546340898</v>
      </c>
      <c r="T167" s="3">
        <v>0.59029370546340898</v>
      </c>
      <c r="U167">
        <v>13</v>
      </c>
      <c r="V167">
        <v>2</v>
      </c>
      <c r="W167">
        <v>100</v>
      </c>
      <c r="X167">
        <v>0.99000000953674305</v>
      </c>
      <c r="Y167">
        <v>1.29999995231628</v>
      </c>
      <c r="Z167">
        <v>0.89999997615814198</v>
      </c>
      <c r="AA167" s="10">
        <v>3.3487010002136199</v>
      </c>
      <c r="AB167" s="10">
        <v>6.7074913978576598</v>
      </c>
      <c r="AC167" s="10">
        <v>40.283115386962798</v>
      </c>
      <c r="AD167" s="10">
        <v>85.615615844726506</v>
      </c>
      <c r="AE167" s="10">
        <v>0.54950064420699996</v>
      </c>
      <c r="AF167" s="10">
        <v>0.28790095448493902</v>
      </c>
      <c r="AG167" s="10">
        <v>2.0161778926849299</v>
      </c>
      <c r="AH167" s="10">
        <v>1.00200200080871</v>
      </c>
      <c r="AI167" s="3">
        <f>ABS((J167-F167)/F167)</f>
        <v>0.1063830985361645</v>
      </c>
      <c r="AJ167" s="3">
        <f>ABS((J167-G167)/G167)</f>
        <v>0.26630784885737413</v>
      </c>
      <c r="AK167" s="3">
        <f>(AVERAGEIF($E:$E,_xlfn.CONCAT($A167,"_",$B167,"_",$C167,"_Standard"),$J:$J)-$J167)/$J167</f>
        <v>-1.3297155362864107E-3</v>
      </c>
      <c r="AL167" s="3">
        <f>(AVERAGEIF($E:$E,_xlfn.CONCAT($A167,"_",$B167,"_",$C167,"_Standard"),$H:$H)-$H167)/$H167</f>
        <v>-9.9332596829654926E-4</v>
      </c>
      <c r="AM167" s="3">
        <f>($J167+$M167-$L167)/$M167</f>
        <v>0.99850112303489424</v>
      </c>
    </row>
    <row r="168" spans="1:39" x14ac:dyDescent="0.25">
      <c r="A168" t="str" cm="1">
        <f t="array" ref="A168:D168">_xlfn.TEXTSPLIT(E168,"_")</f>
        <v>Random1000</v>
      </c>
      <c r="B168" t="str">
        <v>Point</v>
      </c>
      <c r="C168" t="str">
        <v>Oblique</v>
      </c>
      <c r="D168" t="str">
        <v>Longest</v>
      </c>
      <c r="E168" t="s">
        <v>555</v>
      </c>
      <c r="F168" s="10">
        <v>121.651466369628</v>
      </c>
      <c r="G168" s="10">
        <v>69.625198364257798</v>
      </c>
      <c r="H168" s="21">
        <v>150.40986633300699</v>
      </c>
      <c r="I168" s="10">
        <v>88.834999084472599</v>
      </c>
      <c r="J168" s="21">
        <v>125.698371887207</v>
      </c>
      <c r="K168" s="10">
        <v>73.876998901367102</v>
      </c>
      <c r="L168" s="10">
        <v>124.118041992187</v>
      </c>
      <c r="M168" s="10">
        <v>75.391677856445298</v>
      </c>
      <c r="N168" s="3">
        <v>0.64700001478195102</v>
      </c>
      <c r="O168" s="3">
        <v>0.69476187229156405</v>
      </c>
      <c r="P168" s="3">
        <v>0.75171577930450395</v>
      </c>
      <c r="Q168" s="3">
        <v>0.65973836183547896</v>
      </c>
      <c r="R168" s="3">
        <v>0.62941640615463201</v>
      </c>
      <c r="S168" s="3">
        <v>0.62963092327117898</v>
      </c>
      <c r="T168" s="3">
        <v>0.62963092327117898</v>
      </c>
      <c r="U168">
        <v>12</v>
      </c>
      <c r="V168">
        <v>2</v>
      </c>
      <c r="W168">
        <v>100</v>
      </c>
      <c r="X168">
        <v>0.99000000953674305</v>
      </c>
      <c r="Y168">
        <v>1.29999995231628</v>
      </c>
      <c r="Z168">
        <v>0.89999997615814198</v>
      </c>
      <c r="AA168" s="10">
        <v>3.3366019725799498</v>
      </c>
      <c r="AB168" s="10">
        <v>6.7389907836914</v>
      </c>
      <c r="AC168" s="10">
        <v>40.305976867675703</v>
      </c>
      <c r="AD168" s="10">
        <v>85.615615844726506</v>
      </c>
      <c r="AE168" s="10">
        <v>0.54670059680938698</v>
      </c>
      <c r="AF168" s="10">
        <v>0.29440075159072798</v>
      </c>
      <c r="AG168" s="10">
        <v>2.0141844749450599</v>
      </c>
      <c r="AH168" s="10">
        <v>1.00200200080871</v>
      </c>
      <c r="AI168" s="3">
        <f>ABS((J168-F168)/F168)</f>
        <v>3.3266393232637373E-2</v>
      </c>
      <c r="AJ168" s="3">
        <f>ABS((J168-G168)/G168)</f>
        <v>0.80535746885188697</v>
      </c>
      <c r="AK168" s="3">
        <f>(AVERAGEIF($E:$E,_xlfn.CONCAT($A168,"_",$B168,"_",$C168,"_Standard"),$J:$J)-$J168)/$J168</f>
        <v>-7.9877214320879363E-3</v>
      </c>
      <c r="AL168" s="3">
        <f>(AVERAGEIF($E:$E,_xlfn.CONCAT($A168,"_",$B168,"_",$C168,"_Standard"),$H:$H)-$H168)/$H168</f>
        <v>-6.5951383452250113E-3</v>
      </c>
      <c r="AM168" s="3">
        <f>($J168+$M168-$L168)/$M168</f>
        <v>1.0209615960269398</v>
      </c>
    </row>
    <row r="169" spans="1:39" x14ac:dyDescent="0.25">
      <c r="A169" t="str" cm="1">
        <f t="array" ref="A169:D169">_xlfn.TEXTSPLIT(E169,"_")</f>
        <v>Random1000</v>
      </c>
      <c r="B169" t="str">
        <v>Point</v>
      </c>
      <c r="C169" t="str">
        <v>Parallel</v>
      </c>
      <c r="D169" t="str">
        <v>Longest</v>
      </c>
      <c r="E169" t="s">
        <v>546</v>
      </c>
      <c r="F169" s="10">
        <v>79.638572692871094</v>
      </c>
      <c r="G169" s="10">
        <v>69.840507507324205</v>
      </c>
      <c r="H169" s="21">
        <v>115.879554748535</v>
      </c>
      <c r="I169" s="10">
        <v>68.123001098632798</v>
      </c>
      <c r="J169" s="21">
        <v>88.402412414550696</v>
      </c>
      <c r="K169" s="10">
        <v>52.318000793457003</v>
      </c>
      <c r="L169" s="10">
        <v>83.839607238769503</v>
      </c>
      <c r="M169" s="10">
        <v>59.913173675537102</v>
      </c>
      <c r="N169" s="3">
        <v>0.56499999761581399</v>
      </c>
      <c r="O169" s="3">
        <v>0.42611426115036</v>
      </c>
      <c r="P169" s="3">
        <v>0.73419892787933305</v>
      </c>
      <c r="Q169" s="3">
        <v>0.66278713941574097</v>
      </c>
      <c r="R169" s="3">
        <v>0.62324070930480902</v>
      </c>
      <c r="S169" s="3">
        <v>0.62359547615051203</v>
      </c>
      <c r="T169" s="3">
        <v>0.62359547615051203</v>
      </c>
      <c r="U169">
        <v>13</v>
      </c>
      <c r="V169">
        <v>2</v>
      </c>
      <c r="W169">
        <v>100</v>
      </c>
      <c r="X169">
        <v>0.99000000953674305</v>
      </c>
      <c r="Y169">
        <v>1.29999995231628</v>
      </c>
      <c r="Z169">
        <v>0.89999997615814198</v>
      </c>
      <c r="AA169" s="10">
        <v>3.2391004562377899</v>
      </c>
      <c r="AB169" s="10">
        <v>6.7031941413879297</v>
      </c>
      <c r="AC169" s="10">
        <v>40.258846282958899</v>
      </c>
      <c r="AD169" s="10">
        <v>85.615615844726506</v>
      </c>
      <c r="AE169" s="10">
        <v>0.50989860296249301</v>
      </c>
      <c r="AF169" s="10">
        <v>0.28300142288208002</v>
      </c>
      <c r="AG169" s="10">
        <v>2.0080890655517498</v>
      </c>
      <c r="AH169" s="10">
        <v>1.00200200080871</v>
      </c>
      <c r="AI169" s="3">
        <f>ABS((J169-F169)/F169)</f>
        <v>0.11004516310805385</v>
      </c>
      <c r="AJ169" s="3">
        <f>ABS((J169-G169)/G169)</f>
        <v>0.26577563035720919</v>
      </c>
      <c r="AK169" s="3">
        <f>(AVERAGEIF($E:$E,_xlfn.CONCAT($A169,"_",$B169,"_",$C169,"_Standard"),$J:$J)-$J169)/$J169</f>
        <v>-5.1718806488015691E-3</v>
      </c>
      <c r="AL169" s="3">
        <f>(AVERAGEIF($E:$E,_xlfn.CONCAT($A169,"_",$B169,"_",$C169,"_Standard"),$H:$H)-$H169)/$H169</f>
        <v>-3.9455998641105073E-3</v>
      </c>
      <c r="AM169" s="3">
        <f>($J169+$M169-$L169)/$M169</f>
        <v>1.0761569600784513</v>
      </c>
    </row>
    <row r="170" spans="1:39" x14ac:dyDescent="0.25">
      <c r="A170" t="str" cm="1">
        <f t="array" ref="A170:D170">_xlfn.TEXTSPLIT(E170,"_")</f>
        <v>Sponza</v>
      </c>
      <c r="B170" t="str">
        <v>Plane</v>
      </c>
      <c r="C170" t="str">
        <v>15</v>
      </c>
      <c r="D170" t="str">
        <v>Longest</v>
      </c>
      <c r="E170" t="s">
        <v>571</v>
      </c>
      <c r="F170" s="10">
        <v>312.88235473632801</v>
      </c>
      <c r="G170" s="10">
        <v>161.96533203125</v>
      </c>
      <c r="H170" s="21">
        <v>331.80877685546801</v>
      </c>
      <c r="I170" s="10">
        <v>237.552001953125</v>
      </c>
      <c r="J170" s="21">
        <v>330.53155517578102</v>
      </c>
      <c r="K170" s="10">
        <v>236.906005859375</v>
      </c>
      <c r="L170" s="10">
        <v>181.46926879882801</v>
      </c>
      <c r="M170" s="10">
        <v>217.68000793457</v>
      </c>
      <c r="N170" s="3">
        <v>0.99299997091293302</v>
      </c>
      <c r="O170" s="3">
        <v>0.56485593318939198</v>
      </c>
      <c r="P170" s="3">
        <v>0.60835635662078802</v>
      </c>
      <c r="Q170" s="3">
        <v>0.549726963043212</v>
      </c>
      <c r="R170" s="3">
        <v>0.590268194675445</v>
      </c>
      <c r="S170" s="3">
        <v>0.65925347805023105</v>
      </c>
      <c r="T170" s="3">
        <v>0.70099973678588801</v>
      </c>
      <c r="U170">
        <v>32</v>
      </c>
      <c r="V170">
        <v>2</v>
      </c>
      <c r="W170">
        <v>100</v>
      </c>
      <c r="X170">
        <v>0.99000000953674305</v>
      </c>
      <c r="Y170">
        <v>1.29999995231628</v>
      </c>
      <c r="Z170">
        <v>0.89999997615814198</v>
      </c>
      <c r="AA170" s="10">
        <v>6681.5625</v>
      </c>
      <c r="AB170" s="10">
        <v>830.03454589843705</v>
      </c>
      <c r="AC170" s="10">
        <v>43.922710418701101</v>
      </c>
      <c r="AD170" s="10">
        <v>76.229072570800696</v>
      </c>
      <c r="AE170" s="10">
        <v>42.927894592285099</v>
      </c>
      <c r="AF170" s="10">
        <v>53.011520385742102</v>
      </c>
      <c r="AG170" s="10">
        <v>1.7566180229187001</v>
      </c>
      <c r="AH170" s="10">
        <v>1.4165676832198999</v>
      </c>
      <c r="AI170" s="3">
        <f>ABS((J170-F170)/F170)</f>
        <v>5.6408423716723596E-2</v>
      </c>
      <c r="AJ170" s="3">
        <f>ABS((J170-G170)/G170)</f>
        <v>1.0407549629942254</v>
      </c>
      <c r="AK170" s="3">
        <f>(AVERAGEIF($E:$E,_xlfn.CONCAT($A170,"_",$B170,"_",$C170,"_Standard"),$J:$J)-$J170)/$J170</f>
        <v>-6.4697552123752639E-3</v>
      </c>
      <c r="AL170" s="3">
        <f>(AVERAGEIF($E:$E,_xlfn.CONCAT($A170,"_",$B170,"_",$C170,"_Standard"),$H:$H)-$H170)/$H170</f>
        <v>-6.4449433489895992E-3</v>
      </c>
      <c r="AM170" s="3">
        <f>($J170+$M170-$L170)/$M170</f>
        <v>1.6847771083404128</v>
      </c>
    </row>
    <row r="171" spans="1:39" x14ac:dyDescent="0.25">
      <c r="A171" t="str" cm="1">
        <f t="array" ref="A171:D171">_xlfn.TEXTSPLIT(E171,"_")</f>
        <v>Sponza</v>
      </c>
      <c r="B171" t="str">
        <v>Plane</v>
      </c>
      <c r="C171" t="str">
        <v>45</v>
      </c>
      <c r="D171" t="str">
        <v>Longest</v>
      </c>
      <c r="E171" t="s">
        <v>572</v>
      </c>
      <c r="F171" s="10">
        <v>292.16189575195301</v>
      </c>
      <c r="G171" s="10">
        <v>181.17442321777301</v>
      </c>
      <c r="H171" s="21">
        <v>278.38433837890602</v>
      </c>
      <c r="I171" s="10">
        <v>196.58599853515599</v>
      </c>
      <c r="J171" s="21">
        <v>276.91998291015602</v>
      </c>
      <c r="K171" s="10">
        <v>195.815994262695</v>
      </c>
      <c r="L171" s="10">
        <v>180.18684387207</v>
      </c>
      <c r="M171" s="10">
        <v>34.536170959472599</v>
      </c>
      <c r="N171" s="3">
        <v>0.94599997997283902</v>
      </c>
      <c r="O171" s="3">
        <v>0.52139973640441895</v>
      </c>
      <c r="P171" s="3">
        <v>0.54082596302032404</v>
      </c>
      <c r="Q171" s="3">
        <v>0.50254076719284002</v>
      </c>
      <c r="R171" s="3">
        <v>0.54240942001342696</v>
      </c>
      <c r="S171" s="3">
        <v>0.61242544651031405</v>
      </c>
      <c r="T171" s="3">
        <v>0.65674608945846502</v>
      </c>
      <c r="U171">
        <v>31</v>
      </c>
      <c r="V171">
        <v>2</v>
      </c>
      <c r="W171">
        <v>100</v>
      </c>
      <c r="X171">
        <v>0.99000000953674305</v>
      </c>
      <c r="Y171">
        <v>1.29999995231628</v>
      </c>
      <c r="Z171">
        <v>0.89999997615814198</v>
      </c>
      <c r="AA171" s="10">
        <v>6852.98876953125</v>
      </c>
      <c r="AB171" s="10">
        <v>836.32482910156205</v>
      </c>
      <c r="AC171" s="10">
        <v>43.220222473144503</v>
      </c>
      <c r="AD171" s="10">
        <v>76.229072570800696</v>
      </c>
      <c r="AE171" s="10">
        <v>44.781856536865199</v>
      </c>
      <c r="AF171" s="10">
        <v>53.729141235351499</v>
      </c>
      <c r="AG171" s="10">
        <v>1.77099657058715</v>
      </c>
      <c r="AH171" s="10">
        <v>1.4165676832198999</v>
      </c>
      <c r="AI171" s="3">
        <f>ABS((J171-F171)/F171)</f>
        <v>5.2169406974061576E-2</v>
      </c>
      <c r="AJ171" s="3">
        <f>ABS((J171-G171)/G171)</f>
        <v>0.52847172350203175</v>
      </c>
      <c r="AK171" s="3">
        <f>(AVERAGEIF($E:$E,_xlfn.CONCAT($A171,"_",$B171,"_",$C171,"_Standard"),$J:$J)-$J171)/$J171</f>
        <v>5.9771785983733561E-2</v>
      </c>
      <c r="AL171" s="3">
        <f>(AVERAGEIF($E:$E,_xlfn.CONCAT($A171,"_",$B171,"_",$C171,"_Standard"),$H:$H)-$H171)/$H171</f>
        <v>5.9457703699301125E-2</v>
      </c>
      <c r="AM171" s="3">
        <f>($J171+$M171-$L171)/$M171</f>
        <v>3.8009225212488129</v>
      </c>
    </row>
    <row r="172" spans="1:39" x14ac:dyDescent="0.25">
      <c r="A172" t="str" cm="1">
        <f t="array" ref="A172:D172">_xlfn.TEXTSPLIT(E172,"_")</f>
        <v>Sponza</v>
      </c>
      <c r="B172" t="str">
        <v>Plane</v>
      </c>
      <c r="C172" t="str">
        <v>Oblique</v>
      </c>
      <c r="D172" t="str">
        <v>Longest</v>
      </c>
      <c r="E172" t="s">
        <v>573</v>
      </c>
      <c r="F172" s="10">
        <v>360.09304809570301</v>
      </c>
      <c r="G172" s="10">
        <v>167.80587768554599</v>
      </c>
      <c r="H172" s="21">
        <v>373.17282104492102</v>
      </c>
      <c r="I172" s="10">
        <v>257.58599853515602</v>
      </c>
      <c r="J172" s="21">
        <v>372.59799194335898</v>
      </c>
      <c r="K172" s="10">
        <v>257.27700805664</v>
      </c>
      <c r="L172" s="10">
        <v>221.19691467285099</v>
      </c>
      <c r="M172" s="10">
        <v>61.257137298583899</v>
      </c>
      <c r="N172" s="3">
        <v>0.98699998855590798</v>
      </c>
      <c r="O172" s="3">
        <v>0.55244171619415205</v>
      </c>
      <c r="P172" s="3">
        <v>0.70725679397582997</v>
      </c>
      <c r="Q172" s="3">
        <v>0.65905600786209095</v>
      </c>
      <c r="R172" s="3">
        <v>0.68267637491226196</v>
      </c>
      <c r="S172" s="3">
        <v>0.71137839555740301</v>
      </c>
      <c r="T172" s="3">
        <v>0.73996359109878496</v>
      </c>
      <c r="U172">
        <v>40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0">
        <v>4661.53515625</v>
      </c>
      <c r="AB172" s="10">
        <v>834.19866943359295</v>
      </c>
      <c r="AC172" s="10">
        <v>42.571441650390597</v>
      </c>
      <c r="AD172" s="10">
        <v>76.229072570800696</v>
      </c>
      <c r="AE172" s="10">
        <v>32.362266540527301</v>
      </c>
      <c r="AF172" s="10">
        <v>53.328727722167898</v>
      </c>
      <c r="AG172" s="10">
        <v>1.8271055221557599</v>
      </c>
      <c r="AH172" s="10">
        <v>1.4165676832198999</v>
      </c>
      <c r="AI172" s="3">
        <f>ABS((J172-F172)/F172)</f>
        <v>3.4726979356548116E-2</v>
      </c>
      <c r="AJ172" s="3">
        <f>ABS((J172-G172)/G172)</f>
        <v>1.2204108526018145</v>
      </c>
      <c r="AK172" s="3">
        <f>(AVERAGEIF($E:$E,_xlfn.CONCAT($A172,"_",$B172,"_",$C172,"_Standard"),$J:$J)-$J172)/$J172</f>
        <v>-9.1225035098270291E-2</v>
      </c>
      <c r="AL172" s="3">
        <f>(AVERAGEIF($E:$E,_xlfn.CONCAT($A172,"_",$B172,"_",$C172,"_Standard"),$H:$H)-$H172)/$H172</f>
        <v>-9.1084513597217198E-2</v>
      </c>
      <c r="AM172" s="3">
        <f>($J172+$M172-$L172)/$M172</f>
        <v>3.4715663177751535</v>
      </c>
    </row>
    <row r="173" spans="1:39" x14ac:dyDescent="0.25">
      <c r="A173" t="str" cm="1">
        <f t="array" ref="A173:D173">_xlfn.TEXTSPLIT(E173,"_")</f>
        <v>Sponza</v>
      </c>
      <c r="B173" t="str">
        <v>Plane</v>
      </c>
      <c r="C173" t="str">
        <v>Parallel</v>
      </c>
      <c r="D173" t="str">
        <v>Longest</v>
      </c>
      <c r="E173" t="s">
        <v>562</v>
      </c>
      <c r="F173" s="10">
        <v>263.87680053710898</v>
      </c>
      <c r="G173" s="10">
        <v>166.79098510742099</v>
      </c>
      <c r="H173" s="21">
        <v>272.30648803710898</v>
      </c>
      <c r="I173" s="10">
        <v>193.93400573730401</v>
      </c>
      <c r="J173" s="21">
        <v>271.11734008789</v>
      </c>
      <c r="K173" s="10">
        <v>193.33299255371</v>
      </c>
      <c r="L173" s="10">
        <v>161.79763793945301</v>
      </c>
      <c r="M173" s="10">
        <v>256.70001220703102</v>
      </c>
      <c r="N173" s="3">
        <v>0.99500000476837103</v>
      </c>
      <c r="O173" s="3">
        <v>0.67641562223434404</v>
      </c>
      <c r="P173" s="3">
        <v>0.67659759521484297</v>
      </c>
      <c r="Q173" s="3">
        <v>0.57682466506957997</v>
      </c>
      <c r="R173" s="3">
        <v>0.60527825355529696</v>
      </c>
      <c r="S173" s="3">
        <v>0.66081678867339999</v>
      </c>
      <c r="T173" s="3">
        <v>0.70845973491668701</v>
      </c>
      <c r="U173">
        <v>34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0">
        <v>5290.52978515625</v>
      </c>
      <c r="AB173" s="10">
        <v>833.30419921875</v>
      </c>
      <c r="AC173" s="10">
        <v>43.979927062988203</v>
      </c>
      <c r="AD173" s="10">
        <v>76.229072570800696</v>
      </c>
      <c r="AE173" s="10">
        <v>43.716915130615199</v>
      </c>
      <c r="AF173" s="10">
        <v>53.548397064208899</v>
      </c>
      <c r="AG173" s="10">
        <v>1.7256121635437001</v>
      </c>
      <c r="AH173" s="10">
        <v>1.4165676832198999</v>
      </c>
      <c r="AI173" s="3">
        <f>ABS((J173-F173)/F173)</f>
        <v>2.7439091030523489E-2</v>
      </c>
      <c r="AJ173" s="3">
        <f>ABS((J173-G173)/G173)</f>
        <v>0.62549156906338843</v>
      </c>
      <c r="AK173" s="3">
        <f>(AVERAGEIF($E:$E,_xlfn.CONCAT($A173,"_",$B173,"_",$C173,"_Standard"),$J:$J)-$J173)/$J173</f>
        <v>-8.2805969806528018E-2</v>
      </c>
      <c r="AL173" s="3">
        <f>(AVERAGEIF($E:$E,_xlfn.CONCAT($A173,"_",$B173,"_",$C173,"_Standard"),$H:$H)-$H173)/$H173</f>
        <v>-8.244424847015229E-2</v>
      </c>
      <c r="AM173" s="3">
        <f>($J173+$M173-$L173)/$M173</f>
        <v>1.4258655899878554</v>
      </c>
    </row>
    <row r="174" spans="1:39" x14ac:dyDescent="0.25">
      <c r="A174" t="str" cm="1">
        <f t="array" ref="A174:D174">_xlfn.TEXTSPLIT(E174,"_")</f>
        <v>Sponza</v>
      </c>
      <c r="B174" t="str">
        <v>Point</v>
      </c>
      <c r="C174" t="str">
        <v>15</v>
      </c>
      <c r="D174" t="str">
        <v>Longest</v>
      </c>
      <c r="E174" t="s">
        <v>578</v>
      </c>
      <c r="F174" s="10">
        <v>401.44207763671801</v>
      </c>
      <c r="G174" s="10">
        <v>221.17713928222599</v>
      </c>
      <c r="H174" s="21">
        <v>405.82958984375</v>
      </c>
      <c r="I174" s="10">
        <v>294.94601440429602</v>
      </c>
      <c r="J174" s="21">
        <v>405.40557861328102</v>
      </c>
      <c r="K174" s="10">
        <v>294.73400878906199</v>
      </c>
      <c r="L174" s="10">
        <v>166.50900268554599</v>
      </c>
      <c r="M174" s="10">
        <v>49.644443511962798</v>
      </c>
      <c r="N174" s="3">
        <v>0.990999996662139</v>
      </c>
      <c r="O174" s="3">
        <v>0.37978607416152899</v>
      </c>
      <c r="P174" s="3">
        <v>0.64966166019439697</v>
      </c>
      <c r="Q174" s="3">
        <v>0.64146095514297397</v>
      </c>
      <c r="R174" s="3">
        <v>0.66205793619155795</v>
      </c>
      <c r="S174" s="3">
        <v>0.69334864616393999</v>
      </c>
      <c r="T174" s="3">
        <v>0.73598760366439797</v>
      </c>
      <c r="U174">
        <v>32</v>
      </c>
      <c r="V174">
        <v>2</v>
      </c>
      <c r="W174">
        <v>100</v>
      </c>
      <c r="X174">
        <v>0.99000000953674305</v>
      </c>
      <c r="Y174">
        <v>1.29999995231628</v>
      </c>
      <c r="Z174">
        <v>0.89999997615814198</v>
      </c>
      <c r="AA174" s="10">
        <v>238.58187866210901</v>
      </c>
      <c r="AB174" s="10">
        <v>827.11389160156205</v>
      </c>
      <c r="AC174" s="10">
        <v>32.972438812255803</v>
      </c>
      <c r="AD174" s="10">
        <v>76.229072570800696</v>
      </c>
      <c r="AE174" s="10">
        <v>54.9870796203613</v>
      </c>
      <c r="AF174" s="10">
        <v>52.703941345214801</v>
      </c>
      <c r="AG174" s="10">
        <v>2.4127173423767001</v>
      </c>
      <c r="AH174" s="10">
        <v>1.4165676832198999</v>
      </c>
      <c r="AI174" s="3">
        <f>ABS((J174-F174)/F174)</f>
        <v>9.8731577912710786E-3</v>
      </c>
      <c r="AJ174" s="3">
        <f>ABS((J174-G174)/G174)</f>
        <v>0.83294521273275102</v>
      </c>
      <c r="AK174" s="3">
        <f>(AVERAGEIF($E:$E,_xlfn.CONCAT($A174,"_",$B174,"_",$C174,"_Standard"),$J:$J)-$J174)/$J174</f>
        <v>-6.8084728398051962E-3</v>
      </c>
      <c r="AL174" s="3">
        <f>(AVERAGEIF($E:$E,_xlfn.CONCAT($A174,"_",$B174,"_",$C174,"_Standard"),$H:$H)-$H174)/$H174</f>
        <v>-6.8014345374242252E-3</v>
      </c>
      <c r="AM174" s="3">
        <f>($J174+$M174-$L174)/$M174</f>
        <v>5.8121513512417202</v>
      </c>
    </row>
    <row r="175" spans="1:39" x14ac:dyDescent="0.25">
      <c r="A175" t="str" cm="1">
        <f t="array" ref="A175:D175">_xlfn.TEXTSPLIT(E175,"_")</f>
        <v>Sponza</v>
      </c>
      <c r="B175" t="str">
        <v>Point</v>
      </c>
      <c r="C175" t="str">
        <v>45</v>
      </c>
      <c r="D175" t="str">
        <v>Longest</v>
      </c>
      <c r="E175" t="s">
        <v>579</v>
      </c>
      <c r="F175" s="10">
        <v>357.577056884765</v>
      </c>
      <c r="G175" s="10">
        <v>218.400955200195</v>
      </c>
      <c r="H175" s="21">
        <v>394.90603637695301</v>
      </c>
      <c r="I175" s="10">
        <v>274.91000366210898</v>
      </c>
      <c r="J175" s="21">
        <v>392.640045166015</v>
      </c>
      <c r="K175" s="10">
        <v>273.75799560546801</v>
      </c>
      <c r="L175" s="10">
        <v>200.887603759765</v>
      </c>
      <c r="M175" s="10">
        <v>22.786205291748001</v>
      </c>
      <c r="N175" s="3">
        <v>0.89099997282028198</v>
      </c>
      <c r="O175" s="3">
        <v>0.46856367588043202</v>
      </c>
      <c r="P175" s="3">
        <v>0.66744649410247803</v>
      </c>
      <c r="Q175" s="3">
        <v>0.68802875280380205</v>
      </c>
      <c r="R175" s="3">
        <v>0.66051995754241899</v>
      </c>
      <c r="S175" s="3">
        <v>0.69035011529922397</v>
      </c>
      <c r="T175" s="3">
        <v>0.736075758934021</v>
      </c>
      <c r="U175">
        <v>31</v>
      </c>
      <c r="V175">
        <v>2</v>
      </c>
      <c r="W175">
        <v>100</v>
      </c>
      <c r="X175">
        <v>0.99000000953674305</v>
      </c>
      <c r="Y175">
        <v>1.29999995231628</v>
      </c>
      <c r="Z175">
        <v>0.89999997615814198</v>
      </c>
      <c r="AA175" s="10">
        <v>255.421783447265</v>
      </c>
      <c r="AB175" s="10">
        <v>827.99969482421795</v>
      </c>
      <c r="AC175" s="10">
        <v>32.968387603759702</v>
      </c>
      <c r="AD175" s="10">
        <v>76.229072570800696</v>
      </c>
      <c r="AE175" s="10">
        <v>58.788597106933501</v>
      </c>
      <c r="AF175" s="10">
        <v>52.831180572509702</v>
      </c>
      <c r="AG175" s="10">
        <v>2.4201877117156898</v>
      </c>
      <c r="AH175" s="10">
        <v>1.4165676832198999</v>
      </c>
      <c r="AI175" s="3">
        <f>ABS((J175-F175)/F175)</f>
        <v>9.8057153293673469E-2</v>
      </c>
      <c r="AJ175" s="3">
        <f>ABS((J175-G175)/G175)</f>
        <v>0.79779454172306852</v>
      </c>
      <c r="AK175" s="3">
        <f>(AVERAGEIF($E:$E,_xlfn.CONCAT($A175,"_",$B175,"_",$C175,"_Standard"),$J:$J)-$J175)/$J175</f>
        <v>-2.069403076893136E-3</v>
      </c>
      <c r="AL175" s="3">
        <f>(AVERAGEIF($E:$E,_xlfn.CONCAT($A175,"_",$B175,"_",$C175,"_Standard"),$H:$H)-$H175)/$H175</f>
        <v>-2.0574514571978777E-3</v>
      </c>
      <c r="AM175" s="3">
        <f>($J175+$M175-$L175)/$M175</f>
        <v>9.4152863081459603</v>
      </c>
    </row>
    <row r="176" spans="1:39" x14ac:dyDescent="0.25">
      <c r="A176" t="str" cm="1">
        <f t="array" ref="A176:D176">_xlfn.TEXTSPLIT(E176,"_")</f>
        <v>Sponza</v>
      </c>
      <c r="B176" t="str">
        <v>Point</v>
      </c>
      <c r="C176" t="str">
        <v>Oblique</v>
      </c>
      <c r="D176" t="str">
        <v>Longest</v>
      </c>
      <c r="E176" t="s">
        <v>580</v>
      </c>
      <c r="F176" s="10">
        <v>458.51193237304602</v>
      </c>
      <c r="G176" s="10">
        <v>183.56962585449199</v>
      </c>
      <c r="H176" s="21">
        <v>461.54257202148398</v>
      </c>
      <c r="I176" s="10">
        <v>339.19299316406199</v>
      </c>
      <c r="J176" s="21">
        <v>459.40878295898398</v>
      </c>
      <c r="K176" s="10">
        <v>337.83401489257801</v>
      </c>
      <c r="L176" s="10">
        <v>185.46855163574199</v>
      </c>
      <c r="M176" s="10">
        <v>73.437492370605398</v>
      </c>
      <c r="N176" s="3">
        <v>0.962000012397766</v>
      </c>
      <c r="O176" s="3">
        <v>0.16246537864208199</v>
      </c>
      <c r="P176" s="3">
        <v>0.55379539728164595</v>
      </c>
      <c r="Q176" s="3">
        <v>0.67208272218704201</v>
      </c>
      <c r="R176" s="3">
        <v>0.68114084005355802</v>
      </c>
      <c r="S176" s="3">
        <v>0.699363052845001</v>
      </c>
      <c r="T176" s="3">
        <v>0.72687256336212103</v>
      </c>
      <c r="U176">
        <v>30</v>
      </c>
      <c r="V176">
        <v>2</v>
      </c>
      <c r="W176">
        <v>100</v>
      </c>
      <c r="X176">
        <v>0.99000000953674305</v>
      </c>
      <c r="Y176">
        <v>1.29999995231628</v>
      </c>
      <c r="Z176">
        <v>0.89999997615814198</v>
      </c>
      <c r="AA176" s="10">
        <v>214.99003601074199</v>
      </c>
      <c r="AB176" s="10">
        <v>828.31781005859295</v>
      </c>
      <c r="AC176" s="10">
        <v>33.252479553222599</v>
      </c>
      <c r="AD176" s="10">
        <v>76.229072570800696</v>
      </c>
      <c r="AE176" s="10">
        <v>48.771244049072202</v>
      </c>
      <c r="AF176" s="10">
        <v>52.911037445068303</v>
      </c>
      <c r="AG176" s="10">
        <v>2.3947861194610498</v>
      </c>
      <c r="AH176" s="10">
        <v>1.4165676832198999</v>
      </c>
      <c r="AI176" s="3">
        <f>ABS((J176-F176)/F176)</f>
        <v>1.9560027179582225E-3</v>
      </c>
      <c r="AJ176" s="3">
        <f>ABS((J176-G176)/G176)</f>
        <v>1.5026405148482362</v>
      </c>
      <c r="AK176" s="3">
        <f>(AVERAGEIF($E:$E,_xlfn.CONCAT($A176,"_",$B176,"_",$C176,"_Standard"),$J:$J)-$J176)/$J176</f>
        <v>1.3840260870484287E-2</v>
      </c>
      <c r="AL176" s="3">
        <f>(AVERAGEIF($E:$E,_xlfn.CONCAT($A176,"_",$B176,"_",$C176,"_Standard"),$H:$H)-$H176)/$H176</f>
        <v>1.3762521880209915E-2</v>
      </c>
      <c r="AM176" s="3">
        <f>($J176+$M176-$L176)/$M176</f>
        <v>4.7302503459784697</v>
      </c>
    </row>
    <row r="177" spans="1:39" x14ac:dyDescent="0.25">
      <c r="A177" t="str" cm="1">
        <f t="array" ref="A177:D177">_xlfn.TEXTSPLIT(E177,"_")</f>
        <v>Sponza</v>
      </c>
      <c r="B177" t="str">
        <v>Point</v>
      </c>
      <c r="C177" t="str">
        <v>Parallel</v>
      </c>
      <c r="D177" t="str">
        <v>Longest</v>
      </c>
      <c r="E177" t="s">
        <v>542</v>
      </c>
      <c r="F177" s="10">
        <v>375.70242309570301</v>
      </c>
      <c r="G177" s="10">
        <v>197.212646484375</v>
      </c>
      <c r="H177" s="21">
        <v>384.37374877929602</v>
      </c>
      <c r="I177" s="10">
        <v>273.55999755859301</v>
      </c>
      <c r="J177" s="21">
        <v>384.37374877929602</v>
      </c>
      <c r="K177" s="10">
        <v>273.55999755859301</v>
      </c>
      <c r="L177" s="10">
        <v>180.54609680175699</v>
      </c>
      <c r="M177" s="10">
        <v>356.47100830078102</v>
      </c>
      <c r="N177" s="3">
        <v>1</v>
      </c>
      <c r="O177" s="3">
        <v>0.14216589927673301</v>
      </c>
      <c r="P177" s="3">
        <v>0.698655664920806</v>
      </c>
      <c r="Q177" s="3">
        <v>0.68054991960525502</v>
      </c>
      <c r="R177" s="3">
        <v>0.65720593929290705</v>
      </c>
      <c r="S177" s="3">
        <v>0.69121611118316595</v>
      </c>
      <c r="T177" s="3">
        <v>0.72585374116897505</v>
      </c>
      <c r="U177">
        <v>30</v>
      </c>
      <c r="V177">
        <v>2</v>
      </c>
      <c r="W177">
        <v>100</v>
      </c>
      <c r="X177">
        <v>0.99000000953674305</v>
      </c>
      <c r="Y177">
        <v>1.29999995231628</v>
      </c>
      <c r="Z177">
        <v>0.89999997615814198</v>
      </c>
      <c r="AA177" s="10">
        <v>225.35852050781199</v>
      </c>
      <c r="AB177" s="10">
        <v>833.44622802734295</v>
      </c>
      <c r="AC177" s="10">
        <v>33.034156799316399</v>
      </c>
      <c r="AD177" s="10">
        <v>76.229072570800696</v>
      </c>
      <c r="AE177" s="10">
        <v>51.873008728027301</v>
      </c>
      <c r="AF177" s="10">
        <v>53.278896331787102</v>
      </c>
      <c r="AG177" s="10">
        <v>2.41866779327392</v>
      </c>
      <c r="AH177" s="10">
        <v>1.4165676832198999</v>
      </c>
      <c r="AI177" s="3">
        <f>ABS((J177-F177)/F177)</f>
        <v>2.308030278895528E-2</v>
      </c>
      <c r="AJ177" s="3">
        <f>ABS((J177-G177)/G177)</f>
        <v>0.94903194917446454</v>
      </c>
      <c r="AK177" s="3">
        <f>(AVERAGEIF($E:$E,_xlfn.CONCAT($A177,"_",$B177,"_",$C177,"_Standard"),$J:$J)-$J177)/$J177</f>
        <v>1.1093944903761204E-3</v>
      </c>
      <c r="AL177" s="3">
        <f>(AVERAGEIF($E:$E,_xlfn.CONCAT($A177,"_",$B177,"_",$C177,"_Standard"),$H:$H)-$H177)/$H177</f>
        <v>1.1093944903761204E-3</v>
      </c>
      <c r="AM177" s="3">
        <f>($J177+$M177-$L177)/$M177</f>
        <v>1.5717930693694855</v>
      </c>
    </row>
    <row r="178" spans="1:39" x14ac:dyDescent="0.25">
      <c r="A178" t="str" cm="1">
        <f t="array" ref="A178:D178">_xlfn.TEXTSPLIT(E178,"_")</f>
        <v>Suzanne</v>
      </c>
      <c r="B178" t="str">
        <v>Plane</v>
      </c>
      <c r="C178" t="str">
        <v>15</v>
      </c>
      <c r="D178" t="str">
        <v>Longest</v>
      </c>
      <c r="E178" t="s">
        <v>582</v>
      </c>
      <c r="F178" s="10">
        <v>53.086940765380803</v>
      </c>
      <c r="G178" s="10">
        <v>41.410682678222599</v>
      </c>
      <c r="H178" s="21">
        <v>59.315574645996001</v>
      </c>
      <c r="I178" s="10">
        <v>37.737998962402301</v>
      </c>
      <c r="J178" s="21">
        <v>52.596382141113203</v>
      </c>
      <c r="K178" s="10">
        <v>33.9010009765625</v>
      </c>
      <c r="L178" s="10">
        <v>52.213611602783203</v>
      </c>
      <c r="M178" s="10">
        <v>17.554569244384702</v>
      </c>
      <c r="N178" s="3">
        <v>0.64700001478195102</v>
      </c>
      <c r="O178" s="3">
        <v>0.48374688625335599</v>
      </c>
      <c r="P178" s="3">
        <v>0.54556602239608698</v>
      </c>
      <c r="Q178" s="3">
        <v>0.56002670526504505</v>
      </c>
      <c r="R178" s="3">
        <v>0.600996613502502</v>
      </c>
      <c r="S178" s="3">
        <v>0.60576355457305897</v>
      </c>
      <c r="T178" s="3">
        <v>0.60584855079650801</v>
      </c>
      <c r="U178">
        <v>17</v>
      </c>
      <c r="V178">
        <v>2</v>
      </c>
      <c r="W178">
        <v>100</v>
      </c>
      <c r="X178">
        <v>0.99000000953674305</v>
      </c>
      <c r="Y178">
        <v>1.29999995231628</v>
      </c>
      <c r="Z178">
        <v>0.89999997615814198</v>
      </c>
      <c r="AA178" s="10">
        <v>67.438720703125</v>
      </c>
      <c r="AB178" s="10">
        <v>6.62849521636962</v>
      </c>
      <c r="AC178" s="10">
        <v>45.345981597900298</v>
      </c>
      <c r="AD178" s="10">
        <v>88.482398986816406</v>
      </c>
      <c r="AE178" s="10">
        <v>0.36379992961883501</v>
      </c>
      <c r="AF178" s="10">
        <v>0.31160053610801602</v>
      </c>
      <c r="AG178" s="10">
        <v>1.4029017686843801</v>
      </c>
      <c r="AH178" s="10">
        <v>1.1759834289550699</v>
      </c>
      <c r="AI178" s="3">
        <f>ABS((J178-F178)/F178)</f>
        <v>9.2406647886461718E-3</v>
      </c>
      <c r="AJ178" s="3">
        <f>ABS((J178-G178)/G178)</f>
        <v>0.27011627772012159</v>
      </c>
      <c r="AK178" s="3">
        <f>(AVERAGEIF($E:$E,_xlfn.CONCAT($A178,"_",$B178,"_",$C178,"_Standard"),$J:$J)-$J178)/$J178</f>
        <v>1.447247738693583E-2</v>
      </c>
      <c r="AL178" s="3">
        <f>(AVERAGEIF($E:$E,_xlfn.CONCAT($A178,"_",$B178,"_",$C178,"_Standard"),$H:$H)-$H178)/$H178</f>
        <v>1.2833310888481563E-2</v>
      </c>
      <c r="AM178" s="3">
        <f>($J178+$M178-$L178)/$M178</f>
        <v>1.0218046101274993</v>
      </c>
    </row>
    <row r="179" spans="1:39" x14ac:dyDescent="0.25">
      <c r="A179" t="str" cm="1">
        <f t="array" ref="A179:D179">_xlfn.TEXTSPLIT(E179,"_")</f>
        <v>Suzanne</v>
      </c>
      <c r="B179" t="str">
        <v>Plane</v>
      </c>
      <c r="C179" t="str">
        <v>45</v>
      </c>
      <c r="D179" t="str">
        <v>Longest</v>
      </c>
      <c r="E179" t="s">
        <v>583</v>
      </c>
      <c r="F179" s="10">
        <v>55.493038177490199</v>
      </c>
      <c r="G179" s="10">
        <v>40.568092346191399</v>
      </c>
      <c r="H179" s="21">
        <v>64.178398132324205</v>
      </c>
      <c r="I179" s="10">
        <v>40.620998382568303</v>
      </c>
      <c r="J179" s="21">
        <v>55.672374725341797</v>
      </c>
      <c r="K179" s="10">
        <v>35.737998962402301</v>
      </c>
      <c r="L179" s="10">
        <v>54.631988525390597</v>
      </c>
      <c r="M179" s="10">
        <v>17.425930023193299</v>
      </c>
      <c r="N179" s="3">
        <v>0.55400002002715998</v>
      </c>
      <c r="O179" s="3">
        <v>0.48044416308402998</v>
      </c>
      <c r="P179" s="3">
        <v>0.51919978857040405</v>
      </c>
      <c r="Q179" s="3">
        <v>0.55182564258575395</v>
      </c>
      <c r="R179" s="3">
        <v>0.59621596336364702</v>
      </c>
      <c r="S179" s="3">
        <v>0.60190492868423395</v>
      </c>
      <c r="T179" s="3">
        <v>0.60190492868423395</v>
      </c>
      <c r="U179">
        <v>14</v>
      </c>
      <c r="V179">
        <v>2</v>
      </c>
      <c r="W179">
        <v>100</v>
      </c>
      <c r="X179">
        <v>0.99000000953674305</v>
      </c>
      <c r="Y179">
        <v>1.29999995231628</v>
      </c>
      <c r="Z179">
        <v>0.89999997615814198</v>
      </c>
      <c r="AA179" s="10">
        <v>73.206214904785099</v>
      </c>
      <c r="AB179" s="10">
        <v>6.7554893493652299</v>
      </c>
      <c r="AC179" s="10">
        <v>44.5307006835937</v>
      </c>
      <c r="AD179" s="10">
        <v>88.482398986816406</v>
      </c>
      <c r="AE179" s="10">
        <v>0.36199998855590798</v>
      </c>
      <c r="AF179" s="10">
        <v>0.31800052523612898</v>
      </c>
      <c r="AG179" s="10">
        <v>1.36622810363769</v>
      </c>
      <c r="AH179" s="10">
        <v>1.1759834289550699</v>
      </c>
      <c r="AI179" s="3">
        <f>ABS((J179-F179)/F179)</f>
        <v>3.2316945285641762E-3</v>
      </c>
      <c r="AJ179" s="3">
        <f>ABS((J179-G179)/G179)</f>
        <v>0.37231926634007512</v>
      </c>
      <c r="AK179" s="3">
        <f>(AVERAGEIF($E:$E,_xlfn.CONCAT($A179,"_",$B179,"_",$C179,"_Standard"),$J:$J)-$J179)/$J179</f>
        <v>2.6008999889596931E-3</v>
      </c>
      <c r="AL179" s="3">
        <f>(AVERAGEIF($E:$E,_xlfn.CONCAT($A179,"_",$B179,"_",$C179,"_Standard"),$H:$H)-$H179)/$H179</f>
        <v>2.2563029370806838E-3</v>
      </c>
      <c r="AM179" s="3">
        <f>($J179+$M179-$L179)/$M179</f>
        <v>1.0597033385630774</v>
      </c>
    </row>
    <row r="180" spans="1:39" x14ac:dyDescent="0.25">
      <c r="A180" t="str" cm="1">
        <f t="array" ref="A180:D180">_xlfn.TEXTSPLIT(E180,"_")</f>
        <v>Suzanne</v>
      </c>
      <c r="B180" t="str">
        <v>Plane</v>
      </c>
      <c r="C180" t="str">
        <v>Oblique</v>
      </c>
      <c r="D180" t="str">
        <v>Longest</v>
      </c>
      <c r="E180" t="s">
        <v>584</v>
      </c>
      <c r="F180" s="10">
        <v>68.873794555664006</v>
      </c>
      <c r="G180" s="10">
        <v>41.318817138671797</v>
      </c>
      <c r="H180" s="21">
        <v>76.285171508789006</v>
      </c>
      <c r="I180" s="10">
        <v>49.145999908447202</v>
      </c>
      <c r="J180" s="21">
        <v>68.543182373046804</v>
      </c>
      <c r="K180" s="10">
        <v>44.610000610351499</v>
      </c>
      <c r="L180" s="10">
        <v>70.596351623535099</v>
      </c>
      <c r="M180" s="10">
        <v>25.870588302612301</v>
      </c>
      <c r="N180" s="3">
        <v>0.69900000095367398</v>
      </c>
      <c r="O180" s="3">
        <v>0.51715171337127597</v>
      </c>
      <c r="P180" s="3">
        <v>0.63632076978683405</v>
      </c>
      <c r="Q180" s="3">
        <v>0.62513023614883401</v>
      </c>
      <c r="R180" s="3">
        <v>0.65508365631103505</v>
      </c>
      <c r="S180" s="3">
        <v>0.65775203704833896</v>
      </c>
      <c r="T180" s="3">
        <v>0.65782326459884599</v>
      </c>
      <c r="U180">
        <v>17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0">
        <v>71.656906127929602</v>
      </c>
      <c r="AB180" s="10">
        <v>6.67299461364746</v>
      </c>
      <c r="AC180" s="10">
        <v>45.478546142578097</v>
      </c>
      <c r="AD180" s="10">
        <v>88.482398986816406</v>
      </c>
      <c r="AE180" s="10">
        <v>0.34629994630813599</v>
      </c>
      <c r="AF180" s="10">
        <v>0.31690025329589799</v>
      </c>
      <c r="AG180" s="10">
        <v>1.4059406518936099</v>
      </c>
      <c r="AH180" s="10">
        <v>1.1759834289550699</v>
      </c>
      <c r="AI180" s="3">
        <f>ABS((J180-F180)/F180)</f>
        <v>4.8002608938585486E-3</v>
      </c>
      <c r="AJ180" s="3">
        <f>ABS((J180-G180)/G180)</f>
        <v>0.65888539700945903</v>
      </c>
      <c r="AK180" s="3">
        <f>(AVERAGEIF($E:$E,_xlfn.CONCAT($A180,"_",$B180,"_",$C180,"_Standard"),$J:$J)-$J180)/$J180</f>
        <v>-0.65423829141553858</v>
      </c>
      <c r="AL180" s="3">
        <f>(AVERAGEIF($E:$E,_xlfn.CONCAT($A180,"_",$B180,"_",$C180,"_Standard"),$H:$H)-$H180)/$H180</f>
        <v>-0.63105269606004732</v>
      </c>
      <c r="AM180" s="3">
        <f>($J180+$M180-$L180)/$M180</f>
        <v>0.9206369323158774</v>
      </c>
    </row>
    <row r="181" spans="1:39" x14ac:dyDescent="0.25">
      <c r="A181" t="str" cm="1">
        <f t="array" ref="A181:D181">_xlfn.TEXTSPLIT(E181,"_")</f>
        <v>Suzanne</v>
      </c>
      <c r="B181" t="str">
        <v>Plane</v>
      </c>
      <c r="C181" t="str">
        <v>Parallel</v>
      </c>
      <c r="D181" t="str">
        <v>Longest</v>
      </c>
      <c r="E181" t="s">
        <v>581</v>
      </c>
      <c r="F181" s="10">
        <v>45.624866485595703</v>
      </c>
      <c r="G181" s="10">
        <v>45.624000549316399</v>
      </c>
      <c r="H181" s="21">
        <v>51.501613616943303</v>
      </c>
      <c r="I181" s="10">
        <v>33.053001403808501</v>
      </c>
      <c r="J181" s="21">
        <v>46.824821472167898</v>
      </c>
      <c r="K181" s="10">
        <v>30.415000915527301</v>
      </c>
      <c r="L181" s="10">
        <v>44.3868598937988</v>
      </c>
      <c r="M181" s="10">
        <v>14.2678670883178</v>
      </c>
      <c r="N181" s="3">
        <v>0.70700001716613703</v>
      </c>
      <c r="O181" s="3">
        <v>0.44642829895019498</v>
      </c>
      <c r="P181" s="3">
        <v>0.47546738386154103</v>
      </c>
      <c r="Q181" s="3">
        <v>0.56222331523895197</v>
      </c>
      <c r="R181" s="3">
        <v>0.61150741577148404</v>
      </c>
      <c r="S181" s="3">
        <v>0.61909300088882402</v>
      </c>
      <c r="T181" s="3">
        <v>0.61929285526275601</v>
      </c>
      <c r="U181">
        <v>17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0">
        <v>49.833709716796797</v>
      </c>
      <c r="AB181" s="10">
        <v>6.6996927261352504</v>
      </c>
      <c r="AC181" s="10">
        <v>47.99507522583</v>
      </c>
      <c r="AD181" s="10">
        <v>88.482398986816406</v>
      </c>
      <c r="AE181" s="10">
        <v>0.32020017504692</v>
      </c>
      <c r="AF181" s="10">
        <v>0.31430077552795399</v>
      </c>
      <c r="AG181" s="10">
        <v>1.42118227481842</v>
      </c>
      <c r="AH181" s="10">
        <v>1.1759834289550699</v>
      </c>
      <c r="AI181" s="3">
        <f>ABS((J181-F181)/F181)</f>
        <v>2.6300460231506305E-2</v>
      </c>
      <c r="AJ181" s="3">
        <f>ABS((J181-G181)/G181)</f>
        <v>2.6319939251129323E-2</v>
      </c>
      <c r="AK181" s="3">
        <f>(AVERAGEIF($E:$E,_xlfn.CONCAT($A181,"_",$B181,"_",$C181,"_Standard"),$J:$J)-$J181)/$J181</f>
        <v>1.2241701443750658E-2</v>
      </c>
      <c r="AL181" s="3">
        <f>(AVERAGEIF($E:$E,_xlfn.CONCAT($A181,"_",$B181,"_",$C181,"_Standard"),$H:$H)-$H181)/$H181</f>
        <v>1.1129974959334436E-2</v>
      </c>
      <c r="AM181" s="3">
        <f>($J181+$M181-$L181)/$M181</f>
        <v>1.170870780003638</v>
      </c>
    </row>
    <row r="182" spans="1:39" x14ac:dyDescent="0.25">
      <c r="A182" t="str" cm="1">
        <f t="array" ref="A182:D182">_xlfn.TEXTSPLIT(E182,"_")</f>
        <v>Suzanne</v>
      </c>
      <c r="B182" t="str">
        <v>Point</v>
      </c>
      <c r="C182" t="str">
        <v>15</v>
      </c>
      <c r="D182" t="str">
        <v>Longest</v>
      </c>
      <c r="E182" t="s">
        <v>586</v>
      </c>
      <c r="F182" s="10">
        <v>46.446254730224602</v>
      </c>
      <c r="G182" s="10">
        <v>40.367446899413999</v>
      </c>
      <c r="H182" s="21">
        <v>57.050785064697202</v>
      </c>
      <c r="I182" s="10">
        <v>36.040000915527301</v>
      </c>
      <c r="J182" s="21">
        <v>49.437187194824197</v>
      </c>
      <c r="K182" s="10">
        <v>31.8020000457763</v>
      </c>
      <c r="L182" s="10">
        <v>45.798835754394503</v>
      </c>
      <c r="M182" s="10">
        <v>15.364941596984799</v>
      </c>
      <c r="N182" s="3">
        <v>0.53200000524520796</v>
      </c>
      <c r="O182" s="3">
        <v>0.50231558084487904</v>
      </c>
      <c r="P182" s="3">
        <v>0.53674435615539495</v>
      </c>
      <c r="Q182" s="3">
        <v>0.544214308261871</v>
      </c>
      <c r="R182" s="3">
        <v>0.58927637338638295</v>
      </c>
      <c r="S182" s="3">
        <v>0.597040235996246</v>
      </c>
      <c r="T182" s="3">
        <v>0.597040235996246</v>
      </c>
      <c r="U182">
        <v>16</v>
      </c>
      <c r="V182">
        <v>2</v>
      </c>
      <c r="W182">
        <v>100</v>
      </c>
      <c r="X182">
        <v>0.99000000953674305</v>
      </c>
      <c r="Y182">
        <v>1.29999995231628</v>
      </c>
      <c r="Z182">
        <v>0.89999997615814198</v>
      </c>
      <c r="AA182" s="10">
        <v>2.6196975708007799</v>
      </c>
      <c r="AB182" s="10">
        <v>6.6553869247436497</v>
      </c>
      <c r="AC182" s="10">
        <v>35.674266815185497</v>
      </c>
      <c r="AD182" s="10">
        <v>88.482398986816406</v>
      </c>
      <c r="AE182" s="10">
        <v>0.47609815001487699</v>
      </c>
      <c r="AF182" s="10">
        <v>0.31830060482025102</v>
      </c>
      <c r="AG182" s="10">
        <v>2.0369164943695002</v>
      </c>
      <c r="AH182" s="10">
        <v>1.1759834289550699</v>
      </c>
      <c r="AI182" s="3">
        <f>ABS((J182-F182)/F182)</f>
        <v>6.4395557445308185E-2</v>
      </c>
      <c r="AJ182" s="3">
        <f>ABS((J182-G182)/G182)</f>
        <v>0.22467956217319907</v>
      </c>
      <c r="AK182" s="3">
        <f>(AVERAGEIF($E:$E,_xlfn.CONCAT($A182,"_",$B182,"_",$C182,"_Standard"),$J:$J)-$J182)/$J182</f>
        <v>6.9582061630928367E-3</v>
      </c>
      <c r="AL182" s="3">
        <f>(AVERAGEIF($E:$E,_xlfn.CONCAT($A182,"_",$B182,"_",$C182,"_Standard"),$H:$H)-$H182)/$H182</f>
        <v>6.0296796079527693E-3</v>
      </c>
      <c r="AM182" s="3">
        <f>($J182+$M182-$L182)/$M182</f>
        <v>1.2367956570133454</v>
      </c>
    </row>
    <row r="183" spans="1:39" x14ac:dyDescent="0.25">
      <c r="A183" t="str" cm="1">
        <f t="array" ref="A183:D183">_xlfn.TEXTSPLIT(E183,"_")</f>
        <v>Suzanne</v>
      </c>
      <c r="B183" t="str">
        <v>Point</v>
      </c>
      <c r="C183" t="str">
        <v>45</v>
      </c>
      <c r="D183" t="str">
        <v>Longest</v>
      </c>
      <c r="E183" t="s">
        <v>587</v>
      </c>
      <c r="F183" s="10">
        <v>48.614006042480398</v>
      </c>
      <c r="G183" s="10">
        <v>40.102256774902301</v>
      </c>
      <c r="H183" s="21">
        <v>58.481166839599602</v>
      </c>
      <c r="I183" s="10">
        <v>37.046001434326101</v>
      </c>
      <c r="J183" s="21">
        <v>51.034370422363203</v>
      </c>
      <c r="K183" s="10">
        <v>32.833999633788999</v>
      </c>
      <c r="L183" s="10">
        <v>52.423557281494098</v>
      </c>
      <c r="M183" s="10">
        <v>15.5287561416625</v>
      </c>
      <c r="N183" s="3">
        <v>0.52600002288818304</v>
      </c>
      <c r="O183" s="3">
        <v>0.51143890619277899</v>
      </c>
      <c r="P183" s="3">
        <v>0.54321801662445002</v>
      </c>
      <c r="Q183" s="3">
        <v>0.56491214036941495</v>
      </c>
      <c r="R183" s="3">
        <v>0.60364651679992598</v>
      </c>
      <c r="S183" s="3">
        <v>0.60732603073120095</v>
      </c>
      <c r="T183" s="3">
        <v>0.60732603073120095</v>
      </c>
      <c r="U183">
        <v>16</v>
      </c>
      <c r="V183">
        <v>2</v>
      </c>
      <c r="W183">
        <v>100</v>
      </c>
      <c r="X183">
        <v>0.99000000953674305</v>
      </c>
      <c r="Y183">
        <v>1.29999995231628</v>
      </c>
      <c r="Z183">
        <v>0.89999997615814198</v>
      </c>
      <c r="AA183" s="10">
        <v>2.6558995246887198</v>
      </c>
      <c r="AB183" s="10">
        <v>6.63639163970947</v>
      </c>
      <c r="AC183" s="10">
        <v>35.521644592285099</v>
      </c>
      <c r="AD183" s="10">
        <v>88.482398986816406</v>
      </c>
      <c r="AE183" s="10">
        <v>0.48009800910949701</v>
      </c>
      <c r="AF183" s="10">
        <v>0.30510061979293801</v>
      </c>
      <c r="AG183" s="10">
        <v>2.04112553596496</v>
      </c>
      <c r="AH183" s="10">
        <v>1.1759834289550699</v>
      </c>
      <c r="AI183" s="3">
        <f>ABS((J183-F183)/F183)</f>
        <v>4.9787387975552093E-2</v>
      </c>
      <c r="AJ183" s="3">
        <f>ABS((J183-G183)/G183)</f>
        <v>0.27260594606492777</v>
      </c>
      <c r="AK183" s="3">
        <f>(AVERAGEIF($E:$E,_xlfn.CONCAT($A183,"_",$B183,"_",$C183,"_Standard"),$J:$J)-$J183)/$J183</f>
        <v>2.7800804194597892E-2</v>
      </c>
      <c r="AL183" s="3">
        <f>(AVERAGEIF($E:$E,_xlfn.CONCAT($A183,"_",$B183,"_",$C183,"_Standard"),$H:$H)-$H183)/$H183</f>
        <v>2.426067743314218E-2</v>
      </c>
      <c r="AM183" s="3">
        <f>($J183+$M183-$L183)/$M183</f>
        <v>0.91054100879311228</v>
      </c>
    </row>
    <row r="184" spans="1:39" x14ac:dyDescent="0.25">
      <c r="A184" t="str" cm="1">
        <f t="array" ref="A184:D184">_xlfn.TEXTSPLIT(E184,"_")</f>
        <v>Suzanne</v>
      </c>
      <c r="B184" t="str">
        <v>Point</v>
      </c>
      <c r="C184" t="str">
        <v>Oblique</v>
      </c>
      <c r="D184" t="str">
        <v>Longest</v>
      </c>
      <c r="E184" t="s">
        <v>588</v>
      </c>
      <c r="F184" s="10">
        <v>47.639984130859297</v>
      </c>
      <c r="G184" s="10">
        <v>40.613494873046797</v>
      </c>
      <c r="H184" s="21">
        <v>55.089988708496001</v>
      </c>
      <c r="I184" s="10">
        <v>34.564998626708899</v>
      </c>
      <c r="J184" s="21">
        <v>46.5256958007812</v>
      </c>
      <c r="K184" s="10">
        <v>29.673000335693299</v>
      </c>
      <c r="L184" s="10">
        <v>48.527172088622997</v>
      </c>
      <c r="M184" s="10">
        <v>14.4933052062988</v>
      </c>
      <c r="N184" s="3">
        <v>0.44800001382827698</v>
      </c>
      <c r="O184" s="3">
        <v>0.50994163751602095</v>
      </c>
      <c r="P184" s="3">
        <v>0.54721796512603704</v>
      </c>
      <c r="Q184" s="3">
        <v>0.56100523471832198</v>
      </c>
      <c r="R184" s="3">
        <v>0.60589504241943304</v>
      </c>
      <c r="S184" s="3">
        <v>0.61144286394119196</v>
      </c>
      <c r="T184" s="3">
        <v>0.61144286394119196</v>
      </c>
      <c r="U184">
        <v>16</v>
      </c>
      <c r="V184">
        <v>2</v>
      </c>
      <c r="W184">
        <v>100</v>
      </c>
      <c r="X184">
        <v>0.99000000953674305</v>
      </c>
      <c r="Y184">
        <v>1.29999995231628</v>
      </c>
      <c r="Z184">
        <v>0.89999997615814198</v>
      </c>
      <c r="AA184" s="10">
        <v>2.6045973300933798</v>
      </c>
      <c r="AB184" s="10">
        <v>6.6672878265380797</v>
      </c>
      <c r="AC184" s="10">
        <v>34.836956024169901</v>
      </c>
      <c r="AD184" s="10">
        <v>88.482398986816406</v>
      </c>
      <c r="AE184" s="10">
        <v>0.47969833016395502</v>
      </c>
      <c r="AF184" s="10">
        <v>0.31230044364929199</v>
      </c>
      <c r="AG184" s="10">
        <v>2.07391309738159</v>
      </c>
      <c r="AH184" s="10">
        <v>1.1759834289550699</v>
      </c>
      <c r="AI184" s="3">
        <f>ABS((J184-F184)/F184)</f>
        <v>2.3389771226987138E-2</v>
      </c>
      <c r="AJ184" s="3">
        <f>ABS((J184-G184)/G184)</f>
        <v>0.1455723262973373</v>
      </c>
      <c r="AK184" s="3">
        <f>(AVERAGEIF($E:$E,_xlfn.CONCAT($A184,"_",$B184,"_",$C184,"_Standard"),$J:$J)-$J184)/$J184</f>
        <v>1.7040229470392445E-3</v>
      </c>
      <c r="AL184" s="3">
        <f>(AVERAGEIF($E:$E,_xlfn.CONCAT($A184,"_",$B184,"_",$C184,"_Standard"),$H:$H)-$H184)/$H184</f>
        <v>1.4377997868655562E-3</v>
      </c>
      <c r="AM184" s="3">
        <f>($J184+$M184-$L184)/$M184</f>
        <v>0.86190339199012012</v>
      </c>
    </row>
    <row r="185" spans="1:39" x14ac:dyDescent="0.25">
      <c r="A185" t="str" cm="1">
        <f t="array" ref="A185:D185">_xlfn.TEXTSPLIT(E185,"_")</f>
        <v>Suzanne</v>
      </c>
      <c r="B185" t="str">
        <v>Point</v>
      </c>
      <c r="C185" t="str">
        <v>Parallel</v>
      </c>
      <c r="D185" t="str">
        <v>Longest</v>
      </c>
      <c r="E185" t="s">
        <v>585</v>
      </c>
      <c r="F185" s="10">
        <v>49.8516845703125</v>
      </c>
      <c r="G185" s="10">
        <v>40.641765594482401</v>
      </c>
      <c r="H185" s="21">
        <v>57.377643585205</v>
      </c>
      <c r="I185" s="10">
        <v>36.480998992919901</v>
      </c>
      <c r="J185" s="21">
        <v>49.4412422180175</v>
      </c>
      <c r="K185" s="10">
        <v>31.992000579833899</v>
      </c>
      <c r="L185" s="10">
        <v>49.862407684326101</v>
      </c>
      <c r="M185" s="10">
        <v>19.7498760223388</v>
      </c>
      <c r="N185" s="3">
        <v>0.57800000905990601</v>
      </c>
      <c r="O185" s="3">
        <v>0.44790029525756803</v>
      </c>
      <c r="P185" s="3">
        <v>0.54186987876892001</v>
      </c>
      <c r="Q185" s="3">
        <v>0.53993982076644897</v>
      </c>
      <c r="R185" s="3">
        <v>0.58755469322204501</v>
      </c>
      <c r="S185" s="3">
        <v>0.597522974014282</v>
      </c>
      <c r="T185" s="3">
        <v>0.597522974014282</v>
      </c>
      <c r="U185">
        <v>16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0">
        <v>2.69229865074157</v>
      </c>
      <c r="AB185" s="10">
        <v>6.6296925544738698</v>
      </c>
      <c r="AC185" s="10">
        <v>35.534633636474602</v>
      </c>
      <c r="AD185" s="10">
        <v>88.482398986816406</v>
      </c>
      <c r="AE185" s="10">
        <v>0.50159859657287598</v>
      </c>
      <c r="AF185" s="10">
        <v>0.314400315284729</v>
      </c>
      <c r="AG185" s="10">
        <v>2.04437232017517</v>
      </c>
      <c r="AH185" s="10">
        <v>1.1759834289550699</v>
      </c>
      <c r="AI185" s="3">
        <f>ABS((J185-F185)/F185)</f>
        <v>8.2332694638653243E-3</v>
      </c>
      <c r="AJ185" s="3">
        <f>ABS((J185-G185)/G185)</f>
        <v>0.21651314835420762</v>
      </c>
      <c r="AK185" s="3">
        <f>(AVERAGEIF($E:$E,_xlfn.CONCAT($A185,"_",$B185,"_",$C185,"_Standard"),$J:$J)-$J185)/$J185</f>
        <v>-4.4495967625152974E-4</v>
      </c>
      <c r="AL185" s="3">
        <f>(AVERAGEIF($E:$E,_xlfn.CONCAT($A185,"_",$B185,"_",$C185,"_Standard"),$H:$H)-$H185)/$H185</f>
        <v>-3.8341342997353647E-4</v>
      </c>
      <c r="AM185" s="3">
        <f>($J185+$M185-$L185)/$M185</f>
        <v>0.9786750323985719</v>
      </c>
    </row>
    <row r="186" spans="1:39" x14ac:dyDescent="0.25">
      <c r="A186" t="str" cm="1">
        <f t="array" ref="A186:D186">_xlfn.TEXTSPLIT(E186,"_")</f>
        <v>Wood</v>
      </c>
      <c r="B186" t="str">
        <v>Plane</v>
      </c>
      <c r="C186" t="str">
        <v>15</v>
      </c>
      <c r="D186" t="str">
        <v>Longest</v>
      </c>
      <c r="E186" t="s">
        <v>531</v>
      </c>
      <c r="F186" s="10">
        <v>332.662353515625</v>
      </c>
      <c r="G186" s="10">
        <v>244.35043334960901</v>
      </c>
      <c r="H186" s="21">
        <v>346.272705078125</v>
      </c>
      <c r="I186" s="10">
        <v>259.7919921875</v>
      </c>
      <c r="J186" s="21">
        <v>331.30908203125</v>
      </c>
      <c r="K186" s="10">
        <v>250.90199279785099</v>
      </c>
      <c r="L186" s="10">
        <v>136.95886230468699</v>
      </c>
      <c r="M186" s="10">
        <v>56.354095458984297</v>
      </c>
      <c r="N186" s="3">
        <v>0.64700001478195102</v>
      </c>
      <c r="O186" s="3">
        <v>0.96484726667404097</v>
      </c>
      <c r="P186" s="3">
        <v>0.96104234457015902</v>
      </c>
      <c r="Q186" s="3">
        <v>0.81925410032272294</v>
      </c>
      <c r="R186" s="3">
        <v>0.83215504884719804</v>
      </c>
      <c r="S186" s="3">
        <v>0.85144358873367298</v>
      </c>
      <c r="T186" s="3">
        <v>0.85357224941253595</v>
      </c>
      <c r="U186">
        <v>26</v>
      </c>
      <c r="V186">
        <v>2</v>
      </c>
      <c r="W186">
        <v>100</v>
      </c>
      <c r="X186">
        <v>0.99000000953674305</v>
      </c>
      <c r="Y186">
        <v>1.29999995231628</v>
      </c>
      <c r="Z186">
        <v>0.89999997615814198</v>
      </c>
      <c r="AA186" s="10">
        <v>275.79818725585898</v>
      </c>
      <c r="AB186" s="10">
        <v>36.317558288574197</v>
      </c>
      <c r="AC186" s="10">
        <v>40.578960418701101</v>
      </c>
      <c r="AD186" s="10">
        <v>66.061386108398395</v>
      </c>
      <c r="AE186" s="10">
        <v>2.02071976661682</v>
      </c>
      <c r="AF186" s="10">
        <v>3.0100295543670601</v>
      </c>
      <c r="AG186" s="10">
        <v>1.81085228919982</v>
      </c>
      <c r="AH186" s="10">
        <v>1.54545450210571</v>
      </c>
      <c r="AI186" s="3">
        <f>ABS((J186-F186)/F186)</f>
        <v>4.0680030970544961E-3</v>
      </c>
      <c r="AJ186" s="3">
        <f>ABS((J186-G186)/G186)</f>
        <v>0.3558767933806905</v>
      </c>
      <c r="AK186" s="3">
        <f>(AVERAGEIF($E:$E,_xlfn.CONCAT($A186,"_",$B186,"_",$C186,"_Standard"),$J:$J)-$J186)/$J186</f>
        <v>-5.2791844320220695E-2</v>
      </c>
      <c r="AL186" s="3">
        <f>(AVERAGEIF($E:$E,_xlfn.CONCAT($A186,"_",$B186,"_",$C186,"_Standard"),$H:$H)-$H186)/$H186</f>
        <v>-5.051070517290368E-2</v>
      </c>
      <c r="AM186" s="3">
        <f>($J186+$M186-$L186)/$M186</f>
        <v>4.4487328408636291</v>
      </c>
    </row>
    <row r="187" spans="1:39" x14ac:dyDescent="0.25">
      <c r="A187" t="str" cm="1">
        <f t="array" ref="A187:D187">_xlfn.TEXTSPLIT(E187,"_")</f>
        <v>Wood</v>
      </c>
      <c r="B187" t="str">
        <v>Plane</v>
      </c>
      <c r="C187" t="str">
        <v>45</v>
      </c>
      <c r="D187" t="str">
        <v>Longest</v>
      </c>
      <c r="E187" t="s">
        <v>527</v>
      </c>
      <c r="F187" s="10">
        <v>481.154693603515</v>
      </c>
      <c r="G187" s="10">
        <v>294.431060791015</v>
      </c>
      <c r="H187" s="21">
        <v>481.92834472656199</v>
      </c>
      <c r="I187" s="10">
        <v>372.95001220703102</v>
      </c>
      <c r="J187" s="21">
        <v>470.16360473632801</v>
      </c>
      <c r="K187" s="10">
        <v>366.156005859375</v>
      </c>
      <c r="L187" s="10">
        <v>166.070068359375</v>
      </c>
      <c r="M187" s="10">
        <v>56.290214538574197</v>
      </c>
      <c r="N187" s="3">
        <v>0.69999998807907104</v>
      </c>
      <c r="O187" s="3">
        <v>0.91118460893630904</v>
      </c>
      <c r="P187" s="3">
        <v>0.90880811214446999</v>
      </c>
      <c r="Q187" s="3">
        <v>0.85276407003402699</v>
      </c>
      <c r="R187" s="3">
        <v>0.85590732097625699</v>
      </c>
      <c r="S187" s="3">
        <v>0.860126852989196</v>
      </c>
      <c r="T187" s="3">
        <v>0.86130559444427401</v>
      </c>
      <c r="U187">
        <v>25</v>
      </c>
      <c r="V187">
        <v>2</v>
      </c>
      <c r="W187">
        <v>100</v>
      </c>
      <c r="X187">
        <v>0.99000000953674305</v>
      </c>
      <c r="Y187">
        <v>1.29999995231628</v>
      </c>
      <c r="Z187">
        <v>0.89999997615814198</v>
      </c>
      <c r="AA187" s="10">
        <v>238.59478759765599</v>
      </c>
      <c r="AB187" s="10">
        <v>35.644420623779297</v>
      </c>
      <c r="AC187" s="10">
        <v>41.185733795166001</v>
      </c>
      <c r="AD187" s="10">
        <v>66.061386108398395</v>
      </c>
      <c r="AE187" s="10">
        <v>1.7660065889358501</v>
      </c>
      <c r="AF187" s="10">
        <v>2.8747379779815598</v>
      </c>
      <c r="AG187" s="10">
        <v>1.83794581890106</v>
      </c>
      <c r="AH187" s="10">
        <v>1.54545450210571</v>
      </c>
      <c r="AI187" s="3">
        <f>ABS((J187-F187)/F187)</f>
        <v>2.2843150058188884E-2</v>
      </c>
      <c r="AJ187" s="3">
        <f>ABS((J187-G187)/G187)</f>
        <v>0.59685463712011921</v>
      </c>
      <c r="AK187" s="3">
        <f>(AVERAGEIF($E:$E,_xlfn.CONCAT($A187,"_",$B187,"_",$C187,"_Standard"),$J:$J)-$J187)/$J187</f>
        <v>-0.19234488233758107</v>
      </c>
      <c r="AL187" s="3">
        <f>(AVERAGEIF($E:$E,_xlfn.CONCAT($A187,"_",$B187,"_",$C187,"_Standard"),$H:$H)-$H187)/$H187</f>
        <v>-0.18764920691891948</v>
      </c>
      <c r="AM187" s="3">
        <f>($J187+$M187-$L187)/$M187</f>
        <v>6.4022451125775293</v>
      </c>
    </row>
    <row r="188" spans="1:39" x14ac:dyDescent="0.25">
      <c r="A188" t="str" cm="1">
        <f t="array" ref="A188:D188">_xlfn.TEXTSPLIT(E188,"_")</f>
        <v>Wood</v>
      </c>
      <c r="B188" t="str">
        <v>Plane</v>
      </c>
      <c r="C188" t="str">
        <v>Oblique</v>
      </c>
      <c r="D188" t="str">
        <v>Longest</v>
      </c>
      <c r="E188" t="s">
        <v>525</v>
      </c>
      <c r="F188" s="10">
        <v>315.347564697265</v>
      </c>
      <c r="G188" s="10">
        <v>230.69252014160099</v>
      </c>
      <c r="H188" s="21">
        <v>335.89093017578102</v>
      </c>
      <c r="I188" s="10">
        <v>249.26800537109301</v>
      </c>
      <c r="J188" s="21">
        <v>324.72491455078102</v>
      </c>
      <c r="K188" s="10">
        <v>242.746002197265</v>
      </c>
      <c r="L188" s="10">
        <v>121.718856811523</v>
      </c>
      <c r="M188" s="10">
        <v>48.602500915527301</v>
      </c>
      <c r="N188" s="3">
        <v>0.70399999618530196</v>
      </c>
      <c r="O188" s="3">
        <v>0.96532821655273404</v>
      </c>
      <c r="P188" s="3">
        <v>0.96553301811218195</v>
      </c>
      <c r="Q188" s="3">
        <v>0.81890523433685303</v>
      </c>
      <c r="R188" s="3">
        <v>0.817147016525268</v>
      </c>
      <c r="S188" s="3">
        <v>0.82904529571533203</v>
      </c>
      <c r="T188" s="3">
        <v>0.83073699474334695</v>
      </c>
      <c r="U188">
        <v>22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0">
        <v>269.66253662109301</v>
      </c>
      <c r="AB188" s="10">
        <v>35.599163055419901</v>
      </c>
      <c r="AC188" s="10">
        <v>37.801704406738203</v>
      </c>
      <c r="AD188" s="10">
        <v>66.061386108398395</v>
      </c>
      <c r="AE188" s="10">
        <v>1.97551929950714</v>
      </c>
      <c r="AF188" s="10">
        <v>2.9630455970764098</v>
      </c>
      <c r="AG188" s="10">
        <v>1.7904356718063299</v>
      </c>
      <c r="AH188" s="10">
        <v>1.54545450210571</v>
      </c>
      <c r="AI188" s="3">
        <f>ABS((J188-F188)/F188)</f>
        <v>2.9736553895757269E-2</v>
      </c>
      <c r="AJ188" s="3">
        <f>ABS((J188-G188)/G188)</f>
        <v>0.40760920359039887</v>
      </c>
      <c r="AK188" s="3">
        <f>(AVERAGEIF($E:$E,_xlfn.CONCAT($A188,"_",$B188,"_",$C188,"_Standard"),$J:$J)-$J188)/$J188</f>
        <v>-1.8936457071067864E-2</v>
      </c>
      <c r="AL188" s="3">
        <f>(AVERAGEIF($E:$E,_xlfn.CONCAT($A188,"_",$B188,"_",$C188,"_Standard"),$H:$H)-$H188)/$H188</f>
        <v>-1.8307497932581605E-2</v>
      </c>
      <c r="AM188" s="3">
        <f>($J188+$M188-$L188)/$M188</f>
        <v>5.1768644393853114</v>
      </c>
    </row>
    <row r="189" spans="1:39" x14ac:dyDescent="0.25">
      <c r="A189" t="str" cm="1">
        <f t="array" ref="A189:D189">_xlfn.TEXTSPLIT(E189,"_")</f>
        <v>Wood</v>
      </c>
      <c r="B189" t="str">
        <v>Plane</v>
      </c>
      <c r="C189" t="str">
        <v>Parallel</v>
      </c>
      <c r="D189" t="str">
        <v>Longest</v>
      </c>
      <c r="E189" t="s">
        <v>528</v>
      </c>
      <c r="F189" s="10">
        <v>241.74523925781199</v>
      </c>
      <c r="G189" s="10">
        <v>156.43608093261699</v>
      </c>
      <c r="H189" s="21">
        <v>283.30245971679602</v>
      </c>
      <c r="I189" s="10">
        <v>212.44400024414</v>
      </c>
      <c r="J189" s="21">
        <v>258.73614501953102</v>
      </c>
      <c r="K189" s="10">
        <v>196.95100402832</v>
      </c>
      <c r="L189" s="10">
        <v>141.39694213867099</v>
      </c>
      <c r="M189" s="10">
        <v>87.063941955566406</v>
      </c>
      <c r="N189" s="3">
        <v>0.73699998855590798</v>
      </c>
      <c r="O189" s="3">
        <v>0.67475831508636397</v>
      </c>
      <c r="P189" s="3">
        <v>0.70246446132659901</v>
      </c>
      <c r="Q189" s="3">
        <v>0.75643247365951505</v>
      </c>
      <c r="R189" s="3">
        <v>0.78885626792907704</v>
      </c>
      <c r="S189" s="3">
        <v>0.80837309360504095</v>
      </c>
      <c r="T189" s="3">
        <v>0.80974662303924505</v>
      </c>
      <c r="U189">
        <v>23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0">
        <v>223.568435668945</v>
      </c>
      <c r="AB189" s="10">
        <v>43.607704162597599</v>
      </c>
      <c r="AC189" s="10">
        <v>41.277431488037102</v>
      </c>
      <c r="AD189" s="10">
        <v>66.061386108398395</v>
      </c>
      <c r="AE189" s="10">
        <v>2.1049063205718901</v>
      </c>
      <c r="AF189" s="10">
        <v>3.2133440971374498</v>
      </c>
      <c r="AG189" s="10">
        <v>1.7929832935333201</v>
      </c>
      <c r="AH189" s="10">
        <v>1.54545450210571</v>
      </c>
      <c r="AI189" s="3">
        <f>ABS((J189-F189)/F189)</f>
        <v>7.02843448494921E-2</v>
      </c>
      <c r="AJ189" s="3">
        <f>ABS((J189-G189)/G189)</f>
        <v>0.65394161933127559</v>
      </c>
      <c r="AK189" s="3">
        <f>(AVERAGEIF($E:$E,_xlfn.CONCAT($A189,"_",$B189,"_",$C189,"_Standard"),$J:$J)-$J189)/$J189</f>
        <v>-0.15001245537707975</v>
      </c>
      <c r="AL189" s="3">
        <f>(AVERAGEIF($E:$E,_xlfn.CONCAT($A189,"_",$B189,"_",$C189,"_Standard"),$H:$H)-$H189)/$H189</f>
        <v>-0.13700506988119837</v>
      </c>
      <c r="AM189" s="3">
        <f>($J189+$M189-$L189)/$M189</f>
        <v>2.3477359311475325</v>
      </c>
    </row>
    <row r="190" spans="1:39" x14ac:dyDescent="0.25">
      <c r="A190" t="str" cm="1">
        <f t="array" ref="A190:D190">_xlfn.TEXTSPLIT(E190,"_")</f>
        <v>Wood</v>
      </c>
      <c r="B190" t="str">
        <v>Point</v>
      </c>
      <c r="C190" t="str">
        <v>15</v>
      </c>
      <c r="D190" t="str">
        <v>Longest</v>
      </c>
      <c r="E190" t="s">
        <v>553</v>
      </c>
      <c r="F190" s="10">
        <v>438.74517822265602</v>
      </c>
      <c r="G190" s="10">
        <v>408.76907348632801</v>
      </c>
      <c r="H190" s="21">
        <v>478.66796875</v>
      </c>
      <c r="I190" s="10">
        <v>380.93099975585898</v>
      </c>
      <c r="J190" s="21">
        <v>467.24276733398398</v>
      </c>
      <c r="K190" s="10">
        <v>374.2080078125</v>
      </c>
      <c r="L190" s="10">
        <v>88.539154052734304</v>
      </c>
      <c r="M190" s="10">
        <v>26.707540512084901</v>
      </c>
      <c r="N190" s="3">
        <v>0.558000028133392</v>
      </c>
      <c r="O190" s="3">
        <v>0.945118308067321</v>
      </c>
      <c r="P190" s="3">
        <v>0.86999547481536799</v>
      </c>
      <c r="Q190" s="3">
        <v>0.81675797700881902</v>
      </c>
      <c r="R190" s="3">
        <v>0.84032738208770696</v>
      </c>
      <c r="S190" s="3">
        <v>0.84548807144164995</v>
      </c>
      <c r="T190" s="3">
        <v>0.84636563062667802</v>
      </c>
      <c r="U190">
        <v>22</v>
      </c>
      <c r="V190">
        <v>2</v>
      </c>
      <c r="W190">
        <v>100</v>
      </c>
      <c r="X190">
        <v>0.99000000953674305</v>
      </c>
      <c r="Y190">
        <v>1.29999995231628</v>
      </c>
      <c r="Z190">
        <v>0.89999997615814198</v>
      </c>
      <c r="AA190" s="10">
        <v>9.0177688598632795</v>
      </c>
      <c r="AB190" s="10">
        <v>35.20259475708</v>
      </c>
      <c r="AC190" s="10">
        <v>28.943367004394499</v>
      </c>
      <c r="AD190" s="10">
        <v>66.061386108398395</v>
      </c>
      <c r="AE190" s="10">
        <v>2.45383429527282</v>
      </c>
      <c r="AF190" s="10">
        <v>2.8080363273620601</v>
      </c>
      <c r="AG190" s="10">
        <v>2.49625039100646</v>
      </c>
      <c r="AH190" s="10">
        <v>1.54545450210571</v>
      </c>
      <c r="AI190" s="3">
        <f>ABS((J190-F190)/F190)</f>
        <v>6.4952483869499963E-2</v>
      </c>
      <c r="AJ190" s="3">
        <f>ABS((J190-G190)/G190)</f>
        <v>0.14304823344129952</v>
      </c>
      <c r="AK190" s="3">
        <f>(AVERAGEIF($E:$E,_xlfn.CONCAT($A190,"_",$B190,"_",$C190,"_Standard"),$J:$J)-$J190)/$J190</f>
        <v>-0.48419684230760063</v>
      </c>
      <c r="AL190" s="3">
        <f>(AVERAGEIF($E:$E,_xlfn.CONCAT($A190,"_",$B190,"_",$C190,"_Standard"),$H:$H)-$H190)/$H190</f>
        <v>-0.47263964176711165</v>
      </c>
      <c r="AM190" s="3">
        <f>($J190+$M190-$L190)/$M190</f>
        <v>15.17965136512252</v>
      </c>
    </row>
    <row r="191" spans="1:39" x14ac:dyDescent="0.25">
      <c r="A191" t="str" cm="1">
        <f t="array" ref="A191:D191">_xlfn.TEXTSPLIT(E191,"_")</f>
        <v>Wood</v>
      </c>
      <c r="B191" t="str">
        <v>Point</v>
      </c>
      <c r="C191" t="str">
        <v>45</v>
      </c>
      <c r="D191" t="str">
        <v>Longest</v>
      </c>
      <c r="E191" t="s">
        <v>549</v>
      </c>
      <c r="F191" s="10">
        <v>159.40797424316401</v>
      </c>
      <c r="G191" s="10">
        <v>318.82626342773398</v>
      </c>
      <c r="H191" s="21">
        <v>189.26701354980401</v>
      </c>
      <c r="I191" s="10">
        <v>147.85400390625</v>
      </c>
      <c r="J191" s="21">
        <v>183.61190795898401</v>
      </c>
      <c r="K191" s="10">
        <v>144.61099243164</v>
      </c>
      <c r="L191" s="10">
        <v>41.010826110839801</v>
      </c>
      <c r="M191" s="10">
        <v>7.0260882377624503</v>
      </c>
      <c r="N191" s="3">
        <v>0.29699999094009399</v>
      </c>
      <c r="O191" s="3">
        <v>0.86493009328842096</v>
      </c>
      <c r="P191" s="3">
        <v>0.86100888252258301</v>
      </c>
      <c r="Q191" s="3">
        <v>0.82491481304168701</v>
      </c>
      <c r="R191" s="3">
        <v>0.83922839164733798</v>
      </c>
      <c r="S191" s="3">
        <v>0.85292607545852595</v>
      </c>
      <c r="T191" s="3">
        <v>0.855010986328125</v>
      </c>
      <c r="U191">
        <v>23</v>
      </c>
      <c r="V191">
        <v>2</v>
      </c>
      <c r="W191">
        <v>100</v>
      </c>
      <c r="X191">
        <v>0.99000000953674305</v>
      </c>
      <c r="Y191">
        <v>1.29999995231628</v>
      </c>
      <c r="Z191">
        <v>0.89999997615814198</v>
      </c>
      <c r="AA191" s="10">
        <v>9.3127479553222603</v>
      </c>
      <c r="AB191" s="10">
        <v>35.025829315185497</v>
      </c>
      <c r="AC191" s="10">
        <v>28.9750251770019</v>
      </c>
      <c r="AD191" s="10">
        <v>66.061386108398395</v>
      </c>
      <c r="AE191" s="10">
        <v>2.4908370971679599</v>
      </c>
      <c r="AF191" s="10">
        <v>2.8088312149047798</v>
      </c>
      <c r="AG191" s="10">
        <v>2.47327661514282</v>
      </c>
      <c r="AH191" s="10">
        <v>1.54545450210571</v>
      </c>
      <c r="AI191" s="3">
        <f>ABS((J191-F191)/F191)</f>
        <v>0.15183640486453237</v>
      </c>
      <c r="AJ191" s="3">
        <f>ABS((J191-G191)/G191)</f>
        <v>0.42410043016860194</v>
      </c>
      <c r="AK191" s="3">
        <f>(AVERAGEIF($E:$E,_xlfn.CONCAT($A191,"_",$B191,"_",$C191,"_Standard"),$J:$J)-$J191)/$J191</f>
        <v>-0.23615658025843397</v>
      </c>
      <c r="AL191" s="3">
        <f>(AVERAGEIF($E:$E,_xlfn.CONCAT($A191,"_",$B191,"_",$C191,"_Standard"),$H:$H)-$H191)/$H191</f>
        <v>-0.22909965596841272</v>
      </c>
      <c r="AM191" s="3">
        <f>($J191+$M191-$L191)/$M191</f>
        <v>21.295942354056937</v>
      </c>
    </row>
    <row r="192" spans="1:39" x14ac:dyDescent="0.25">
      <c r="A192" t="str" cm="1">
        <f t="array" ref="A192:D192">_xlfn.TEXTSPLIT(E192,"_")</f>
        <v>Wood</v>
      </c>
      <c r="B192" t="str">
        <v>Point</v>
      </c>
      <c r="C192" t="str">
        <v>Oblique</v>
      </c>
      <c r="D192" t="str">
        <v>Longest</v>
      </c>
      <c r="E192" t="s">
        <v>574</v>
      </c>
      <c r="F192" s="10">
        <v>411.52972412109301</v>
      </c>
      <c r="G192" s="10">
        <v>409.91320800781199</v>
      </c>
      <c r="H192" s="21">
        <v>437.2607421875</v>
      </c>
      <c r="I192" s="10">
        <v>348.60299682617102</v>
      </c>
      <c r="J192" s="21">
        <v>428.8369140625</v>
      </c>
      <c r="K192" s="10">
        <v>343.33999633789</v>
      </c>
      <c r="L192" s="10">
        <v>75.885520935058594</v>
      </c>
      <c r="M192" s="10">
        <v>22.914993286132798</v>
      </c>
      <c r="N192" s="3">
        <v>0.54100000858306796</v>
      </c>
      <c r="O192" s="3">
        <v>0.91958850622177102</v>
      </c>
      <c r="P192" s="3">
        <v>0.89016574621200495</v>
      </c>
      <c r="Q192" s="3">
        <v>0.82493501901626498</v>
      </c>
      <c r="R192" s="3">
        <v>0.82921350002288796</v>
      </c>
      <c r="S192" s="3">
        <v>0.836175978183746</v>
      </c>
      <c r="T192" s="3">
        <v>0.83750092983245805</v>
      </c>
      <c r="U192">
        <v>21</v>
      </c>
      <c r="V192">
        <v>2</v>
      </c>
      <c r="W192">
        <v>100</v>
      </c>
      <c r="X192">
        <v>0.99000000953674305</v>
      </c>
      <c r="Y192">
        <v>1.29999995231628</v>
      </c>
      <c r="Z192">
        <v>0.89999997615814198</v>
      </c>
      <c r="AA192" s="10">
        <v>8.7897720336913991</v>
      </c>
      <c r="AB192" s="10">
        <v>34.972091674804602</v>
      </c>
      <c r="AC192" s="10">
        <v>28.601570129394499</v>
      </c>
      <c r="AD192" s="10">
        <v>66.061386108398395</v>
      </c>
      <c r="AE192" s="10">
        <v>2.4222373962402299</v>
      </c>
      <c r="AF192" s="10">
        <v>2.8281280994415199</v>
      </c>
      <c r="AG192" s="10">
        <v>2.50314140319824</v>
      </c>
      <c r="AH192" s="10">
        <v>1.54545450210571</v>
      </c>
      <c r="AI192" s="3">
        <f>ABS((J192-F192)/F192)</f>
        <v>4.2055746953321732E-2</v>
      </c>
      <c r="AJ192" s="3">
        <f>ABS((J192-G192)/G192)</f>
        <v>4.6165153220257715E-2</v>
      </c>
      <c r="AK192" s="3">
        <f>(AVERAGEIF($E:$E,_xlfn.CONCAT($A192,"_",$B192,"_",$C192,"_Standard"),$J:$J)-$J192)/$J192</f>
        <v>-0.49879132185530917</v>
      </c>
      <c r="AL192" s="3">
        <f>(AVERAGEIF($E:$E,_xlfn.CONCAT($A192,"_",$B192,"_",$C192,"_Standard"),$H:$H)-$H192)/$H192</f>
        <v>-0.48820354462820226</v>
      </c>
      <c r="AM192" s="3">
        <f>($J192+$M192-$L192)/$M192</f>
        <v>16.402640040965359</v>
      </c>
    </row>
    <row r="193" spans="1:39" x14ac:dyDescent="0.25">
      <c r="A193" t="str" cm="1">
        <f t="array" ref="A193:D193">_xlfn.TEXTSPLIT(E193,"_")</f>
        <v>Wood</v>
      </c>
      <c r="B193" t="str">
        <v>Point</v>
      </c>
      <c r="C193" t="str">
        <v>Parallel</v>
      </c>
      <c r="D193" t="str">
        <v>Longest</v>
      </c>
      <c r="E193" t="s">
        <v>532</v>
      </c>
      <c r="F193" s="10">
        <v>196.88104248046801</v>
      </c>
      <c r="G193" s="10">
        <v>205.75584411621</v>
      </c>
      <c r="H193" s="21">
        <v>222.241928100585</v>
      </c>
      <c r="I193" s="10">
        <v>163.58599853515599</v>
      </c>
      <c r="J193" s="21">
        <v>210.573974609375</v>
      </c>
      <c r="K193" s="10">
        <v>156.78300476074199</v>
      </c>
      <c r="L193" s="10">
        <v>85.332786560058594</v>
      </c>
      <c r="M193" s="10">
        <v>28.544929504394499</v>
      </c>
      <c r="N193" s="3">
        <v>0.59200000762939398</v>
      </c>
      <c r="O193" s="3">
        <v>0.95795309543609597</v>
      </c>
      <c r="P193" s="3">
        <v>0.93707323074340798</v>
      </c>
      <c r="Q193" s="3">
        <v>0.83775728940963701</v>
      </c>
      <c r="R193" s="3">
        <v>0.83632159233093195</v>
      </c>
      <c r="S193" s="3">
        <v>0.84856778383255005</v>
      </c>
      <c r="T193" s="3">
        <v>0.85035663843154896</v>
      </c>
      <c r="U193">
        <v>27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0">
        <v>9.99446296691894</v>
      </c>
      <c r="AB193" s="10">
        <v>35.127178192138601</v>
      </c>
      <c r="AC193" s="10">
        <v>29.729211807250898</v>
      </c>
      <c r="AD193" s="10">
        <v>66.061386108398395</v>
      </c>
      <c r="AE193" s="10">
        <v>2.8659405708312899</v>
      </c>
      <c r="AF193" s="10">
        <v>2.8223361968994101</v>
      </c>
      <c r="AG193" s="10">
        <v>2.4493169784545898</v>
      </c>
      <c r="AH193" s="10">
        <v>1.54545450210571</v>
      </c>
      <c r="AI193" s="3">
        <f>ABS((J193-F193)/F193)</f>
        <v>6.9549266686077332E-2</v>
      </c>
      <c r="AJ193" s="3">
        <f>ABS((J193-G193)/G193)</f>
        <v>2.3416737025674671E-2</v>
      </c>
      <c r="AK193" s="3">
        <f>(AVERAGEIF($E:$E,_xlfn.CONCAT($A193,"_",$B193,"_",$C193,"_Standard"),$J:$J)-$J193)/$J193</f>
        <v>2.7140233573790841E-3</v>
      </c>
      <c r="AL193" s="3">
        <f>(AVERAGEIF($E:$E,_xlfn.CONCAT($A193,"_",$B193,"_",$C193,"_Standard"),$H:$H)-$H193)/$H193</f>
        <v>2.5716027089061687E-3</v>
      </c>
      <c r="AM193" s="3">
        <f>($J193+$M193-$L193)/$M193</f>
        <v>5.3875108547749431</v>
      </c>
    </row>
    <row r="194" spans="1:39" x14ac:dyDescent="0.25">
      <c r="A194" t="str" cm="1">
        <f t="array" ref="A194:D194">_xlfn.TEXTSPLIT(E194,"_")</f>
        <v>Cottage</v>
      </c>
      <c r="B194" t="str">
        <v>Plane</v>
      </c>
      <c r="C194" t="str">
        <v>15</v>
      </c>
      <c r="D194" t="str">
        <v>Standard</v>
      </c>
      <c r="E194" t="s">
        <v>469</v>
      </c>
      <c r="F194" s="10">
        <v>266.29638671875</v>
      </c>
      <c r="G194" s="10">
        <v>163.09568786621</v>
      </c>
      <c r="H194" s="21">
        <v>270.03097534179602</v>
      </c>
      <c r="I194" s="10">
        <v>206.42100524902301</v>
      </c>
      <c r="J194" s="21">
        <v>263.24981689453102</v>
      </c>
      <c r="K194" s="10">
        <v>201.75199890136699</v>
      </c>
      <c r="L194" s="10">
        <v>103.564331054687</v>
      </c>
      <c r="M194" s="10">
        <v>62.788871765136697</v>
      </c>
      <c r="N194" s="3">
        <v>0.89200001955032304</v>
      </c>
      <c r="O194" s="3">
        <v>0.88536030054092396</v>
      </c>
      <c r="P194" s="3">
        <v>0.96005994081497104</v>
      </c>
      <c r="Q194" s="3">
        <v>0.90939503908157304</v>
      </c>
      <c r="R194" s="3">
        <v>0.88378018140792802</v>
      </c>
      <c r="S194" s="3">
        <v>0.88678479194641102</v>
      </c>
      <c r="T194" s="3">
        <v>0.88714182376861495</v>
      </c>
      <c r="U194">
        <v>21</v>
      </c>
      <c r="V194">
        <v>2</v>
      </c>
      <c r="W194">
        <v>100</v>
      </c>
      <c r="X194">
        <v>0.99000000953674305</v>
      </c>
      <c r="Y194">
        <v>1.29999995231628</v>
      </c>
      <c r="Z194">
        <v>0.89999997615814198</v>
      </c>
      <c r="AA194" s="10">
        <v>5.6271891593933097</v>
      </c>
      <c r="AB194" s="10">
        <v>19.9788303375244</v>
      </c>
      <c r="AC194" s="10">
        <v>45.202812194824197</v>
      </c>
      <c r="AD194" s="10">
        <v>65.874328613281193</v>
      </c>
      <c r="AE194" s="10">
        <v>0.97029697895050004</v>
      </c>
      <c r="AF194" s="10">
        <v>1.9172841310501001</v>
      </c>
      <c r="AG194" s="10">
        <v>2.1670575141906698</v>
      </c>
      <c r="AH194" s="10">
        <v>1.7425718307495099</v>
      </c>
      <c r="AI194" s="3">
        <f>ABS((J194-F194)/F194)</f>
        <v>1.1440522576209883E-2</v>
      </c>
      <c r="AJ194" s="3">
        <f>ABS((J194-G194)/G194)</f>
        <v>0.61408201736442636</v>
      </c>
      <c r="AK194" s="3">
        <f>(AVERAGEIF($E:$E,_xlfn.CONCAT($A194,"_",$B194,"_",$C194,"_Standard"),$J:$J)-$J194)/$J194</f>
        <v>0</v>
      </c>
      <c r="AL194" s="3">
        <f>(AVERAGEIF($E:$E,_xlfn.CONCAT($A194,"_",$B194,"_",$C194,"_Standard"),$H:$H)-$H194)/$H194</f>
        <v>0</v>
      </c>
      <c r="AM194" s="3">
        <f>($J194+$M194-$L194)/$M194</f>
        <v>3.5432131737794479</v>
      </c>
    </row>
    <row r="195" spans="1:39" x14ac:dyDescent="0.25">
      <c r="A195" t="str" cm="1">
        <f t="array" ref="A195:D195">_xlfn.TEXTSPLIT(E195,"_")</f>
        <v>Cottage</v>
      </c>
      <c r="B195" t="str">
        <v>Plane</v>
      </c>
      <c r="C195" t="str">
        <v>45</v>
      </c>
      <c r="D195" t="str">
        <v>Standard</v>
      </c>
      <c r="E195" t="s">
        <v>473</v>
      </c>
      <c r="F195" s="10">
        <v>298.553955078125</v>
      </c>
      <c r="G195" s="10">
        <v>163.28691101074199</v>
      </c>
      <c r="H195" s="21">
        <v>309.561767578125</v>
      </c>
      <c r="I195" s="10">
        <v>237.70199584960901</v>
      </c>
      <c r="J195" s="21">
        <v>303.89181518554602</v>
      </c>
      <c r="K195" s="10">
        <v>233.95300292968699</v>
      </c>
      <c r="L195" s="10">
        <v>97.869132995605398</v>
      </c>
      <c r="M195" s="10">
        <v>46.0975532531738</v>
      </c>
      <c r="N195" s="3">
        <v>0.87699997425079301</v>
      </c>
      <c r="O195" s="3">
        <v>0.90015017986297596</v>
      </c>
      <c r="P195" s="3">
        <v>0.93079245090484597</v>
      </c>
      <c r="Q195" s="3">
        <v>0.88730174303054798</v>
      </c>
      <c r="R195" s="3">
        <v>0.87258523702621404</v>
      </c>
      <c r="S195" s="3">
        <v>0.87553101778030396</v>
      </c>
      <c r="T195" s="3">
        <v>0.87567514181136996</v>
      </c>
      <c r="U195">
        <v>21</v>
      </c>
      <c r="V195">
        <v>2</v>
      </c>
      <c r="W195">
        <v>100</v>
      </c>
      <c r="X195">
        <v>0.99000000953674305</v>
      </c>
      <c r="Y195">
        <v>1.29999995231628</v>
      </c>
      <c r="Z195">
        <v>0.89999997615814198</v>
      </c>
      <c r="AA195" s="10">
        <v>6.0370845794677699</v>
      </c>
      <c r="AB195" s="10">
        <v>19.638044357299801</v>
      </c>
      <c r="AC195" s="10">
        <v>45.220096588134702</v>
      </c>
      <c r="AD195" s="10">
        <v>65.874328613281193</v>
      </c>
      <c r="AE195" s="10">
        <v>1.05409479141235</v>
      </c>
      <c r="AF195" s="10">
        <v>1.8665845394134499</v>
      </c>
      <c r="AG195" s="10">
        <v>2.13872194290161</v>
      </c>
      <c r="AH195" s="10">
        <v>1.7425718307495099</v>
      </c>
      <c r="AI195" s="3">
        <f>ABS((J195-F195)/F195)</f>
        <v>1.7879046707065804E-2</v>
      </c>
      <c r="AJ195" s="3">
        <f>ABS((J195-G195)/G195)</f>
        <v>0.86109108993772443</v>
      </c>
      <c r="AK195" s="3">
        <f>(AVERAGEIF($E:$E,_xlfn.CONCAT($A195,"_",$B195,"_",$C195,"_Standard"),$J:$J)-$J195)/$J195</f>
        <v>0</v>
      </c>
      <c r="AL195" s="3">
        <f>(AVERAGEIF($E:$E,_xlfn.CONCAT($A195,"_",$B195,"_",$C195,"_Standard"),$H:$H)-$H195)/$H195</f>
        <v>0</v>
      </c>
      <c r="AM195" s="3">
        <f>($J195+$M195-$L195)/$M195</f>
        <v>5.4692758649995374</v>
      </c>
    </row>
    <row r="196" spans="1:39" x14ac:dyDescent="0.25">
      <c r="A196" t="str" cm="1">
        <f t="array" ref="A196:D196">_xlfn.TEXTSPLIT(E196,"_")</f>
        <v>Cottage</v>
      </c>
      <c r="B196" t="str">
        <v>Plane</v>
      </c>
      <c r="C196" t="str">
        <v>Oblique</v>
      </c>
      <c r="D196" t="str">
        <v>Standard</v>
      </c>
      <c r="E196" t="s">
        <v>464</v>
      </c>
      <c r="F196" s="10">
        <v>289.23944091796801</v>
      </c>
      <c r="G196" s="10">
        <v>163.14578247070301</v>
      </c>
      <c r="H196" s="21">
        <v>298.218658447265</v>
      </c>
      <c r="I196" s="10">
        <v>229.86900329589801</v>
      </c>
      <c r="J196" s="21">
        <v>294.75701904296801</v>
      </c>
      <c r="K196" s="10">
        <v>227.59199523925699</v>
      </c>
      <c r="L196" s="10">
        <v>91.476264953613196</v>
      </c>
      <c r="M196" s="10">
        <v>38.039562225341797</v>
      </c>
      <c r="N196" s="3">
        <v>0.90899997949600198</v>
      </c>
      <c r="O196" s="3">
        <v>0.891368627548217</v>
      </c>
      <c r="P196" s="3">
        <v>0.93235886096954301</v>
      </c>
      <c r="Q196" s="3">
        <v>0.88965857028961104</v>
      </c>
      <c r="R196" s="3">
        <v>0.88903868198394698</v>
      </c>
      <c r="S196" s="3">
        <v>0.89094239473342896</v>
      </c>
      <c r="T196" s="3">
        <v>0.89117377996444702</v>
      </c>
      <c r="U196">
        <v>21</v>
      </c>
      <c r="V196">
        <v>2</v>
      </c>
      <c r="W196">
        <v>100</v>
      </c>
      <c r="X196">
        <v>0.99000000953674305</v>
      </c>
      <c r="Y196">
        <v>1.29999995231628</v>
      </c>
      <c r="Z196">
        <v>0.89999997615814198</v>
      </c>
      <c r="AA196" s="10">
        <v>5.1767868995666504</v>
      </c>
      <c r="AB196" s="10">
        <v>19.395460128784102</v>
      </c>
      <c r="AC196" s="10">
        <v>44.302883148193303</v>
      </c>
      <c r="AD196" s="10">
        <v>65.874328613281193</v>
      </c>
      <c r="AE196" s="10">
        <v>0.906396925449371</v>
      </c>
      <c r="AF196" s="10">
        <v>1.8269845247268599</v>
      </c>
      <c r="AG196" s="10">
        <v>2.1563458442687899</v>
      </c>
      <c r="AH196" s="10">
        <v>1.7425718307495099</v>
      </c>
      <c r="AI196" s="3">
        <f>ABS((J196-F196)/F196)</f>
        <v>1.9076160939492534E-2</v>
      </c>
      <c r="AJ196" s="3">
        <f>ABS((J196-G196)/G196)</f>
        <v>0.80670940173338013</v>
      </c>
      <c r="AK196" s="3">
        <f>(AVERAGEIF($E:$E,_xlfn.CONCAT($A196,"_",$B196,"_",$C196,"_Standard"),$J:$J)-$J196)/$J196</f>
        <v>0</v>
      </c>
      <c r="AL196" s="3">
        <f>(AVERAGEIF($E:$E,_xlfn.CONCAT($A196,"_",$B196,"_",$C196,"_Standard"),$H:$H)-$H196)/$H196</f>
        <v>0</v>
      </c>
      <c r="AM196" s="3">
        <f>($J196+$M196-$L196)/$M196</f>
        <v>6.3439299034290677</v>
      </c>
    </row>
    <row r="197" spans="1:39" x14ac:dyDescent="0.25">
      <c r="A197" t="str" cm="1">
        <f t="array" ref="A197:D197">_xlfn.TEXTSPLIT(E197,"_")</f>
        <v>Cottage</v>
      </c>
      <c r="B197" t="str">
        <v>Plane</v>
      </c>
      <c r="C197" t="str">
        <v>Parallel</v>
      </c>
      <c r="D197" t="str">
        <v>Standard</v>
      </c>
      <c r="E197" t="s">
        <v>465</v>
      </c>
      <c r="F197" s="10">
        <v>202.95951843261699</v>
      </c>
      <c r="G197" s="10">
        <v>141.41867065429599</v>
      </c>
      <c r="H197" s="21">
        <v>219.42582702636699</v>
      </c>
      <c r="I197" s="10">
        <v>166.10800170898401</v>
      </c>
      <c r="J197" s="21">
        <v>201.63131713867099</v>
      </c>
      <c r="K197" s="10">
        <v>154.19000244140599</v>
      </c>
      <c r="L197" s="10">
        <v>88.075538635253906</v>
      </c>
      <c r="M197" s="10">
        <v>69.509368896484304</v>
      </c>
      <c r="N197" s="3">
        <v>0.74400001764297397</v>
      </c>
      <c r="O197" s="3">
        <v>0.912589430809021</v>
      </c>
      <c r="P197" s="3">
        <v>0.95259851217269897</v>
      </c>
      <c r="Q197" s="3">
        <v>0.88364022970199496</v>
      </c>
      <c r="R197" s="3">
        <v>0.88548177480697599</v>
      </c>
      <c r="S197" s="3">
        <v>0.88656538724899203</v>
      </c>
      <c r="T197" s="3">
        <v>0.88656675815582198</v>
      </c>
      <c r="U197">
        <v>19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0">
        <v>3.0160000324249201</v>
      </c>
      <c r="AB197" s="10">
        <v>19.773664474487301</v>
      </c>
      <c r="AC197" s="10">
        <v>41.111557006835902</v>
      </c>
      <c r="AD197" s="10">
        <v>65.874328613281193</v>
      </c>
      <c r="AE197" s="10">
        <v>0.603399157524108</v>
      </c>
      <c r="AF197" s="10">
        <v>1.84338510036468</v>
      </c>
      <c r="AG197" s="10">
        <v>2.2321608066558798</v>
      </c>
      <c r="AH197" s="10">
        <v>1.7425718307495099</v>
      </c>
      <c r="AI197" s="3">
        <f>ABS((J197-F197)/F197)</f>
        <v>6.544168532736051E-3</v>
      </c>
      <c r="AJ197" s="3">
        <f>ABS((J197-G197)/G197)</f>
        <v>0.42577579187947112</v>
      </c>
      <c r="AK197" s="3">
        <f>(AVERAGEIF($E:$E,_xlfn.CONCAT($A197,"_",$B197,"_",$C197,"_Standard"),$J:$J)-$J197)/$J197</f>
        <v>0</v>
      </c>
      <c r="AL197" s="3">
        <f>(AVERAGEIF($E:$E,_xlfn.CONCAT($A197,"_",$B197,"_",$C197,"_Standard"),$H:$H)-$H197)/$H197</f>
        <v>0</v>
      </c>
      <c r="AM197" s="3">
        <f>($J197+$M197-$L197)/$M197</f>
        <v>2.6336758670982636</v>
      </c>
    </row>
    <row r="198" spans="1:39" x14ac:dyDescent="0.25">
      <c r="A198" t="str" cm="1">
        <f t="array" ref="A198:D198">_xlfn.TEXTSPLIT(E198,"_")</f>
        <v>Cottage</v>
      </c>
      <c r="B198" t="str">
        <v>Point</v>
      </c>
      <c r="C198" t="str">
        <v>15</v>
      </c>
      <c r="D198" t="str">
        <v>Standard</v>
      </c>
      <c r="E198" t="s">
        <v>487</v>
      </c>
      <c r="F198" s="10">
        <v>182.82141113281199</v>
      </c>
      <c r="G198" s="10">
        <v>166.99034118652301</v>
      </c>
      <c r="H198" s="21">
        <v>192.98703002929599</v>
      </c>
      <c r="I198" s="10">
        <v>146.96299743652301</v>
      </c>
      <c r="J198" s="21">
        <v>181.95755004882801</v>
      </c>
      <c r="K198" s="10">
        <v>139.85200500488199</v>
      </c>
      <c r="L198" s="10">
        <v>61.749233245849602</v>
      </c>
      <c r="M198" s="10">
        <v>29.101840972900298</v>
      </c>
      <c r="N198" s="3">
        <v>0.62099999189376798</v>
      </c>
      <c r="O198" s="3">
        <v>0.85769176483154297</v>
      </c>
      <c r="P198" s="3">
        <v>0.88994508981704701</v>
      </c>
      <c r="Q198" s="3">
        <v>0.89283037185668901</v>
      </c>
      <c r="R198" s="3">
        <v>0.88246625661849898</v>
      </c>
      <c r="S198" s="3">
        <v>0.88429069519042902</v>
      </c>
      <c r="T198" s="3">
        <v>0.88458651304244995</v>
      </c>
      <c r="U198">
        <v>21</v>
      </c>
      <c r="V198">
        <v>2</v>
      </c>
      <c r="W198">
        <v>100</v>
      </c>
      <c r="X198">
        <v>0.99000000953674305</v>
      </c>
      <c r="Y198">
        <v>1.29999995231628</v>
      </c>
      <c r="Z198">
        <v>0.89999997615814198</v>
      </c>
      <c r="AA198" s="10">
        <v>6.0681872367858798</v>
      </c>
      <c r="AB198" s="10">
        <v>19.483400344848601</v>
      </c>
      <c r="AC198" s="10">
        <v>45.260894775390597</v>
      </c>
      <c r="AD198" s="10">
        <v>65.874328613281193</v>
      </c>
      <c r="AE198" s="10">
        <v>1.0273950099945</v>
      </c>
      <c r="AF198" s="10">
        <v>1.8549842834472601</v>
      </c>
      <c r="AG198" s="10">
        <v>2.1425497531890798</v>
      </c>
      <c r="AH198" s="10">
        <v>1.7425718307495099</v>
      </c>
      <c r="AI198" s="3">
        <f>ABS((J198-F198)/F198)</f>
        <v>4.725163637186996E-3</v>
      </c>
      <c r="AJ198" s="3">
        <f>ABS((J198-G198)/G198)</f>
        <v>8.9629189065414824E-2</v>
      </c>
      <c r="AK198" s="3">
        <f>(AVERAGEIF($E:$E,_xlfn.CONCAT($A198,"_",$B198,"_",$C198,"_Standard"),$J:$J)-$J198)/$J198</f>
        <v>0</v>
      </c>
      <c r="AL198" s="3">
        <f>(AVERAGEIF($E:$E,_xlfn.CONCAT($A198,"_",$B198,"_",$C198,"_Standard"),$H:$H)-$H198)/$H198</f>
        <v>0</v>
      </c>
      <c r="AM198" s="3">
        <f>($J198+$M198-$L198)/$M198</f>
        <v>5.1306086757506737</v>
      </c>
    </row>
    <row r="199" spans="1:39" x14ac:dyDescent="0.25">
      <c r="A199" t="str" cm="1">
        <f t="array" ref="A199:D199">_xlfn.TEXTSPLIT(E199,"_")</f>
        <v>Cottage</v>
      </c>
      <c r="B199" t="str">
        <v>Point</v>
      </c>
      <c r="C199" t="str">
        <v>45</v>
      </c>
      <c r="D199" t="str">
        <v>Standard</v>
      </c>
      <c r="E199" t="s">
        <v>489</v>
      </c>
      <c r="F199" s="10">
        <v>304.76144409179602</v>
      </c>
      <c r="G199" s="10">
        <v>166.98840332031199</v>
      </c>
      <c r="H199" s="21">
        <v>306.87554931640602</v>
      </c>
      <c r="I199" s="10">
        <v>236.29400634765599</v>
      </c>
      <c r="J199" s="21">
        <v>301.68463134765602</v>
      </c>
      <c r="K199" s="10">
        <v>233.04299926757801</v>
      </c>
      <c r="L199" s="10">
        <v>90.508293151855398</v>
      </c>
      <c r="M199" s="10">
        <v>33.062412261962798</v>
      </c>
      <c r="N199" s="3">
        <v>0.84299999475479104</v>
      </c>
      <c r="O199" s="3">
        <v>0.916259825229644</v>
      </c>
      <c r="P199" s="3">
        <v>0.93550318479537897</v>
      </c>
      <c r="Q199" s="3">
        <v>0.90003293752670199</v>
      </c>
      <c r="R199" s="3">
        <v>0.88957667350768999</v>
      </c>
      <c r="S199" s="3">
        <v>0.892442107200622</v>
      </c>
      <c r="T199" s="3">
        <v>0.89270681142806996</v>
      </c>
      <c r="U199">
        <v>21</v>
      </c>
      <c r="V199">
        <v>2</v>
      </c>
      <c r="W199">
        <v>100</v>
      </c>
      <c r="X199">
        <v>0.99000000953674305</v>
      </c>
      <c r="Y199">
        <v>1.29999995231628</v>
      </c>
      <c r="Z199">
        <v>0.89999997615814198</v>
      </c>
      <c r="AA199" s="10">
        <v>6.0058903694152797</v>
      </c>
      <c r="AB199" s="10">
        <v>19.247810363769499</v>
      </c>
      <c r="AC199" s="10">
        <v>45.1954536437988</v>
      </c>
      <c r="AD199" s="10">
        <v>65.874328613281193</v>
      </c>
      <c r="AE199" s="10">
        <v>1.0231955051422099</v>
      </c>
      <c r="AF199" s="10">
        <v>1.81638479232788</v>
      </c>
      <c r="AG199" s="10">
        <v>2.1456415653228702</v>
      </c>
      <c r="AH199" s="10">
        <v>1.7425718307495099</v>
      </c>
      <c r="AI199" s="3">
        <f>ABS((J199-F199)/F199)</f>
        <v>1.0095807077266785E-2</v>
      </c>
      <c r="AJ199" s="3">
        <f>ABS((J199-G199)/G199)</f>
        <v>0.80662025235952406</v>
      </c>
      <c r="AK199" s="3">
        <f>(AVERAGEIF($E:$E,_xlfn.CONCAT($A199,"_",$B199,"_",$C199,"_Standard"),$J:$J)-$J199)/$J199</f>
        <v>0</v>
      </c>
      <c r="AL199" s="3">
        <f>(AVERAGEIF($E:$E,_xlfn.CONCAT($A199,"_",$B199,"_",$C199,"_Standard"),$H:$H)-$H199)/$H199</f>
        <v>0</v>
      </c>
      <c r="AM199" s="3">
        <f>($J199+$M199-$L199)/$M199</f>
        <v>7.3872029821233554</v>
      </c>
    </row>
    <row r="200" spans="1:39" x14ac:dyDescent="0.25">
      <c r="A200" t="str" cm="1">
        <f t="array" ref="A200:D200">_xlfn.TEXTSPLIT(E200,"_")</f>
        <v>Cottage</v>
      </c>
      <c r="B200" t="str">
        <v>Point</v>
      </c>
      <c r="C200" t="str">
        <v>Oblique</v>
      </c>
      <c r="D200" t="str">
        <v>Standard</v>
      </c>
      <c r="E200" t="s">
        <v>492</v>
      </c>
      <c r="F200" s="10">
        <v>191.70623779296801</v>
      </c>
      <c r="G200" s="10">
        <v>164.4697265625</v>
      </c>
      <c r="H200" s="21">
        <v>195.92398071289</v>
      </c>
      <c r="I200" s="10">
        <v>149.91700744628901</v>
      </c>
      <c r="J200" s="21">
        <v>191.59320068359301</v>
      </c>
      <c r="K200" s="10">
        <v>147.28199768066401</v>
      </c>
      <c r="L200" s="10">
        <v>63.354774475097599</v>
      </c>
      <c r="M200" s="10">
        <v>13.366665840148899</v>
      </c>
      <c r="N200" s="3">
        <v>0.67599999904632502</v>
      </c>
      <c r="O200" s="3">
        <v>0.89797008037567105</v>
      </c>
      <c r="P200" s="3">
        <v>0.91063880920410101</v>
      </c>
      <c r="Q200" s="3">
        <v>0.90021932125091497</v>
      </c>
      <c r="R200" s="3">
        <v>0.89267319440841597</v>
      </c>
      <c r="S200" s="3">
        <v>0.89603382349014205</v>
      </c>
      <c r="T200" s="3">
        <v>0.89663374423980702</v>
      </c>
      <c r="U200">
        <v>21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0">
        <v>5.9738812446594203</v>
      </c>
      <c r="AB200" s="10">
        <v>19.478960037231399</v>
      </c>
      <c r="AC200" s="10">
        <v>45.199127197265597</v>
      </c>
      <c r="AD200" s="10">
        <v>65.874328613281193</v>
      </c>
      <c r="AE200" s="10">
        <v>1.0096952915191599</v>
      </c>
      <c r="AF200" s="10">
        <v>1.8453859090805</v>
      </c>
      <c r="AG200" s="10">
        <v>2.1396617889404199</v>
      </c>
      <c r="AH200" s="10">
        <v>1.7425718307495099</v>
      </c>
      <c r="AI200" s="3">
        <f>ABS((J200-F200)/F200)</f>
        <v>5.8963709619649278E-4</v>
      </c>
      <c r="AJ200" s="3">
        <f>ABS((J200-G200)/G200)</f>
        <v>0.16491469091599567</v>
      </c>
      <c r="AK200" s="3">
        <f>(AVERAGEIF($E:$E,_xlfn.CONCAT($A200,"_",$B200,"_",$C200,"_Standard"),$J:$J)-$J200)/$J200</f>
        <v>0</v>
      </c>
      <c r="AL200" s="3">
        <f>(AVERAGEIF($E:$E,_xlfn.CONCAT($A200,"_",$B200,"_",$C200,"_Standard"),$H:$H)-$H200)/$H200</f>
        <v>0</v>
      </c>
      <c r="AM200" s="3">
        <f>($J200+$M200-$L200)/$M200</f>
        <v>10.59389781581215</v>
      </c>
    </row>
    <row r="201" spans="1:39" x14ac:dyDescent="0.25">
      <c r="A201" t="str" cm="1">
        <f t="array" ref="A201:D201">_xlfn.TEXTSPLIT(E201,"_")</f>
        <v>Cottage</v>
      </c>
      <c r="B201" t="str">
        <v>Point</v>
      </c>
      <c r="C201" t="str">
        <v>Parallel</v>
      </c>
      <c r="D201" t="str">
        <v>Standard</v>
      </c>
      <c r="E201" t="s">
        <v>485</v>
      </c>
      <c r="F201" s="10">
        <v>198.62846374511699</v>
      </c>
      <c r="G201" s="10">
        <v>166.99034118652301</v>
      </c>
      <c r="H201" s="21">
        <v>196.30172729492099</v>
      </c>
      <c r="I201" s="10">
        <v>149.51199340820301</v>
      </c>
      <c r="J201" s="21">
        <v>184.99540710449199</v>
      </c>
      <c r="K201" s="10">
        <v>142.07000732421801</v>
      </c>
      <c r="L201" s="10">
        <v>61.786834716796797</v>
      </c>
      <c r="M201" s="10">
        <v>30.8917942047119</v>
      </c>
      <c r="N201" s="3">
        <v>0.63400000333786</v>
      </c>
      <c r="O201" s="3">
        <v>0.85476517677307096</v>
      </c>
      <c r="P201" s="3">
        <v>0.81732660531997603</v>
      </c>
      <c r="Q201" s="3">
        <v>0.8189697265625</v>
      </c>
      <c r="R201" s="3">
        <v>0.83263283967971802</v>
      </c>
      <c r="S201" s="3">
        <v>0.83677792549133301</v>
      </c>
      <c r="T201" s="3">
        <v>0.83715647459030096</v>
      </c>
      <c r="U201">
        <v>21</v>
      </c>
      <c r="V201">
        <v>2</v>
      </c>
      <c r="W201">
        <v>100</v>
      </c>
      <c r="X201">
        <v>0.99000000953674305</v>
      </c>
      <c r="Y201">
        <v>1.29999995231628</v>
      </c>
      <c r="Z201">
        <v>0.89999997615814198</v>
      </c>
      <c r="AA201" s="10">
        <v>6.0687899589538503</v>
      </c>
      <c r="AB201" s="10">
        <v>19.340042114257798</v>
      </c>
      <c r="AC201" s="10">
        <v>45.260894775390597</v>
      </c>
      <c r="AD201" s="10">
        <v>65.874328613281193</v>
      </c>
      <c r="AE201" s="10">
        <v>1.0251940488815301</v>
      </c>
      <c r="AF201" s="10">
        <v>1.83548235893249</v>
      </c>
      <c r="AG201" s="10">
        <v>2.1425497531890798</v>
      </c>
      <c r="AH201" s="10">
        <v>1.7425718307495099</v>
      </c>
      <c r="AI201" s="3">
        <f>ABS((J201-F201)/F201)</f>
        <v>6.8635966787313735E-2</v>
      </c>
      <c r="AJ201" s="3">
        <f>ABS((J201-G201)/G201)</f>
        <v>0.10782100204141676</v>
      </c>
      <c r="AK201" s="3">
        <f>(AVERAGEIF($E:$E,_xlfn.CONCAT($A201,"_",$B201,"_",$C201,"_Standard"),$J:$J)-$J201)/$J201</f>
        <v>0</v>
      </c>
      <c r="AL201" s="3">
        <f>(AVERAGEIF($E:$E,_xlfn.CONCAT($A201,"_",$B201,"_",$C201,"_Standard"),$H:$H)-$H201)/$H201</f>
        <v>0</v>
      </c>
      <c r="AM201" s="3">
        <f>($J201+$M201-$L201)/$M201</f>
        <v>4.988391595878956</v>
      </c>
    </row>
    <row r="202" spans="1:39" x14ac:dyDescent="0.25">
      <c r="A202" t="str" cm="1">
        <f t="array" ref="A202:D202">_xlfn.TEXTSPLIT(E202,"_")</f>
        <v>CottageWalls</v>
      </c>
      <c r="B202" t="str">
        <v>Plane</v>
      </c>
      <c r="C202" t="str">
        <v>15</v>
      </c>
      <c r="D202" t="str">
        <v>Standard</v>
      </c>
      <c r="E202" t="s">
        <v>478</v>
      </c>
      <c r="F202" s="10">
        <v>322.39190673828102</v>
      </c>
      <c r="G202" s="10">
        <v>111.222686767578</v>
      </c>
      <c r="H202" s="21">
        <v>325.53958129882801</v>
      </c>
      <c r="I202" s="10">
        <v>236.975006103515</v>
      </c>
      <c r="J202" s="21">
        <v>325.53958129882801</v>
      </c>
      <c r="K202" s="10">
        <v>236.975006103515</v>
      </c>
      <c r="L202" s="10">
        <v>139.20942687988199</v>
      </c>
      <c r="M202" s="10">
        <v>305.6142578125</v>
      </c>
      <c r="N202" s="3">
        <v>1</v>
      </c>
      <c r="O202" s="3">
        <v>0.82694411277770996</v>
      </c>
      <c r="P202" s="3">
        <v>0.93897998332977295</v>
      </c>
      <c r="Q202" s="3">
        <v>0.87396162748336703</v>
      </c>
      <c r="R202" s="3">
        <v>0.85672914981841997</v>
      </c>
      <c r="S202" s="3">
        <v>0.85799670219421298</v>
      </c>
      <c r="T202" s="3">
        <v>0.85811614990234297</v>
      </c>
      <c r="U202">
        <v>22</v>
      </c>
      <c r="V202">
        <v>2</v>
      </c>
      <c r="W202">
        <v>100</v>
      </c>
      <c r="X202">
        <v>0.99000000953674305</v>
      </c>
      <c r="Y202">
        <v>1.29999995231628</v>
      </c>
      <c r="Z202">
        <v>0.89999997615814198</v>
      </c>
      <c r="AA202" s="10">
        <v>7.6114854812621999</v>
      </c>
      <c r="AB202" s="10">
        <v>28.081485748291001</v>
      </c>
      <c r="AC202" s="10">
        <v>47.279182434082003</v>
      </c>
      <c r="AD202" s="10">
        <v>69.238395690917898</v>
      </c>
      <c r="AE202" s="10">
        <v>1.1658935546875</v>
      </c>
      <c r="AF202" s="10">
        <v>2.3723847866058301</v>
      </c>
      <c r="AG202" s="10">
        <v>2.0168664455413801</v>
      </c>
      <c r="AH202" s="10">
        <v>1.63868224620819</v>
      </c>
      <c r="AI202" s="3">
        <f>ABS((J202-F202)/F202)</f>
        <v>9.7635036573740144E-3</v>
      </c>
      <c r="AJ202" s="3">
        <f>ABS((J202-G202)/G202)</f>
        <v>1.9269170774403961</v>
      </c>
      <c r="AK202" s="3">
        <f>(AVERAGEIF($E:$E,_xlfn.CONCAT($A202,"_",$B202,"_",$C202,"_Standard"),$J:$J)-$J202)/$J202</f>
        <v>0</v>
      </c>
      <c r="AL202" s="3">
        <f>(AVERAGEIF($E:$E,_xlfn.CONCAT($A202,"_",$B202,"_",$C202,"_Standard"),$H:$H)-$H202)/$H202</f>
        <v>0</v>
      </c>
      <c r="AM202" s="3">
        <f>($J202+$M202-$L202)/$M202</f>
        <v>1.609690646479141</v>
      </c>
    </row>
    <row r="203" spans="1:39" x14ac:dyDescent="0.25">
      <c r="A203" t="str" cm="1">
        <f t="array" ref="A203:D203">_xlfn.TEXTSPLIT(E203,"_")</f>
        <v>CottageWalls</v>
      </c>
      <c r="B203" t="str">
        <v>Plane</v>
      </c>
      <c r="C203" t="str">
        <v>45</v>
      </c>
      <c r="D203" t="str">
        <v>Standard</v>
      </c>
      <c r="E203" t="s">
        <v>482</v>
      </c>
      <c r="F203" s="10">
        <v>403.77340698242102</v>
      </c>
      <c r="G203" s="10">
        <v>123.01479339599599</v>
      </c>
      <c r="H203" s="21">
        <v>404.55538940429602</v>
      </c>
      <c r="I203" s="10">
        <v>300.17098999023398</v>
      </c>
      <c r="J203" s="21">
        <v>404.55538940429602</v>
      </c>
      <c r="K203" s="10">
        <v>300.17098999023398</v>
      </c>
      <c r="L203" s="10">
        <v>137.76045227050699</v>
      </c>
      <c r="M203" s="10">
        <v>394.40100097656199</v>
      </c>
      <c r="N203" s="3">
        <v>1</v>
      </c>
      <c r="O203" s="3">
        <v>0.77833187580108598</v>
      </c>
      <c r="P203" s="3">
        <v>0.88137918710708596</v>
      </c>
      <c r="Q203" s="3">
        <v>0.84656113386154097</v>
      </c>
      <c r="R203" s="3">
        <v>0.83718812465667702</v>
      </c>
      <c r="S203" s="3">
        <v>0.83728551864624001</v>
      </c>
      <c r="T203" s="3">
        <v>0.83722698688507002</v>
      </c>
      <c r="U203">
        <v>19</v>
      </c>
      <c r="V203">
        <v>2</v>
      </c>
      <c r="W203">
        <v>100</v>
      </c>
      <c r="X203">
        <v>0.99000000953674305</v>
      </c>
      <c r="Y203">
        <v>1.29999995231628</v>
      </c>
      <c r="Z203">
        <v>0.89999997615814198</v>
      </c>
      <c r="AA203" s="10">
        <v>8.7793655395507795</v>
      </c>
      <c r="AB203" s="10">
        <v>28.223594665527301</v>
      </c>
      <c r="AC203" s="10">
        <v>48.951656341552699</v>
      </c>
      <c r="AD203" s="10">
        <v>69.238395690917898</v>
      </c>
      <c r="AE203" s="10">
        <v>1.3093967437744101</v>
      </c>
      <c r="AF203" s="10">
        <v>2.3765771389007502</v>
      </c>
      <c r="AG203" s="10">
        <v>2.02996397018432</v>
      </c>
      <c r="AH203" s="10">
        <v>1.63868224620819</v>
      </c>
      <c r="AI203" s="3">
        <f>ABS((J203-F203)/F203)</f>
        <v>1.9366862907567485E-3</v>
      </c>
      <c r="AJ203" s="3">
        <f>ABS((J203-G203)/G203)</f>
        <v>2.2886726729036142</v>
      </c>
      <c r="AK203" s="3">
        <f>(AVERAGEIF($E:$E,_xlfn.CONCAT($A203,"_",$B203,"_",$C203,"_Standard"),$J:$J)-$J203)/$J203</f>
        <v>0</v>
      </c>
      <c r="AL203" s="3">
        <f>(AVERAGEIF($E:$E,_xlfn.CONCAT($A203,"_",$B203,"_",$C203,"_Standard"),$H:$H)-$H203)/$H203</f>
        <v>0</v>
      </c>
      <c r="AM203" s="3">
        <f>($J203+$M203-$L203)/$M203</f>
        <v>1.6764560345262505</v>
      </c>
    </row>
    <row r="204" spans="1:39" x14ac:dyDescent="0.25">
      <c r="A204" t="str" cm="1">
        <f t="array" ref="A204:D204">_xlfn.TEXTSPLIT(E204,"_")</f>
        <v>CottageWalls</v>
      </c>
      <c r="B204" t="str">
        <v>Plane</v>
      </c>
      <c r="C204" t="str">
        <v>Oblique</v>
      </c>
      <c r="D204" t="str">
        <v>Standard</v>
      </c>
      <c r="E204" t="s">
        <v>484</v>
      </c>
      <c r="F204" s="10">
        <v>376.11050415039</v>
      </c>
      <c r="G204" s="10">
        <v>118.43966674804599</v>
      </c>
      <c r="H204" s="21">
        <v>377.01153564453102</v>
      </c>
      <c r="I204" s="10">
        <v>282.44500732421801</v>
      </c>
      <c r="J204" s="21">
        <v>377.01153564453102</v>
      </c>
      <c r="K204" s="10">
        <v>282.44500732421801</v>
      </c>
      <c r="L204" s="10">
        <v>125.60108184814401</v>
      </c>
      <c r="M204" s="10">
        <v>370.28564453125</v>
      </c>
      <c r="N204" s="3">
        <v>1</v>
      </c>
      <c r="O204" s="3">
        <v>0.77388519048690796</v>
      </c>
      <c r="P204" s="3">
        <v>0.87758392095565796</v>
      </c>
      <c r="Q204" s="3">
        <v>0.87863147258758501</v>
      </c>
      <c r="R204" s="3">
        <v>0.86741387844085605</v>
      </c>
      <c r="S204" s="3">
        <v>0.859655320644378</v>
      </c>
      <c r="T204" s="3">
        <v>0.85960781574249201</v>
      </c>
      <c r="U204">
        <v>19</v>
      </c>
      <c r="V204">
        <v>2</v>
      </c>
      <c r="W204">
        <v>100</v>
      </c>
      <c r="X204">
        <v>0.99000000953674305</v>
      </c>
      <c r="Y204">
        <v>1.29999995231628</v>
      </c>
      <c r="Z204">
        <v>0.89999997615814198</v>
      </c>
      <c r="AA204" s="10">
        <v>7.0392799377441397</v>
      </c>
      <c r="AB204" s="10">
        <v>27.9204711914062</v>
      </c>
      <c r="AC204" s="10">
        <v>47.251197814941399</v>
      </c>
      <c r="AD204" s="10">
        <v>69.238395690917898</v>
      </c>
      <c r="AE204" s="10">
        <v>1.08599293231964</v>
      </c>
      <c r="AF204" s="10">
        <v>2.3347861766815101</v>
      </c>
      <c r="AG204" s="10">
        <v>2.0186960697174001</v>
      </c>
      <c r="AH204" s="10">
        <v>1.63868224620819</v>
      </c>
      <c r="AI204" s="3">
        <f>ABS((J204-F204)/F204)</f>
        <v>2.3956562877083063E-3</v>
      </c>
      <c r="AJ204" s="3">
        <f>ABS((J204-G204)/G204)</f>
        <v>2.1831526210432446</v>
      </c>
      <c r="AK204" s="3">
        <f>(AVERAGEIF($E:$E,_xlfn.CONCAT($A204,"_",$B204,"_",$C204,"_Standard"),$J:$J)-$J204)/$J204</f>
        <v>0</v>
      </c>
      <c r="AL204" s="3">
        <f>(AVERAGEIF($E:$E,_xlfn.CONCAT($A204,"_",$B204,"_",$C204,"_Standard"),$H:$H)-$H204)/$H204</f>
        <v>0</v>
      </c>
      <c r="AM204" s="3">
        <f>($J204+$M204-$L204)/$M204</f>
        <v>1.6789635447916196</v>
      </c>
    </row>
    <row r="205" spans="1:39" x14ac:dyDescent="0.25">
      <c r="A205" t="str" cm="1">
        <f t="array" ref="A205:D205">_xlfn.TEXTSPLIT(E205,"_")</f>
        <v>CottageWalls</v>
      </c>
      <c r="B205" t="str">
        <v>Plane</v>
      </c>
      <c r="C205" t="str">
        <v>Parallel</v>
      </c>
      <c r="D205" t="str">
        <v>Standard</v>
      </c>
      <c r="E205" t="s">
        <v>475</v>
      </c>
      <c r="F205" s="10">
        <v>273.82772827148398</v>
      </c>
      <c r="G205" s="10">
        <v>156.95608520507801</v>
      </c>
      <c r="H205" s="21">
        <v>272.85159301757801</v>
      </c>
      <c r="I205" s="10">
        <v>207.63400268554599</v>
      </c>
      <c r="J205" s="21">
        <v>272.70040893554602</v>
      </c>
      <c r="K205" s="10">
        <v>207.55000305175699</v>
      </c>
      <c r="L205" s="10">
        <v>118.20101928710901</v>
      </c>
      <c r="M205" s="10">
        <v>50.400005340576101</v>
      </c>
      <c r="N205" s="3">
        <v>1</v>
      </c>
      <c r="O205" s="3">
        <v>0.84566390514373702</v>
      </c>
      <c r="P205" s="3">
        <v>0.89199495315551702</v>
      </c>
      <c r="Q205" s="3">
        <v>0.83844703435897805</v>
      </c>
      <c r="R205" s="3">
        <v>0.83643716573715199</v>
      </c>
      <c r="S205" s="3">
        <v>0.83357834815979004</v>
      </c>
      <c r="T205" s="3">
        <v>0.83356744050979603</v>
      </c>
      <c r="U205">
        <v>18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0">
        <v>3.12029933929443</v>
      </c>
      <c r="AB205" s="10">
        <v>27.789354324340799</v>
      </c>
      <c r="AC205" s="10">
        <v>43.402984619140597</v>
      </c>
      <c r="AD205" s="10">
        <v>69.238395690917898</v>
      </c>
      <c r="AE205" s="10">
        <v>0.61149895191192605</v>
      </c>
      <c r="AF205" s="10">
        <v>2.3397877216339098</v>
      </c>
      <c r="AG205" s="10">
        <v>2.34029841423034</v>
      </c>
      <c r="AH205" s="10">
        <v>1.63868224620819</v>
      </c>
      <c r="AI205" s="3">
        <f>ABS((J205-F205)/F205)</f>
        <v>4.1168925552356201E-3</v>
      </c>
      <c r="AJ205" s="3">
        <f>ABS((J205-G205)/G205)</f>
        <v>0.73743126033780138</v>
      </c>
      <c r="AK205" s="3">
        <f>(AVERAGEIF($E:$E,_xlfn.CONCAT($A205,"_",$B205,"_",$C205,"_Standard"),$J:$J)-$J205)/$J205</f>
        <v>0</v>
      </c>
      <c r="AL205" s="3">
        <f>(AVERAGEIF($E:$E,_xlfn.CONCAT($A205,"_",$B205,"_",$C205,"_Standard"),$H:$H)-$H205)/$H205</f>
        <v>0</v>
      </c>
      <c r="AM205" s="3">
        <f>($J205+$M205-$L205)/$M205</f>
        <v>4.0654637554979081</v>
      </c>
    </row>
    <row r="206" spans="1:39" x14ac:dyDescent="0.25">
      <c r="A206" t="str" cm="1">
        <f t="array" ref="A206:D206">_xlfn.TEXTSPLIT(E206,"_")</f>
        <v>CottageWalls</v>
      </c>
      <c r="B206" t="str">
        <v>Point</v>
      </c>
      <c r="C206" t="str">
        <v>15</v>
      </c>
      <c r="D206" t="str">
        <v>Standard</v>
      </c>
      <c r="E206" t="s">
        <v>504</v>
      </c>
      <c r="F206" s="10">
        <v>257.87902832031199</v>
      </c>
      <c r="G206" s="10">
        <v>114.705070495605</v>
      </c>
      <c r="H206" s="21">
        <v>268.12142944335898</v>
      </c>
      <c r="I206" s="10">
        <v>195.766998291015</v>
      </c>
      <c r="J206" s="21">
        <v>262.568603515625</v>
      </c>
      <c r="K206" s="10">
        <v>192.15499877929599</v>
      </c>
      <c r="L206" s="10">
        <v>88.9761962890625</v>
      </c>
      <c r="M206" s="10">
        <v>57.245353698730398</v>
      </c>
      <c r="N206" s="3">
        <v>0.90299999713897705</v>
      </c>
      <c r="O206" s="3">
        <v>0.63743245601653997</v>
      </c>
      <c r="P206" s="3">
        <v>0.82153153419494596</v>
      </c>
      <c r="Q206" s="3">
        <v>0.83347606658935502</v>
      </c>
      <c r="R206" s="3">
        <v>0.82255548238754195</v>
      </c>
      <c r="S206" s="3">
        <v>0.81904602050781194</v>
      </c>
      <c r="T206" s="3">
        <v>0.81920343637466397</v>
      </c>
      <c r="U206">
        <v>20</v>
      </c>
      <c r="V206">
        <v>2</v>
      </c>
      <c r="W206">
        <v>100</v>
      </c>
      <c r="X206">
        <v>0.99000000953674305</v>
      </c>
      <c r="Y206">
        <v>1.29999995231628</v>
      </c>
      <c r="Z206">
        <v>0.89999997615814198</v>
      </c>
      <c r="AA206" s="10">
        <v>10.1934766769409</v>
      </c>
      <c r="AB206" s="10">
        <v>27.852540969848601</v>
      </c>
      <c r="AC206" s="10">
        <v>49.8003540039062</v>
      </c>
      <c r="AD206" s="10">
        <v>69.238395690917898</v>
      </c>
      <c r="AE206" s="10">
        <v>1.5799992084503101</v>
      </c>
      <c r="AF206" s="10">
        <v>2.32528376579284</v>
      </c>
      <c r="AG206" s="10">
        <v>2.1270797252654998</v>
      </c>
      <c r="AH206" s="10">
        <v>1.63868224620819</v>
      </c>
      <c r="AI206" s="3">
        <f>ABS((J206-F206)/F206)</f>
        <v>1.8185174753675905E-2</v>
      </c>
      <c r="AJ206" s="3">
        <f>ABS((J206-G206)/G206)</f>
        <v>1.289075821854671</v>
      </c>
      <c r="AK206" s="3">
        <f>(AVERAGEIF($E:$E,_xlfn.CONCAT($A206,"_",$B206,"_",$C206,"_Standard"),$J:$J)-$J206)/$J206</f>
        <v>0</v>
      </c>
      <c r="AL206" s="3">
        <f>(AVERAGEIF($E:$E,_xlfn.CONCAT($A206,"_",$B206,"_",$C206,"_Standard"),$H:$H)-$H206)/$H206</f>
        <v>0</v>
      </c>
      <c r="AM206" s="3">
        <f>($J206+$M206-$L206)/$M206</f>
        <v>4.032427891705253</v>
      </c>
    </row>
    <row r="207" spans="1:39" x14ac:dyDescent="0.25">
      <c r="A207" t="str" cm="1">
        <f t="array" ref="A207:D207">_xlfn.TEXTSPLIT(E207,"_")</f>
        <v>CottageWalls</v>
      </c>
      <c r="B207" t="str">
        <v>Point</v>
      </c>
      <c r="C207" t="str">
        <v>45</v>
      </c>
      <c r="D207" t="str">
        <v>Standard</v>
      </c>
      <c r="E207" t="s">
        <v>457</v>
      </c>
      <c r="F207" s="10">
        <v>340.26715087890602</v>
      </c>
      <c r="G207" s="10">
        <v>104.514678955078</v>
      </c>
      <c r="H207" s="21">
        <v>336.17654418945301</v>
      </c>
      <c r="I207" s="10">
        <v>245.350006103515</v>
      </c>
      <c r="J207" s="21">
        <v>336.17654418945301</v>
      </c>
      <c r="K207" s="10">
        <v>245.350006103515</v>
      </c>
      <c r="L207" s="10">
        <v>124.959030151367</v>
      </c>
      <c r="M207" s="10">
        <v>348.72384643554602</v>
      </c>
      <c r="N207" s="3">
        <v>1</v>
      </c>
      <c r="O207" s="3">
        <v>0.75685060024261397</v>
      </c>
      <c r="P207" s="3">
        <v>0.83424252271652199</v>
      </c>
      <c r="Q207" s="3">
        <v>0.83386433124542203</v>
      </c>
      <c r="R207" s="3">
        <v>0.82488113641738803</v>
      </c>
      <c r="S207" s="3">
        <v>0.81685060262679998</v>
      </c>
      <c r="T207" s="3">
        <v>0.81746202707290605</v>
      </c>
      <c r="U207">
        <v>24</v>
      </c>
      <c r="V207">
        <v>2</v>
      </c>
      <c r="W207">
        <v>100</v>
      </c>
      <c r="X207">
        <v>0.99000000953674305</v>
      </c>
      <c r="Y207">
        <v>1.29999995231628</v>
      </c>
      <c r="Z207">
        <v>0.89999997615814198</v>
      </c>
      <c r="AA207" s="10">
        <v>10.0044794082641</v>
      </c>
      <c r="AB207" s="10">
        <v>28.070274353027301</v>
      </c>
      <c r="AC207" s="10">
        <v>48.519424438476499</v>
      </c>
      <c r="AD207" s="10">
        <v>69.238395690917898</v>
      </c>
      <c r="AE207" s="10">
        <v>1.5234957933425901</v>
      </c>
      <c r="AF207" s="10">
        <v>2.3563816547393799</v>
      </c>
      <c r="AG207" s="10">
        <v>2.0777039527893</v>
      </c>
      <c r="AH207" s="10">
        <v>1.63868224620819</v>
      </c>
      <c r="AI207" s="3">
        <f>ABS((J207-F207)/F207)</f>
        <v>1.2021750200943648E-2</v>
      </c>
      <c r="AJ207" s="3">
        <f>ABS((J207-G207)/G207)</f>
        <v>2.2165485992063068</v>
      </c>
      <c r="AK207" s="3">
        <f>(AVERAGEIF($E:$E,_xlfn.CONCAT($A207,"_",$B207,"_",$C207,"_Standard"),$J:$J)-$J207)/$J207</f>
        <v>0</v>
      </c>
      <c r="AL207" s="3">
        <f>(AVERAGEIF($E:$E,_xlfn.CONCAT($A207,"_",$B207,"_",$C207,"_Standard"),$H:$H)-$H207)/$H207</f>
        <v>0</v>
      </c>
      <c r="AM207" s="3">
        <f>($J207+$M207-$L207)/$M207</f>
        <v>1.6056870391773597</v>
      </c>
    </row>
    <row r="208" spans="1:39" x14ac:dyDescent="0.25">
      <c r="A208" t="str" cm="1">
        <f t="array" ref="A208:D208">_xlfn.TEXTSPLIT(E208,"_")</f>
        <v>CottageWalls</v>
      </c>
      <c r="B208" t="str">
        <v>Point</v>
      </c>
      <c r="C208" t="str">
        <v>Oblique</v>
      </c>
      <c r="D208" t="str">
        <v>Standard</v>
      </c>
      <c r="E208" t="s">
        <v>505</v>
      </c>
      <c r="F208" s="10">
        <v>265.266510009765</v>
      </c>
      <c r="G208" s="10">
        <v>126.87261962890599</v>
      </c>
      <c r="H208" s="21">
        <v>275.49523925781199</v>
      </c>
      <c r="I208" s="10">
        <v>205.39700317382801</v>
      </c>
      <c r="J208" s="21">
        <v>276.78839111328102</v>
      </c>
      <c r="K208" s="10">
        <v>205.169998168945</v>
      </c>
      <c r="L208" s="10">
        <v>93.308525085449205</v>
      </c>
      <c r="M208" s="10">
        <v>21.623527526855401</v>
      </c>
      <c r="N208" s="3">
        <v>0.98900002241134599</v>
      </c>
      <c r="O208" s="3">
        <v>0.70679754018783503</v>
      </c>
      <c r="P208" s="3">
        <v>0.84753561019897405</v>
      </c>
      <c r="Q208" s="3">
        <v>0.84489530324935902</v>
      </c>
      <c r="R208" s="3">
        <v>0.82773411273956299</v>
      </c>
      <c r="S208" s="3">
        <v>0.81520390510559004</v>
      </c>
      <c r="T208" s="3">
        <v>0.81536251306533802</v>
      </c>
      <c r="U208">
        <v>19</v>
      </c>
      <c r="V208">
        <v>2</v>
      </c>
      <c r="W208">
        <v>100</v>
      </c>
      <c r="X208">
        <v>0.99000000953674305</v>
      </c>
      <c r="Y208">
        <v>1.29999995231628</v>
      </c>
      <c r="Z208">
        <v>0.89999997615814198</v>
      </c>
      <c r="AA208" s="10">
        <v>8.94667243957519</v>
      </c>
      <c r="AB208" s="10">
        <v>27.795282363891602</v>
      </c>
      <c r="AC208" s="10">
        <v>49.075469970703097</v>
      </c>
      <c r="AD208" s="10">
        <v>69.238395690917898</v>
      </c>
      <c r="AE208" s="10">
        <v>1.34539353847503</v>
      </c>
      <c r="AF208" s="10">
        <v>2.3391833305358798</v>
      </c>
      <c r="AG208" s="10">
        <v>2.0656447410583398</v>
      </c>
      <c r="AH208" s="10">
        <v>1.63868224620819</v>
      </c>
      <c r="AI208" s="3">
        <f>ABS((J208-F208)/F208)</f>
        <v>4.3435114003241036E-2</v>
      </c>
      <c r="AJ208" s="3">
        <f>ABS((J208-G208)/G208)</f>
        <v>1.1816243088766412</v>
      </c>
      <c r="AK208" s="3">
        <f>(AVERAGEIF($E:$E,_xlfn.CONCAT($A208,"_",$B208,"_",$C208,"_Standard"),$J:$J)-$J208)/$J208</f>
        <v>0</v>
      </c>
      <c r="AL208" s="3">
        <f>(AVERAGEIF($E:$E,_xlfn.CONCAT($A208,"_",$B208,"_",$C208,"_Standard"),$H:$H)-$H208)/$H208</f>
        <v>0</v>
      </c>
      <c r="AM208" s="3">
        <f>($J208+$M208-$L208)/$M208</f>
        <v>9.4851958497501609</v>
      </c>
    </row>
    <row r="209" spans="1:39" x14ac:dyDescent="0.25">
      <c r="A209" t="str" cm="1">
        <f t="array" ref="A209:D209">_xlfn.TEXTSPLIT(E209,"_")</f>
        <v>CottageWalls</v>
      </c>
      <c r="B209" t="str">
        <v>Point</v>
      </c>
      <c r="C209" t="str">
        <v>Parallel</v>
      </c>
      <c r="D209" t="str">
        <v>Standard</v>
      </c>
      <c r="E209" t="s">
        <v>480</v>
      </c>
      <c r="F209" s="10">
        <v>252.93933105468699</v>
      </c>
      <c r="G209" s="10">
        <v>109.486892700195</v>
      </c>
      <c r="H209" s="21">
        <v>248.83647155761699</v>
      </c>
      <c r="I209" s="10">
        <v>180.31300354003901</v>
      </c>
      <c r="J209" s="21">
        <v>240.76083374023401</v>
      </c>
      <c r="K209" s="10">
        <v>175.093994140625</v>
      </c>
      <c r="L209" s="10">
        <v>90.736564636230398</v>
      </c>
      <c r="M209" s="10">
        <v>58.518825531005803</v>
      </c>
      <c r="N209" s="3">
        <v>0.86199998855590798</v>
      </c>
      <c r="O209" s="3">
        <v>0.55958932638168302</v>
      </c>
      <c r="P209" s="3">
        <v>0.80905485153198198</v>
      </c>
      <c r="Q209" s="3">
        <v>0.838240265846252</v>
      </c>
      <c r="R209" s="3">
        <v>0.82634150981902998</v>
      </c>
      <c r="S209" s="3">
        <v>0.82445889711380005</v>
      </c>
      <c r="T209" s="3">
        <v>0.82448261976241999</v>
      </c>
      <c r="U209">
        <v>20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0">
        <v>9.9852781295776296</v>
      </c>
      <c r="AB209" s="10">
        <v>28.141054153442301</v>
      </c>
      <c r="AC209" s="10">
        <v>49.625930786132798</v>
      </c>
      <c r="AD209" s="10">
        <v>69.238395690917898</v>
      </c>
      <c r="AE209" s="10">
        <v>1.5308967828750599</v>
      </c>
      <c r="AF209" s="10">
        <v>2.3484866619110099</v>
      </c>
      <c r="AG209" s="10">
        <v>2.1278781890869101</v>
      </c>
      <c r="AH209" s="10">
        <v>1.63868224620819</v>
      </c>
      <c r="AI209" s="3">
        <f>ABS((J209-F209)/F209)</f>
        <v>4.8147898801155282E-2</v>
      </c>
      <c r="AJ209" s="3">
        <f>ABS((J209-G209)/G209)</f>
        <v>1.1989922976397083</v>
      </c>
      <c r="AK209" s="3">
        <f>(AVERAGEIF($E:$E,_xlfn.CONCAT($A209,"_",$B209,"_",$C209,"_Standard"),$J:$J)-$J209)/$J209</f>
        <v>0</v>
      </c>
      <c r="AL209" s="3">
        <f>(AVERAGEIF($E:$E,_xlfn.CONCAT($A209,"_",$B209,"_",$C209,"_Standard"),$H:$H)-$H209)/$H209</f>
        <v>0</v>
      </c>
      <c r="AM209" s="3">
        <f>($J209+$M209-$L209)/$M209</f>
        <v>3.5636924142388029</v>
      </c>
    </row>
    <row r="210" spans="1:39" x14ac:dyDescent="0.25">
      <c r="A210" t="str" cm="1">
        <f t="array" ref="A210:D210">_xlfn.TEXTSPLIT(E210,"_")</f>
        <v>Crowd</v>
      </c>
      <c r="B210" t="str">
        <v>Plane</v>
      </c>
      <c r="C210" t="str">
        <v>15</v>
      </c>
      <c r="D210" t="str">
        <v>Standard</v>
      </c>
      <c r="E210" t="s">
        <v>488</v>
      </c>
      <c r="F210" s="10">
        <v>111.47052001953099</v>
      </c>
      <c r="G210" s="10">
        <v>42.527946472167898</v>
      </c>
      <c r="H210" s="21">
        <v>115.092391967773</v>
      </c>
      <c r="I210" s="10">
        <v>69.614997863769503</v>
      </c>
      <c r="J210" s="21">
        <v>115.092391967773</v>
      </c>
      <c r="K210" s="10">
        <v>69.614997863769503</v>
      </c>
      <c r="L210" s="10">
        <v>134.687728881835</v>
      </c>
      <c r="M210" s="10">
        <v>113.135597229003</v>
      </c>
      <c r="N210" s="3">
        <v>1</v>
      </c>
      <c r="O210" s="3">
        <v>0.47704851627349798</v>
      </c>
      <c r="P210" s="3">
        <v>0.50943255424499501</v>
      </c>
      <c r="Q210" s="3">
        <v>0.41958281397819502</v>
      </c>
      <c r="R210" s="3">
        <v>0.40013101696968001</v>
      </c>
      <c r="S210" s="3">
        <v>0.52089804410934404</v>
      </c>
      <c r="T210" s="3">
        <v>0.55814802646636896</v>
      </c>
      <c r="U210">
        <v>25</v>
      </c>
      <c r="V210">
        <v>2</v>
      </c>
      <c r="W210">
        <v>100</v>
      </c>
      <c r="X210">
        <v>0.99000000953674305</v>
      </c>
      <c r="Y210">
        <v>1.29999995231628</v>
      </c>
      <c r="Z210">
        <v>0.89999997615814198</v>
      </c>
      <c r="AA210" s="10">
        <v>171.09468078613199</v>
      </c>
      <c r="AB210" s="10">
        <v>352.63265991210898</v>
      </c>
      <c r="AC210" s="10">
        <v>46.512687683105398</v>
      </c>
      <c r="AD210" s="10">
        <v>87.705223083496094</v>
      </c>
      <c r="AE210" s="10">
        <v>19.679325103759702</v>
      </c>
      <c r="AF210" s="10">
        <v>17.7005214691162</v>
      </c>
      <c r="AG210" s="10">
        <v>1.45538294315338</v>
      </c>
      <c r="AH210" s="10">
        <v>1.1881141662597601</v>
      </c>
      <c r="AI210" s="3">
        <f>ABS((J210-F210)/F210)</f>
        <v>3.2491747123879991E-2</v>
      </c>
      <c r="AJ210" s="3">
        <f>ABS((J210-G210)/G210)</f>
        <v>1.7062767313040701</v>
      </c>
      <c r="AK210" s="3">
        <f>(AVERAGEIF($E:$E,_xlfn.CONCAT($A210,"_",$B210,"_",$C210,"_Standard"),$J:$J)-$J210)/$J210</f>
        <v>0</v>
      </c>
      <c r="AL210" s="3">
        <f>(AVERAGEIF($E:$E,_xlfn.CONCAT($A210,"_",$B210,"_",$C210,"_Standard"),$H:$H)-$H210)/$H210</f>
        <v>0</v>
      </c>
      <c r="AM210" s="3">
        <f>($J210+$M210-$L210)/$M210</f>
        <v>0.82679777723364833</v>
      </c>
    </row>
    <row r="211" spans="1:39" x14ac:dyDescent="0.25">
      <c r="A211" t="str" cm="1">
        <f t="array" ref="A211:D211">_xlfn.TEXTSPLIT(E211,"_")</f>
        <v>Crowd</v>
      </c>
      <c r="B211" t="str">
        <v>Plane</v>
      </c>
      <c r="C211" t="str">
        <v>45</v>
      </c>
      <c r="D211" t="str">
        <v>Standard</v>
      </c>
      <c r="E211" t="s">
        <v>491</v>
      </c>
      <c r="F211" s="10">
        <v>111.819206237792</v>
      </c>
      <c r="G211" s="10">
        <v>47.869247436523402</v>
      </c>
      <c r="H211" s="21">
        <v>113.323806762695</v>
      </c>
      <c r="I211" s="10">
        <v>68.027000427246094</v>
      </c>
      <c r="J211" s="21">
        <v>113.323806762695</v>
      </c>
      <c r="K211" s="10">
        <v>68.027000427246094</v>
      </c>
      <c r="L211" s="10">
        <v>134.60067749023401</v>
      </c>
      <c r="M211" s="10">
        <v>111.931838989257</v>
      </c>
      <c r="N211" s="3">
        <v>1</v>
      </c>
      <c r="O211" s="3">
        <v>0.50536847114562899</v>
      </c>
      <c r="P211" s="3">
        <v>0.51948040723800604</v>
      </c>
      <c r="Q211" s="3">
        <v>0.421992987394332</v>
      </c>
      <c r="R211" s="3">
        <v>0.39896494150161699</v>
      </c>
      <c r="S211" s="3">
        <v>0.53769892454147294</v>
      </c>
      <c r="T211" s="3">
        <v>0.57387328147888095</v>
      </c>
      <c r="U211">
        <v>26</v>
      </c>
      <c r="V211">
        <v>2</v>
      </c>
      <c r="W211">
        <v>100</v>
      </c>
      <c r="X211">
        <v>0.99000000953674305</v>
      </c>
      <c r="Y211">
        <v>1.29999995231628</v>
      </c>
      <c r="Z211">
        <v>0.89999997615814198</v>
      </c>
      <c r="AA211" s="10">
        <v>173.498123168945</v>
      </c>
      <c r="AB211" s="10">
        <v>350.7060546875</v>
      </c>
      <c r="AC211" s="10">
        <v>46.494354248046797</v>
      </c>
      <c r="AD211" s="10">
        <v>87.705223083496094</v>
      </c>
      <c r="AE211" s="10">
        <v>20.1087951660156</v>
      </c>
      <c r="AF211" s="10">
        <v>17.5696926116943</v>
      </c>
      <c r="AG211" s="10">
        <v>1.4541436433792101</v>
      </c>
      <c r="AH211" s="10">
        <v>1.1881141662597601</v>
      </c>
      <c r="AI211" s="3">
        <f>ABS((J211-F211)/F211)</f>
        <v>1.3455653778326334E-2</v>
      </c>
      <c r="AJ211" s="3">
        <f>ABS((J211-G211)/G211)</f>
        <v>1.3673613610276001</v>
      </c>
      <c r="AK211" s="3">
        <f>(AVERAGEIF($E:$E,_xlfn.CONCAT($A211,"_",$B211,"_",$C211,"_Standard"),$J:$J)-$J211)/$J211</f>
        <v>0</v>
      </c>
      <c r="AL211" s="3">
        <f>(AVERAGEIF($E:$E,_xlfn.CONCAT($A211,"_",$B211,"_",$C211,"_Standard"),$H:$H)-$H211)/$H211</f>
        <v>0</v>
      </c>
      <c r="AM211" s="3">
        <f>($J211+$M211-$L211)/$M211</f>
        <v>0.80991225624747276</v>
      </c>
    </row>
    <row r="212" spans="1:39" x14ac:dyDescent="0.25">
      <c r="A212" t="str" cm="1">
        <f t="array" ref="A212:D212">_xlfn.TEXTSPLIT(E212,"_")</f>
        <v>Crowd</v>
      </c>
      <c r="B212" t="str">
        <v>Plane</v>
      </c>
      <c r="C212" t="str">
        <v>Oblique</v>
      </c>
      <c r="D212" t="str">
        <v>Standard</v>
      </c>
      <c r="E212" t="s">
        <v>493</v>
      </c>
      <c r="F212" s="10">
        <v>112.923225402832</v>
      </c>
      <c r="G212" s="10">
        <v>59.483482360839801</v>
      </c>
      <c r="H212" s="21">
        <v>113.13581085205</v>
      </c>
      <c r="I212" s="10">
        <v>65.768997192382798</v>
      </c>
      <c r="J212" s="21">
        <v>113.085807800292</v>
      </c>
      <c r="K212" s="10">
        <v>65.744003295898395</v>
      </c>
      <c r="L212" s="10">
        <v>102.41542816162099</v>
      </c>
      <c r="M212" s="10">
        <v>10</v>
      </c>
      <c r="N212" s="3">
        <v>0.99500000476837103</v>
      </c>
      <c r="O212" s="3">
        <v>0.516446113586425</v>
      </c>
      <c r="P212" s="3">
        <v>0.63204240798950195</v>
      </c>
      <c r="Q212" s="3">
        <v>0.55390185117721502</v>
      </c>
      <c r="R212" s="3">
        <v>0.51005381345748901</v>
      </c>
      <c r="S212" s="3">
        <v>0.58178347349166804</v>
      </c>
      <c r="T212" s="3">
        <v>0.62930077314376798</v>
      </c>
      <c r="U212">
        <v>26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0">
        <v>179.29229736328099</v>
      </c>
      <c r="AB212" s="10">
        <v>352.185302734375</v>
      </c>
      <c r="AC212" s="10">
        <v>46.496639251708899</v>
      </c>
      <c r="AD212" s="10">
        <v>87.705223083496094</v>
      </c>
      <c r="AE212" s="10">
        <v>20.656154632568299</v>
      </c>
      <c r="AF212" s="10">
        <v>17.7331638336181</v>
      </c>
      <c r="AG212" s="10">
        <v>1.4486902952194201</v>
      </c>
      <c r="AH212" s="10">
        <v>1.1881141662597601</v>
      </c>
      <c r="AI212" s="3">
        <f>ABS((J212-F212)/F212)</f>
        <v>1.4397604822215977E-3</v>
      </c>
      <c r="AJ212" s="3">
        <f>ABS((J212-G212)/G212)</f>
        <v>0.90112957937278759</v>
      </c>
      <c r="AK212" s="3">
        <f>(AVERAGEIF($E:$E,_xlfn.CONCAT($A212,"_",$B212,"_",$C212,"_Standard"),$J:$J)-$J212)/$J212</f>
        <v>0</v>
      </c>
      <c r="AL212" s="3">
        <f>(AVERAGEIF($E:$E,_xlfn.CONCAT($A212,"_",$B212,"_",$C212,"_Standard"),$H:$H)-$H212)/$H212</f>
        <v>0</v>
      </c>
      <c r="AM212" s="3">
        <f>($J212+$M212-$L212)/$M212</f>
        <v>2.0670379638671008</v>
      </c>
    </row>
    <row r="213" spans="1:39" x14ac:dyDescent="0.25">
      <c r="A213" t="str" cm="1">
        <f t="array" ref="A213:D213">_xlfn.TEXTSPLIT(E213,"_")</f>
        <v>Crowd</v>
      </c>
      <c r="B213" t="str">
        <v>Plane</v>
      </c>
      <c r="C213" t="str">
        <v>Parallel</v>
      </c>
      <c r="D213" t="str">
        <v>Standard</v>
      </c>
      <c r="E213" t="s">
        <v>486</v>
      </c>
      <c r="F213" s="10">
        <v>100.18612670898401</v>
      </c>
      <c r="G213" s="10">
        <v>45.169174194335902</v>
      </c>
      <c r="H213" s="21">
        <v>102.156364440917</v>
      </c>
      <c r="I213" s="10">
        <v>61.277000427246001</v>
      </c>
      <c r="J213" s="21">
        <v>102.156364440917</v>
      </c>
      <c r="K213" s="10">
        <v>61.277000427246001</v>
      </c>
      <c r="L213" s="10">
        <v>114.463981628417</v>
      </c>
      <c r="M213" s="10">
        <v>98.798774719238196</v>
      </c>
      <c r="N213" s="3">
        <v>1</v>
      </c>
      <c r="O213" s="3">
        <v>0.52114164829254095</v>
      </c>
      <c r="P213" s="3">
        <v>0.52570378780364901</v>
      </c>
      <c r="Q213" s="3">
        <v>0.387593954801559</v>
      </c>
      <c r="R213" s="3">
        <v>0.36289218068122803</v>
      </c>
      <c r="S213" s="3">
        <v>0.49277105927467302</v>
      </c>
      <c r="T213" s="3">
        <v>0.52856260538101196</v>
      </c>
      <c r="U213">
        <v>25</v>
      </c>
      <c r="V213">
        <v>2</v>
      </c>
      <c r="W213">
        <v>100</v>
      </c>
      <c r="X213">
        <v>0.99000000953674305</v>
      </c>
      <c r="Y213">
        <v>1.29999995231628</v>
      </c>
      <c r="Z213">
        <v>0.89999997615814198</v>
      </c>
      <c r="AA213" s="10">
        <v>173.919677734375</v>
      </c>
      <c r="AB213" s="10">
        <v>351.68856811523398</v>
      </c>
      <c r="AC213" s="10">
        <v>46.442653656005803</v>
      </c>
      <c r="AD213" s="10">
        <v>87.705223083496094</v>
      </c>
      <c r="AE213" s="10">
        <v>19.889219284057599</v>
      </c>
      <c r="AF213" s="10">
        <v>17.569032669067301</v>
      </c>
      <c r="AG213" s="10">
        <v>1.4561793804168699</v>
      </c>
      <c r="AH213" s="10">
        <v>1.1881141662597601</v>
      </c>
      <c r="AI213" s="3">
        <f>ABS((J213-F213)/F213)</f>
        <v>1.966577406127349E-2</v>
      </c>
      <c r="AJ213" s="3">
        <f>ABS((J213-G213)/G213)</f>
        <v>1.2616389664641499</v>
      </c>
      <c r="AK213" s="3">
        <f>(AVERAGEIF($E:$E,_xlfn.CONCAT($A213,"_",$B213,"_",$C213,"_Standard"),$J:$J)-$J213)/$J213</f>
        <v>0</v>
      </c>
      <c r="AL213" s="3">
        <f>(AVERAGEIF($E:$E,_xlfn.CONCAT($A213,"_",$B213,"_",$C213,"_Standard"),$H:$H)-$H213)/$H213</f>
        <v>0</v>
      </c>
      <c r="AM213" s="3">
        <f>($J213+$M213-$L213)/$M213</f>
        <v>0.87542743093246633</v>
      </c>
    </row>
    <row r="214" spans="1:39" x14ac:dyDescent="0.25">
      <c r="A214" t="str" cm="1">
        <f t="array" ref="A214:D214">_xlfn.TEXTSPLIT(E214,"_")</f>
        <v>Crowd</v>
      </c>
      <c r="B214" t="str">
        <v>Point</v>
      </c>
      <c r="C214" t="str">
        <v>15</v>
      </c>
      <c r="D214" t="str">
        <v>Standard</v>
      </c>
      <c r="E214" t="s">
        <v>468</v>
      </c>
      <c r="F214" s="10">
        <v>38.228626251220703</v>
      </c>
      <c r="G214" s="10">
        <v>60.213695526122997</v>
      </c>
      <c r="H214" s="21">
        <v>58.053470611572202</v>
      </c>
      <c r="I214" s="10">
        <v>32.351001739501903</v>
      </c>
      <c r="J214" s="21">
        <v>52.277114868163999</v>
      </c>
      <c r="K214" s="10">
        <v>29.438999176025298</v>
      </c>
      <c r="L214" s="10">
        <v>44.096771240234297</v>
      </c>
      <c r="M214" s="10">
        <v>10.2600355148315</v>
      </c>
      <c r="N214" s="3">
        <v>0.43700000643730103</v>
      </c>
      <c r="O214" s="3">
        <v>0.67462098598480202</v>
      </c>
      <c r="P214" s="3">
        <v>0.67574918270110995</v>
      </c>
      <c r="Q214" s="3">
        <v>0.55406421422958296</v>
      </c>
      <c r="R214" s="3">
        <v>0.50922262668609597</v>
      </c>
      <c r="S214" s="3">
        <v>0.63257515430450395</v>
      </c>
      <c r="T214" s="3">
        <v>0.69852608442306496</v>
      </c>
      <c r="U214">
        <v>26</v>
      </c>
      <c r="V214">
        <v>2</v>
      </c>
      <c r="W214">
        <v>100</v>
      </c>
      <c r="X214">
        <v>0.99000000953674305</v>
      </c>
      <c r="Y214">
        <v>1.29999995231628</v>
      </c>
      <c r="Z214">
        <v>0.89999997615814198</v>
      </c>
      <c r="AA214" s="10">
        <v>180.61573791503901</v>
      </c>
      <c r="AB214" s="10">
        <v>349.761962890625</v>
      </c>
      <c r="AC214" s="10">
        <v>46.527126312255803</v>
      </c>
      <c r="AD214" s="10">
        <v>87.705223083496094</v>
      </c>
      <c r="AE214" s="10">
        <v>20.589607238769499</v>
      </c>
      <c r="AF214" s="10">
        <v>17.432550430297798</v>
      </c>
      <c r="AG214" s="10">
        <v>1.4486265182495099</v>
      </c>
      <c r="AH214" s="10">
        <v>1.1881141662597601</v>
      </c>
      <c r="AI214" s="3">
        <f>ABS((J214-F214)/F214)</f>
        <v>0.36748609601148574</v>
      </c>
      <c r="AJ214" s="3">
        <f>ABS((J214-G214)/G214)</f>
        <v>0.13180690187859018</v>
      </c>
      <c r="AK214" s="3">
        <f>(AVERAGEIF($E:$E,_xlfn.CONCAT($A214,"_",$B214,"_",$C214,"_Standard"),$J:$J)-$J214)/$J214</f>
        <v>0</v>
      </c>
      <c r="AL214" s="3">
        <f>(AVERAGEIF($E:$E,_xlfn.CONCAT($A214,"_",$B214,"_",$C214,"_Standard"),$H:$H)-$H214)/$H214</f>
        <v>0</v>
      </c>
      <c r="AM214" s="3">
        <f>($J214+$M214-$L214)/$M214</f>
        <v>1.7973016873191638</v>
      </c>
    </row>
    <row r="215" spans="1:39" x14ac:dyDescent="0.25">
      <c r="A215" t="str" cm="1">
        <f t="array" ref="A215:D215">_xlfn.TEXTSPLIT(E215,"_")</f>
        <v>Crowd</v>
      </c>
      <c r="B215" t="str">
        <v>Point</v>
      </c>
      <c r="C215" t="str">
        <v>45</v>
      </c>
      <c r="D215" t="str">
        <v>Standard</v>
      </c>
      <c r="E215" t="s">
        <v>472</v>
      </c>
      <c r="F215" s="10">
        <v>21.4024143218994</v>
      </c>
      <c r="G215" s="10">
        <v>60.213695526122997</v>
      </c>
      <c r="H215" s="21">
        <v>38.190029144287102</v>
      </c>
      <c r="I215" s="10">
        <v>21.736000061035099</v>
      </c>
      <c r="J215" s="21">
        <v>35.996044158935497</v>
      </c>
      <c r="K215" s="10">
        <v>20.631999969482401</v>
      </c>
      <c r="L215" s="10">
        <v>30.6620559692382</v>
      </c>
      <c r="M215" s="10">
        <v>3.15229892730712</v>
      </c>
      <c r="N215" s="3">
        <v>0.30399999022483798</v>
      </c>
      <c r="O215" s="3">
        <v>0.72169005870819003</v>
      </c>
      <c r="P215" s="3">
        <v>0.72169005870819003</v>
      </c>
      <c r="Q215" s="3">
        <v>0.566861271858215</v>
      </c>
      <c r="R215" s="3">
        <v>0.53428256511688199</v>
      </c>
      <c r="S215" s="3">
        <v>0.69595295190811102</v>
      </c>
      <c r="T215" s="3">
        <v>0.78042238950729304</v>
      </c>
      <c r="U215">
        <v>26</v>
      </c>
      <c r="V215">
        <v>2</v>
      </c>
      <c r="W215">
        <v>100</v>
      </c>
      <c r="X215">
        <v>0.99000000953674305</v>
      </c>
      <c r="Y215">
        <v>1.29999995231628</v>
      </c>
      <c r="Z215">
        <v>0.89999997615814198</v>
      </c>
      <c r="AA215" s="10">
        <v>179.76744079589801</v>
      </c>
      <c r="AB215" s="10">
        <v>352.33319091796801</v>
      </c>
      <c r="AC215" s="10">
        <v>46.527126312255803</v>
      </c>
      <c r="AD215" s="10">
        <v>87.705223083496094</v>
      </c>
      <c r="AE215" s="10">
        <v>20.5188674926757</v>
      </c>
      <c r="AF215" s="10">
        <v>17.654930114746001</v>
      </c>
      <c r="AG215" s="10">
        <v>1.4486265182495099</v>
      </c>
      <c r="AH215" s="10">
        <v>1.1881141662597601</v>
      </c>
      <c r="AI215" s="3">
        <f>ABS((J215-F215)/F215)</f>
        <v>0.68186839192733451</v>
      </c>
      <c r="AJ215" s="3">
        <f>ABS((J215-G215)/G215)</f>
        <v>0.40219506800875493</v>
      </c>
      <c r="AK215" s="3">
        <f>(AVERAGEIF($E:$E,_xlfn.CONCAT($A215,"_",$B215,"_",$C215,"_Standard"),$J:$J)-$J215)/$J215</f>
        <v>0</v>
      </c>
      <c r="AL215" s="3">
        <f>(AVERAGEIF($E:$E,_xlfn.CONCAT($A215,"_",$B215,"_",$C215,"_Standard"),$H:$H)-$H215)/$H215</f>
        <v>0</v>
      </c>
      <c r="AM215" s="3">
        <f>($J215+$M215-$L215)/$M215</f>
        <v>2.6920946625623183</v>
      </c>
    </row>
    <row r="216" spans="1:39" x14ac:dyDescent="0.25">
      <c r="A216" t="str" cm="1">
        <f t="array" ref="A216:D216">_xlfn.TEXTSPLIT(E216,"_")</f>
        <v>Crowd</v>
      </c>
      <c r="B216" t="str">
        <v>Point</v>
      </c>
      <c r="C216" t="str">
        <v>Oblique</v>
      </c>
      <c r="D216" t="str">
        <v>Standard</v>
      </c>
      <c r="E216" t="s">
        <v>462</v>
      </c>
      <c r="F216" s="10">
        <v>22.5028362274169</v>
      </c>
      <c r="G216" s="10">
        <v>60.205554962158203</v>
      </c>
      <c r="H216" s="21">
        <v>41.618385314941399</v>
      </c>
      <c r="I216" s="10">
        <v>24.0750007629394</v>
      </c>
      <c r="J216" s="21">
        <v>40.879985809326101</v>
      </c>
      <c r="K216" s="10">
        <v>23.702999114990199</v>
      </c>
      <c r="L216" s="10">
        <v>36.538814544677699</v>
      </c>
      <c r="M216" s="10">
        <v>1.2841739654541</v>
      </c>
      <c r="N216" s="3">
        <v>0.42500001192092801</v>
      </c>
      <c r="O216" s="3">
        <v>0.59270632266998202</v>
      </c>
      <c r="P216" s="3">
        <v>0.58601033687591497</v>
      </c>
      <c r="Q216" s="3">
        <v>0.50794720649719205</v>
      </c>
      <c r="R216" s="3">
        <v>0.48090517520904502</v>
      </c>
      <c r="S216" s="3">
        <v>0.62779057025909402</v>
      </c>
      <c r="T216" s="3">
        <v>0.69364416599273604</v>
      </c>
      <c r="U216">
        <v>26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0">
        <v>179.72634887695301</v>
      </c>
      <c r="AB216" s="10">
        <v>348.76953125</v>
      </c>
      <c r="AC216" s="10">
        <v>46.526710510253899</v>
      </c>
      <c r="AD216" s="10">
        <v>87.705223083496094</v>
      </c>
      <c r="AE216" s="10">
        <v>20.448366165161101</v>
      </c>
      <c r="AF216" s="10">
        <v>17.355871200561499</v>
      </c>
      <c r="AG216" s="10">
        <v>1.44861435890197</v>
      </c>
      <c r="AH216" s="10">
        <v>1.1881141662597601</v>
      </c>
      <c r="AI216" s="3">
        <f>ABS((J216-F216)/F216)</f>
        <v>0.81665926002336253</v>
      </c>
      <c r="AJ216" s="3">
        <f>ABS((J216-G216)/G216)</f>
        <v>0.32099312372386668</v>
      </c>
      <c r="AK216" s="3">
        <f>(AVERAGEIF($E:$E,_xlfn.CONCAT($A216,"_",$B216,"_",$C216,"_Standard"),$J:$J)-$J216)/$J216</f>
        <v>0</v>
      </c>
      <c r="AL216" s="3">
        <f>(AVERAGEIF($E:$E,_xlfn.CONCAT($A216,"_",$B216,"_",$C216,"_Standard"),$H:$H)-$H216)/$H216</f>
        <v>0</v>
      </c>
      <c r="AM216" s="3">
        <f>($J216+$M216-$L216)/$M216</f>
        <v>4.3805164887557204</v>
      </c>
    </row>
    <row r="217" spans="1:39" x14ac:dyDescent="0.25">
      <c r="A217" t="str" cm="1">
        <f t="array" ref="A217:D217">_xlfn.TEXTSPLIT(E217,"_")</f>
        <v>Crowd</v>
      </c>
      <c r="B217" t="str">
        <v>Point</v>
      </c>
      <c r="C217" t="str">
        <v>Parallel</v>
      </c>
      <c r="D217" t="str">
        <v>Standard</v>
      </c>
      <c r="E217" t="s">
        <v>463</v>
      </c>
      <c r="F217" s="10">
        <v>43.895233154296797</v>
      </c>
      <c r="G217" s="10">
        <v>60.213695526122997</v>
      </c>
      <c r="H217" s="21">
        <v>63.57861328125</v>
      </c>
      <c r="I217" s="10">
        <v>35.866001129150298</v>
      </c>
      <c r="J217" s="21">
        <v>58.076244354247997</v>
      </c>
      <c r="K217" s="10">
        <v>33.097999572753899</v>
      </c>
      <c r="L217" s="10">
        <v>49.692298889160099</v>
      </c>
      <c r="M217" s="10">
        <v>12.013973236083901</v>
      </c>
      <c r="N217" s="3">
        <v>0.54199999570846502</v>
      </c>
      <c r="O217" s="3">
        <v>0.51665222644805897</v>
      </c>
      <c r="P217" s="3">
        <v>0.57862251996993996</v>
      </c>
      <c r="Q217" s="3">
        <v>0.497840195894241</v>
      </c>
      <c r="R217" s="3">
        <v>0.45950546860694802</v>
      </c>
      <c r="S217" s="3">
        <v>0.57785725593566895</v>
      </c>
      <c r="T217" s="3">
        <v>0.63588899374008101</v>
      </c>
      <c r="U217">
        <v>26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0">
        <v>185.15458679199199</v>
      </c>
      <c r="AB217" s="10">
        <v>348.158447265625</v>
      </c>
      <c r="AC217" s="10">
        <v>46.527126312255803</v>
      </c>
      <c r="AD217" s="10">
        <v>87.705223083496094</v>
      </c>
      <c r="AE217" s="10">
        <v>20.893733978271399</v>
      </c>
      <c r="AF217" s="10">
        <v>17.380052566528299</v>
      </c>
      <c r="AG217" s="10">
        <v>1.4486265182495099</v>
      </c>
      <c r="AH217" s="10">
        <v>1.1881141662597601</v>
      </c>
      <c r="AI217" s="3">
        <f>ABS((J217-F217)/F217)</f>
        <v>0.32306494762434257</v>
      </c>
      <c r="AJ217" s="3">
        <f>ABS((J217-G217)/G217)</f>
        <v>3.5497757664578022E-2</v>
      </c>
      <c r="AK217" s="3">
        <f>(AVERAGEIF($E:$E,_xlfn.CONCAT($A217,"_",$B217,"_",$C217,"_Standard"),$J:$J)-$J217)/$J217</f>
        <v>0</v>
      </c>
      <c r="AL217" s="3">
        <f>(AVERAGEIF($E:$E,_xlfn.CONCAT($A217,"_",$B217,"_",$C217,"_Standard"),$H:$H)-$H217)/$H217</f>
        <v>0</v>
      </c>
      <c r="AM217" s="3">
        <f>($J217+$M217-$L217)/$M217</f>
        <v>1.6978495207486204</v>
      </c>
    </row>
    <row r="218" spans="1:39" x14ac:dyDescent="0.25">
      <c r="A218" t="str" cm="1">
        <f t="array" ref="A218:D218">_xlfn.TEXTSPLIT(E218,"_")</f>
        <v>Random100</v>
      </c>
      <c r="B218" t="str">
        <v>Plane</v>
      </c>
      <c r="C218" t="str">
        <v>15</v>
      </c>
      <c r="D218" t="str">
        <v>Standard</v>
      </c>
      <c r="E218" t="s">
        <v>496</v>
      </c>
      <c r="F218" s="10">
        <v>21.870658874511701</v>
      </c>
      <c r="G218" s="10">
        <v>19.073268890380799</v>
      </c>
      <c r="H218" s="21">
        <v>39.499214172363203</v>
      </c>
      <c r="I218" s="10">
        <v>21.361000061035099</v>
      </c>
      <c r="J218" s="21">
        <v>21.943597793579102</v>
      </c>
      <c r="K218" s="10">
        <v>11.913999557495099</v>
      </c>
      <c r="L218" s="10">
        <v>20.813610076904201</v>
      </c>
      <c r="M218" s="10">
        <v>20.109548568725501</v>
      </c>
      <c r="N218" s="3">
        <v>0.12700000405311501</v>
      </c>
      <c r="O218" s="3">
        <v>0.44136014580726601</v>
      </c>
      <c r="P218" s="3">
        <v>0.47242429852485601</v>
      </c>
      <c r="Q218" s="3">
        <v>0.43285340070724398</v>
      </c>
      <c r="R218" s="3">
        <v>0.432787835597991</v>
      </c>
      <c r="S218" s="3">
        <v>0.432787835597991</v>
      </c>
      <c r="T218" s="3">
        <v>0.432787835597991</v>
      </c>
      <c r="U218">
        <v>9</v>
      </c>
      <c r="V218">
        <v>2</v>
      </c>
      <c r="W218">
        <v>100</v>
      </c>
      <c r="X218">
        <v>0.99000000953674305</v>
      </c>
      <c r="Y218">
        <v>1.29999995231628</v>
      </c>
      <c r="Z218">
        <v>0.89999997615814198</v>
      </c>
      <c r="AA218" s="10">
        <v>0.39239987730979897</v>
      </c>
      <c r="AB218" s="10">
        <v>0.531499803066253</v>
      </c>
      <c r="AC218" s="10">
        <v>55.535354614257798</v>
      </c>
      <c r="AD218" s="10">
        <v>77.191917419433594</v>
      </c>
      <c r="AE218" s="10">
        <v>2.6399988681077902E-2</v>
      </c>
      <c r="AF218" s="10">
        <v>2.7999989688396398E-2</v>
      </c>
      <c r="AG218" s="10">
        <v>1</v>
      </c>
      <c r="AH218" s="10">
        <v>1</v>
      </c>
      <c r="AI218" s="3">
        <f>ABS((J218-F218)/F218)</f>
        <v>3.3350124239926019E-3</v>
      </c>
      <c r="AJ218" s="3">
        <f>ABS((J218-G218)/G218)</f>
        <v>0.15048961558162127</v>
      </c>
      <c r="AK218" s="3">
        <f>(AVERAGEIF($E:$E,_xlfn.CONCAT($A218,"_",$B218,"_",$C218,"_Standard"),$J:$J)-$J218)/$J218</f>
        <v>0</v>
      </c>
      <c r="AL218" s="3">
        <f>(AVERAGEIF($E:$E,_xlfn.CONCAT($A218,"_",$B218,"_",$C218,"_Standard"),$H:$H)-$H218)/$H218</f>
        <v>0</v>
      </c>
      <c r="AM218" s="3">
        <f>($J218+$M218-$L218)/$M218</f>
        <v>1.0561916003640313</v>
      </c>
    </row>
    <row r="219" spans="1:39" x14ac:dyDescent="0.25">
      <c r="A219" t="str" cm="1">
        <f t="array" ref="A219:D219">_xlfn.TEXTSPLIT(E219,"_")</f>
        <v>Random100</v>
      </c>
      <c r="B219" t="str">
        <v>Plane</v>
      </c>
      <c r="C219" t="str">
        <v>45</v>
      </c>
      <c r="D219" t="str">
        <v>Standard</v>
      </c>
      <c r="E219" t="s">
        <v>494</v>
      </c>
      <c r="F219" s="10">
        <v>23.9342727661132</v>
      </c>
      <c r="G219" s="10">
        <v>19.073268890380799</v>
      </c>
      <c r="H219" s="21">
        <v>44.290740966796797</v>
      </c>
      <c r="I219" s="10">
        <v>23.964000701904201</v>
      </c>
      <c r="J219" s="21">
        <v>23.992376327514599</v>
      </c>
      <c r="K219" s="10">
        <v>13.0349998474121</v>
      </c>
      <c r="L219" s="10">
        <v>23.3343791961669</v>
      </c>
      <c r="M219" s="10">
        <v>22.654466629028299</v>
      </c>
      <c r="N219" s="3">
        <v>0.104000002145767</v>
      </c>
      <c r="O219" s="3">
        <v>0.424394011497497</v>
      </c>
      <c r="P219" s="3">
        <v>0.45774182677268899</v>
      </c>
      <c r="Q219" s="3">
        <v>0.421944439411163</v>
      </c>
      <c r="R219" s="3">
        <v>0.42180725932121199</v>
      </c>
      <c r="S219" s="3">
        <v>0.42180725932121199</v>
      </c>
      <c r="T219" s="3">
        <v>0.42180725932121199</v>
      </c>
      <c r="U219">
        <v>9</v>
      </c>
      <c r="V219">
        <v>2</v>
      </c>
      <c r="W219">
        <v>100</v>
      </c>
      <c r="X219">
        <v>0.99000000953674305</v>
      </c>
      <c r="Y219">
        <v>1.29999995231628</v>
      </c>
      <c r="Z219">
        <v>0.89999997615814198</v>
      </c>
      <c r="AA219" s="10">
        <v>0.38550007343292197</v>
      </c>
      <c r="AB219" s="10">
        <v>0.544899702072143</v>
      </c>
      <c r="AC219" s="10">
        <v>55.535354614257798</v>
      </c>
      <c r="AD219" s="10">
        <v>77.191917419433594</v>
      </c>
      <c r="AE219" s="10">
        <v>2.5999983772635401E-2</v>
      </c>
      <c r="AF219" s="10">
        <v>3.24999764561653E-2</v>
      </c>
      <c r="AG219" s="10">
        <v>1</v>
      </c>
      <c r="AH219" s="10">
        <v>1</v>
      </c>
      <c r="AI219" s="3">
        <f>ABS((J219-F219)/F219)</f>
        <v>2.4276301172460849E-3</v>
      </c>
      <c r="AJ219" s="3">
        <f>ABS((J219-G219)/G219)</f>
        <v>0.2579058401265788</v>
      </c>
      <c r="AK219" s="3">
        <f>(AVERAGEIF($E:$E,_xlfn.CONCAT($A219,"_",$B219,"_",$C219,"_Standard"),$J:$J)-$J219)/$J219</f>
        <v>0</v>
      </c>
      <c r="AL219" s="3">
        <f>(AVERAGEIF($E:$E,_xlfn.CONCAT($A219,"_",$B219,"_",$C219,"_Standard"),$H:$H)-$H219)/$H219</f>
        <v>0</v>
      </c>
      <c r="AM219" s="3">
        <f>($J219+$M219-$L219)/$M219</f>
        <v>1.0290449182548653</v>
      </c>
    </row>
    <row r="220" spans="1:39" x14ac:dyDescent="0.25">
      <c r="A220" t="str" cm="1">
        <f t="array" ref="A220:D220">_xlfn.TEXTSPLIT(E220,"_")</f>
        <v>Random100</v>
      </c>
      <c r="B220" t="str">
        <v>Plane</v>
      </c>
      <c r="C220" t="str">
        <v>Oblique</v>
      </c>
      <c r="D220" t="str">
        <v>Standard</v>
      </c>
      <c r="E220" t="s">
        <v>497</v>
      </c>
      <c r="F220" s="10">
        <v>23.2093105316162</v>
      </c>
      <c r="G220" s="10">
        <v>19.073268890380799</v>
      </c>
      <c r="H220" s="21">
        <v>41.998386383056598</v>
      </c>
      <c r="I220" s="10">
        <v>22.7590007781982</v>
      </c>
      <c r="J220" s="21">
        <v>22.823589324951101</v>
      </c>
      <c r="K220" s="10">
        <v>12.4239997863769</v>
      </c>
      <c r="L220" s="10">
        <v>22.597589492797798</v>
      </c>
      <c r="M220" s="10">
        <v>21.376613616943299</v>
      </c>
      <c r="N220" s="3">
        <v>0.103000000119209</v>
      </c>
      <c r="O220" s="3">
        <v>0.44282203912734902</v>
      </c>
      <c r="P220" s="3">
        <v>0.48643460869789101</v>
      </c>
      <c r="Q220" s="3">
        <v>0.45786565542221003</v>
      </c>
      <c r="R220" s="3">
        <v>0.45774459838867099</v>
      </c>
      <c r="S220" s="3">
        <v>0.45774459838867099</v>
      </c>
      <c r="T220" s="3">
        <v>0.45774459838867099</v>
      </c>
      <c r="U220">
        <v>9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0">
        <v>0.39699995517730702</v>
      </c>
      <c r="AB220" s="10">
        <v>0.55129969120025601</v>
      </c>
      <c r="AC220" s="10">
        <v>55.535354614257798</v>
      </c>
      <c r="AD220" s="10">
        <v>77.191917419433594</v>
      </c>
      <c r="AE220" s="10">
        <v>2.7399985119700401E-2</v>
      </c>
      <c r="AF220" s="10">
        <v>2.8799982741475098E-2</v>
      </c>
      <c r="AG220" s="10">
        <v>1</v>
      </c>
      <c r="AH220" s="10">
        <v>1</v>
      </c>
      <c r="AI220" s="3">
        <f>ABS((J220-F220)/F220)</f>
        <v>1.6619244511363752E-2</v>
      </c>
      <c r="AJ220" s="3">
        <f>ABS((J220-G220)/G220)</f>
        <v>0.19662704154827371</v>
      </c>
      <c r="AK220" s="3">
        <f>(AVERAGEIF($E:$E,_xlfn.CONCAT($A220,"_",$B220,"_",$C220,"_Standard"),$J:$J)-$J220)/$J220</f>
        <v>0</v>
      </c>
      <c r="AL220" s="3">
        <f>(AVERAGEIF($E:$E,_xlfn.CONCAT($A220,"_",$B220,"_",$C220,"_Standard"),$H:$H)-$H220)/$H220</f>
        <v>0</v>
      </c>
      <c r="AM220" s="3">
        <f>($J220+$M220-$L220)/$M220</f>
        <v>1.0105722934512966</v>
      </c>
    </row>
    <row r="221" spans="1:39" x14ac:dyDescent="0.25">
      <c r="A221" t="str" cm="1">
        <f t="array" ref="A221:D221">_xlfn.TEXTSPLIT(E221,"_")</f>
        <v>Random100</v>
      </c>
      <c r="B221" t="str">
        <v>Plane</v>
      </c>
      <c r="C221" t="str">
        <v>Parallel</v>
      </c>
      <c r="D221" t="str">
        <v>Standard</v>
      </c>
      <c r="E221" t="s">
        <v>495</v>
      </c>
      <c r="F221" s="10">
        <v>21.079452514648398</v>
      </c>
      <c r="G221" s="10">
        <v>19.073268890380799</v>
      </c>
      <c r="H221" s="21">
        <v>36.573211669921797</v>
      </c>
      <c r="I221" s="10">
        <v>19.799999237060501</v>
      </c>
      <c r="J221" s="21">
        <v>20.9851970672607</v>
      </c>
      <c r="K221" s="10">
        <v>11.4600000381469</v>
      </c>
      <c r="L221" s="10">
        <v>19.749208450317301</v>
      </c>
      <c r="M221" s="10">
        <v>18.758165359496999</v>
      </c>
      <c r="N221" s="3">
        <v>0.168999999761581</v>
      </c>
      <c r="O221" s="3">
        <v>0.42808699607849099</v>
      </c>
      <c r="P221" s="3">
        <v>0.468193858861923</v>
      </c>
      <c r="Q221" s="3">
        <v>0.42942184209823597</v>
      </c>
      <c r="R221" s="3">
        <v>0.42935344576835599</v>
      </c>
      <c r="S221" s="3">
        <v>0.42935344576835599</v>
      </c>
      <c r="T221" s="3">
        <v>0.42935344576835599</v>
      </c>
      <c r="U221">
        <v>9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0">
        <v>0.38940000534057601</v>
      </c>
      <c r="AB221" s="10">
        <v>0.53299969434738104</v>
      </c>
      <c r="AC221" s="10">
        <v>55.535354614257798</v>
      </c>
      <c r="AD221" s="10">
        <v>77.191917419433594</v>
      </c>
      <c r="AE221" s="10">
        <v>2.60999873280525E-2</v>
      </c>
      <c r="AF221" s="10">
        <v>2.9599981382489201E-2</v>
      </c>
      <c r="AG221" s="10">
        <v>1</v>
      </c>
      <c r="AH221" s="10">
        <v>1</v>
      </c>
      <c r="AI221" s="3">
        <f>ABS((J221-F221)/F221)</f>
        <v>4.4714371648029985E-3</v>
      </c>
      <c r="AJ221" s="3">
        <f>ABS((J221-G221)/G221)</f>
        <v>0.1002412427501686</v>
      </c>
      <c r="AK221" s="3">
        <f>(AVERAGEIF($E:$E,_xlfn.CONCAT($A221,"_",$B221,"_",$C221,"_Standard"),$J:$J)-$J221)/$J221</f>
        <v>0</v>
      </c>
      <c r="AL221" s="3">
        <f>(AVERAGEIF($E:$E,_xlfn.CONCAT($A221,"_",$B221,"_",$C221,"_Standard"),$H:$H)-$H221)/$H221</f>
        <v>0</v>
      </c>
      <c r="AM221" s="3">
        <f>($J221+$M221-$L221)/$M221</f>
        <v>1.0658906984375012</v>
      </c>
    </row>
    <row r="222" spans="1:39" x14ac:dyDescent="0.25">
      <c r="A222" t="str" cm="1">
        <f t="array" ref="A222:D222">_xlfn.TEXTSPLIT(E222,"_")</f>
        <v>Random100</v>
      </c>
      <c r="B222" t="str">
        <v>Point</v>
      </c>
      <c r="C222" t="str">
        <v>15</v>
      </c>
      <c r="D222" t="str">
        <v>Standard</v>
      </c>
      <c r="E222" t="s">
        <v>471</v>
      </c>
      <c r="F222" s="10">
        <v>19.499553680419901</v>
      </c>
      <c r="G222" s="10">
        <v>19.073268890380799</v>
      </c>
      <c r="H222" s="21">
        <v>37.098430633544901</v>
      </c>
      <c r="I222" s="10">
        <v>20.127000808715799</v>
      </c>
      <c r="J222" s="21">
        <v>20.596809387206999</v>
      </c>
      <c r="K222" s="10">
        <v>11.220999717712401</v>
      </c>
      <c r="L222" s="10">
        <v>19.154821395873999</v>
      </c>
      <c r="M222" s="10">
        <v>18.562034606933501</v>
      </c>
      <c r="N222" s="3">
        <v>0.111000001430511</v>
      </c>
      <c r="O222" s="3">
        <v>0.369744002819061</v>
      </c>
      <c r="P222" s="3">
        <v>0.50820797681808405</v>
      </c>
      <c r="Q222" s="3">
        <v>0.46243941783905002</v>
      </c>
      <c r="R222" s="3">
        <v>0.462481409311294</v>
      </c>
      <c r="S222" s="3">
        <v>0.462481409311294</v>
      </c>
      <c r="T222" s="3">
        <v>0.462481409311294</v>
      </c>
      <c r="U222">
        <v>9</v>
      </c>
      <c r="V222">
        <v>2</v>
      </c>
      <c r="W222">
        <v>100</v>
      </c>
      <c r="X222">
        <v>0.99000000953674305</v>
      </c>
      <c r="Y222">
        <v>1.29999995231628</v>
      </c>
      <c r="Z222">
        <v>0.89999997615814198</v>
      </c>
      <c r="AA222" s="10">
        <v>0.40059992671012801</v>
      </c>
      <c r="AB222" s="10">
        <v>0.66309958696365301</v>
      </c>
      <c r="AC222" s="10">
        <v>55.535354614257798</v>
      </c>
      <c r="AD222" s="10">
        <v>77.191917419433594</v>
      </c>
      <c r="AE222" s="10">
        <v>2.8399985283613201E-2</v>
      </c>
      <c r="AF222" s="10">
        <v>3.5199984908103901E-2</v>
      </c>
      <c r="AG222" s="10">
        <v>1</v>
      </c>
      <c r="AH222" s="10">
        <v>1</v>
      </c>
      <c r="AI222" s="3">
        <f>ABS((J222-F222)/F222)</f>
        <v>5.6270811361640895E-2</v>
      </c>
      <c r="AJ222" s="3">
        <f>ABS((J222-G222)/G222)</f>
        <v>7.9878310612742726E-2</v>
      </c>
      <c r="AK222" s="3">
        <f>(AVERAGEIF($E:$E,_xlfn.CONCAT($A222,"_",$B222,"_",$C222,"_Standard"),$J:$J)-$J222)/$J222</f>
        <v>0</v>
      </c>
      <c r="AL222" s="3">
        <f>(AVERAGEIF($E:$E,_xlfn.CONCAT($A222,"_",$B222,"_",$C222,"_Standard"),$H:$H)-$H222)/$H222</f>
        <v>0</v>
      </c>
      <c r="AM222" s="3">
        <f>($J222+$M222-$L222)/$M222</f>
        <v>1.0776848024404808</v>
      </c>
    </row>
    <row r="223" spans="1:39" x14ac:dyDescent="0.25">
      <c r="A223" t="str" cm="1">
        <f t="array" ref="A223:D223">_xlfn.TEXTSPLIT(E223,"_")</f>
        <v>Random100</v>
      </c>
      <c r="B223" t="str">
        <v>Point</v>
      </c>
      <c r="C223" t="str">
        <v>45</v>
      </c>
      <c r="D223" t="str">
        <v>Standard</v>
      </c>
      <c r="E223" t="s">
        <v>466</v>
      </c>
      <c r="F223" s="10">
        <v>19.236970901489201</v>
      </c>
      <c r="G223" s="10">
        <v>19.073268890380799</v>
      </c>
      <c r="H223" s="21">
        <v>37.894420623779297</v>
      </c>
      <c r="I223" s="10">
        <v>20.4270000457763</v>
      </c>
      <c r="J223" s="21">
        <v>20.560409545898398</v>
      </c>
      <c r="K223" s="10">
        <v>11.137000083923301</v>
      </c>
      <c r="L223" s="10">
        <v>19.9284152984619</v>
      </c>
      <c r="M223" s="10">
        <v>19.238660812377901</v>
      </c>
      <c r="N223" s="3">
        <v>9.8999999463558197E-2</v>
      </c>
      <c r="O223" s="3">
        <v>0.43523639440536499</v>
      </c>
      <c r="P223" s="3">
        <v>0.48699611425399703</v>
      </c>
      <c r="Q223" s="3">
        <v>0.450784921646118</v>
      </c>
      <c r="R223" s="3">
        <v>0.45072320103645303</v>
      </c>
      <c r="S223" s="3">
        <v>0.45072320103645303</v>
      </c>
      <c r="T223" s="3">
        <v>0.45072320103645303</v>
      </c>
      <c r="U223">
        <v>9</v>
      </c>
      <c r="V223">
        <v>2</v>
      </c>
      <c r="W223">
        <v>100</v>
      </c>
      <c r="X223">
        <v>0.99000000953674305</v>
      </c>
      <c r="Y223">
        <v>1.29999995231628</v>
      </c>
      <c r="Z223">
        <v>0.89999997615814198</v>
      </c>
      <c r="AA223" s="10">
        <v>0.39319989085197399</v>
      </c>
      <c r="AB223" s="10">
        <v>0.55079984664916903</v>
      </c>
      <c r="AC223" s="10">
        <v>55.535354614257798</v>
      </c>
      <c r="AD223" s="10">
        <v>77.191917419433594</v>
      </c>
      <c r="AE223" s="10">
        <v>2.8199981898069298E-2</v>
      </c>
      <c r="AF223" s="10">
        <v>3.3599983900785398E-2</v>
      </c>
      <c r="AG223" s="10">
        <v>1</v>
      </c>
      <c r="AH223" s="10">
        <v>1</v>
      </c>
      <c r="AI223" s="3">
        <f>ABS((J223-F223)/F223)</f>
        <v>6.8796623500987128E-2</v>
      </c>
      <c r="AJ223" s="3">
        <f>ABS((J223-G223)/G223)</f>
        <v>7.7969888856734337E-2</v>
      </c>
      <c r="AK223" s="3">
        <f>(AVERAGEIF($E:$E,_xlfn.CONCAT($A223,"_",$B223,"_",$C223,"_Standard"),$J:$J)-$J223)/$J223</f>
        <v>0</v>
      </c>
      <c r="AL223" s="3">
        <f>(AVERAGEIF($E:$E,_xlfn.CONCAT($A223,"_",$B223,"_",$C223,"_Standard"),$H:$H)-$H223)/$H223</f>
        <v>0</v>
      </c>
      <c r="AM223" s="3">
        <f>($J223+$M223-$L223)/$M223</f>
        <v>1.0328502203765595</v>
      </c>
    </row>
    <row r="224" spans="1:39" x14ac:dyDescent="0.25">
      <c r="A224" t="str" cm="1">
        <f t="array" ref="A224:D224">_xlfn.TEXTSPLIT(E224,"_")</f>
        <v>Random100</v>
      </c>
      <c r="B224" t="str">
        <v>Point</v>
      </c>
      <c r="C224" t="str">
        <v>Oblique</v>
      </c>
      <c r="D224" t="str">
        <v>Standard</v>
      </c>
      <c r="E224" t="s">
        <v>503</v>
      </c>
      <c r="F224" s="10">
        <v>25.509212493896399</v>
      </c>
      <c r="G224" s="10">
        <v>19.073268890380799</v>
      </c>
      <c r="H224" s="21">
        <v>48.385929107666001</v>
      </c>
      <c r="I224" s="10">
        <v>26.250999450683501</v>
      </c>
      <c r="J224" s="21">
        <v>26.631628036498999</v>
      </c>
      <c r="K224" s="10">
        <v>14.371999740600501</v>
      </c>
      <c r="L224" s="10">
        <v>25.553949356079102</v>
      </c>
      <c r="M224" s="10">
        <v>24.795934677123999</v>
      </c>
      <c r="N224" s="3">
        <v>0.112999998033046</v>
      </c>
      <c r="O224" s="3">
        <v>0.53697389364242498</v>
      </c>
      <c r="P224" s="3">
        <v>0.57717281579971302</v>
      </c>
      <c r="Q224" s="3">
        <v>0.53698492050170898</v>
      </c>
      <c r="R224" s="3">
        <v>0.53698027133941595</v>
      </c>
      <c r="S224" s="3">
        <v>0.53698027133941595</v>
      </c>
      <c r="T224" s="3">
        <v>0.53698027133941595</v>
      </c>
      <c r="U224">
        <v>9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0">
        <v>0.393999934196472</v>
      </c>
      <c r="AB224" s="10">
        <v>0.54589980840682895</v>
      </c>
      <c r="AC224" s="10">
        <v>55.535354614257798</v>
      </c>
      <c r="AD224" s="10">
        <v>77.191917419433594</v>
      </c>
      <c r="AE224" s="10">
        <v>2.5799987837672199E-2</v>
      </c>
      <c r="AF224" s="10">
        <v>2.8299979865550901E-2</v>
      </c>
      <c r="AG224" s="10">
        <v>1</v>
      </c>
      <c r="AH224" s="10">
        <v>1</v>
      </c>
      <c r="AI224" s="3">
        <f>ABS((J224-F224)/F224)</f>
        <v>4.4000399576081005E-2</v>
      </c>
      <c r="AJ224" s="3">
        <f>ABS((J224-G224)/G224)</f>
        <v>0.39628021759448367</v>
      </c>
      <c r="AK224" s="3">
        <f>(AVERAGEIF($E:$E,_xlfn.CONCAT($A224,"_",$B224,"_",$C224,"_Standard"),$J:$J)-$J224)/$J224</f>
        <v>0</v>
      </c>
      <c r="AL224" s="3">
        <f>(AVERAGEIF($E:$E,_xlfn.CONCAT($A224,"_",$B224,"_",$C224,"_Standard"),$H:$H)-$H224)/$H224</f>
        <v>0</v>
      </c>
      <c r="AM224" s="3">
        <f>($J224+$M224-$L224)/$M224</f>
        <v>1.0434619099643834</v>
      </c>
    </row>
    <row r="225" spans="1:39" x14ac:dyDescent="0.25">
      <c r="A225" t="str" cm="1">
        <f t="array" ref="A225:D225">_xlfn.TEXTSPLIT(E225,"_")</f>
        <v>Random100</v>
      </c>
      <c r="B225" t="str">
        <v>Point</v>
      </c>
      <c r="C225" t="str">
        <v>Parallel</v>
      </c>
      <c r="D225" t="str">
        <v>Standard</v>
      </c>
      <c r="E225" t="s">
        <v>467</v>
      </c>
      <c r="F225" s="10">
        <v>19.173036575317301</v>
      </c>
      <c r="G225" s="10">
        <v>19.073268890380799</v>
      </c>
      <c r="H225" s="21">
        <v>35.833248138427699</v>
      </c>
      <c r="I225" s="10">
        <v>19.520999908447202</v>
      </c>
      <c r="J225" s="21">
        <v>19.7196140289306</v>
      </c>
      <c r="K225" s="10">
        <v>10.7740001678466</v>
      </c>
      <c r="L225" s="10">
        <v>18.499629974365199</v>
      </c>
      <c r="M225" s="10">
        <v>17.9839878082275</v>
      </c>
      <c r="N225" s="3">
        <v>0.104000002145767</v>
      </c>
      <c r="O225" s="3">
        <v>0.296768248081207</v>
      </c>
      <c r="P225" s="3">
        <v>0.47822090983390803</v>
      </c>
      <c r="Q225" s="3">
        <v>0.43053063750267001</v>
      </c>
      <c r="R225" s="3">
        <v>0.43065762519836398</v>
      </c>
      <c r="S225" s="3">
        <v>0.43065762519836398</v>
      </c>
      <c r="T225" s="3">
        <v>0.43065762519836398</v>
      </c>
      <c r="U225">
        <v>9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0">
        <v>0.38659989833831698</v>
      </c>
      <c r="AB225" s="10">
        <v>0.53879988193511896</v>
      </c>
      <c r="AC225" s="10">
        <v>55.535354614257798</v>
      </c>
      <c r="AD225" s="10">
        <v>77.191917419433594</v>
      </c>
      <c r="AE225" s="10">
        <v>2.6299990713596299E-2</v>
      </c>
      <c r="AF225" s="10">
        <v>3.0499977990984899E-2</v>
      </c>
      <c r="AG225" s="10">
        <v>1</v>
      </c>
      <c r="AH225" s="10">
        <v>1</v>
      </c>
      <c r="AI225" s="3">
        <f>ABS((J225-F225)/F225)</f>
        <v>2.8507610229927989E-2</v>
      </c>
      <c r="AJ225" s="3">
        <f>ABS((J225-G225)/G225)</f>
        <v>3.3887486317343937E-2</v>
      </c>
      <c r="AK225" s="3">
        <f>(AVERAGEIF($E:$E,_xlfn.CONCAT($A225,"_",$B225,"_",$C225,"_Standard"),$J:$J)-$J225)/$J225</f>
        <v>0</v>
      </c>
      <c r="AL225" s="3">
        <f>(AVERAGEIF($E:$E,_xlfn.CONCAT($A225,"_",$B225,"_",$C225,"_Standard"),$H:$H)-$H225)/$H225</f>
        <v>0</v>
      </c>
      <c r="AM225" s="3">
        <f>($J225+$M225-$L225)/$M225</f>
        <v>1.0678372376346514</v>
      </c>
    </row>
    <row r="226" spans="1:39" x14ac:dyDescent="0.25">
      <c r="A226" t="str" cm="1">
        <f t="array" ref="A226:D226">_xlfn.TEXTSPLIT(E226,"_")</f>
        <v>Random1000</v>
      </c>
      <c r="B226" t="str">
        <v>Plane</v>
      </c>
      <c r="C226" t="str">
        <v>15</v>
      </c>
      <c r="D226" t="str">
        <v>Standard</v>
      </c>
      <c r="E226" t="s">
        <v>454</v>
      </c>
      <c r="F226" s="10">
        <v>91.998207092285099</v>
      </c>
      <c r="G226" s="10">
        <v>69.676185607910099</v>
      </c>
      <c r="H226" s="21">
        <v>110.49558258056599</v>
      </c>
      <c r="I226" s="10">
        <v>65.282997131347599</v>
      </c>
      <c r="J226" s="21">
        <v>90.857650756835895</v>
      </c>
      <c r="K226" s="10">
        <v>54.035999298095703</v>
      </c>
      <c r="L226" s="10">
        <v>90.167266845703097</v>
      </c>
      <c r="M226" s="10">
        <v>55.948722839355398</v>
      </c>
      <c r="N226" s="3">
        <v>0.64899998903274503</v>
      </c>
      <c r="O226" s="3">
        <v>0.54121434688568104</v>
      </c>
      <c r="P226" s="3">
        <v>0.613056600093841</v>
      </c>
      <c r="Q226" s="3">
        <v>0.57902729511260898</v>
      </c>
      <c r="R226" s="3">
        <v>0.55254316329955999</v>
      </c>
      <c r="S226" s="3">
        <v>0.55301022529601995</v>
      </c>
      <c r="T226" s="3">
        <v>0.55301022529601995</v>
      </c>
      <c r="U226">
        <v>13</v>
      </c>
      <c r="V226">
        <v>2</v>
      </c>
      <c r="W226">
        <v>100</v>
      </c>
      <c r="X226">
        <v>0.99000000953674305</v>
      </c>
      <c r="Y226">
        <v>1.29999995231628</v>
      </c>
      <c r="Z226">
        <v>0.89999997615814198</v>
      </c>
      <c r="AA226" s="10">
        <v>3.0556979179382302</v>
      </c>
      <c r="AB226" s="10">
        <v>6.2320904731750399</v>
      </c>
      <c r="AC226" s="10">
        <v>43.077857971191399</v>
      </c>
      <c r="AD226" s="10">
        <v>85.615615844726506</v>
      </c>
      <c r="AE226" s="10">
        <v>0.283501356840133</v>
      </c>
      <c r="AF226" s="10">
        <v>0.28230118751525801</v>
      </c>
      <c r="AG226" s="10">
        <v>1.0758341550827</v>
      </c>
      <c r="AH226" s="10">
        <v>1.00200200080871</v>
      </c>
      <c r="AI226" s="3">
        <f>ABS((J226-F226)/F226)</f>
        <v>1.2397593078146528E-2</v>
      </c>
      <c r="AJ226" s="3">
        <f>ABS((J226-G226)/G226)</f>
        <v>0.3039986325904892</v>
      </c>
      <c r="AK226" s="3">
        <f>(AVERAGEIF($E:$E,_xlfn.CONCAT($A226,"_",$B226,"_",$C226,"_Standard"),$J:$J)-$J226)/$J226</f>
        <v>0</v>
      </c>
      <c r="AL226" s="3">
        <f>(AVERAGEIF($E:$E,_xlfn.CONCAT($A226,"_",$B226,"_",$C226,"_Standard"),$H:$H)-$H226)/$H226</f>
        <v>0</v>
      </c>
      <c r="AM226" s="3">
        <f>($J226+$M226-$L226)/$M226</f>
        <v>1.0123395830341844</v>
      </c>
    </row>
    <row r="227" spans="1:39" x14ac:dyDescent="0.25">
      <c r="A227" t="str" cm="1">
        <f t="array" ref="A227:D227">_xlfn.TEXTSPLIT(E227,"_")</f>
        <v>Random1000</v>
      </c>
      <c r="B227" t="str">
        <v>Plane</v>
      </c>
      <c r="C227" t="str">
        <v>45</v>
      </c>
      <c r="D227" t="str">
        <v>Standard</v>
      </c>
      <c r="E227" t="s">
        <v>458</v>
      </c>
      <c r="F227" s="10">
        <v>99.993980407714801</v>
      </c>
      <c r="G227" s="10">
        <v>69.676185607910099</v>
      </c>
      <c r="H227" s="21">
        <v>127.19393157958901</v>
      </c>
      <c r="I227" s="10">
        <v>75.143997192382798</v>
      </c>
      <c r="J227" s="21">
        <v>101.3388671875</v>
      </c>
      <c r="K227" s="10">
        <v>60.26900100708</v>
      </c>
      <c r="L227" s="10">
        <v>100.628494262695</v>
      </c>
      <c r="M227" s="10">
        <v>69.131484985351506</v>
      </c>
      <c r="N227" s="3">
        <v>0.62599998712539595</v>
      </c>
      <c r="O227" s="3">
        <v>0.51992934942245395</v>
      </c>
      <c r="P227" s="3">
        <v>0.60479497909545898</v>
      </c>
      <c r="Q227" s="3">
        <v>0.57425117492675704</v>
      </c>
      <c r="R227" s="3">
        <v>0.55547684431076005</v>
      </c>
      <c r="S227" s="3">
        <v>0.555841505527496</v>
      </c>
      <c r="T227" s="3">
        <v>0.555841505527496</v>
      </c>
      <c r="U227">
        <v>13</v>
      </c>
      <c r="V227">
        <v>2</v>
      </c>
      <c r="W227">
        <v>100</v>
      </c>
      <c r="X227">
        <v>0.99000000953674305</v>
      </c>
      <c r="Y227">
        <v>1.29999995231628</v>
      </c>
      <c r="Z227">
        <v>0.89999997615814198</v>
      </c>
      <c r="AA227" s="10">
        <v>3.05129742622375</v>
      </c>
      <c r="AB227" s="10">
        <v>6.1147942543029696</v>
      </c>
      <c r="AC227" s="10">
        <v>43.077857971191399</v>
      </c>
      <c r="AD227" s="10">
        <v>85.615615844726506</v>
      </c>
      <c r="AE227" s="10">
        <v>0.29140105843544001</v>
      </c>
      <c r="AF227" s="10">
        <v>0.27450165152549699</v>
      </c>
      <c r="AG227" s="10">
        <v>1.0758341550827</v>
      </c>
      <c r="AH227" s="10">
        <v>1.00200200080871</v>
      </c>
      <c r="AI227" s="3">
        <f>ABS((J227-F227)/F227)</f>
        <v>1.3449677413595961E-2</v>
      </c>
      <c r="AJ227" s="3">
        <f>ABS((J227-G227)/G227)</f>
        <v>0.45442616158361204</v>
      </c>
      <c r="AK227" s="3">
        <f>(AVERAGEIF($E:$E,_xlfn.CONCAT($A227,"_",$B227,"_",$C227,"_Standard"),$J:$J)-$J227)/$J227</f>
        <v>0</v>
      </c>
      <c r="AL227" s="3">
        <f>(AVERAGEIF($E:$E,_xlfn.CONCAT($A227,"_",$B227,"_",$C227,"_Standard"),$H:$H)-$H227)/$H227</f>
        <v>0</v>
      </c>
      <c r="AM227" s="3">
        <f>($J227+$M227-$L227)/$M227</f>
        <v>1.0102756786572069</v>
      </c>
    </row>
    <row r="228" spans="1:39" x14ac:dyDescent="0.25">
      <c r="A228" t="str" cm="1">
        <f t="array" ref="A228:D228">_xlfn.TEXTSPLIT(E228,"_")</f>
        <v>Random1000</v>
      </c>
      <c r="B228" t="str">
        <v>Plane</v>
      </c>
      <c r="C228" t="str">
        <v>Oblique</v>
      </c>
      <c r="D228" t="str">
        <v>Standard</v>
      </c>
      <c r="E228" t="s">
        <v>498</v>
      </c>
      <c r="F228" s="10">
        <v>103.88596343994099</v>
      </c>
      <c r="G228" s="10">
        <v>69.676185607910099</v>
      </c>
      <c r="H228" s="21">
        <v>131.50914001464801</v>
      </c>
      <c r="I228" s="10">
        <v>77.114997863769503</v>
      </c>
      <c r="J228" s="21">
        <v>103.074462890625</v>
      </c>
      <c r="K228" s="10">
        <v>60.882999420166001</v>
      </c>
      <c r="L228" s="10">
        <v>101.486457824707</v>
      </c>
      <c r="M228" s="10">
        <v>61.680644989013601</v>
      </c>
      <c r="N228" s="3">
        <v>0.53899997472762995</v>
      </c>
      <c r="O228" s="3">
        <v>0.55423039197921697</v>
      </c>
      <c r="P228" s="3">
        <v>0.65839123725891102</v>
      </c>
      <c r="Q228" s="3">
        <v>0.60498517751693703</v>
      </c>
      <c r="R228" s="3">
        <v>0.58947980403900102</v>
      </c>
      <c r="S228" s="3">
        <v>0.59014278650283802</v>
      </c>
      <c r="T228" s="3">
        <v>0.59014278650283802</v>
      </c>
      <c r="U228">
        <v>13</v>
      </c>
      <c r="V228">
        <v>2</v>
      </c>
      <c r="W228">
        <v>100</v>
      </c>
      <c r="X228">
        <v>0.99000000953674305</v>
      </c>
      <c r="Y228">
        <v>1.29999995231628</v>
      </c>
      <c r="Z228">
        <v>0.89999997615814198</v>
      </c>
      <c r="AA228" s="10">
        <v>3.0619988441467201</v>
      </c>
      <c r="AB228" s="10">
        <v>6.1047916412353498</v>
      </c>
      <c r="AC228" s="10">
        <v>43.077857971191399</v>
      </c>
      <c r="AD228" s="10">
        <v>85.615615844726506</v>
      </c>
      <c r="AE228" s="10">
        <v>0.288101315498352</v>
      </c>
      <c r="AF228" s="10">
        <v>0.268601775169372</v>
      </c>
      <c r="AG228" s="10">
        <v>1.0758341550827</v>
      </c>
      <c r="AH228" s="10">
        <v>1.00200200080871</v>
      </c>
      <c r="AI228" s="3">
        <f>ABS((J228-F228)/F228)</f>
        <v>7.8114551999620462E-3</v>
      </c>
      <c r="AJ228" s="3">
        <f>ABS((J228-G228)/G228)</f>
        <v>0.47933561505013428</v>
      </c>
      <c r="AK228" s="3">
        <f>(AVERAGEIF($E:$E,_xlfn.CONCAT($A228,"_",$B228,"_",$C228,"_Standard"),$J:$J)-$J228)/$J228</f>
        <v>0</v>
      </c>
      <c r="AL228" s="3">
        <f>(AVERAGEIF($E:$E,_xlfn.CONCAT($A228,"_",$B228,"_",$C228,"_Standard"),$H:$H)-$H228)/$H228</f>
        <v>0</v>
      </c>
      <c r="AM228" s="3">
        <f>($J228+$M228-$L228)/$M228</f>
        <v>1.025745597605227</v>
      </c>
    </row>
    <row r="229" spans="1:39" x14ac:dyDescent="0.25">
      <c r="A229" t="str" cm="1">
        <f t="array" ref="A229:D229">_xlfn.TEXTSPLIT(E229,"_")</f>
        <v>Random1000</v>
      </c>
      <c r="B229" t="str">
        <v>Plane</v>
      </c>
      <c r="C229" t="str">
        <v>Parallel</v>
      </c>
      <c r="D229" t="str">
        <v>Standard</v>
      </c>
      <c r="E229" t="s">
        <v>461</v>
      </c>
      <c r="F229" s="10">
        <v>91.103942871093693</v>
      </c>
      <c r="G229" s="10">
        <v>69.676185607910099</v>
      </c>
      <c r="H229" s="21">
        <v>108.02797698974599</v>
      </c>
      <c r="I229" s="10">
        <v>64.063003540039006</v>
      </c>
      <c r="J229" s="21">
        <v>90.196357727050696</v>
      </c>
      <c r="K229" s="10">
        <v>53.812999725341797</v>
      </c>
      <c r="L229" s="10">
        <v>89.949974060058594</v>
      </c>
      <c r="M229" s="10">
        <v>81.052696228027301</v>
      </c>
      <c r="N229" s="3">
        <v>0.77999997138976995</v>
      </c>
      <c r="O229" s="3">
        <v>0.54874038696288996</v>
      </c>
      <c r="P229" s="3">
        <v>0.61378675699233998</v>
      </c>
      <c r="Q229" s="3">
        <v>0.56973069906234697</v>
      </c>
      <c r="R229" s="3">
        <v>0.53501248359680098</v>
      </c>
      <c r="S229" s="3">
        <v>0.53554916381835904</v>
      </c>
      <c r="T229" s="3">
        <v>0.53554916381835904</v>
      </c>
      <c r="U229">
        <v>13</v>
      </c>
      <c r="V229">
        <v>2</v>
      </c>
      <c r="W229">
        <v>100</v>
      </c>
      <c r="X229">
        <v>0.99000000953674305</v>
      </c>
      <c r="Y229">
        <v>1.29999995231628</v>
      </c>
      <c r="Z229">
        <v>0.89999997615814198</v>
      </c>
      <c r="AA229" s="10">
        <v>3.0665988922119101</v>
      </c>
      <c r="AB229" s="10">
        <v>6.1117863655090297</v>
      </c>
      <c r="AC229" s="10">
        <v>43.077857971191399</v>
      </c>
      <c r="AD229" s="10">
        <v>85.615615844726506</v>
      </c>
      <c r="AE229" s="10">
        <v>0.288101255893707</v>
      </c>
      <c r="AF229" s="10">
        <v>0.274301618337631</v>
      </c>
      <c r="AG229" s="10">
        <v>1.0758341550827</v>
      </c>
      <c r="AH229" s="10">
        <v>1.00200200080871</v>
      </c>
      <c r="AI229" s="3">
        <f>ABS((J229-F229)/F229)</f>
        <v>9.9620841364371319E-3</v>
      </c>
      <c r="AJ229" s="3">
        <f>ABS((J229-G229)/G229)</f>
        <v>0.29450768494438095</v>
      </c>
      <c r="AK229" s="3">
        <f>(AVERAGEIF($E:$E,_xlfn.CONCAT($A229,"_",$B229,"_",$C229,"_Standard"),$J:$J)-$J229)/$J229</f>
        <v>0</v>
      </c>
      <c r="AL229" s="3">
        <f>(AVERAGEIF($E:$E,_xlfn.CONCAT($A229,"_",$B229,"_",$C229,"_Standard"),$H:$H)-$H229)/$H229</f>
        <v>0</v>
      </c>
      <c r="AM229" s="3">
        <f>($J229+$M229-$L229)/$M229</f>
        <v>1.0030397960642661</v>
      </c>
    </row>
    <row r="230" spans="1:39" x14ac:dyDescent="0.25">
      <c r="A230" t="str" cm="1">
        <f t="array" ref="A230:D230">_xlfn.TEXTSPLIT(E230,"_")</f>
        <v>Random1000</v>
      </c>
      <c r="B230" t="str">
        <v>Point</v>
      </c>
      <c r="C230" t="str">
        <v>15</v>
      </c>
      <c r="D230" t="str">
        <v>Standard</v>
      </c>
      <c r="E230" t="s">
        <v>476</v>
      </c>
      <c r="F230" s="10">
        <v>78.214820861816406</v>
      </c>
      <c r="G230" s="10">
        <v>69.676185607910099</v>
      </c>
      <c r="H230" s="21">
        <v>115.043045043945</v>
      </c>
      <c r="I230" s="10">
        <v>67.527999877929602</v>
      </c>
      <c r="J230" s="21">
        <v>85.891960144042898</v>
      </c>
      <c r="K230" s="10">
        <v>50.823001861572202</v>
      </c>
      <c r="L230" s="10">
        <v>84.779548645019503</v>
      </c>
      <c r="M230" s="10">
        <v>62.825817108154297</v>
      </c>
      <c r="N230" s="3">
        <v>0.53600001335143999</v>
      </c>
      <c r="O230" s="3">
        <v>0.43750882148742598</v>
      </c>
      <c r="P230" s="3">
        <v>0.687172651290893</v>
      </c>
      <c r="Q230" s="3">
        <v>0.653822541236877</v>
      </c>
      <c r="R230" s="3">
        <v>0.61943721771240201</v>
      </c>
      <c r="S230" s="3">
        <v>0.61952149868011397</v>
      </c>
      <c r="T230" s="3">
        <v>0.61952149868011397</v>
      </c>
      <c r="U230">
        <v>13</v>
      </c>
      <c r="V230">
        <v>2</v>
      </c>
      <c r="W230">
        <v>100</v>
      </c>
      <c r="X230">
        <v>0.99000000953674305</v>
      </c>
      <c r="Y230">
        <v>1.29999995231628</v>
      </c>
      <c r="Z230">
        <v>0.89999997615814198</v>
      </c>
      <c r="AA230" s="10">
        <v>3.1432971954345699</v>
      </c>
      <c r="AB230" s="10">
        <v>6.1145887374877903</v>
      </c>
      <c r="AC230" s="10">
        <v>43.077857971191399</v>
      </c>
      <c r="AD230" s="10">
        <v>85.615615844726506</v>
      </c>
      <c r="AE230" s="10">
        <v>0.29140105843544001</v>
      </c>
      <c r="AF230" s="10">
        <v>0.27280154824256803</v>
      </c>
      <c r="AG230" s="10">
        <v>1.0758341550827</v>
      </c>
      <c r="AH230" s="10">
        <v>1.00200200080871</v>
      </c>
      <c r="AI230" s="3">
        <f>ABS((J230-F230)/F230)</f>
        <v>9.8154533854777182E-2</v>
      </c>
      <c r="AJ230" s="3">
        <f>ABS((J230-G230)/G230)</f>
        <v>0.23273051466083525</v>
      </c>
      <c r="AK230" s="3">
        <f>(AVERAGEIF($E:$E,_xlfn.CONCAT($A230,"_",$B230,"_",$C230,"_Standard"),$J:$J)-$J230)/$J230</f>
        <v>0</v>
      </c>
      <c r="AL230" s="3">
        <f>(AVERAGEIF($E:$E,_xlfn.CONCAT($A230,"_",$B230,"_",$C230,"_Standard"),$H:$H)-$H230)/$H230</f>
        <v>0</v>
      </c>
      <c r="AM230" s="3">
        <f>($J230+$M230-$L230)/$M230</f>
        <v>1.0177062798420655</v>
      </c>
    </row>
    <row r="231" spans="1:39" x14ac:dyDescent="0.25">
      <c r="A231" t="str" cm="1">
        <f t="array" ref="A231:D231">_xlfn.TEXTSPLIT(E231,"_")</f>
        <v>Random1000</v>
      </c>
      <c r="B231" t="str">
        <v>Point</v>
      </c>
      <c r="C231" t="str">
        <v>45</v>
      </c>
      <c r="D231" t="str">
        <v>Standard</v>
      </c>
      <c r="E231" t="s">
        <v>479</v>
      </c>
      <c r="F231" s="10">
        <v>79.713356018066406</v>
      </c>
      <c r="G231" s="10">
        <v>69.676185607910099</v>
      </c>
      <c r="H231" s="21">
        <v>118.264350891113</v>
      </c>
      <c r="I231" s="10">
        <v>69.198997497558594</v>
      </c>
      <c r="J231" s="21">
        <v>88.321983337402301</v>
      </c>
      <c r="K231" s="10">
        <v>52.034000396728501</v>
      </c>
      <c r="L231" s="10">
        <v>86.998756408691406</v>
      </c>
      <c r="M231" s="10">
        <v>57.033130645751903</v>
      </c>
      <c r="N231" s="3">
        <v>0.47499999403953502</v>
      </c>
      <c r="O231" s="3">
        <v>0.576549232006073</v>
      </c>
      <c r="P231" s="3">
        <v>0.65461140871047896</v>
      </c>
      <c r="Q231" s="3">
        <v>0.62645512819290095</v>
      </c>
      <c r="R231" s="3">
        <v>0.59585380554199197</v>
      </c>
      <c r="S231" s="3">
        <v>0.595875203609466</v>
      </c>
      <c r="T231" s="3">
        <v>0.595875203609466</v>
      </c>
      <c r="U231">
        <v>13</v>
      </c>
      <c r="V231">
        <v>2</v>
      </c>
      <c r="W231">
        <v>100</v>
      </c>
      <c r="X231">
        <v>0.99000000953674305</v>
      </c>
      <c r="Y231">
        <v>1.29999995231628</v>
      </c>
      <c r="Z231">
        <v>0.89999997615814198</v>
      </c>
      <c r="AA231" s="10">
        <v>3.07620000839233</v>
      </c>
      <c r="AB231" s="10">
        <v>6.23419141769409</v>
      </c>
      <c r="AC231" s="10">
        <v>43.077857971191399</v>
      </c>
      <c r="AD231" s="10">
        <v>85.615615844726506</v>
      </c>
      <c r="AE231" s="10">
        <v>0.29570105671882602</v>
      </c>
      <c r="AF231" s="10">
        <v>0.28610125184059099</v>
      </c>
      <c r="AG231" s="10">
        <v>1.0758341550827</v>
      </c>
      <c r="AH231" s="10">
        <v>1.00200200080871</v>
      </c>
      <c r="AI231" s="3">
        <f>ABS((J231-F231)/F231)</f>
        <v>0.1079947922075294</v>
      </c>
      <c r="AJ231" s="3">
        <f>ABS((J231-G231)/G231)</f>
        <v>0.26760646506136249</v>
      </c>
      <c r="AK231" s="3">
        <f>(AVERAGEIF($E:$E,_xlfn.CONCAT($A231,"_",$B231,"_",$C231,"_Standard"),$J:$J)-$J231)/$J231</f>
        <v>0</v>
      </c>
      <c r="AL231" s="3">
        <f>(AVERAGEIF($E:$E,_xlfn.CONCAT($A231,"_",$B231,"_",$C231,"_Standard"),$H:$H)-$H231)/$H231</f>
        <v>0</v>
      </c>
      <c r="AM231" s="3">
        <f>($J231+$M231-$L231)/$M231</f>
        <v>1.0232010221730563</v>
      </c>
    </row>
    <row r="232" spans="1:39" x14ac:dyDescent="0.25">
      <c r="A232" t="str" cm="1">
        <f t="array" ref="A232:D232">_xlfn.TEXTSPLIT(E232,"_")</f>
        <v>Random1000</v>
      </c>
      <c r="B232" t="str">
        <v>Point</v>
      </c>
      <c r="C232" t="str">
        <v>Oblique</v>
      </c>
      <c r="D232" t="str">
        <v>Standard</v>
      </c>
      <c r="E232" t="s">
        <v>483</v>
      </c>
      <c r="F232" s="10">
        <v>120.686309814453</v>
      </c>
      <c r="G232" s="10">
        <v>69.644203186035099</v>
      </c>
      <c r="H232" s="21">
        <v>149.41789245605401</v>
      </c>
      <c r="I232" s="10">
        <v>88.361000061035099</v>
      </c>
      <c r="J232" s="21">
        <v>124.694328308105</v>
      </c>
      <c r="K232" s="10">
        <v>73.402999877929602</v>
      </c>
      <c r="L232" s="10">
        <v>122.338401794433</v>
      </c>
      <c r="M232" s="10">
        <v>74.277633666992102</v>
      </c>
      <c r="N232" s="3">
        <v>0.64700001478195102</v>
      </c>
      <c r="O232" s="3">
        <v>0.69837415218353205</v>
      </c>
      <c r="P232" s="3">
        <v>0.76082038879394498</v>
      </c>
      <c r="Q232" s="3">
        <v>0.653267681598663</v>
      </c>
      <c r="R232" s="3">
        <v>0.62436538934707597</v>
      </c>
      <c r="S232" s="3">
        <v>0.62443900108337402</v>
      </c>
      <c r="T232" s="3">
        <v>0.62443900108337402</v>
      </c>
      <c r="U232">
        <v>13</v>
      </c>
      <c r="V232">
        <v>2</v>
      </c>
      <c r="W232">
        <v>100</v>
      </c>
      <c r="X232">
        <v>0.99000000953674305</v>
      </c>
      <c r="Y232">
        <v>1.29999995231628</v>
      </c>
      <c r="Z232">
        <v>0.89999997615814198</v>
      </c>
      <c r="AA232" s="10">
        <v>3.04419517517089</v>
      </c>
      <c r="AB232" s="10">
        <v>6.1344966888427699</v>
      </c>
      <c r="AC232" s="10">
        <v>43.063831329345703</v>
      </c>
      <c r="AD232" s="10">
        <v>85.615615844726506</v>
      </c>
      <c r="AE232" s="10">
        <v>0.28400141000747597</v>
      </c>
      <c r="AF232" s="10">
        <v>0.27230173349380399</v>
      </c>
      <c r="AG232" s="10">
        <v>1.07598781585693</v>
      </c>
      <c r="AH232" s="10">
        <v>1.00200200080871</v>
      </c>
      <c r="AI232" s="3">
        <f>ABS((J232-F232)/F232)</f>
        <v>3.3210216633635235E-2</v>
      </c>
      <c r="AJ232" s="3">
        <f>ABS((J232-G232)/G232)</f>
        <v>0.79044805746457913</v>
      </c>
      <c r="AK232" s="3">
        <f>(AVERAGEIF($E:$E,_xlfn.CONCAT($A232,"_",$B232,"_",$C232,"_Standard"),$J:$J)-$J232)/$J232</f>
        <v>0</v>
      </c>
      <c r="AL232" s="3">
        <f>(AVERAGEIF($E:$E,_xlfn.CONCAT($A232,"_",$B232,"_",$C232,"_Standard"),$H:$H)-$H232)/$H232</f>
        <v>0</v>
      </c>
      <c r="AM232" s="3">
        <f>($J232+$M232-$L232)/$M232</f>
        <v>1.0317178455661939</v>
      </c>
    </row>
    <row r="233" spans="1:39" x14ac:dyDescent="0.25">
      <c r="A233" t="str" cm="1">
        <f t="array" ref="A233:D233">_xlfn.TEXTSPLIT(E233,"_")</f>
        <v>Random1000</v>
      </c>
      <c r="B233" t="str">
        <v>Point</v>
      </c>
      <c r="C233" t="str">
        <v>Parallel</v>
      </c>
      <c r="D233" t="str">
        <v>Standard</v>
      </c>
      <c r="E233" t="s">
        <v>474</v>
      </c>
      <c r="F233" s="10">
        <v>79.299629211425696</v>
      </c>
      <c r="G233" s="10">
        <v>69.676185607910099</v>
      </c>
      <c r="H233" s="21">
        <v>115.42234039306599</v>
      </c>
      <c r="I233" s="10">
        <v>67.889999389648395</v>
      </c>
      <c r="J233" s="21">
        <v>87.945205688476506</v>
      </c>
      <c r="K233" s="10">
        <v>52.084999084472599</v>
      </c>
      <c r="L233" s="10">
        <v>87.085205078125</v>
      </c>
      <c r="M233" s="10">
        <v>63.165969848632798</v>
      </c>
      <c r="N233" s="3">
        <v>0.56499999761581399</v>
      </c>
      <c r="O233" s="3">
        <v>0.41372644901275601</v>
      </c>
      <c r="P233" s="3">
        <v>0.72273409366607599</v>
      </c>
      <c r="Q233" s="3">
        <v>0.67159867286682096</v>
      </c>
      <c r="R233" s="3">
        <v>0.62902784347534102</v>
      </c>
      <c r="S233" s="3">
        <v>0.62927728891372603</v>
      </c>
      <c r="T233" s="3">
        <v>0.62927728891372603</v>
      </c>
      <c r="U233">
        <v>13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0">
        <v>3.00959873199462</v>
      </c>
      <c r="AB233" s="10">
        <v>6.0949940681457502</v>
      </c>
      <c r="AC233" s="10">
        <v>43.077857971191399</v>
      </c>
      <c r="AD233" s="10">
        <v>85.615615844726506</v>
      </c>
      <c r="AE233" s="10">
        <v>0.27930146455764698</v>
      </c>
      <c r="AF233" s="10">
        <v>0.27240151166915799</v>
      </c>
      <c r="AG233" s="10">
        <v>1.0758341550827</v>
      </c>
      <c r="AH233" s="10">
        <v>1.00200200080871</v>
      </c>
      <c r="AI233" s="3">
        <f>ABS((J233-F233)/F233)</f>
        <v>0.10902417278648678</v>
      </c>
      <c r="AJ233" s="3">
        <f>ABS((J233-G233)/G233)</f>
        <v>0.26219891231377035</v>
      </c>
      <c r="AK233" s="3">
        <f>(AVERAGEIF($E:$E,_xlfn.CONCAT($A233,"_",$B233,"_",$C233,"_Standard"),$J:$J)-$J233)/$J233</f>
        <v>0</v>
      </c>
      <c r="AL233" s="3">
        <f>(AVERAGEIF($E:$E,_xlfn.CONCAT($A233,"_",$B233,"_",$C233,"_Standard"),$H:$H)-$H233)/$H233</f>
        <v>0</v>
      </c>
      <c r="AM233" s="3">
        <f>($J233+$M233-$L233)/$M233</f>
        <v>1.0136149355802242</v>
      </c>
    </row>
    <row r="234" spans="1:39" x14ac:dyDescent="0.25">
      <c r="A234" t="str" cm="1">
        <f t="array" ref="A234:D234">_xlfn.TEXTSPLIT(E234,"_")</f>
        <v>Sponza</v>
      </c>
      <c r="B234" t="str">
        <v>Plane</v>
      </c>
      <c r="C234" t="str">
        <v>15</v>
      </c>
      <c r="D234" t="str">
        <v>Standard</v>
      </c>
      <c r="E234" t="s">
        <v>499</v>
      </c>
      <c r="F234" s="10">
        <v>314.71221923828102</v>
      </c>
      <c r="G234" s="10">
        <v>160.636627197265</v>
      </c>
      <c r="H234" s="21">
        <v>329.67028808593699</v>
      </c>
      <c r="I234" s="10">
        <v>236.427001953125</v>
      </c>
      <c r="J234" s="21">
        <v>328.39309692382801</v>
      </c>
      <c r="K234" s="10">
        <v>235.781005859375</v>
      </c>
      <c r="L234" s="10">
        <v>171.67964172363199</v>
      </c>
      <c r="M234" s="10">
        <v>182.45715332031199</v>
      </c>
      <c r="N234" s="3">
        <v>0.99299997091293302</v>
      </c>
      <c r="O234" s="3">
        <v>0.56349825859069802</v>
      </c>
      <c r="P234" s="3">
        <v>0.609882771968841</v>
      </c>
      <c r="Q234" s="3">
        <v>0.56851857900619496</v>
      </c>
      <c r="R234" s="3">
        <v>0.59439176321029596</v>
      </c>
      <c r="S234" s="3">
        <v>0.65728974342346103</v>
      </c>
      <c r="T234" s="3">
        <v>0.69799208641052202</v>
      </c>
      <c r="U234">
        <v>29</v>
      </c>
      <c r="V234">
        <v>2</v>
      </c>
      <c r="W234">
        <v>100</v>
      </c>
      <c r="X234">
        <v>0.99000000953674305</v>
      </c>
      <c r="Y234">
        <v>1.29999995231628</v>
      </c>
      <c r="Z234">
        <v>0.89999997615814198</v>
      </c>
      <c r="AA234" s="10">
        <v>282.950927734375</v>
      </c>
      <c r="AB234" s="10">
        <v>768.99206542968705</v>
      </c>
      <c r="AC234" s="10">
        <v>43.618595123291001</v>
      </c>
      <c r="AD234" s="10">
        <v>76.229072570800696</v>
      </c>
      <c r="AE234" s="10">
        <v>43.043067932128899</v>
      </c>
      <c r="AF234" s="10">
        <v>51.652816772460902</v>
      </c>
      <c r="AG234" s="10">
        <v>1.8318817615509</v>
      </c>
      <c r="AH234" s="10">
        <v>1.4165676832198999</v>
      </c>
      <c r="AI234" s="3">
        <f>ABS((J234-F234)/F234)</f>
        <v>4.3471072456797925E-2</v>
      </c>
      <c r="AJ234" s="3">
        <f>ABS((J234-G234)/G234)</f>
        <v>1.0443226594925621</v>
      </c>
      <c r="AK234" s="3">
        <f>(AVERAGEIF($E:$E,_xlfn.CONCAT($A234,"_",$B234,"_",$C234,"_Standard"),$J:$J)-$J234)/$J234</f>
        <v>0</v>
      </c>
      <c r="AL234" s="3">
        <f>(AVERAGEIF($E:$E,_xlfn.CONCAT($A234,"_",$B234,"_",$C234,"_Standard"),$H:$H)-$H234)/$H234</f>
        <v>0</v>
      </c>
      <c r="AM234" s="3">
        <f>($J234+$M234-$L234)/$M234</f>
        <v>1.8589055147927158</v>
      </c>
    </row>
    <row r="235" spans="1:39" x14ac:dyDescent="0.25">
      <c r="A235" t="str" cm="1">
        <f t="array" ref="A235:D235">_xlfn.TEXTSPLIT(E235,"_")</f>
        <v>Sponza</v>
      </c>
      <c r="B235" t="str">
        <v>Plane</v>
      </c>
      <c r="C235" t="str">
        <v>45</v>
      </c>
      <c r="D235" t="str">
        <v>Standard</v>
      </c>
      <c r="E235" t="s">
        <v>500</v>
      </c>
      <c r="F235" s="10">
        <v>305.40417480468699</v>
      </c>
      <c r="G235" s="10">
        <v>187.41955566406199</v>
      </c>
      <c r="H235" s="21">
        <v>294.936431884765</v>
      </c>
      <c r="I235" s="10">
        <v>210.70300292968699</v>
      </c>
      <c r="J235" s="21">
        <v>293.47198486328102</v>
      </c>
      <c r="K235" s="10">
        <v>209.93299865722599</v>
      </c>
      <c r="L235" s="10">
        <v>161.05397033691401</v>
      </c>
      <c r="M235" s="10">
        <v>27.1185188293457</v>
      </c>
      <c r="N235" s="3">
        <v>0.94599997997283902</v>
      </c>
      <c r="O235" s="3">
        <v>0.51009547710418701</v>
      </c>
      <c r="P235" s="3">
        <v>0.54733914136886597</v>
      </c>
      <c r="Q235" s="3">
        <v>0.51719003915786699</v>
      </c>
      <c r="R235" s="3">
        <v>0.55420261621475198</v>
      </c>
      <c r="S235" s="3">
        <v>0.61616462469100897</v>
      </c>
      <c r="T235" s="3">
        <v>0.66034591197967496</v>
      </c>
      <c r="U235">
        <v>29</v>
      </c>
      <c r="V235">
        <v>2</v>
      </c>
      <c r="W235">
        <v>100</v>
      </c>
      <c r="X235">
        <v>0.99000000953674305</v>
      </c>
      <c r="Y235">
        <v>1.29999995231628</v>
      </c>
      <c r="Z235">
        <v>0.89999997615814198</v>
      </c>
      <c r="AA235" s="10">
        <v>292.60202026367102</v>
      </c>
      <c r="AB235" s="10">
        <v>762.28045654296795</v>
      </c>
      <c r="AC235" s="10">
        <v>43.627368927001903</v>
      </c>
      <c r="AD235" s="10">
        <v>76.229072570800696</v>
      </c>
      <c r="AE235" s="10">
        <v>44.050888061523402</v>
      </c>
      <c r="AF235" s="10">
        <v>50.762943267822202</v>
      </c>
      <c r="AG235" s="10">
        <v>1.8246757984161299</v>
      </c>
      <c r="AH235" s="10">
        <v>1.4165676832198999</v>
      </c>
      <c r="AI235" s="3">
        <f>ABS((J235-F235)/F235)</f>
        <v>3.9070159892335712E-2</v>
      </c>
      <c r="AJ235" s="3">
        <f>ABS((J235-G235)/G235)</f>
        <v>0.56585572846683874</v>
      </c>
      <c r="AK235" s="3">
        <f>(AVERAGEIF($E:$E,_xlfn.CONCAT($A235,"_",$B235,"_",$C235,"_Standard"),$J:$J)-$J235)/$J235</f>
        <v>0</v>
      </c>
      <c r="AL235" s="3">
        <f>(AVERAGEIF($E:$E,_xlfn.CONCAT($A235,"_",$B235,"_",$C235,"_Standard"),$H:$H)-$H235)/$H235</f>
        <v>0</v>
      </c>
      <c r="AM235" s="3">
        <f>($J235+$M235-$L235)/$M235</f>
        <v>5.8829368358818268</v>
      </c>
    </row>
    <row r="236" spans="1:39" x14ac:dyDescent="0.25">
      <c r="A236" t="str" cm="1">
        <f t="array" ref="A236:D236">_xlfn.TEXTSPLIT(E236,"_")</f>
        <v>Sponza</v>
      </c>
      <c r="B236" t="str">
        <v>Plane</v>
      </c>
      <c r="C236" t="str">
        <v>Oblique</v>
      </c>
      <c r="D236" t="str">
        <v>Standard</v>
      </c>
      <c r="E236" t="s">
        <v>501</v>
      </c>
      <c r="F236" s="10">
        <v>332.53811645507801</v>
      </c>
      <c r="G236" s="10">
        <v>152.93045043945301</v>
      </c>
      <c r="H236" s="21">
        <v>339.18255615234301</v>
      </c>
      <c r="I236" s="10">
        <v>229.51800537109301</v>
      </c>
      <c r="J236" s="21">
        <v>338.60772705078102</v>
      </c>
      <c r="K236" s="10">
        <v>229.20899963378901</v>
      </c>
      <c r="L236" s="10">
        <v>200.05584716796801</v>
      </c>
      <c r="M236" s="10">
        <v>44.215385437011697</v>
      </c>
      <c r="N236" s="3">
        <v>0.98699998855590798</v>
      </c>
      <c r="O236" s="3">
        <v>0.54340630769729603</v>
      </c>
      <c r="P236" s="3">
        <v>0.72330033779144198</v>
      </c>
      <c r="Q236" s="3">
        <v>0.66983217000961304</v>
      </c>
      <c r="R236" s="3">
        <v>0.67256110906600897</v>
      </c>
      <c r="S236" s="3">
        <v>0.69544392824172896</v>
      </c>
      <c r="T236" s="3">
        <v>0.72558021545410101</v>
      </c>
      <c r="U236">
        <v>28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0">
        <v>200.38294982910099</v>
      </c>
      <c r="AB236" s="10">
        <v>760.70690917968705</v>
      </c>
      <c r="AC236" s="10">
        <v>41.962005615234297</v>
      </c>
      <c r="AD236" s="10">
        <v>76.229072570800696</v>
      </c>
      <c r="AE236" s="10">
        <v>32.328113555908203</v>
      </c>
      <c r="AF236" s="10">
        <v>50.75777053833</v>
      </c>
      <c r="AG236" s="10">
        <v>1.8937695026397701</v>
      </c>
      <c r="AH236" s="10">
        <v>1.4165676832198999</v>
      </c>
      <c r="AI236" s="3">
        <f>ABS((J236-F236)/F236)</f>
        <v>1.8252375578493855E-2</v>
      </c>
      <c r="AJ236" s="3">
        <f>ABS((J236-G236)/G236)</f>
        <v>1.214128880662912</v>
      </c>
      <c r="AK236" s="3">
        <f>(AVERAGEIF($E:$E,_xlfn.CONCAT($A236,"_",$B236,"_",$C236,"_Standard"),$J:$J)-$J236)/$J236</f>
        <v>0</v>
      </c>
      <c r="AL236" s="3">
        <f>(AVERAGEIF($E:$E,_xlfn.CONCAT($A236,"_",$B236,"_",$C236,"_Standard"),$H:$H)-$H236)/$H236</f>
        <v>0</v>
      </c>
      <c r="AM236" s="3">
        <f>($J236+$M236-$L236)/$M236</f>
        <v>4.1335671625025432</v>
      </c>
    </row>
    <row r="237" spans="1:39" x14ac:dyDescent="0.25">
      <c r="A237" t="str" cm="1">
        <f t="array" ref="A237:D237">_xlfn.TEXTSPLIT(E237,"_")</f>
        <v>Sponza</v>
      </c>
      <c r="B237" t="str">
        <v>Plane</v>
      </c>
      <c r="C237" t="str">
        <v>Parallel</v>
      </c>
      <c r="D237" t="str">
        <v>Standard</v>
      </c>
      <c r="E237" t="s">
        <v>490</v>
      </c>
      <c r="F237" s="10">
        <v>246.43064880371</v>
      </c>
      <c r="G237" s="10">
        <v>161.46040344238199</v>
      </c>
      <c r="H237" s="21">
        <v>249.85638427734301</v>
      </c>
      <c r="I237" s="10">
        <v>177.10200500488199</v>
      </c>
      <c r="J237" s="21">
        <v>248.66720581054599</v>
      </c>
      <c r="K237" s="10">
        <v>176.50100708007801</v>
      </c>
      <c r="L237" s="10">
        <v>142.33184814453099</v>
      </c>
      <c r="M237" s="10">
        <v>198.19999694824199</v>
      </c>
      <c r="N237" s="3">
        <v>0.99500000476837103</v>
      </c>
      <c r="O237" s="3">
        <v>0.64863151311874301</v>
      </c>
      <c r="P237" s="3">
        <v>0.64851015806198098</v>
      </c>
      <c r="Q237" s="3">
        <v>0.56792354583740201</v>
      </c>
      <c r="R237" s="3">
        <v>0.60911267995834295</v>
      </c>
      <c r="S237" s="3">
        <v>0.66997581720352095</v>
      </c>
      <c r="T237" s="3">
        <v>0.71000415086746205</v>
      </c>
      <c r="U237">
        <v>28</v>
      </c>
      <c r="V237">
        <v>2</v>
      </c>
      <c r="W237">
        <v>100</v>
      </c>
      <c r="X237">
        <v>0.99000000953674305</v>
      </c>
      <c r="Y237">
        <v>1.29999995231628</v>
      </c>
      <c r="Z237">
        <v>0.89999997615814198</v>
      </c>
      <c r="AA237" s="10">
        <v>291.18182373046801</v>
      </c>
      <c r="AB237" s="10">
        <v>769.37567138671795</v>
      </c>
      <c r="AC237" s="10">
        <v>43.587013244628899</v>
      </c>
      <c r="AD237" s="10">
        <v>76.229072570800696</v>
      </c>
      <c r="AE237" s="10">
        <v>43.855640411376903</v>
      </c>
      <c r="AF237" s="10">
        <v>51.515613555908203</v>
      </c>
      <c r="AG237" s="10">
        <v>1.83025467395782</v>
      </c>
      <c r="AH237" s="10">
        <v>1.4165676832198999</v>
      </c>
      <c r="AI237" s="3">
        <f>ABS((J237-F237)/F237)</f>
        <v>9.0758069976007109E-3</v>
      </c>
      <c r="AJ237" s="3">
        <f>ABS((J237-G237)/G237)</f>
        <v>0.54011262519410352</v>
      </c>
      <c r="AK237" s="3">
        <f>(AVERAGEIF($E:$E,_xlfn.CONCAT($A237,"_",$B237,"_",$C237,"_Standard"),$J:$J)-$J237)/$J237</f>
        <v>0</v>
      </c>
      <c r="AL237" s="3">
        <f>(AVERAGEIF($E:$E,_xlfn.CONCAT($A237,"_",$B237,"_",$C237,"_Standard"),$H:$H)-$H237)/$H237</f>
        <v>0</v>
      </c>
      <c r="AM237" s="3">
        <f>($J237+$M237-$L237)/$M237</f>
        <v>1.5365053446180601</v>
      </c>
    </row>
    <row r="238" spans="1:39" x14ac:dyDescent="0.25">
      <c r="A238" t="str" cm="1">
        <f t="array" ref="A238:D238">_xlfn.TEXTSPLIT(E238,"_")</f>
        <v>Sponza</v>
      </c>
      <c r="B238" t="str">
        <v>Point</v>
      </c>
      <c r="C238" t="str">
        <v>15</v>
      </c>
      <c r="D238" t="str">
        <v>Standard</v>
      </c>
      <c r="E238" t="s">
        <v>506</v>
      </c>
      <c r="F238" s="10">
        <v>397.37707519531199</v>
      </c>
      <c r="G238" s="10">
        <v>215.95138549804599</v>
      </c>
      <c r="H238" s="21">
        <v>403.06936645507801</v>
      </c>
      <c r="I238" s="10">
        <v>292.600006103515</v>
      </c>
      <c r="J238" s="21">
        <v>402.64538574218699</v>
      </c>
      <c r="K238" s="10">
        <v>292.38800048828102</v>
      </c>
      <c r="L238" s="10">
        <v>173.73017883300699</v>
      </c>
      <c r="M238" s="10">
        <v>47.111110687255803</v>
      </c>
      <c r="N238" s="3">
        <v>0.990999996662139</v>
      </c>
      <c r="O238" s="3">
        <v>0.37978607416152899</v>
      </c>
      <c r="P238" s="3">
        <v>0.64966166019439697</v>
      </c>
      <c r="Q238" s="3">
        <v>0.64001524448394698</v>
      </c>
      <c r="R238" s="3">
        <v>0.66037040948867798</v>
      </c>
      <c r="S238" s="3">
        <v>0.69241833686828602</v>
      </c>
      <c r="T238" s="3">
        <v>0.73472523689269997</v>
      </c>
      <c r="U238">
        <v>33</v>
      </c>
      <c r="V238">
        <v>2</v>
      </c>
      <c r="W238">
        <v>100</v>
      </c>
      <c r="X238">
        <v>0.99000000953674305</v>
      </c>
      <c r="Y238">
        <v>1.29999995231628</v>
      </c>
      <c r="Z238">
        <v>0.89999997615814198</v>
      </c>
      <c r="AA238" s="10">
        <v>281.14025878906199</v>
      </c>
      <c r="AB238" s="10">
        <v>762.19781494140602</v>
      </c>
      <c r="AC238" s="10">
        <v>43.354312896728501</v>
      </c>
      <c r="AD238" s="10">
        <v>76.229072570800696</v>
      </c>
      <c r="AE238" s="10">
        <v>42.042491912841797</v>
      </c>
      <c r="AF238" s="10">
        <v>50.844303131103501</v>
      </c>
      <c r="AG238" s="10">
        <v>1.8069832324981601</v>
      </c>
      <c r="AH238" s="10">
        <v>1.4165676832198999</v>
      </c>
      <c r="AI238" s="3">
        <f>ABS((J238-F238)/F238)</f>
        <v>1.3257711316853419E-2</v>
      </c>
      <c r="AJ238" s="3">
        <f>ABS((J238-G238)/G238)</f>
        <v>0.86451864994323113</v>
      </c>
      <c r="AK238" s="3">
        <f>(AVERAGEIF($E:$E,_xlfn.CONCAT($A238,"_",$B238,"_",$C238,"_Standard"),$J:$J)-$J238)/$J238</f>
        <v>0</v>
      </c>
      <c r="AL238" s="3">
        <f>(AVERAGEIF($E:$E,_xlfn.CONCAT($A238,"_",$B238,"_",$C238,"_Standard"),$H:$H)-$H238)/$H238</f>
        <v>0</v>
      </c>
      <c r="AM238" s="3">
        <f>($J238+$M238-$L238)/$M238</f>
        <v>5.8590492469774151</v>
      </c>
    </row>
    <row r="239" spans="1:39" x14ac:dyDescent="0.25">
      <c r="A239" t="str" cm="1">
        <f t="array" ref="A239:D239">_xlfn.TEXTSPLIT(E239,"_")</f>
        <v>Sponza</v>
      </c>
      <c r="B239" t="str">
        <v>Point</v>
      </c>
      <c r="C239" t="str">
        <v>45</v>
      </c>
      <c r="D239" t="str">
        <v>Standard</v>
      </c>
      <c r="E239" t="s">
        <v>507</v>
      </c>
      <c r="F239" s="10">
        <v>357.44860839843699</v>
      </c>
      <c r="G239" s="10">
        <v>218.537994384765</v>
      </c>
      <c r="H239" s="21">
        <v>394.09353637695301</v>
      </c>
      <c r="I239" s="10">
        <v>274.53698730468699</v>
      </c>
      <c r="J239" s="21">
        <v>391.82751464843699</v>
      </c>
      <c r="K239" s="10">
        <v>273.385009765625</v>
      </c>
      <c r="L239" s="10">
        <v>201.37911987304599</v>
      </c>
      <c r="M239" s="10">
        <v>20.7889900207519</v>
      </c>
      <c r="N239" s="3">
        <v>0.89099997282028198</v>
      </c>
      <c r="O239" s="3">
        <v>0.46856367588043202</v>
      </c>
      <c r="P239" s="3">
        <v>0.66744649410247803</v>
      </c>
      <c r="Q239" s="3">
        <v>0.68841409683227495</v>
      </c>
      <c r="R239" s="3">
        <v>0.66163372993469205</v>
      </c>
      <c r="S239" s="3">
        <v>0.69016563892364502</v>
      </c>
      <c r="T239" s="3">
        <v>0.73591536283492998</v>
      </c>
      <c r="U239">
        <v>32</v>
      </c>
      <c r="V239">
        <v>2</v>
      </c>
      <c r="W239">
        <v>100</v>
      </c>
      <c r="X239">
        <v>0.99000000953674305</v>
      </c>
      <c r="Y239">
        <v>1.29999995231628</v>
      </c>
      <c r="Z239">
        <v>0.89999997615814198</v>
      </c>
      <c r="AA239" s="10">
        <v>308.170166015625</v>
      </c>
      <c r="AB239" s="10">
        <v>781.59381103515602</v>
      </c>
      <c r="AC239" s="10">
        <v>43.390132904052699</v>
      </c>
      <c r="AD239" s="10">
        <v>76.229072570800696</v>
      </c>
      <c r="AE239" s="10">
        <v>46.5431098937988</v>
      </c>
      <c r="AF239" s="10">
        <v>52.696865081787102</v>
      </c>
      <c r="AG239" s="10">
        <v>1.8148125410079901</v>
      </c>
      <c r="AH239" s="10">
        <v>1.4165676832198999</v>
      </c>
      <c r="AI239" s="3">
        <f>ABS((J239-F239)/F239)</f>
        <v>9.6178598663556381E-2</v>
      </c>
      <c r="AJ239" s="3">
        <f>ABS((J239-G239)/G239)</f>
        <v>0.79294916543698535</v>
      </c>
      <c r="AK239" s="3">
        <f>(AVERAGEIF($E:$E,_xlfn.CONCAT($A239,"_",$B239,"_",$C239,"_Standard"),$J:$J)-$J239)/$J239</f>
        <v>0</v>
      </c>
      <c r="AL239" s="3">
        <f>(AVERAGEIF($E:$E,_xlfn.CONCAT($A239,"_",$B239,"_",$C239,"_Standard"),$H:$H)-$H239)/$H239</f>
        <v>0</v>
      </c>
      <c r="AM239" s="3">
        <f>($J239+$M239-$L239)/$M239</f>
        <v>10.161021992183477</v>
      </c>
    </row>
    <row r="240" spans="1:39" x14ac:dyDescent="0.25">
      <c r="A240" t="str" cm="1">
        <f t="array" ref="A240:D240">_xlfn.TEXTSPLIT(E240,"_")</f>
        <v>Sponza</v>
      </c>
      <c r="B240" t="str">
        <v>Point</v>
      </c>
      <c r="C240" t="str">
        <v>Oblique</v>
      </c>
      <c r="D240" t="str">
        <v>Standard</v>
      </c>
      <c r="E240" t="s">
        <v>508</v>
      </c>
      <c r="F240" s="10">
        <v>464.87121582031199</v>
      </c>
      <c r="G240" s="10">
        <v>184.99440002441401</v>
      </c>
      <c r="H240" s="21">
        <v>467.89456176757801</v>
      </c>
      <c r="I240" s="10">
        <v>344.07199096679602</v>
      </c>
      <c r="J240" s="21">
        <v>465.76712036132801</v>
      </c>
      <c r="K240" s="10">
        <v>342.71301269531199</v>
      </c>
      <c r="L240" s="10">
        <v>183.07122802734301</v>
      </c>
      <c r="M240" s="10">
        <v>66.4923095703125</v>
      </c>
      <c r="N240" s="3">
        <v>0.962000012397766</v>
      </c>
      <c r="O240" s="3">
        <v>0.165234059095382</v>
      </c>
      <c r="P240" s="3">
        <v>0.57608979940414395</v>
      </c>
      <c r="Q240" s="3">
        <v>0.67044723033904996</v>
      </c>
      <c r="R240" s="3">
        <v>0.68791860342025701</v>
      </c>
      <c r="S240" s="3">
        <v>0.70415389537811202</v>
      </c>
      <c r="T240" s="3">
        <v>0.73078334331512396</v>
      </c>
      <c r="U240">
        <v>31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0">
        <v>251.894607543945</v>
      </c>
      <c r="AB240" s="10">
        <v>780.74603271484295</v>
      </c>
      <c r="AC240" s="10">
        <v>43.093887329101499</v>
      </c>
      <c r="AD240" s="10">
        <v>76.229072570800696</v>
      </c>
      <c r="AE240" s="10">
        <v>38.569351196288999</v>
      </c>
      <c r="AF240" s="10">
        <v>53.007144927978501</v>
      </c>
      <c r="AG240" s="10">
        <v>1.82638192176818</v>
      </c>
      <c r="AH240" s="10">
        <v>1.4165676832198999</v>
      </c>
      <c r="AI240" s="3">
        <f>ABS((J240-F240)/F240)</f>
        <v>1.9272101832227002E-3</v>
      </c>
      <c r="AJ240" s="3">
        <f>ABS((J240-G240)/G240)</f>
        <v>1.5177363222879179</v>
      </c>
      <c r="AK240" s="3">
        <f>(AVERAGEIF($E:$E,_xlfn.CONCAT($A240,"_",$B240,"_",$C240,"_Standard"),$J:$J)-$J240)/$J240</f>
        <v>0</v>
      </c>
      <c r="AL240" s="3">
        <f>(AVERAGEIF($E:$E,_xlfn.CONCAT($A240,"_",$B240,"_",$C240,"_Standard"),$H:$H)-$H240)/$H240</f>
        <v>0</v>
      </c>
      <c r="AM240" s="3">
        <f>($J240+$M240-$L240)/$M240</f>
        <v>5.2515577239056093</v>
      </c>
    </row>
    <row r="241" spans="1:39" x14ac:dyDescent="0.25">
      <c r="A241" t="str" cm="1">
        <f t="array" ref="A241:D241">_xlfn.TEXTSPLIT(E241,"_")</f>
        <v>Sponza</v>
      </c>
      <c r="B241" t="str">
        <v>Point</v>
      </c>
      <c r="C241" t="str">
        <v>Parallel</v>
      </c>
      <c r="D241" t="str">
        <v>Standard</v>
      </c>
      <c r="E241" t="s">
        <v>470</v>
      </c>
      <c r="F241" s="10">
        <v>375.57086181640602</v>
      </c>
      <c r="G241" s="10">
        <v>197.936279296875</v>
      </c>
      <c r="H241" s="21">
        <v>384.80017089843699</v>
      </c>
      <c r="I241" s="10">
        <v>273.95098876953102</v>
      </c>
      <c r="J241" s="21">
        <v>384.80017089843699</v>
      </c>
      <c r="K241" s="10">
        <v>273.95098876953102</v>
      </c>
      <c r="L241" s="10">
        <v>185.589431762695</v>
      </c>
      <c r="M241" s="10">
        <v>380.38650512695301</v>
      </c>
      <c r="N241" s="3">
        <v>1</v>
      </c>
      <c r="O241" s="3">
        <v>0.14216589927673301</v>
      </c>
      <c r="P241" s="3">
        <v>0.698655664920806</v>
      </c>
      <c r="Q241" s="3">
        <v>0.67690920829772905</v>
      </c>
      <c r="R241" s="3">
        <v>0.65649116039276101</v>
      </c>
      <c r="S241" s="3">
        <v>0.69140052795410101</v>
      </c>
      <c r="T241" s="3">
        <v>0.72605842351913397</v>
      </c>
      <c r="U241">
        <v>32</v>
      </c>
      <c r="V241">
        <v>2</v>
      </c>
      <c r="W241">
        <v>100</v>
      </c>
      <c r="X241">
        <v>0.99000000953674305</v>
      </c>
      <c r="Y241">
        <v>1.29999995231628</v>
      </c>
      <c r="Z241">
        <v>0.89999997615814198</v>
      </c>
      <c r="AA241" s="10">
        <v>265.005126953125</v>
      </c>
      <c r="AB241" s="10">
        <v>765.03607177734295</v>
      </c>
      <c r="AC241" s="10">
        <v>43.218841552734297</v>
      </c>
      <c r="AD241" s="10">
        <v>76.229072570800696</v>
      </c>
      <c r="AE241" s="10">
        <v>39.488918304443303</v>
      </c>
      <c r="AF241" s="10">
        <v>50.804485321044901</v>
      </c>
      <c r="AG241" s="10">
        <v>1.8174310922622601</v>
      </c>
      <c r="AH241" s="10">
        <v>1.4165676832198999</v>
      </c>
      <c r="AI241" s="3">
        <f>ABS((J241-F241)/F241)</f>
        <v>2.4574081805479944E-2</v>
      </c>
      <c r="AJ241" s="3">
        <f>ABS((J241-G241)/G241)</f>
        <v>0.94406084758870268</v>
      </c>
      <c r="AK241" s="3">
        <f>(AVERAGEIF($E:$E,_xlfn.CONCAT($A241,"_",$B241,"_",$C241,"_Standard"),$J:$J)-$J241)/$J241</f>
        <v>0</v>
      </c>
      <c r="AL241" s="3">
        <f>(AVERAGEIF($E:$E,_xlfn.CONCAT($A241,"_",$B241,"_",$C241,"_Standard"),$H:$H)-$H241)/$H241</f>
        <v>0</v>
      </c>
      <c r="AM241" s="3">
        <f>($J241+$M241-$L241)/$M241</f>
        <v>1.5237061158866714</v>
      </c>
    </row>
    <row r="242" spans="1:39" x14ac:dyDescent="0.25">
      <c r="A242" t="str" cm="1">
        <f t="array" ref="A242:D242">_xlfn.TEXTSPLIT(E242,"_")</f>
        <v>Suzanne</v>
      </c>
      <c r="B242" t="str">
        <v>Plane</v>
      </c>
      <c r="C242" t="str">
        <v>15</v>
      </c>
      <c r="D242" t="str">
        <v>Standard</v>
      </c>
      <c r="E242" t="s">
        <v>516</v>
      </c>
      <c r="F242" s="10">
        <v>53.735515594482401</v>
      </c>
      <c r="G242" s="10">
        <v>40.950016021728501</v>
      </c>
      <c r="H242" s="21">
        <v>60.076789855957003</v>
      </c>
      <c r="I242" s="10">
        <v>38.152000427246001</v>
      </c>
      <c r="J242" s="21">
        <v>53.357582092285099</v>
      </c>
      <c r="K242" s="10">
        <v>34.314998626708899</v>
      </c>
      <c r="L242" s="10">
        <v>53.0343627929687</v>
      </c>
      <c r="M242" s="10">
        <v>19.0345649719238</v>
      </c>
      <c r="N242" s="3">
        <v>0.64700001478195102</v>
      </c>
      <c r="O242" s="3">
        <v>0.49050509929656899</v>
      </c>
      <c r="P242" s="3">
        <v>0.55416613817214899</v>
      </c>
      <c r="Q242" s="3">
        <v>0.55328434705734197</v>
      </c>
      <c r="R242" s="3">
        <v>0.596024930477142</v>
      </c>
      <c r="S242" s="3">
        <v>0.60007601976394598</v>
      </c>
      <c r="T242" s="3">
        <v>0.60007601976394598</v>
      </c>
      <c r="U242">
        <v>16</v>
      </c>
      <c r="V242">
        <v>2</v>
      </c>
      <c r="W242">
        <v>100</v>
      </c>
      <c r="X242">
        <v>0.99000000953674305</v>
      </c>
      <c r="Y242">
        <v>1.29999995231628</v>
      </c>
      <c r="Z242">
        <v>0.89999997615814198</v>
      </c>
      <c r="AA242" s="10">
        <v>3.01479864120483</v>
      </c>
      <c r="AB242" s="10">
        <v>6.1697936058044398</v>
      </c>
      <c r="AC242" s="10">
        <v>45.964405059814403</v>
      </c>
      <c r="AD242" s="10">
        <v>88.482398986816406</v>
      </c>
      <c r="AE242" s="10">
        <v>0.347000062465667</v>
      </c>
      <c r="AF242" s="10">
        <v>0.30330103635787897</v>
      </c>
      <c r="AG242" s="10">
        <v>1.4238042831420801</v>
      </c>
      <c r="AH242" s="10">
        <v>1.1759834289550699</v>
      </c>
      <c r="AI242" s="3">
        <f>ABS((J242-F242)/F242)</f>
        <v>7.033216263325621E-3</v>
      </c>
      <c r="AJ242" s="3">
        <f>ABS((J242-G242)/G242)</f>
        <v>0.30299294788976433</v>
      </c>
      <c r="AK242" s="3">
        <f>(AVERAGEIF($E:$E,_xlfn.CONCAT($A242,"_",$B242,"_",$C242,"_Standard"),$J:$J)-$J242)/$J242</f>
        <v>0</v>
      </c>
      <c r="AL242" s="3">
        <f>(AVERAGEIF($E:$E,_xlfn.CONCAT($A242,"_",$B242,"_",$C242,"_Standard"),$H:$H)-$H242)/$H242</f>
        <v>0</v>
      </c>
      <c r="AM242" s="3">
        <f>($J242+$M242-$L242)/$M242</f>
        <v>1.0169806507158503</v>
      </c>
    </row>
    <row r="243" spans="1:39" x14ac:dyDescent="0.25">
      <c r="A243" t="str" cm="1">
        <f t="array" ref="A243:D243">_xlfn.TEXTSPLIT(E243,"_")</f>
        <v>Suzanne</v>
      </c>
      <c r="B243" t="str">
        <v>Plane</v>
      </c>
      <c r="C243" t="str">
        <v>45</v>
      </c>
      <c r="D243" t="str">
        <v>Standard</v>
      </c>
      <c r="E243" t="s">
        <v>517</v>
      </c>
      <c r="F243" s="10">
        <v>55.664352416992102</v>
      </c>
      <c r="G243" s="10">
        <v>40.496757507324197</v>
      </c>
      <c r="H243" s="21">
        <v>64.323204040527301</v>
      </c>
      <c r="I243" s="10">
        <v>40.688999176025298</v>
      </c>
      <c r="J243" s="21">
        <v>55.817173004150298</v>
      </c>
      <c r="K243" s="10">
        <v>35.805999755859297</v>
      </c>
      <c r="L243" s="10">
        <v>56.543952941894503</v>
      </c>
      <c r="M243" s="10">
        <v>19.071752548217699</v>
      </c>
      <c r="N243" s="3">
        <v>0.55400002002715998</v>
      </c>
      <c r="O243" s="3">
        <v>0.487288117408752</v>
      </c>
      <c r="P243" s="3">
        <v>0.52684253454208296</v>
      </c>
      <c r="Q243" s="3">
        <v>0.55477184057235696</v>
      </c>
      <c r="R243" s="3">
        <v>0.59321779012679998</v>
      </c>
      <c r="S243" s="3">
        <v>0.59757339954376198</v>
      </c>
      <c r="T243" s="3">
        <v>0.59757339954376198</v>
      </c>
      <c r="U243">
        <v>16</v>
      </c>
      <c r="V243">
        <v>2</v>
      </c>
      <c r="W243">
        <v>100</v>
      </c>
      <c r="X243">
        <v>0.99000000953674305</v>
      </c>
      <c r="Y243">
        <v>1.29999995231628</v>
      </c>
      <c r="Z243">
        <v>0.89999997615814198</v>
      </c>
      <c r="AA243" s="10">
        <v>3.2326970100402801</v>
      </c>
      <c r="AB243" s="10">
        <v>6.1383900642395002</v>
      </c>
      <c r="AC243" s="10">
        <v>46.447135925292898</v>
      </c>
      <c r="AD243" s="10">
        <v>88.482398986816406</v>
      </c>
      <c r="AE243" s="10">
        <v>0.34650039672851501</v>
      </c>
      <c r="AF243" s="10">
        <v>0.30240103602409302</v>
      </c>
      <c r="AG243" s="10">
        <v>1.4306167364120399</v>
      </c>
      <c r="AH243" s="10">
        <v>1.1759834289550699</v>
      </c>
      <c r="AI243" s="3">
        <f>ABS((J243-F243)/F243)</f>
        <v>2.7453941440544992E-3</v>
      </c>
      <c r="AJ243" s="3">
        <f>ABS((J243-G243)/G243)</f>
        <v>0.37831215237553939</v>
      </c>
      <c r="AK243" s="3">
        <f>(AVERAGEIF($E:$E,_xlfn.CONCAT($A243,"_",$B243,"_",$C243,"_Standard"),$J:$J)-$J243)/$J243</f>
        <v>0</v>
      </c>
      <c r="AL243" s="3">
        <f>(AVERAGEIF($E:$E,_xlfn.CONCAT($A243,"_",$B243,"_",$C243,"_Standard"),$H:$H)-$H243)/$H243</f>
        <v>0</v>
      </c>
      <c r="AM243" s="3">
        <f>($J243+$M243-$L243)/$M243</f>
        <v>0.9618923360133399</v>
      </c>
    </row>
    <row r="244" spans="1:39" x14ac:dyDescent="0.25">
      <c r="A244" t="str" cm="1">
        <f t="array" ref="A244:D244">_xlfn.TEXTSPLIT(E244,"_")</f>
        <v>Suzanne</v>
      </c>
      <c r="B244" t="str">
        <v>Plane</v>
      </c>
      <c r="C244" t="str">
        <v>Oblique</v>
      </c>
      <c r="D244" t="str">
        <v>Standard</v>
      </c>
      <c r="E244" t="s">
        <v>518</v>
      </c>
      <c r="F244" s="10">
        <v>23.802400588989201</v>
      </c>
      <c r="G244" s="10">
        <v>40.630218505859297</v>
      </c>
      <c r="H244" s="21">
        <v>28.145208358764599</v>
      </c>
      <c r="I244" s="10">
        <v>17.583000183105401</v>
      </c>
      <c r="J244" s="21">
        <v>23.699607849121001</v>
      </c>
      <c r="K244" s="10">
        <v>15.104000091552701</v>
      </c>
      <c r="L244" s="10">
        <v>22.752008438110298</v>
      </c>
      <c r="M244" s="10">
        <v>5.7960882186889604</v>
      </c>
      <c r="N244" s="3">
        <v>0.23299999535083701</v>
      </c>
      <c r="O244" s="3">
        <v>0.52768957614898604</v>
      </c>
      <c r="P244" s="3">
        <v>0.52768957614898604</v>
      </c>
      <c r="Q244" s="3">
        <v>0.55472600460052401</v>
      </c>
      <c r="R244" s="3">
        <v>0.60360240936279297</v>
      </c>
      <c r="S244" s="3">
        <v>0.61028081178665095</v>
      </c>
      <c r="T244" s="3">
        <v>0.61028081178665095</v>
      </c>
      <c r="U244">
        <v>16</v>
      </c>
      <c r="V244">
        <v>2</v>
      </c>
      <c r="W244">
        <v>100</v>
      </c>
      <c r="X244">
        <v>0.99000000953674305</v>
      </c>
      <c r="Y244">
        <v>1.29999995231628</v>
      </c>
      <c r="Z244">
        <v>0.89999997615814198</v>
      </c>
      <c r="AA244" s="10">
        <v>3.2138998508453298</v>
      </c>
      <c r="AB244" s="10">
        <v>6.1723918914794904</v>
      </c>
      <c r="AC244" s="10">
        <v>46.945888519287102</v>
      </c>
      <c r="AD244" s="10">
        <v>88.482398986816406</v>
      </c>
      <c r="AE244" s="10">
        <v>0.37259992957115101</v>
      </c>
      <c r="AF244" s="10">
        <v>0.30460110306739802</v>
      </c>
      <c r="AG244" s="10">
        <v>1.4383116960525499</v>
      </c>
      <c r="AH244" s="10">
        <v>1.1759834289550699</v>
      </c>
      <c r="AI244" s="3">
        <f>ABS((J244-F244)/F244)</f>
        <v>4.3185870888901301E-3</v>
      </c>
      <c r="AJ244" s="3">
        <f>ABS((J244-G244)/G244)</f>
        <v>0.41669996567448259</v>
      </c>
      <c r="AK244" s="3">
        <f>(AVERAGEIF($E:$E,_xlfn.CONCAT($A244,"_",$B244,"_",$C244,"_Standard"),$J:$J)-$J244)/$J244</f>
        <v>0</v>
      </c>
      <c r="AL244" s="3">
        <f>(AVERAGEIF($E:$E,_xlfn.CONCAT($A244,"_",$B244,"_",$C244,"_Standard"),$H:$H)-$H244)/$H244</f>
        <v>0</v>
      </c>
      <c r="AM244" s="3">
        <f>($J244+$M244-$L244)/$M244</f>
        <v>1.1634894734616454</v>
      </c>
    </row>
    <row r="245" spans="1:39" x14ac:dyDescent="0.25">
      <c r="A245" t="str" cm="1">
        <f t="array" ref="A245:D245">_xlfn.TEXTSPLIT(E245,"_")</f>
        <v>Suzanne</v>
      </c>
      <c r="B245" t="str">
        <v>Plane</v>
      </c>
      <c r="C245" t="str">
        <v>Parallel</v>
      </c>
      <c r="D245" t="str">
        <v>Standard</v>
      </c>
      <c r="E245" t="s">
        <v>520</v>
      </c>
      <c r="F245" s="10">
        <v>46.219081878662102</v>
      </c>
      <c r="G245" s="10">
        <v>44.5814399719238</v>
      </c>
      <c r="H245" s="21">
        <v>52.074825286865199</v>
      </c>
      <c r="I245" s="10">
        <v>33.337001800537102</v>
      </c>
      <c r="J245" s="21">
        <v>47.398036956787102</v>
      </c>
      <c r="K245" s="10">
        <v>30.698999404907202</v>
      </c>
      <c r="L245" s="10">
        <v>46.745227813720703</v>
      </c>
      <c r="M245" s="10">
        <v>15.9617757797241</v>
      </c>
      <c r="N245" s="3">
        <v>0.70700001716613703</v>
      </c>
      <c r="O245" s="3">
        <v>0.49963980913162198</v>
      </c>
      <c r="P245" s="3">
        <v>0.52237010002136197</v>
      </c>
      <c r="Q245" s="3">
        <v>0.53285056352615301</v>
      </c>
      <c r="R245" s="3">
        <v>0.58466750383376997</v>
      </c>
      <c r="S245" s="3">
        <v>0.58744055032730103</v>
      </c>
      <c r="T245" s="3">
        <v>0.58744055032730103</v>
      </c>
      <c r="U245">
        <v>15</v>
      </c>
      <c r="V245">
        <v>2</v>
      </c>
      <c r="W245">
        <v>100</v>
      </c>
      <c r="X245">
        <v>0.99000000953674305</v>
      </c>
      <c r="Y245">
        <v>1.29999995231628</v>
      </c>
      <c r="Z245">
        <v>0.89999997615814198</v>
      </c>
      <c r="AA245" s="10">
        <v>2.8067991733550999</v>
      </c>
      <c r="AB245" s="10">
        <v>6.2696886062621999</v>
      </c>
      <c r="AC245" s="10">
        <v>46.829269409179602</v>
      </c>
      <c r="AD245" s="10">
        <v>88.482398986816406</v>
      </c>
      <c r="AE245" s="10">
        <v>0.30710038542747498</v>
      </c>
      <c r="AF245" s="10">
        <v>0.30350115895271301</v>
      </c>
      <c r="AG245" s="10">
        <v>1.40853655338287</v>
      </c>
      <c r="AH245" s="10">
        <v>1.1759834289550699</v>
      </c>
      <c r="AI245" s="3">
        <f>ABS((J245-F245)/F245)</f>
        <v>2.5507972685828849E-2</v>
      </c>
      <c r="AJ245" s="3">
        <f>ABS((J245-G245)/G245)</f>
        <v>6.3178690204648391E-2</v>
      </c>
      <c r="AK245" s="3">
        <f>(AVERAGEIF($E:$E,_xlfn.CONCAT($A245,"_",$B245,"_",$C245,"_Standard"),$J:$J)-$J245)/$J245</f>
        <v>0</v>
      </c>
      <c r="AL245" s="3">
        <f>(AVERAGEIF($E:$E,_xlfn.CONCAT($A245,"_",$B245,"_",$C245,"_Standard"),$H:$H)-$H245)/$H245</f>
        <v>0</v>
      </c>
      <c r="AM245" s="3">
        <f>($J245+$M245-$L245)/$M245</f>
        <v>1.0408982779908267</v>
      </c>
    </row>
    <row r="246" spans="1:39" x14ac:dyDescent="0.25">
      <c r="A246" t="str" cm="1">
        <f t="array" ref="A246:D246">_xlfn.TEXTSPLIT(E246,"_")</f>
        <v>Suzanne</v>
      </c>
      <c r="B246" t="str">
        <v>Point</v>
      </c>
      <c r="C246" t="str">
        <v>15</v>
      </c>
      <c r="D246" t="str">
        <v>Standard</v>
      </c>
      <c r="E246" t="s">
        <v>522</v>
      </c>
      <c r="F246" s="10">
        <v>46.935752868652301</v>
      </c>
      <c r="G246" s="10">
        <v>40.921150207519503</v>
      </c>
      <c r="H246" s="21">
        <v>57.394783020019503</v>
      </c>
      <c r="I246" s="10">
        <v>36.216999053955</v>
      </c>
      <c r="J246" s="21">
        <v>49.781181335449197</v>
      </c>
      <c r="K246" s="10">
        <v>31.979000091552699</v>
      </c>
      <c r="L246" s="10">
        <v>49.185588836669901</v>
      </c>
      <c r="M246" s="10">
        <v>16.268377304077099</v>
      </c>
      <c r="N246" s="3">
        <v>0.53200000524520796</v>
      </c>
      <c r="O246" s="3">
        <v>0.48286235332489003</v>
      </c>
      <c r="P246" s="3">
        <v>0.52659136056900002</v>
      </c>
      <c r="Q246" s="3">
        <v>0.53861564397811801</v>
      </c>
      <c r="R246" s="3">
        <v>0.58735066652297896</v>
      </c>
      <c r="S246" s="3">
        <v>0.59474289417266801</v>
      </c>
      <c r="T246" s="3">
        <v>0.59474289417266801</v>
      </c>
      <c r="U246">
        <v>16</v>
      </c>
      <c r="V246">
        <v>2</v>
      </c>
      <c r="W246">
        <v>100</v>
      </c>
      <c r="X246">
        <v>0.99000000953674305</v>
      </c>
      <c r="Y246">
        <v>1.29999995231628</v>
      </c>
      <c r="Z246">
        <v>0.89999997615814198</v>
      </c>
      <c r="AA246" s="10">
        <v>3.09539771080017</v>
      </c>
      <c r="AB246" s="10">
        <v>6.0820970535278303</v>
      </c>
      <c r="AC246" s="10">
        <v>47.311618804931598</v>
      </c>
      <c r="AD246" s="10">
        <v>88.482398986816406</v>
      </c>
      <c r="AE246" s="10">
        <v>0.34150031208991999</v>
      </c>
      <c r="AF246" s="10">
        <v>0.30180105566978399</v>
      </c>
      <c r="AG246" s="10">
        <v>1.4364820718765201</v>
      </c>
      <c r="AH246" s="10">
        <v>1.1759834289550699</v>
      </c>
      <c r="AI246" s="3">
        <f>ABS((J246-F246)/F246)</f>
        <v>6.0623901671710827E-2</v>
      </c>
      <c r="AJ246" s="3">
        <f>ABS((J246-G246)/G246)</f>
        <v>0.21651471385820459</v>
      </c>
      <c r="AK246" s="3">
        <f>(AVERAGEIF($E:$E,_xlfn.CONCAT($A246,"_",$B246,"_",$C246,"_Standard"),$J:$J)-$J246)/$J246</f>
        <v>0</v>
      </c>
      <c r="AL246" s="3">
        <f>(AVERAGEIF($E:$E,_xlfn.CONCAT($A246,"_",$B246,"_",$C246,"_Standard"),$H:$H)-$H246)/$H246</f>
        <v>0</v>
      </c>
      <c r="AM246" s="3">
        <f>($J246+$M246-$L246)/$M246</f>
        <v>1.0366104429253697</v>
      </c>
    </row>
    <row r="247" spans="1:39" x14ac:dyDescent="0.25">
      <c r="A247" t="str" cm="1">
        <f t="array" ref="A247:D247">_xlfn.TEXTSPLIT(E247,"_")</f>
        <v>Suzanne</v>
      </c>
      <c r="B247" t="str">
        <v>Point</v>
      </c>
      <c r="C247" t="str">
        <v>45</v>
      </c>
      <c r="D247" t="str">
        <v>Standard</v>
      </c>
      <c r="E247" t="s">
        <v>523</v>
      </c>
      <c r="F247" s="10">
        <v>49.992584228515597</v>
      </c>
      <c r="G247" s="10">
        <v>40.630218505859297</v>
      </c>
      <c r="H247" s="21">
        <v>59.899959564208899</v>
      </c>
      <c r="I247" s="10">
        <v>37.748001098632798</v>
      </c>
      <c r="J247" s="21">
        <v>52.453166961669901</v>
      </c>
      <c r="K247" s="10">
        <v>33.535999298095703</v>
      </c>
      <c r="L247" s="10">
        <v>52.245182037353501</v>
      </c>
      <c r="M247" s="10">
        <v>15.7105503082275</v>
      </c>
      <c r="N247" s="3">
        <v>0.52600002288818304</v>
      </c>
      <c r="O247" s="3">
        <v>0.48224601149558999</v>
      </c>
      <c r="P247" s="3">
        <v>0.51817232370376498</v>
      </c>
      <c r="Q247" s="3">
        <v>0.55063730478286699</v>
      </c>
      <c r="R247" s="3">
        <v>0.59369981288909901</v>
      </c>
      <c r="S247" s="3">
        <v>0.59768182039260798</v>
      </c>
      <c r="T247" s="3">
        <v>0.59768182039260798</v>
      </c>
      <c r="U247">
        <v>16</v>
      </c>
      <c r="V247">
        <v>2</v>
      </c>
      <c r="W247">
        <v>100</v>
      </c>
      <c r="X247">
        <v>0.99000000953674305</v>
      </c>
      <c r="Y247">
        <v>1.29999995231628</v>
      </c>
      <c r="Z247">
        <v>0.89999997615814198</v>
      </c>
      <c r="AA247" s="10">
        <v>3.1270966529846098</v>
      </c>
      <c r="AB247" s="10">
        <v>6.1061959266662598</v>
      </c>
      <c r="AC247" s="10">
        <v>46.945888519287102</v>
      </c>
      <c r="AD247" s="10">
        <v>88.482398986816406</v>
      </c>
      <c r="AE247" s="10">
        <v>0.34870025515556302</v>
      </c>
      <c r="AF247" s="10">
        <v>0.30450078845024098</v>
      </c>
      <c r="AG247" s="10">
        <v>1.4383116960525499</v>
      </c>
      <c r="AH247" s="10">
        <v>1.1759834289550699</v>
      </c>
      <c r="AI247" s="3">
        <f>ABS((J247-F247)/F247)</f>
        <v>4.9218954593485409E-2</v>
      </c>
      <c r="AJ247" s="3">
        <f>ABS((J247-G247)/G247)</f>
        <v>0.29098904437606243</v>
      </c>
      <c r="AK247" s="3">
        <f>(AVERAGEIF($E:$E,_xlfn.CONCAT($A247,"_",$B247,"_",$C247,"_Standard"),$J:$J)-$J247)/$J247</f>
        <v>0</v>
      </c>
      <c r="AL247" s="3">
        <f>(AVERAGEIF($E:$E,_xlfn.CONCAT($A247,"_",$B247,"_",$C247,"_Standard"),$H:$H)-$H247)/$H247</f>
        <v>0</v>
      </c>
      <c r="AM247" s="3">
        <f>($J247+$M247-$L247)/$M247</f>
        <v>1.0132385511796798</v>
      </c>
    </row>
    <row r="248" spans="1:39" x14ac:dyDescent="0.25">
      <c r="A248" t="str" cm="1">
        <f t="array" ref="A248:D248">_xlfn.TEXTSPLIT(E248,"_")</f>
        <v>Suzanne</v>
      </c>
      <c r="B248" t="str">
        <v>Point</v>
      </c>
      <c r="C248" t="str">
        <v>Oblique</v>
      </c>
      <c r="D248" t="str">
        <v>Standard</v>
      </c>
      <c r="E248" t="s">
        <v>524</v>
      </c>
      <c r="F248" s="10">
        <v>47.666915893554602</v>
      </c>
      <c r="G248" s="10">
        <v>40.630218505859297</v>
      </c>
      <c r="H248" s="21">
        <v>55.169197082519503</v>
      </c>
      <c r="I248" s="10">
        <v>34.6049995422363</v>
      </c>
      <c r="J248" s="21">
        <v>46.604976654052699</v>
      </c>
      <c r="K248" s="10">
        <v>29.712999343871999</v>
      </c>
      <c r="L248" s="10">
        <v>45.060752868652301</v>
      </c>
      <c r="M248" s="10">
        <v>15.599274635314901</v>
      </c>
      <c r="N248" s="3">
        <v>0.44800001382827698</v>
      </c>
      <c r="O248" s="3">
        <v>0.50989669561386097</v>
      </c>
      <c r="P248" s="3">
        <v>0.54721778631210305</v>
      </c>
      <c r="Q248" s="3">
        <v>0.56014102697372403</v>
      </c>
      <c r="R248" s="3">
        <v>0.60747653245925903</v>
      </c>
      <c r="S248" s="3">
        <v>0.61313265562057495</v>
      </c>
      <c r="T248" s="3">
        <v>0.61313265562057495</v>
      </c>
      <c r="U248">
        <v>16</v>
      </c>
      <c r="V248">
        <v>2</v>
      </c>
      <c r="W248">
        <v>100</v>
      </c>
      <c r="X248">
        <v>0.99000000953674305</v>
      </c>
      <c r="Y248">
        <v>1.29999995231628</v>
      </c>
      <c r="Z248">
        <v>0.89999997615814198</v>
      </c>
      <c r="AA248" s="10">
        <v>3.0483982563018799</v>
      </c>
      <c r="AB248" s="10">
        <v>6.0482945442199698</v>
      </c>
      <c r="AC248" s="10">
        <v>46.945888519287102</v>
      </c>
      <c r="AD248" s="10">
        <v>88.482398986816406</v>
      </c>
      <c r="AE248" s="10">
        <v>0.34170022606849598</v>
      </c>
      <c r="AF248" s="10">
        <v>0.29910087585449202</v>
      </c>
      <c r="AG248" s="10">
        <v>1.4383116960525499</v>
      </c>
      <c r="AH248" s="10">
        <v>1.1759834289550699</v>
      </c>
      <c r="AI248" s="3">
        <f>ABS((J248-F248)/F248)</f>
        <v>2.227832910090783E-2</v>
      </c>
      <c r="AJ248" s="3">
        <f>ABS((J248-G248)/G248)</f>
        <v>0.14705208014896057</v>
      </c>
      <c r="AK248" s="3">
        <f>(AVERAGEIF($E:$E,_xlfn.CONCAT($A248,"_",$B248,"_",$C248,"_Standard"),$J:$J)-$J248)/$J248</f>
        <v>0</v>
      </c>
      <c r="AL248" s="3">
        <f>(AVERAGEIF($E:$E,_xlfn.CONCAT($A248,"_",$B248,"_",$C248,"_Standard"),$H:$H)-$H248)/$H248</f>
        <v>0</v>
      </c>
      <c r="AM248" s="3">
        <f>($J248+$M248-$L248)/$M248</f>
        <v>1.0989933071570173</v>
      </c>
    </row>
    <row r="249" spans="1:39" x14ac:dyDescent="0.25">
      <c r="A249" t="str" cm="1">
        <f t="array" ref="A249:D249">_xlfn.TEXTSPLIT(E249,"_")</f>
        <v>Suzanne</v>
      </c>
      <c r="B249" t="str">
        <v>Point</v>
      </c>
      <c r="C249" t="str">
        <v>Parallel</v>
      </c>
      <c r="D249" t="str">
        <v>Standard</v>
      </c>
      <c r="E249" t="s">
        <v>521</v>
      </c>
      <c r="F249" s="10">
        <v>49.888313293457003</v>
      </c>
      <c r="G249" s="10">
        <v>40.630218505859297</v>
      </c>
      <c r="H249" s="21">
        <v>57.355644226074197</v>
      </c>
      <c r="I249" s="10">
        <v>36.459999084472599</v>
      </c>
      <c r="J249" s="21">
        <v>49.419242858886697</v>
      </c>
      <c r="K249" s="10">
        <v>31.971000671386701</v>
      </c>
      <c r="L249" s="10">
        <v>48.898834228515597</v>
      </c>
      <c r="M249" s="10">
        <v>18.806636810302699</v>
      </c>
      <c r="N249" s="3">
        <v>0.57800000905990601</v>
      </c>
      <c r="O249" s="3">
        <v>0.44820493459701499</v>
      </c>
      <c r="P249" s="3">
        <v>0.54215389490127497</v>
      </c>
      <c r="Q249" s="3">
        <v>0.53992909193038896</v>
      </c>
      <c r="R249" s="3">
        <v>0.59072285890579201</v>
      </c>
      <c r="S249" s="3">
        <v>0.59983360767364502</v>
      </c>
      <c r="T249" s="3">
        <v>0.59983360767364502</v>
      </c>
      <c r="U249">
        <v>16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0">
        <v>3.1234977245330802</v>
      </c>
      <c r="AB249" s="10">
        <v>6.10688877105712</v>
      </c>
      <c r="AC249" s="10">
        <v>46.945888519287102</v>
      </c>
      <c r="AD249" s="10">
        <v>88.482398986816406</v>
      </c>
      <c r="AE249" s="10">
        <v>0.35190019011497498</v>
      </c>
      <c r="AF249" s="10">
        <v>0.298400968313217</v>
      </c>
      <c r="AG249" s="10">
        <v>1.4383116960525499</v>
      </c>
      <c r="AH249" s="10">
        <v>1.1759834289550699</v>
      </c>
      <c r="AI249" s="3">
        <f>ABS((J249-F249)/F249)</f>
        <v>9.4024111781671593E-3</v>
      </c>
      <c r="AJ249" s="3">
        <f>ABS((J249-G249)/G249)</f>
        <v>0.2163174276741813</v>
      </c>
      <c r="AK249" s="3">
        <f>(AVERAGEIF($E:$E,_xlfn.CONCAT($A249,"_",$B249,"_",$C249,"_Standard"),$J:$J)-$J249)/$J249</f>
        <v>0</v>
      </c>
      <c r="AL249" s="3">
        <f>(AVERAGEIF($E:$E,_xlfn.CONCAT($A249,"_",$B249,"_",$C249,"_Standard"),$H:$H)-$H249)/$H249</f>
        <v>0</v>
      </c>
      <c r="AM249" s="3">
        <f>($J249+$M249-$L249)/$M249</f>
        <v>1.0276715414680635</v>
      </c>
    </row>
    <row r="250" spans="1:39" x14ac:dyDescent="0.25">
      <c r="A250" t="str" cm="1">
        <f t="array" ref="A250:D250">_xlfn.TEXTSPLIT(E250,"_")</f>
        <v>Wood</v>
      </c>
      <c r="B250" t="str">
        <v>Plane</v>
      </c>
      <c r="C250" t="str">
        <v>15</v>
      </c>
      <c r="D250" t="str">
        <v>Standard</v>
      </c>
      <c r="E250" t="s">
        <v>459</v>
      </c>
      <c r="F250" s="10">
        <v>314.54382324218699</v>
      </c>
      <c r="G250" s="10">
        <v>245.79013061523401</v>
      </c>
      <c r="H250" s="21">
        <v>328.7822265625</v>
      </c>
      <c r="I250" s="10">
        <v>248.55599975585901</v>
      </c>
      <c r="J250" s="21">
        <v>313.81866455078102</v>
      </c>
      <c r="K250" s="10">
        <v>239.66600036621</v>
      </c>
      <c r="L250" s="10">
        <v>118.58097839355401</v>
      </c>
      <c r="M250" s="10">
        <v>42.389785766601499</v>
      </c>
      <c r="N250" s="3">
        <v>0.64700001478195102</v>
      </c>
      <c r="O250" s="3">
        <v>0.84662044048309304</v>
      </c>
      <c r="P250" s="3">
        <v>0.85662490129470803</v>
      </c>
      <c r="Q250" s="3">
        <v>0.83295369148254395</v>
      </c>
      <c r="R250" s="3">
        <v>0.85384052991866999</v>
      </c>
      <c r="S250" s="3">
        <v>0.862376749515533</v>
      </c>
      <c r="T250" s="3">
        <v>0.86392843723297097</v>
      </c>
      <c r="U250">
        <v>24</v>
      </c>
      <c r="V250">
        <v>2</v>
      </c>
      <c r="W250">
        <v>100</v>
      </c>
      <c r="X250">
        <v>0.99000000953674305</v>
      </c>
      <c r="Y250">
        <v>1.29999995231628</v>
      </c>
      <c r="Z250">
        <v>0.89999997615814198</v>
      </c>
      <c r="AA250" s="10">
        <v>11.478167533874499</v>
      </c>
      <c r="AB250" s="10">
        <v>32.515178680419901</v>
      </c>
      <c r="AC250" s="10">
        <v>41.072235107421797</v>
      </c>
      <c r="AD250" s="10">
        <v>66.061386108398395</v>
      </c>
      <c r="AE250" s="10">
        <v>2.0352025032043399</v>
      </c>
      <c r="AF250" s="10">
        <v>2.8112263679504301</v>
      </c>
      <c r="AG250" s="10">
        <v>1.97767269611358</v>
      </c>
      <c r="AH250" s="10">
        <v>1.54545450210571</v>
      </c>
      <c r="AI250" s="3">
        <f>ABS((J250-F250)/F250)</f>
        <v>2.3054297615236292E-3</v>
      </c>
      <c r="AJ250" s="3">
        <f>ABS((J250-G250)/G250)</f>
        <v>0.27677488011933471</v>
      </c>
      <c r="AK250" s="3">
        <f>(AVERAGEIF($E:$E,_xlfn.CONCAT($A250,"_",$B250,"_",$C250,"_Standard"),$J:$J)-$J250)/$J250</f>
        <v>0</v>
      </c>
      <c r="AL250" s="3">
        <f>(AVERAGEIF($E:$E,_xlfn.CONCAT($A250,"_",$B250,"_",$C250,"_Standard"),$H:$H)-$H250)/$H250</f>
        <v>0</v>
      </c>
      <c r="AM250" s="3">
        <f>($J250+$M250-$L250)/$M250</f>
        <v>5.6057719478038246</v>
      </c>
    </row>
    <row r="251" spans="1:39" x14ac:dyDescent="0.25">
      <c r="A251" t="str" cm="1">
        <f t="array" ref="A251:D251">_xlfn.TEXTSPLIT(E251,"_")</f>
        <v>Wood</v>
      </c>
      <c r="B251" t="str">
        <v>Plane</v>
      </c>
      <c r="C251" t="str">
        <v>45</v>
      </c>
      <c r="D251" t="str">
        <v>Standard</v>
      </c>
      <c r="E251" t="s">
        <v>455</v>
      </c>
      <c r="F251" s="10">
        <v>383.48492431640602</v>
      </c>
      <c r="G251" s="10">
        <v>245.60145568847599</v>
      </c>
      <c r="H251" s="21">
        <v>391.494873046875</v>
      </c>
      <c r="I251" s="10">
        <v>299.225006103515</v>
      </c>
      <c r="J251" s="21">
        <v>379.73004150390602</v>
      </c>
      <c r="K251" s="10">
        <v>292.43099975585898</v>
      </c>
      <c r="L251" s="10">
        <v>137.21760559082</v>
      </c>
      <c r="M251" s="10">
        <v>39.215984344482401</v>
      </c>
      <c r="N251" s="3">
        <v>0.69999998807907104</v>
      </c>
      <c r="O251" s="3">
        <v>0.85588878393173196</v>
      </c>
      <c r="P251" s="3">
        <v>0.85426080226898105</v>
      </c>
      <c r="Q251" s="3">
        <v>0.82844698429107599</v>
      </c>
      <c r="R251" s="3">
        <v>0.84580385684966997</v>
      </c>
      <c r="S251" s="3">
        <v>0.85383856296539296</v>
      </c>
      <c r="T251" s="3">
        <v>0.85508805513381902</v>
      </c>
      <c r="U251">
        <v>24</v>
      </c>
      <c r="V251">
        <v>2</v>
      </c>
      <c r="W251">
        <v>100</v>
      </c>
      <c r="X251">
        <v>0.99000000953674305</v>
      </c>
      <c r="Y251">
        <v>1.29999995231628</v>
      </c>
      <c r="Z251">
        <v>0.89999997615814198</v>
      </c>
      <c r="AA251" s="10">
        <v>10.4470720291137</v>
      </c>
      <c r="AB251" s="10">
        <v>32.3826293945312</v>
      </c>
      <c r="AC251" s="10">
        <v>41.085433959960902</v>
      </c>
      <c r="AD251" s="10">
        <v>66.061386108398395</v>
      </c>
      <c r="AE251" s="10">
        <v>1.8310016393661499</v>
      </c>
      <c r="AF251" s="10">
        <v>2.7614290714263898</v>
      </c>
      <c r="AG251" s="10">
        <v>2.0040137767791699</v>
      </c>
      <c r="AH251" s="10">
        <v>1.54545450210571</v>
      </c>
      <c r="AI251" s="3">
        <f>ABS((J251-F251)/F251)</f>
        <v>9.7914743824503471E-3</v>
      </c>
      <c r="AJ251" s="3">
        <f>ABS((J251-G251)/G251)</f>
        <v>0.54612292683460484</v>
      </c>
      <c r="AK251" s="3">
        <f>(AVERAGEIF($E:$E,_xlfn.CONCAT($A251,"_",$B251,"_",$C251,"_Standard"),$J:$J)-$J251)/$J251</f>
        <v>0</v>
      </c>
      <c r="AL251" s="3">
        <f>(AVERAGEIF($E:$E,_xlfn.CONCAT($A251,"_",$B251,"_",$C251,"_Standard"),$H:$H)-$H251)/$H251</f>
        <v>0</v>
      </c>
      <c r="AM251" s="3">
        <f>($J251+$M251-$L251)/$M251</f>
        <v>7.1840201123807059</v>
      </c>
    </row>
    <row r="252" spans="1:39" x14ac:dyDescent="0.25">
      <c r="A252" t="str" cm="1">
        <f t="array" ref="A252:D252">_xlfn.TEXTSPLIT(E252,"_")</f>
        <v>Wood</v>
      </c>
      <c r="B252" t="str">
        <v>Plane</v>
      </c>
      <c r="C252" t="str">
        <v>Oblique</v>
      </c>
      <c r="D252" t="str">
        <v>Standard</v>
      </c>
      <c r="E252" t="s">
        <v>453</v>
      </c>
      <c r="F252" s="10">
        <v>309.17181396484301</v>
      </c>
      <c r="G252" s="10">
        <v>232.89042663574199</v>
      </c>
      <c r="H252" s="21">
        <v>329.741607666015</v>
      </c>
      <c r="I252" s="10">
        <v>247.940994262695</v>
      </c>
      <c r="J252" s="21">
        <v>318.57577514648398</v>
      </c>
      <c r="K252" s="10">
        <v>241.41900634765599</v>
      </c>
      <c r="L252" s="10">
        <v>114.639877319335</v>
      </c>
      <c r="M252" s="10">
        <v>37.7229614257812</v>
      </c>
      <c r="N252" s="3">
        <v>0.70399999618530196</v>
      </c>
      <c r="O252" s="3">
        <v>0.86523407697677601</v>
      </c>
      <c r="P252" s="3">
        <v>0.86016774177551203</v>
      </c>
      <c r="Q252" s="3">
        <v>0.81389486789703303</v>
      </c>
      <c r="R252" s="3">
        <v>0.82846021652221602</v>
      </c>
      <c r="S252" s="3">
        <v>0.83863955736160201</v>
      </c>
      <c r="T252" s="3">
        <v>0.839857697486877</v>
      </c>
      <c r="U252">
        <v>21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0">
        <v>11.563875198364199</v>
      </c>
      <c r="AB252" s="10">
        <v>32.341926574707003</v>
      </c>
      <c r="AC252" s="10">
        <v>40.925136566162102</v>
      </c>
      <c r="AD252" s="10">
        <v>66.061386108398395</v>
      </c>
      <c r="AE252" s="10">
        <v>1.96229708194732</v>
      </c>
      <c r="AF252" s="10">
        <v>2.7435271739959699</v>
      </c>
      <c r="AG252" s="10">
        <v>1.9397993087768499</v>
      </c>
      <c r="AH252" s="10">
        <v>1.54545450210571</v>
      </c>
      <c r="AI252" s="3">
        <f>ABS((J252-F252)/F252)</f>
        <v>3.0416618711272051E-2</v>
      </c>
      <c r="AJ252" s="3">
        <f>ABS((J252-G252)/G252)</f>
        <v>0.36792129993716</v>
      </c>
      <c r="AK252" s="3">
        <f>(AVERAGEIF($E:$E,_xlfn.CONCAT($A252,"_",$B252,"_",$C252,"_Standard"),$J:$J)-$J252)/$J252</f>
        <v>0</v>
      </c>
      <c r="AL252" s="3">
        <f>(AVERAGEIF($E:$E,_xlfn.CONCAT($A252,"_",$B252,"_",$C252,"_Standard"),$H:$H)-$H252)/$H252</f>
        <v>0</v>
      </c>
      <c r="AM252" s="3">
        <f>($J252+$M252-$L252)/$M252</f>
        <v>6.4061476119362144</v>
      </c>
    </row>
    <row r="253" spans="1:39" x14ac:dyDescent="0.25">
      <c r="A253" t="str" cm="1">
        <f t="array" ref="A253:D253">_xlfn.TEXTSPLIT(E253,"_")</f>
        <v>Wood</v>
      </c>
      <c r="B253" t="str">
        <v>Plane</v>
      </c>
      <c r="C253" t="str">
        <v>Parallel</v>
      </c>
      <c r="D253" t="str">
        <v>Standard</v>
      </c>
      <c r="E253" t="s">
        <v>456</v>
      </c>
      <c r="F253" s="10">
        <v>211.76223754882801</v>
      </c>
      <c r="G253" s="10">
        <v>129.03596496582</v>
      </c>
      <c r="H253" s="21">
        <v>244.48858642578099</v>
      </c>
      <c r="I253" s="10">
        <v>179.88299560546801</v>
      </c>
      <c r="J253" s="21">
        <v>219.92250061035099</v>
      </c>
      <c r="K253" s="10">
        <v>164.38999938964801</v>
      </c>
      <c r="L253" s="10">
        <v>130.459060668945</v>
      </c>
      <c r="M253" s="10">
        <v>79.501640319824205</v>
      </c>
      <c r="N253" s="3">
        <v>0.73699998855590798</v>
      </c>
      <c r="O253" s="3">
        <v>0.67482763528823797</v>
      </c>
      <c r="P253" s="3">
        <v>0.69606083631515503</v>
      </c>
      <c r="Q253" s="3">
        <v>0.74637442827224698</v>
      </c>
      <c r="R253" s="3">
        <v>0.78252214193344105</v>
      </c>
      <c r="S253" s="3">
        <v>0.80891412496566695</v>
      </c>
      <c r="T253" s="3">
        <v>0.80829566717147805</v>
      </c>
      <c r="U253">
        <v>21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0">
        <v>12.5595750808715</v>
      </c>
      <c r="AB253" s="10">
        <v>40.193340301513601</v>
      </c>
      <c r="AC253" s="10">
        <v>40.8157958984375</v>
      </c>
      <c r="AD253" s="10">
        <v>66.061386108398395</v>
      </c>
      <c r="AE253" s="10">
        <v>2.1049010753631499</v>
      </c>
      <c r="AF253" s="10">
        <v>2.9615395069122301</v>
      </c>
      <c r="AG253" s="10">
        <v>1.92469954490661</v>
      </c>
      <c r="AH253" s="10">
        <v>1.54545450210571</v>
      </c>
      <c r="AI253" s="3">
        <f>ABS((J253-F253)/F253)</f>
        <v>3.8535024733299741E-2</v>
      </c>
      <c r="AJ253" s="3">
        <f>ABS((J253-G253)/G253)</f>
        <v>0.7043504163246711</v>
      </c>
      <c r="AK253" s="3">
        <f>(AVERAGEIF($E:$E,_xlfn.CONCAT($A253,"_",$B253,"_",$C253,"_Standard"),$J:$J)-$J253)/$J253</f>
        <v>0</v>
      </c>
      <c r="AL253" s="3">
        <f>(AVERAGEIF($E:$E,_xlfn.CONCAT($A253,"_",$B253,"_",$C253,"_Standard"),$H:$H)-$H253)/$H253</f>
        <v>0</v>
      </c>
      <c r="AM253" s="3">
        <f>($J253+$M253-$L253)/$M253</f>
        <v>2.1253030702449265</v>
      </c>
    </row>
    <row r="254" spans="1:39" x14ac:dyDescent="0.25">
      <c r="A254" t="str" cm="1">
        <f t="array" ref="A254:D254">_xlfn.TEXTSPLIT(E254,"_")</f>
        <v>Wood</v>
      </c>
      <c r="B254" t="str">
        <v>Point</v>
      </c>
      <c r="C254" t="str">
        <v>15</v>
      </c>
      <c r="D254" t="str">
        <v>Standard</v>
      </c>
      <c r="E254" t="s">
        <v>481</v>
      </c>
      <c r="F254" s="10">
        <v>219.05940246582</v>
      </c>
      <c r="G254" s="10">
        <v>220.837799072265</v>
      </c>
      <c r="H254" s="21">
        <v>252.43051147460901</v>
      </c>
      <c r="I254" s="10">
        <v>187.81199645996</v>
      </c>
      <c r="J254" s="21">
        <v>241.00529479980401</v>
      </c>
      <c r="K254" s="10">
        <v>181.08900451660099</v>
      </c>
      <c r="L254" s="10">
        <v>86.541084289550696</v>
      </c>
      <c r="M254" s="10">
        <v>25.848857879638601</v>
      </c>
      <c r="N254" s="3">
        <v>0.558000028133392</v>
      </c>
      <c r="O254" s="3">
        <v>0.97402894496917702</v>
      </c>
      <c r="P254" s="3">
        <v>0.86995273828506403</v>
      </c>
      <c r="Q254" s="3">
        <v>0.807167708873748</v>
      </c>
      <c r="R254" s="3">
        <v>0.830327749252319</v>
      </c>
      <c r="S254" s="3">
        <v>0.83641082048416104</v>
      </c>
      <c r="T254" s="3">
        <v>0.837174773216247</v>
      </c>
      <c r="U254">
        <v>21</v>
      </c>
      <c r="V254">
        <v>2</v>
      </c>
      <c r="W254">
        <v>100</v>
      </c>
      <c r="X254">
        <v>0.99000000953674305</v>
      </c>
      <c r="Y254">
        <v>1.29999995231628</v>
      </c>
      <c r="Z254">
        <v>0.89999997615814198</v>
      </c>
      <c r="AA254" s="10">
        <v>11.626551628112701</v>
      </c>
      <c r="AB254" s="10">
        <v>32.267604827880803</v>
      </c>
      <c r="AC254" s="10">
        <v>40.9786567687988</v>
      </c>
      <c r="AD254" s="10">
        <v>66.061386108398395</v>
      </c>
      <c r="AE254" s="10">
        <v>1.96209836006164</v>
      </c>
      <c r="AF254" s="10">
        <v>2.7162313461303702</v>
      </c>
      <c r="AG254" s="10">
        <v>1.93394303321838</v>
      </c>
      <c r="AH254" s="10">
        <v>1.54545450210571</v>
      </c>
      <c r="AI254" s="3">
        <f>ABS((J254-F254)/F254)</f>
        <v>0.10018238015329307</v>
      </c>
      <c r="AJ254" s="3">
        <f>ABS((J254-G254)/G254)</f>
        <v>9.1322662208472627E-2</v>
      </c>
      <c r="AK254" s="3">
        <f>(AVERAGEIF($E:$E,_xlfn.CONCAT($A254,"_",$B254,"_",$C254,"_Standard"),$J:$J)-$J254)/$J254</f>
        <v>0</v>
      </c>
      <c r="AL254" s="3">
        <f>(AVERAGEIF($E:$E,_xlfn.CONCAT($A254,"_",$B254,"_",$C254,"_Standard"),$H:$H)-$H254)/$H254</f>
        <v>0</v>
      </c>
      <c r="AM254" s="3">
        <f>($J254+$M254-$L254)/$M254</f>
        <v>6.9756686825194816</v>
      </c>
    </row>
    <row r="255" spans="1:39" x14ac:dyDescent="0.25">
      <c r="A255" t="str" cm="1">
        <f t="array" ref="A255:D255">_xlfn.TEXTSPLIT(E255,"_")</f>
        <v>Wood</v>
      </c>
      <c r="B255" t="str">
        <v>Point</v>
      </c>
      <c r="C255" t="str">
        <v>45</v>
      </c>
      <c r="D255" t="str">
        <v>Standard</v>
      </c>
      <c r="E255" t="s">
        <v>477</v>
      </c>
      <c r="F255" s="10">
        <v>120.31275177001901</v>
      </c>
      <c r="G255" s="10">
        <v>220.837799072265</v>
      </c>
      <c r="H255" s="21">
        <v>145.906005859375</v>
      </c>
      <c r="I255" s="10">
        <v>110.901000976562</v>
      </c>
      <c r="J255" s="21">
        <v>140.25074768066401</v>
      </c>
      <c r="K255" s="10">
        <v>107.657997131347</v>
      </c>
      <c r="L255" s="10">
        <v>41.709621429443303</v>
      </c>
      <c r="M255" s="10">
        <v>8.0443811416625906</v>
      </c>
      <c r="N255" s="3">
        <v>0.29699999094009399</v>
      </c>
      <c r="O255" s="3">
        <v>0.90556490421295099</v>
      </c>
      <c r="P255" s="3">
        <v>0.902363121509552</v>
      </c>
      <c r="Q255" s="3">
        <v>0.86401122808456399</v>
      </c>
      <c r="R255" s="3">
        <v>0.86592566967010498</v>
      </c>
      <c r="S255" s="3">
        <v>0.87494361400604204</v>
      </c>
      <c r="T255" s="3">
        <v>0.87633633613586404</v>
      </c>
      <c r="U255">
        <v>21</v>
      </c>
      <c r="V255">
        <v>2</v>
      </c>
      <c r="W255">
        <v>100</v>
      </c>
      <c r="X255">
        <v>0.99000000953674305</v>
      </c>
      <c r="Y255">
        <v>1.29999995231628</v>
      </c>
      <c r="Z255">
        <v>0.89999997615814198</v>
      </c>
      <c r="AA255" s="10">
        <v>11.604667663574199</v>
      </c>
      <c r="AB255" s="10">
        <v>32.125133514404297</v>
      </c>
      <c r="AC255" s="10">
        <v>40.9786567687988</v>
      </c>
      <c r="AD255" s="10">
        <v>66.061386108398395</v>
      </c>
      <c r="AE255" s="10">
        <v>1.9499999284744201</v>
      </c>
      <c r="AF255" s="10">
        <v>2.71162676811218</v>
      </c>
      <c r="AG255" s="10">
        <v>1.93394303321838</v>
      </c>
      <c r="AH255" s="10">
        <v>1.54545450210571</v>
      </c>
      <c r="AI255" s="3">
        <f>ABS((J255-F255)/F255)</f>
        <v>0.16571806078176157</v>
      </c>
      <c r="AJ255" s="3">
        <f>ABS((J255-G255)/G255)</f>
        <v>0.36491511747601868</v>
      </c>
      <c r="AK255" s="3">
        <f>(AVERAGEIF($E:$E,_xlfn.CONCAT($A255,"_",$B255,"_",$C255,"_Standard"),$J:$J)-$J255)/$J255</f>
        <v>0</v>
      </c>
      <c r="AL255" s="3">
        <f>(AVERAGEIF($E:$E,_xlfn.CONCAT($A255,"_",$B255,"_",$C255,"_Standard"),$H:$H)-$H255)/$H255</f>
        <v>0</v>
      </c>
      <c r="AM255" s="3">
        <f>($J255+$M255-$L255)/$M255</f>
        <v>13.249683911776277</v>
      </c>
    </row>
    <row r="256" spans="1:39" x14ac:dyDescent="0.25">
      <c r="A256" t="str" cm="1">
        <f t="array" ref="A256:D256">_xlfn.TEXTSPLIT(E256,"_")</f>
        <v>Wood</v>
      </c>
      <c r="B256" t="str">
        <v>Point</v>
      </c>
      <c r="C256" t="str">
        <v>Oblique</v>
      </c>
      <c r="D256" t="str">
        <v>Standard</v>
      </c>
      <c r="E256" t="s">
        <v>502</v>
      </c>
      <c r="F256" s="10">
        <v>197.57806396484301</v>
      </c>
      <c r="G256" s="10">
        <v>220.837799072265</v>
      </c>
      <c r="H256" s="21">
        <v>223.78849792480401</v>
      </c>
      <c r="I256" s="10">
        <v>166.62300109863199</v>
      </c>
      <c r="J256" s="21">
        <v>214.93678283691401</v>
      </c>
      <c r="K256" s="10">
        <v>161.36000061035099</v>
      </c>
      <c r="L256" s="10">
        <v>80.380744934082003</v>
      </c>
      <c r="M256" s="10">
        <v>20.2213420867919</v>
      </c>
      <c r="N256" s="3">
        <v>0.54100000858306796</v>
      </c>
      <c r="O256" s="3">
        <v>0.90200227499008101</v>
      </c>
      <c r="P256" s="3">
        <v>0.87307876348495395</v>
      </c>
      <c r="Q256" s="3">
        <v>0.80676364898681596</v>
      </c>
      <c r="R256" s="3">
        <v>0.81673979759216297</v>
      </c>
      <c r="S256" s="3">
        <v>0.824374079704284</v>
      </c>
      <c r="T256" s="3">
        <v>0.825611352920532</v>
      </c>
      <c r="U256">
        <v>21</v>
      </c>
      <c r="V256">
        <v>2</v>
      </c>
      <c r="W256">
        <v>100</v>
      </c>
      <c r="X256">
        <v>0.99000000953674305</v>
      </c>
      <c r="Y256">
        <v>1.29999995231628</v>
      </c>
      <c r="Z256">
        <v>0.89999997615814198</v>
      </c>
      <c r="AA256" s="10">
        <v>11.661970138549799</v>
      </c>
      <c r="AB256" s="10">
        <v>32.369987487792898</v>
      </c>
      <c r="AC256" s="10">
        <v>40.9786567687988</v>
      </c>
      <c r="AD256" s="10">
        <v>66.061386108398395</v>
      </c>
      <c r="AE256" s="10">
        <v>1.9633989334106401</v>
      </c>
      <c r="AF256" s="10">
        <v>2.7367265224456698</v>
      </c>
      <c r="AG256" s="10">
        <v>1.93394303321838</v>
      </c>
      <c r="AH256" s="10">
        <v>1.54545450210571</v>
      </c>
      <c r="AI256" s="3">
        <f>ABS((J256-F256)/F256)</f>
        <v>8.7857520838749592E-2</v>
      </c>
      <c r="AJ256" s="3">
        <f>ABS((J256-G256)/G256)</f>
        <v>2.6721042593890361E-2</v>
      </c>
      <c r="AK256" s="3">
        <f>(AVERAGEIF($E:$E,_xlfn.CONCAT($A256,"_",$B256,"_",$C256,"_Standard"),$J:$J)-$J256)/$J256</f>
        <v>0</v>
      </c>
      <c r="AL256" s="3">
        <f>(AVERAGEIF($E:$E,_xlfn.CONCAT($A256,"_",$B256,"_",$C256,"_Standard"),$H:$H)-$H256)/$H256</f>
        <v>0</v>
      </c>
      <c r="AM256" s="3">
        <f>($J256+$M256-$L256)/$M256</f>
        <v>7.6541596163748604</v>
      </c>
    </row>
    <row r="257" spans="1:39" x14ac:dyDescent="0.25">
      <c r="A257" t="str" cm="1">
        <f t="array" ref="A257:D257">_xlfn.TEXTSPLIT(E257,"_")</f>
        <v>Wood</v>
      </c>
      <c r="B257" t="str">
        <v>Point</v>
      </c>
      <c r="C257" t="str">
        <v>Parallel</v>
      </c>
      <c r="D257" t="str">
        <v>Standard</v>
      </c>
      <c r="E257" t="s">
        <v>460</v>
      </c>
      <c r="F257" s="10">
        <v>197.53450012207</v>
      </c>
      <c r="G257" s="10">
        <v>199.54566955566401</v>
      </c>
      <c r="H257" s="21">
        <v>222.81344604492099</v>
      </c>
      <c r="I257" s="10">
        <v>163.32099914550699</v>
      </c>
      <c r="J257" s="21">
        <v>211.14547729492099</v>
      </c>
      <c r="K257" s="10">
        <v>156.51800537109301</v>
      </c>
      <c r="L257" s="10">
        <v>86.123558044433594</v>
      </c>
      <c r="M257" s="10">
        <v>28.598037719726499</v>
      </c>
      <c r="N257" s="3">
        <v>0.59200000762939398</v>
      </c>
      <c r="O257" s="3">
        <v>0.86782038211822499</v>
      </c>
      <c r="P257" s="3">
        <v>0.861028432846069</v>
      </c>
      <c r="Q257" s="3">
        <v>0.797415912151336</v>
      </c>
      <c r="R257" s="3">
        <v>0.81991595029830899</v>
      </c>
      <c r="S257" s="3">
        <v>0.82709729671478205</v>
      </c>
      <c r="T257" s="3">
        <v>0.82780361175537098</v>
      </c>
      <c r="U257">
        <v>21</v>
      </c>
      <c r="V257">
        <v>2</v>
      </c>
      <c r="W257">
        <v>100</v>
      </c>
      <c r="X257">
        <v>0.99000000953674305</v>
      </c>
      <c r="Y257">
        <v>1.29999995231628</v>
      </c>
      <c r="Z257">
        <v>0.89999997615814198</v>
      </c>
      <c r="AA257" s="10">
        <v>11.6265497207641</v>
      </c>
      <c r="AB257" s="10">
        <v>32.167488098144503</v>
      </c>
      <c r="AC257" s="10">
        <v>40.839878082275298</v>
      </c>
      <c r="AD257" s="10">
        <v>66.061386108398395</v>
      </c>
      <c r="AE257" s="10">
        <v>1.9830003976821899</v>
      </c>
      <c r="AF257" s="10">
        <v>2.72502541542053</v>
      </c>
      <c r="AG257" s="10">
        <v>1.9295065402984599</v>
      </c>
      <c r="AH257" s="10">
        <v>1.54545450210571</v>
      </c>
      <c r="AI257" s="3">
        <f>ABS((J257-F257)/F257)</f>
        <v>6.8904303625138122E-2</v>
      </c>
      <c r="AJ257" s="3">
        <f>ABS((J257-G257)/G257)</f>
        <v>5.8131092321305318E-2</v>
      </c>
      <c r="AK257" s="3">
        <f>(AVERAGEIF($E:$E,_xlfn.CONCAT($A257,"_",$B257,"_",$C257,"_Standard"),$J:$J)-$J257)/$J257</f>
        <v>0</v>
      </c>
      <c r="AL257" s="3">
        <f>(AVERAGEIF($E:$E,_xlfn.CONCAT($A257,"_",$B257,"_",$C257,"_Standard"),$H:$H)-$H257)/$H257</f>
        <v>0</v>
      </c>
      <c r="AM257" s="3">
        <f>($J257+$M257-$L257)/$M257</f>
        <v>5.3716957252717084</v>
      </c>
    </row>
    <row r="260" spans="1:39" x14ac:dyDescent="0.25">
      <c r="H260" s="10"/>
      <c r="J260" s="10"/>
    </row>
    <row r="261" spans="1:39" x14ac:dyDescent="0.25">
      <c r="H261" s="10"/>
      <c r="J261" s="10"/>
    </row>
    <row r="262" spans="1:39" x14ac:dyDescent="0.25">
      <c r="H262" s="10"/>
      <c r="J262" s="10"/>
    </row>
    <row r="263" spans="1:39" x14ac:dyDescent="0.25">
      <c r="H263" s="10"/>
      <c r="J263" s="10"/>
    </row>
    <row r="264" spans="1:39" x14ac:dyDescent="0.25">
      <c r="H264" s="10"/>
      <c r="J264" s="10"/>
    </row>
    <row r="265" spans="1:39" x14ac:dyDescent="0.25">
      <c r="H265" s="10"/>
      <c r="J265" s="10"/>
    </row>
    <row r="266" spans="1:39" x14ac:dyDescent="0.25">
      <c r="H266" s="10"/>
      <c r="J266" s="10"/>
    </row>
    <row r="267" spans="1:39" x14ac:dyDescent="0.25">
      <c r="H267" s="10"/>
      <c r="J267" s="10"/>
    </row>
    <row r="268" spans="1:39" x14ac:dyDescent="0.25">
      <c r="H268" s="10"/>
      <c r="J268" s="10"/>
    </row>
    <row r="269" spans="1:39" x14ac:dyDescent="0.25">
      <c r="H269" s="10"/>
      <c r="J269" s="10"/>
    </row>
    <row r="270" spans="1:39" x14ac:dyDescent="0.25">
      <c r="H270" s="10"/>
      <c r="J270" s="10"/>
    </row>
    <row r="271" spans="1:39" x14ac:dyDescent="0.25">
      <c r="H271" s="10"/>
      <c r="J271" s="10"/>
    </row>
    <row r="272" spans="1:39" x14ac:dyDescent="0.25">
      <c r="H272" s="10"/>
      <c r="J272" s="10"/>
    </row>
    <row r="273" spans="8:10" x14ac:dyDescent="0.25">
      <c r="H273" s="10"/>
      <c r="J273" s="10"/>
    </row>
    <row r="274" spans="8:10" x14ac:dyDescent="0.25">
      <c r="H274" s="10"/>
      <c r="J274" s="10"/>
    </row>
    <row r="275" spans="8:10" x14ac:dyDescent="0.25">
      <c r="H275" s="10"/>
      <c r="J275" s="10"/>
    </row>
    <row r="277" spans="8:10" x14ac:dyDescent="0.25">
      <c r="H277" s="10"/>
      <c r="J277" s="10"/>
    </row>
    <row r="278" spans="8:10" x14ac:dyDescent="0.25">
      <c r="H278" s="10"/>
      <c r="J278" s="10"/>
    </row>
    <row r="279" spans="8:10" x14ac:dyDescent="0.25">
      <c r="H279" s="10"/>
      <c r="J279" s="10"/>
    </row>
    <row r="280" spans="8:10" x14ac:dyDescent="0.25">
      <c r="H280" s="10"/>
      <c r="J280" s="10"/>
    </row>
    <row r="281" spans="8:10" x14ac:dyDescent="0.25">
      <c r="H281" s="10"/>
      <c r="J281" s="10"/>
    </row>
    <row r="282" spans="8:10" x14ac:dyDescent="0.25">
      <c r="H282" s="10"/>
      <c r="J282" s="10"/>
    </row>
    <row r="283" spans="8:10" x14ac:dyDescent="0.25">
      <c r="H283" s="10"/>
      <c r="J283" s="10"/>
    </row>
    <row r="284" spans="8:10" x14ac:dyDescent="0.25">
      <c r="H284" s="10"/>
      <c r="J284" s="10"/>
    </row>
    <row r="285" spans="8:10" x14ac:dyDescent="0.25">
      <c r="H285" s="10"/>
      <c r="J285" s="10"/>
    </row>
    <row r="286" spans="8:10" x14ac:dyDescent="0.25">
      <c r="H286" s="10"/>
      <c r="J286" s="10"/>
    </row>
    <row r="287" spans="8:10" x14ac:dyDescent="0.25">
      <c r="H287" s="10"/>
      <c r="J287" s="10"/>
    </row>
    <row r="288" spans="8:10" x14ac:dyDescent="0.25">
      <c r="H288" s="10"/>
      <c r="J288" s="10"/>
    </row>
    <row r="289" spans="8:10" x14ac:dyDescent="0.25">
      <c r="H289" s="10"/>
      <c r="J289" s="10"/>
    </row>
    <row r="290" spans="8:10" x14ac:dyDescent="0.25">
      <c r="H290" s="10"/>
      <c r="J290" s="10"/>
    </row>
    <row r="291" spans="8:10" x14ac:dyDescent="0.25">
      <c r="H291" s="10"/>
      <c r="J291" s="10"/>
    </row>
    <row r="292" spans="8:10" x14ac:dyDescent="0.25">
      <c r="H292" s="10"/>
      <c r="J292" s="10"/>
    </row>
  </sheetData>
  <autoFilter ref="A1:AM257" xr:uid="{00000000-0009-0000-0000-000000000000}">
    <sortState xmlns:xlrd2="http://schemas.microsoft.com/office/spreadsheetml/2017/richdata2" ref="A2:AM257">
      <sortCondition ref="D1:D257"/>
    </sortState>
  </autoFilter>
  <conditionalFormatting sqref="E1:E1048576">
    <cfRule type="containsText" dxfId="37" priority="1" operator="containsText" text="45">
      <formula>NOT(ISERROR(SEARCH("45",E1)))</formula>
    </cfRule>
    <cfRule type="containsText" dxfId="36" priority="3" operator="containsText" text="15">
      <formula>NOT(ISERROR(SEARCH("15",E1)))</formula>
    </cfRule>
    <cfRule type="containsText" dxfId="35" priority="4" operator="containsText" text="parallel">
      <formula>NOT(ISERROR(SEARCH("parallel",E1)))</formula>
    </cfRule>
    <cfRule type="containsText" dxfId="34" priority="5" operator="containsText" text="Longest">
      <formula>NOT(ISERROR(SEARCH("Longest",E1)))</formula>
    </cfRule>
    <cfRule type="containsText" dxfId="33" priority="6" operator="containsText" text="Facing">
      <formula>NOT(ISERROR(SEARCH("Facing",E1)))</formula>
    </cfRule>
    <cfRule type="containsText" dxfId="32" priority="7" operator="containsText" text="Standard">
      <formula>NOT(ISERROR(SEARCH("Standard",E1)))</formula>
    </cfRule>
    <cfRule type="containsText" dxfId="31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8:AI1048576 AI1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2:AJ257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2:AK257 AL1:AL1048576">
    <cfRule type="iconSet" priority="17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:AM1048576">
    <cfRule type="cellIs" dxfId="30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M203"/>
  <sheetViews>
    <sheetView topLeftCell="A7" workbookViewId="0">
      <selection activeCell="K18" sqref="K18:K25"/>
    </sheetView>
  </sheetViews>
  <sheetFormatPr defaultRowHeight="15" outlineLevelCol="1" x14ac:dyDescent="0.25"/>
  <cols>
    <col min="1" max="1" width="12.28515625" customWidth="1" outlineLevel="1"/>
    <col min="2" max="2" width="6.28515625" customWidth="1" outlineLevel="1"/>
    <col min="3" max="3" width="7.7109375" customWidth="1" outlineLevel="1"/>
    <col min="4" max="4" width="8.28515625" customWidth="1" outlineLevel="1"/>
    <col min="5" max="5" width="28.28515625" customWidth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9.140625" style="1"/>
    <col min="13" max="13" width="10.7109375" style="8" customWidth="1"/>
    <col min="14" max="14" width="8.85546875" style="1"/>
    <col min="15" max="20" width="8.85546875" style="3" customWidth="1" outlineLevel="1"/>
    <col min="21" max="21" width="5.85546875" customWidth="1"/>
    <col min="22" max="22" width="4.5703125" customWidth="1"/>
    <col min="23" max="23" width="7.28515625" bestFit="1" customWidth="1"/>
    <col min="24" max="24" width="7" customWidth="1"/>
    <col min="25" max="26" width="4.85546875" customWidth="1"/>
    <col min="27" max="34" width="8.85546875" style="2"/>
    <col min="35" max="38" width="8.85546875" style="3"/>
    <col min="39" max="39" width="5.85546875" style="3" customWidth="1"/>
  </cols>
  <sheetData>
    <row r="1" spans="1:39" s="16" customFormat="1" ht="57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17" t="s">
        <v>1</v>
      </c>
      <c r="G1" s="17" t="s">
        <v>2</v>
      </c>
      <c r="H1" s="17" t="s">
        <v>338</v>
      </c>
      <c r="I1" s="17" t="s">
        <v>339</v>
      </c>
      <c r="J1" s="17" t="s">
        <v>340</v>
      </c>
      <c r="K1" s="17" t="s">
        <v>341</v>
      </c>
      <c r="L1" s="17" t="s">
        <v>675</v>
      </c>
      <c r="M1" s="17" t="s">
        <v>342</v>
      </c>
      <c r="N1" s="17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9" t="s">
        <v>24</v>
      </c>
      <c r="AB1" s="19" t="s">
        <v>25</v>
      </c>
      <c r="AC1" s="19" t="s">
        <v>351</v>
      </c>
      <c r="AD1" s="19" t="s">
        <v>352</v>
      </c>
      <c r="AE1" s="19" t="s">
        <v>22</v>
      </c>
      <c r="AF1" s="19" t="s">
        <v>23</v>
      </c>
      <c r="AG1" s="19" t="s">
        <v>353</v>
      </c>
      <c r="AH1" s="19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Standard</v>
      </c>
      <c r="E2" t="s">
        <v>382</v>
      </c>
      <c r="F2" s="1">
        <f>AVERAGEIFS('New data'!F:F,'New data'!$B:$B,'Summary new'!$B2,'New data'!$C:$C,'Summary new'!$C2,'New data'!$D:$D,'Summary new'!$D2)</f>
        <v>149.19609212875343</v>
      </c>
      <c r="G2" s="1">
        <f>AVERAGEIFS('New data'!G:G,'New data'!$B:$B,'Summary new'!$B2,'New data'!$C:$C,'Summary new'!$C2,'New data'!$D:$D,'Summary new'!$D2)</f>
        <v>95.921399116515815</v>
      </c>
      <c r="H2" s="1">
        <f>AVERAGEIFS('New data'!H:H,'New data'!$B:$B,'Summary new'!$B2,'New data'!$C:$C,'Summary new'!$C2,'New data'!$D:$D,'Summary new'!$D2)</f>
        <v>160.68184614181487</v>
      </c>
      <c r="I2" s="1">
        <f>AVERAGEIFS('New data'!I:I,'New data'!$B:$B,'Summary new'!$B2,'New data'!$C:$C,'Summary new'!$C2,'New data'!$D:$D,'Summary new'!$D2)</f>
        <v>113.65050125122033</v>
      </c>
      <c r="J2" s="1">
        <f>AVERAGEIFS('New data'!J:J,'New data'!$B:$B,'Summary new'!$B2,'New data'!$C:$C,'Summary new'!$C2,'New data'!$D:$D,'Summary new'!$D2)</f>
        <v>150.45717358589118</v>
      </c>
      <c r="K2" s="1">
        <f>AVERAGEIFS('New data'!K:K,'New data'!$B:$B,'Summary new'!$B2,'New data'!$C:$C,'Summary new'!$C2,'New data'!$D:$D,'Summary new'!$D2)</f>
        <v>107.48500144481636</v>
      </c>
      <c r="L2" s="1">
        <f>AVERAGEIFS('New data'!L:L,'New data'!$B:$B,'Summary new'!$B2,'New data'!$C:$C,'Summary new'!$C2,'New data'!$D:$D,'Summary new'!$D2)</f>
        <v>93.746982336044056</v>
      </c>
      <c r="M2" s="1">
        <f>AVERAGEIFS('New data'!M:M,'New data'!$B:$B,'Summary new'!$B2,'New data'!$C:$C,'Summary new'!$C2,'New data'!$D:$D,'Summary new'!$D2)</f>
        <v>76.52280294895165</v>
      </c>
      <c r="N2" s="1">
        <f>AVERAGEIFS('New data'!N:N,'New data'!$B:$B,'Summary new'!$B2,'New data'!$C:$C,'Summary new'!$C2,'New data'!$D:$D,'Summary new'!$D2)</f>
        <v>0.76649999991059259</v>
      </c>
      <c r="O2" s="1">
        <f>AVERAGEIFS('New data'!O:O,'New data'!$B:$B,'Summary new'!$B2,'New data'!$C:$C,'Summary new'!$C2,'New data'!$D:$D,'Summary new'!$D2)</f>
        <v>0.6349151656031603</v>
      </c>
      <c r="P2" s="1">
        <f>AVERAGEIFS('New data'!P:P,'New data'!$B:$B,'Summary new'!$B2,'New data'!$C:$C,'Summary new'!$C2,'New data'!$D:$D,'Summary new'!$D2)</f>
        <v>0.66490237042307831</v>
      </c>
      <c r="Q2" s="1">
        <f>AVERAGEIFS('New data'!Q:Q,'New data'!$B:$B,'Summary new'!$B2,'New data'!$C:$C,'Summary new'!$C2,'New data'!$D:$D,'Summary new'!$D2)</f>
        <v>0.61949778720736459</v>
      </c>
      <c r="R2" s="1">
        <f>AVERAGEIFS('New data'!R:R,'New data'!$B:$B,'Summary new'!$B2,'New data'!$C:$C,'Summary new'!$C2,'New data'!$D:$D,'Summary new'!$D2)</f>
        <v>0.62818492203950838</v>
      </c>
      <c r="S2" s="1">
        <f>AVERAGEIFS('New data'!S:S,'New data'!$B:$B,'Summary new'!$B2,'New data'!$C:$C,'Summary new'!$C2,'New data'!$D:$D,'Summary new'!$D2)</f>
        <v>0.65551848709583227</v>
      </c>
      <c r="T2" s="1">
        <f>AVERAGEIFS('New data'!T:T,'New data'!$B:$B,'Summary new'!$B2,'New data'!$C:$C,'Summary new'!$C2,'New data'!$D:$D,'Summary new'!$D2)</f>
        <v>0.66491747274994828</v>
      </c>
      <c r="U2" s="1">
        <f>AVERAGEIFS('New data'!U:U,'New data'!$B:$B,'Summary new'!$B2,'New data'!$C:$C,'Summary new'!$C2,'New data'!$D:$D,'Summary new'!$D2)</f>
        <v>18.5</v>
      </c>
      <c r="V2" s="1">
        <f>AVERAGEIFS('New data'!V:V,'New data'!$B:$B,'Summary new'!$B2,'New data'!$C:$C,'Summary new'!$C2,'New data'!$D:$D,'Summary new'!$D2)</f>
        <v>2</v>
      </c>
      <c r="W2" s="1">
        <f>AVERAGEIFS('New data'!W:W,'New data'!$B:$B,'Summary new'!$B2,'New data'!$C:$C,'Summary new'!$C2,'New data'!$D:$D,'Summary new'!$D2)</f>
        <v>100</v>
      </c>
      <c r="X2" s="1">
        <f>AVERAGEIFS('New data'!X:X,'New data'!$B:$B,'Summary new'!$B2,'New data'!$C:$C,'Summary new'!$C2,'New data'!$D:$D,'Summary new'!$D2)</f>
        <v>0.99000000953674305</v>
      </c>
      <c r="Y2" s="1">
        <f>AVERAGEIFS('New data'!Y:Y,'New data'!$B:$B,'Summary new'!$B2,'New data'!$C:$C,'Summary new'!$C2,'New data'!$D:$D,'Summary new'!$D2)</f>
        <v>1.29999995231628</v>
      </c>
      <c r="Z2" s="1">
        <f>AVERAGEIFS('New data'!Z:Z,'New data'!$B:$B,'Summary new'!$B2,'New data'!$C:$C,'Summary new'!$C2,'New data'!$D:$D,'Summary new'!$D2)</f>
        <v>0.89999997615814198</v>
      </c>
      <c r="AA2" s="1">
        <f>AVERAGEIFS('New data'!AA:AA,'New data'!$B:$B,'Summary new'!$B2,'New data'!$C:$C,'Summary new'!$C2,'New data'!$D:$D,'Summary new'!$D2)</f>
        <v>61.257521748542686</v>
      </c>
      <c r="AB2" s="1">
        <f>AVERAGEIFS('New data'!AB:AB,'New data'!$B:$B,'Summary new'!$B2,'New data'!$C:$C,'Summary new'!$C2,'New data'!$D:$D,'Summary new'!$D2)</f>
        <v>152.71688415855152</v>
      </c>
      <c r="AC2" s="1">
        <f>AVERAGEIFS('New data'!AC:AC,'New data'!$B:$B,'Summary new'!$B2,'New data'!$C:$C,'Summary new'!$C2,'New data'!$D:$D,'Summary new'!$D2)</f>
        <v>45.100310802459688</v>
      </c>
      <c r="AD2" s="1">
        <f>AVERAGEIFS('New data'!AD:AD,'New data'!$B:$B,'Summary new'!$B2,'New data'!$C:$C,'Summary new'!$C2,'New data'!$D:$D,'Summary new'!$D2)</f>
        <v>77.049792289733858</v>
      </c>
      <c r="AE2" s="1">
        <f>AVERAGEIFS('New data'!AE:AE,'New data'!$B:$B,'Summary new'!$B2,'New data'!$C:$C,'Summary new'!$C2,'New data'!$D:$D,'Summary new'!$D2)</f>
        <v>8.4607450636103643</v>
      </c>
      <c r="AF2" s="1">
        <f>AVERAGEIFS('New data'!AF:AF,'New data'!$B:$B,'Summary new'!$B2,'New data'!$C:$C,'Summary new'!$C2,'New data'!$D:$D,'Summary new'!$D2)</f>
        <v>9.6045951640698952</v>
      </c>
      <c r="AG2" s="1">
        <f>AVERAGEIFS('New data'!AG:AG,'New data'!$B:$B,'Summary new'!$B2,'New data'!$C:$C,'Summary new'!$C2,'New data'!$D:$D,'Summary new'!$D2)</f>
        <v>1.6584954410791362</v>
      </c>
      <c r="AH2" s="1">
        <f>AVERAGEIFS('New data'!AH:AH,'New data'!$B:$B,'Summary new'!$B2,'New data'!$C:$C,'Summary new'!$C2,'New data'!$D:$D,'Summary new'!$D2)</f>
        <v>1.3386719822883562</v>
      </c>
      <c r="AI2" s="1">
        <f>AVERAGEIFS('New data'!AI:AI,'New data'!$B:$B,'Summary new'!$B2,'New data'!$C:$C,'Summary new'!$C2,'New data'!$D:$D,'Summary new'!$D2)</f>
        <v>1.4734895108401824E-2</v>
      </c>
      <c r="AJ2" s="1">
        <f>AVERAGEIFS('New data'!AJ:AJ,'New data'!$B:$B,'Summary new'!$B2,'New data'!$C:$C,'Summary new'!$C2,'New data'!$D:$D,'Summary new'!$D2)</f>
        <v>0.51590458476242429</v>
      </c>
      <c r="AK2" s="1">
        <f>AVERAGEIFS('New data'!AK:AK,'New data'!$B:$B,'Summary new'!$B2,'New data'!$C:$C,'Summary new'!$C2,'New data'!$D:$D,'Summary new'!$D2)</f>
        <v>0</v>
      </c>
      <c r="AL2" s="1">
        <f>AVERAGEIFS('New data'!AL:AL,'New data'!$B:$B,'Summary new'!$B2,'New data'!$C:$C,'Summary new'!$C2,'New data'!$D:$D,'Summary new'!$D2)</f>
        <v>0</v>
      </c>
      <c r="AM2" s="1">
        <f>AVERAGEIFS('New data'!AM:AM,'New data'!$B:$B,'Summary new'!$B2,'New data'!$C:$C,'Summary new'!$C2,'New data'!$D:$D,'Summary new'!$D2)</f>
        <v>1.7932755301105274</v>
      </c>
    </row>
    <row r="3" spans="1:39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Standard</v>
      </c>
      <c r="E3" t="s">
        <v>383</v>
      </c>
      <c r="F3" s="1">
        <f>AVERAGEIFS('New data'!F:F,'New data'!$B:$B,'Summary new'!$B3,'New data'!$C:$C,'Summary new'!$C3,'New data'!$D:$D,'Summary new'!$D3)</f>
        <v>187.12740468978868</v>
      </c>
      <c r="G3" s="1">
        <f>AVERAGEIFS('New data'!G:G,'New data'!$B:$B,'Summary new'!$B3,'New data'!$C:$C,'Summary new'!$C3,'New data'!$D:$D,'Summary new'!$D3)</f>
        <v>106.6215686798093</v>
      </c>
      <c r="H3" s="1">
        <f>AVERAGEIFS('New data'!H:H,'New data'!$B:$B,'Summary new'!$B3,'New data'!$C:$C,'Summary new'!$C3,'New data'!$D:$D,'Summary new'!$D3)</f>
        <v>197.39838123321502</v>
      </c>
      <c r="I3" s="1">
        <f>AVERAGEIFS('New data'!I:I,'New data'!$B:$B,'Summary new'!$B3,'New data'!$C:$C,'Summary new'!$C3,'New data'!$D:$D,'Summary new'!$D3)</f>
        <v>140.34875106811504</v>
      </c>
      <c r="J3" s="1">
        <f>AVERAGEIFS('New data'!J:J,'New data'!$B:$B,'Summary new'!$B3,'New data'!$C:$C,'Summary new'!$C3,'New data'!$D:$D,'Summary new'!$D3)</f>
        <v>189.03154778480516</v>
      </c>
      <c r="K3" s="1">
        <f>AVERAGEIFS('New data'!K:K,'New data'!$B:$B,'Summary new'!$B3,'New data'!$C:$C,'Summary new'!$C3,'New data'!$D:$D,'Summary new'!$D3)</f>
        <v>135.50675082206703</v>
      </c>
      <c r="L3" s="1">
        <f>AVERAGEIFS('New data'!L:L,'New data'!$B:$B,'Summary new'!$B3,'New data'!$C:$C,'Summary new'!$C3,'New data'!$D:$D,'Summary new'!$D3)</f>
        <v>103.96716833114576</v>
      </c>
      <c r="M3" s="1">
        <f>AVERAGEIFS('New data'!M:M,'New data'!$B:$B,'Summary new'!$B3,'New data'!$C:$C,'Summary new'!$C3,'New data'!$D:$D,'Summary new'!$D3)</f>
        <v>100.18481278419473</v>
      </c>
      <c r="N3" s="1">
        <f>AVERAGEIFS('New data'!N:N,'New data'!$B:$B,'Summary new'!$B3,'New data'!$C:$C,'Summary new'!$C3,'New data'!$D:$D,'Summary new'!$D3)</f>
        <v>0.74437500163912729</v>
      </c>
      <c r="O3" s="1">
        <f>AVERAGEIFS('New data'!O:O,'New data'!$B:$B,'Summary new'!$B3,'New data'!$C:$C,'Summary new'!$C3,'New data'!$D:$D,'Summary new'!$D3)</f>
        <v>0.63406890258192994</v>
      </c>
      <c r="P3" s="1">
        <f>AVERAGEIFS('New data'!P:P,'New data'!$B:$B,'Summary new'!$B3,'New data'!$C:$C,'Summary new'!$C3,'New data'!$D:$D,'Summary new'!$D3)</f>
        <v>0.68932839855551675</v>
      </c>
      <c r="Q3" s="1">
        <f>AVERAGEIFS('New data'!Q:Q,'New data'!$B:$B,'Summary new'!$B3,'New data'!$C:$C,'Summary new'!$C3,'New data'!$D:$D,'Summary new'!$D3)</f>
        <v>0.64619709923863367</v>
      </c>
      <c r="R3" s="1">
        <f>AVERAGEIFS('New data'!R:R,'New data'!$B:$B,'Summary new'!$B3,'New data'!$C:$C,'Summary new'!$C3,'New data'!$D:$D,'Summary new'!$D3)</f>
        <v>0.64627857133746092</v>
      </c>
      <c r="S3" s="1">
        <f>AVERAGEIFS('New data'!S:S,'New data'!$B:$B,'Summary new'!$B3,'New data'!$C:$C,'Summary new'!$C3,'New data'!$D:$D,'Summary new'!$D3)</f>
        <v>0.67140251398086481</v>
      </c>
      <c r="T3" s="1">
        <f>AVERAGEIFS('New data'!T:T,'New data'!$B:$B,'Summary new'!$B3,'New data'!$C:$C,'Summary new'!$C3,'New data'!$D:$D,'Summary new'!$D3)</f>
        <v>0.68140007555484716</v>
      </c>
      <c r="U3" s="1">
        <f>AVERAGEIFS('New data'!U:U,'New data'!$B:$B,'Summary new'!$B3,'New data'!$C:$C,'Summary new'!$C3,'New data'!$D:$D,'Summary new'!$D3)</f>
        <v>19.875</v>
      </c>
      <c r="V3" s="1">
        <f>AVERAGEIFS('New data'!V:V,'New data'!$B:$B,'Summary new'!$B3,'New data'!$C:$C,'Summary new'!$C3,'New data'!$D:$D,'Summary new'!$D3)</f>
        <v>2</v>
      </c>
      <c r="W3" s="1">
        <f>AVERAGEIFS('New data'!W:W,'New data'!$B:$B,'Summary new'!$B3,'New data'!$C:$C,'Summary new'!$C3,'New data'!$D:$D,'Summary new'!$D3)</f>
        <v>100</v>
      </c>
      <c r="X3" s="1">
        <f>AVERAGEIFS('New data'!X:X,'New data'!$B:$B,'Summary new'!$B3,'New data'!$C:$C,'Summary new'!$C3,'New data'!$D:$D,'Summary new'!$D3)</f>
        <v>0.99000000953674305</v>
      </c>
      <c r="Y3" s="1">
        <f>AVERAGEIFS('New data'!Y:Y,'New data'!$B:$B,'Summary new'!$B3,'New data'!$C:$C,'Summary new'!$C3,'New data'!$D:$D,'Summary new'!$D3)</f>
        <v>1.29999995231628</v>
      </c>
      <c r="Z3" s="1">
        <f>AVERAGEIFS('New data'!Z:Z,'New data'!$B:$B,'Summary new'!$B3,'New data'!$C:$C,'Summary new'!$C3,'New data'!$D:$D,'Summary new'!$D3)</f>
        <v>0.89999997615814198</v>
      </c>
      <c r="AA3" s="1">
        <f>AVERAGEIFS('New data'!AA:AA,'New data'!$B:$B,'Summary new'!$B3,'New data'!$C:$C,'Summary new'!$C3,'New data'!$D:$D,'Summary new'!$D3)</f>
        <v>60.653168391436239</v>
      </c>
      <c r="AB3" s="1">
        <f>AVERAGEIFS('New data'!AB:AB,'New data'!$B:$B,'Summary new'!$B3,'New data'!$C:$C,'Summary new'!$C3,'New data'!$D:$D,'Summary new'!$D3)</f>
        <v>151.89170049875963</v>
      </c>
      <c r="AC3" s="1">
        <f>AVERAGEIFS('New data'!AC:AC,'New data'!$B:$B,'Summary new'!$B3,'New data'!$C:$C,'Summary new'!$C3,'New data'!$D:$D,'Summary new'!$D3)</f>
        <v>46.032891273498507</v>
      </c>
      <c r="AD3" s="1">
        <f>AVERAGEIFS('New data'!AD:AD,'New data'!$B:$B,'Summary new'!$B3,'New data'!$C:$C,'Summary new'!$C3,'New data'!$D:$D,'Summary new'!$D3)</f>
        <v>77.049792289733858</v>
      </c>
      <c r="AE3" s="1">
        <f>AVERAGEIFS('New data'!AE:AE,'New data'!$B:$B,'Summary new'!$B3,'New data'!$C:$C,'Summary new'!$C3,'New data'!$D:$D,'Summary new'!$D3)</f>
        <v>8.4438359350897283</v>
      </c>
      <c r="AF3" s="1">
        <f>AVERAGEIFS('New data'!AF:AF,'New data'!$B:$B,'Summary new'!$B3,'New data'!$C:$C,'Summary new'!$C3,'New data'!$D:$D,'Summary new'!$D3)</f>
        <v>9.6334794675931246</v>
      </c>
      <c r="AG3" s="1">
        <f>AVERAGEIFS('New data'!AG:AG,'New data'!$B:$B,'Summary new'!$B3,'New data'!$C:$C,'Summary new'!$C3,'New data'!$D:$D,'Summary new'!$D3)</f>
        <v>1.6185624748468364</v>
      </c>
      <c r="AH3" s="1">
        <f>AVERAGEIFS('New data'!AH:AH,'New data'!$B:$B,'Summary new'!$B3,'New data'!$C:$C,'Summary new'!$C3,'New data'!$D:$D,'Summary new'!$D3)</f>
        <v>1.3386719822883562</v>
      </c>
      <c r="AI3" s="1">
        <f>AVERAGEIFS('New data'!AI:AI,'New data'!$B:$B,'Summary new'!$B3,'New data'!$C:$C,'Summary new'!$C3,'New data'!$D:$D,'Summary new'!$D3)</f>
        <v>1.5279762167656275E-2</v>
      </c>
      <c r="AJ3" s="1">
        <f>AVERAGEIFS('New data'!AJ:AJ,'New data'!$B:$B,'Summary new'!$B3,'New data'!$C:$C,'Summary new'!$C3,'New data'!$D:$D,'Summary new'!$D3)</f>
        <v>0.79073182022283306</v>
      </c>
      <c r="AK3" s="1">
        <f>AVERAGEIFS('New data'!AK:AK,'New data'!$B:$B,'Summary new'!$B3,'New data'!$C:$C,'Summary new'!$C3,'New data'!$D:$D,'Summary new'!$D3)</f>
        <v>0</v>
      </c>
      <c r="AL3" s="1">
        <f>AVERAGEIFS('New data'!AL:AL,'New data'!$B:$B,'Summary new'!$B3,'New data'!$C:$C,'Summary new'!$C3,'New data'!$D:$D,'Summary new'!$D3)</f>
        <v>0</v>
      </c>
      <c r="AM3" s="1">
        <f>AVERAGEIFS('New data'!AM:AM,'New data'!$B:$B,'Summary new'!$B3,'New data'!$C:$C,'Summary new'!$C3,'New data'!$D:$D,'Summary new'!$D3)</f>
        <v>2.066236361775355</v>
      </c>
    </row>
    <row r="4" spans="1:39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Standard</v>
      </c>
      <c r="E4" t="s">
        <v>384</v>
      </c>
      <c r="F4" s="1">
        <f>AVERAGEIFS('New data'!F:F,'New data'!$B:$B,'Summary new'!$B4,'New data'!$C:$C,'Summary new'!$C4,'New data'!$D:$D,'Summary new'!$D4)</f>
        <v>210.3285341262814</v>
      </c>
      <c r="G4" s="1">
        <f>AVERAGEIFS('New data'!G:G,'New data'!$B:$B,'Summary new'!$B4,'New data'!$C:$C,'Summary new'!$C4,'New data'!$D:$D,'Summary new'!$D4)</f>
        <v>112.05477190017682</v>
      </c>
      <c r="H4" s="1">
        <f>AVERAGEIFS('New data'!H:H,'New data'!$B:$B,'Summary new'!$B4,'New data'!$C:$C,'Summary new'!$C4,'New data'!$D:$D,'Summary new'!$D4)</f>
        <v>218.71001815795864</v>
      </c>
      <c r="I4" s="1">
        <f>AVERAGEIFS('New data'!I:I,'New data'!$B:$B,'Summary new'!$B4,'New data'!$C:$C,'Summary new'!$C4,'New data'!$D:$D,'Summary new'!$D4)</f>
        <v>156.95312404632543</v>
      </c>
      <c r="J4" s="1">
        <f>AVERAGEIFS('New data'!J:J,'New data'!$B:$B,'Summary new'!$B4,'New data'!$C:$C,'Summary new'!$C4,'New data'!$D:$D,'Summary new'!$D4)</f>
        <v>209.51518177986114</v>
      </c>
      <c r="K4" s="1">
        <f>AVERAGEIFS('New data'!K:K,'New data'!$B:$B,'Summary new'!$B4,'New data'!$C:$C,'Summary new'!$C4,'New data'!$D:$D,'Summary new'!$D4)</f>
        <v>151.70312404632543</v>
      </c>
      <c r="L4" s="1">
        <f>AVERAGEIFS('New data'!L:L,'New data'!$B:$B,'Summary new'!$B4,'New data'!$C:$C,'Summary new'!$C4,'New data'!$D:$D,'Summary new'!$D4)</f>
        <v>106.12608313560459</v>
      </c>
      <c r="M4" s="1">
        <f>AVERAGEIFS('New data'!M:M,'New data'!$B:$B,'Summary new'!$B4,'New data'!$C:$C,'Summary new'!$C4,'New data'!$D:$D,'Summary new'!$D4)</f>
        <v>91.202825069427305</v>
      </c>
      <c r="N4" s="1">
        <f>AVERAGEIFS('New data'!N:N,'New data'!$B:$B,'Summary new'!$B4,'New data'!$C:$C,'Summary new'!$C4,'New data'!$D:$D,'Summary new'!$D4)</f>
        <v>0.72587499395012822</v>
      </c>
      <c r="O4" s="1">
        <f>AVERAGEIFS('New data'!O:O,'New data'!$B:$B,'Summary new'!$B4,'New data'!$C:$C,'Summary new'!$C4,'New data'!$D:$D,'Summary new'!$D4)</f>
        <v>0.62268078327178911</v>
      </c>
      <c r="P4" s="1">
        <f>AVERAGEIFS('New data'!P:P,'New data'!$B:$B,'Summary new'!$B4,'New data'!$C:$C,'Summary new'!$C4,'New data'!$D:$D,'Summary new'!$D4)</f>
        <v>0.66532891616225198</v>
      </c>
      <c r="Q4" s="1">
        <f>AVERAGEIFS('New data'!Q:Q,'New data'!$B:$B,'Summary new'!$B4,'New data'!$C:$C,'Summary new'!$C4,'New data'!$D:$D,'Summary new'!$D4)</f>
        <v>0.63155754283070509</v>
      </c>
      <c r="R4" s="1">
        <f>AVERAGEIFS('New data'!R:R,'New data'!$B:$B,'Summary new'!$B4,'New data'!$C:$C,'Summary new'!$C4,'New data'!$D:$D,'Summary new'!$D4)</f>
        <v>0.63490583375096277</v>
      </c>
      <c r="S4" s="1">
        <f>AVERAGEIFS('New data'!S:S,'New data'!$B:$B,'Summary new'!$B4,'New data'!$C:$C,'Summary new'!$C4,'New data'!$D:$D,'Summary new'!$D4)</f>
        <v>0.6619676016271111</v>
      </c>
      <c r="T4" s="1">
        <f>AVERAGEIFS('New data'!T:T,'New data'!$B:$B,'Summary new'!$B4,'New data'!$C:$C,'Summary new'!$C4,'New data'!$D:$D,'Summary new'!$D4)</f>
        <v>0.67217894271016054</v>
      </c>
      <c r="U4" s="1">
        <f>AVERAGEIFS('New data'!U:U,'New data'!$B:$B,'Summary new'!$B4,'New data'!$C:$C,'Summary new'!$C4,'New data'!$D:$D,'Summary new'!$D4)</f>
        <v>19.625</v>
      </c>
      <c r="V4" s="1">
        <f>AVERAGEIFS('New data'!V:V,'New data'!$B:$B,'Summary new'!$B4,'New data'!$C:$C,'Summary new'!$C4,'New data'!$D:$D,'Summary new'!$D4)</f>
        <v>2</v>
      </c>
      <c r="W4" s="1">
        <f>AVERAGEIFS('New data'!W:W,'New data'!$B:$B,'Summary new'!$B4,'New data'!$C:$C,'Summary new'!$C4,'New data'!$D:$D,'Summary new'!$D4)</f>
        <v>100</v>
      </c>
      <c r="X4" s="1">
        <f>AVERAGEIFS('New data'!X:X,'New data'!$B:$B,'Summary new'!$B4,'New data'!$C:$C,'Summary new'!$C4,'New data'!$D:$D,'Summary new'!$D4)</f>
        <v>0.99000000953674305</v>
      </c>
      <c r="Y4" s="1">
        <f>AVERAGEIFS('New data'!Y:Y,'New data'!$B:$B,'Summary new'!$B4,'New data'!$C:$C,'Summary new'!$C4,'New data'!$D:$D,'Summary new'!$D4)</f>
        <v>1.29999995231628</v>
      </c>
      <c r="Z4" s="1">
        <f>AVERAGEIFS('New data'!Z:Z,'New data'!$B:$B,'Summary new'!$B4,'New data'!$C:$C,'Summary new'!$C4,'New data'!$D:$D,'Summary new'!$D4)</f>
        <v>0.89999997615814198</v>
      </c>
      <c r="AA4" s="1">
        <f>AVERAGEIFS('New data'!AA:AA,'New data'!$B:$B,'Summary new'!$B4,'New data'!$C:$C,'Summary new'!$C4,'New data'!$D:$D,'Summary new'!$D4)</f>
        <v>62.25414501130566</v>
      </c>
      <c r="AB4" s="1">
        <f>AVERAGEIFS('New data'!AB:AB,'New data'!$B:$B,'Summary new'!$B4,'New data'!$C:$C,'Summary new'!$C4,'New data'!$D:$D,'Summary new'!$D4)</f>
        <v>150.75360795855511</v>
      </c>
      <c r="AC4" s="1">
        <f>AVERAGEIFS('New data'!AC:AC,'New data'!$B:$B,'Summary new'!$B4,'New data'!$C:$C,'Summary new'!$C4,'New data'!$D:$D,'Summary new'!$D4)</f>
        <v>46.304907321929889</v>
      </c>
      <c r="AD4" s="1">
        <f>AVERAGEIFS('New data'!AD:AD,'New data'!$B:$B,'Summary new'!$B4,'New data'!$C:$C,'Summary new'!$C4,'New data'!$D:$D,'Summary new'!$D4)</f>
        <v>77.049792289733858</v>
      </c>
      <c r="AE4" s="1">
        <f>AVERAGEIFS('New data'!AE:AE,'New data'!$B:$B,'Summary new'!$B4,'New data'!$C:$C,'Summary new'!$C4,'New data'!$D:$D,'Summary new'!$D4)</f>
        <v>8.6272597301285625</v>
      </c>
      <c r="AF4" s="1">
        <f>AVERAGEIFS('New data'!AF:AF,'New data'!$B:$B,'Summary new'!$B4,'New data'!$C:$C,'Summary new'!$C4,'New data'!$D:$D,'Summary new'!$D4)</f>
        <v>9.4933286616578556</v>
      </c>
      <c r="AG4" s="1">
        <f>AVERAGEIFS('New data'!AG:AG,'New data'!$B:$B,'Summary new'!$B4,'New data'!$C:$C,'Summary new'!$C4,'New data'!$D:$D,'Summary new'!$D4)</f>
        <v>1.6197462528943973</v>
      </c>
      <c r="AH4" s="1">
        <f>AVERAGEIFS('New data'!AH:AH,'New data'!$B:$B,'Summary new'!$B4,'New data'!$C:$C,'Summary new'!$C4,'New data'!$D:$D,'Summary new'!$D4)</f>
        <v>1.3386719822883562</v>
      </c>
      <c r="AI4" s="1">
        <f>AVERAGEIFS('New data'!AI:AI,'New data'!$B:$B,'Summary new'!$B4,'New data'!$C:$C,'Summary new'!$C4,'New data'!$D:$D,'Summary new'!$D4)</f>
        <v>1.2594465340728937E-2</v>
      </c>
      <c r="AJ4" s="1">
        <f>AVERAGEIFS('New data'!AJ:AJ,'New data'!$B:$B,'Summary new'!$B4,'New data'!$C:$C,'Summary new'!$C4,'New data'!$D:$D,'Summary new'!$D4)</f>
        <v>0.83996849165701404</v>
      </c>
      <c r="AK4" s="1">
        <f>AVERAGEIFS('New data'!AK:AK,'New data'!$B:$B,'Summary new'!$B4,'New data'!$C:$C,'Summary new'!$C4,'New data'!$D:$D,'Summary new'!$D4)</f>
        <v>0</v>
      </c>
      <c r="AL4" s="1">
        <f>AVERAGEIFS('New data'!AL:AL,'New data'!$B:$B,'Summary new'!$B4,'New data'!$C:$C,'Summary new'!$C4,'New data'!$D:$D,'Summary new'!$D4)</f>
        <v>0</v>
      </c>
      <c r="AM4" s="1">
        <f>AVERAGEIFS('New data'!AM:AM,'New data'!$B:$B,'Summary new'!$B4,'New data'!$C:$C,'Summary new'!$C4,'New data'!$D:$D,'Summary new'!$D4)</f>
        <v>3.0029767546201507</v>
      </c>
    </row>
    <row r="5" spans="1:39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Standard</v>
      </c>
      <c r="E5" t="s">
        <v>385</v>
      </c>
      <c r="F5" s="1">
        <f>AVERAGEIFS('New data'!F:F,'New data'!$B:$B,'Summary new'!$B5,'New data'!$C:$C,'Summary new'!$C5,'New data'!$D:$D,'Summary new'!$D5)</f>
        <v>196.36009693145721</v>
      </c>
      <c r="G5" s="1">
        <f>AVERAGEIFS('New data'!G:G,'New data'!$B:$B,'Summary new'!$B5,'New data'!$C:$C,'Summary new'!$C5,'New data'!$D:$D,'Summary new'!$D5)</f>
        <v>107.03368520736673</v>
      </c>
      <c r="H5" s="1">
        <f>AVERAGEIFS('New data'!H:H,'New data'!$B:$B,'Summary new'!$B5,'New data'!$C:$C,'Summary new'!$C5,'New data'!$D:$D,'Summary new'!$D5)</f>
        <v>207.36786293983414</v>
      </c>
      <c r="I5" s="1">
        <f>AVERAGEIFS('New data'!I:I,'New data'!$B:$B,'Summary new'!$B5,'New data'!$C:$C,'Summary new'!$C5,'New data'!$D:$D,'Summary new'!$D5)</f>
        <v>146.62487578392</v>
      </c>
      <c r="J5" s="1">
        <f>AVERAGEIFS('New data'!J:J,'New data'!$B:$B,'Summary new'!$B5,'New data'!$C:$C,'Summary new'!$C5,'New data'!$D:$D,'Summary new'!$D5)</f>
        <v>198.95444059371914</v>
      </c>
      <c r="K5" s="1">
        <f>AVERAGEIFS('New data'!K:K,'New data'!$B:$B,'Summary new'!$B5,'New data'!$C:$C,'Summary new'!$C5,'New data'!$D:$D,'Summary new'!$D5)</f>
        <v>141.85250139236427</v>
      </c>
      <c r="L5" s="1">
        <f>AVERAGEIFS('New data'!L:L,'New data'!$B:$B,'Summary new'!$B5,'New data'!$C:$C,'Summary new'!$C5,'New data'!$D:$D,'Summary new'!$D5)</f>
        <v>97.628069400787041</v>
      </c>
      <c r="M5" s="1">
        <f>AVERAGEIFS('New data'!M:M,'New data'!$B:$B,'Summary new'!$B5,'New data'!$C:$C,'Summary new'!$C5,'New data'!$D:$D,'Summary new'!$D5)</f>
        <v>73.639612555503831</v>
      </c>
      <c r="N5" s="1">
        <f>AVERAGEIFS('New data'!N:N,'New data'!$B:$B,'Summary new'!$B5,'New data'!$C:$C,'Summary new'!$C5,'New data'!$D:$D,'Summary new'!$D5)</f>
        <v>0.68374999240040735</v>
      </c>
      <c r="O5" s="1">
        <f>AVERAGEIFS('New data'!O:O,'New data'!$B:$B,'Summary new'!$B5,'New data'!$C:$C,'Summary new'!$C5,'New data'!$D:$D,'Summary new'!$D5)</f>
        <v>0.6393852904438968</v>
      </c>
      <c r="P5" s="1">
        <f>AVERAGEIFS('New data'!P:P,'New data'!$B:$B,'Summary new'!$B5,'New data'!$C:$C,'Summary new'!$C5,'New data'!$D:$D,'Summary new'!$D5)</f>
        <v>0.71224608644843057</v>
      </c>
      <c r="Q5" s="1">
        <f>AVERAGEIFS('New data'!Q:Q,'New data'!$B:$B,'Summary new'!$B5,'New data'!$C:$C,'Summary new'!$C5,'New data'!$D:$D,'Summary new'!$D5)</f>
        <v>0.677936971187591</v>
      </c>
      <c r="R5" s="1">
        <f>AVERAGEIFS('New data'!R:R,'New data'!$B:$B,'Summary new'!$B5,'New data'!$C:$C,'Summary new'!$C5,'New data'!$D:$D,'Summary new'!$D5)</f>
        <v>0.67729431390762274</v>
      </c>
      <c r="S5" s="1">
        <f>AVERAGEIFS('New data'!S:S,'New data'!$B:$B,'Summary new'!$B5,'New data'!$C:$C,'Summary new'!$C5,'New data'!$D:$D,'Summary new'!$D5)</f>
        <v>0.69057910889387075</v>
      </c>
      <c r="T5" s="1">
        <f>AVERAGEIFS('New data'!T:T,'New data'!$B:$B,'Summary new'!$B5,'New data'!$C:$C,'Summary new'!$C5,'New data'!$D:$D,'Summary new'!$D5)</f>
        <v>0.70046105980873064</v>
      </c>
      <c r="U5" s="1">
        <f>AVERAGEIFS('New data'!U:U,'New data'!$B:$B,'Summary new'!$B5,'New data'!$C:$C,'Summary new'!$C5,'New data'!$D:$D,'Summary new'!$D5)</f>
        <v>19.125</v>
      </c>
      <c r="V5" s="1">
        <f>AVERAGEIFS('New data'!V:V,'New data'!$B:$B,'Summary new'!$B5,'New data'!$C:$C,'Summary new'!$C5,'New data'!$D:$D,'Summary new'!$D5)</f>
        <v>2</v>
      </c>
      <c r="W5" s="1">
        <f>AVERAGEIFS('New data'!W:W,'New data'!$B:$B,'Summary new'!$B5,'New data'!$C:$C,'Summary new'!$C5,'New data'!$D:$D,'Summary new'!$D5)</f>
        <v>100</v>
      </c>
      <c r="X5" s="1">
        <f>AVERAGEIFS('New data'!X:X,'New data'!$B:$B,'Summary new'!$B5,'New data'!$C:$C,'Summary new'!$C5,'New data'!$D:$D,'Summary new'!$D5)</f>
        <v>0.99000000953674305</v>
      </c>
      <c r="Y5" s="1">
        <f>AVERAGEIFS('New data'!Y:Y,'New data'!$B:$B,'Summary new'!$B5,'New data'!$C:$C,'Summary new'!$C5,'New data'!$D:$D,'Summary new'!$D5)</f>
        <v>1.29999995231628</v>
      </c>
      <c r="Z5" s="1">
        <f>AVERAGEIFS('New data'!Z:Z,'New data'!$B:$B,'Summary new'!$B5,'New data'!$C:$C,'Summary new'!$C5,'New data'!$D:$D,'Summary new'!$D5)</f>
        <v>0.89999997615814198</v>
      </c>
      <c r="AA5" s="1">
        <f>AVERAGEIFS('New data'!AA:AA,'New data'!$B:$B,'Summary new'!$B5,'New data'!$C:$C,'Summary new'!$C5,'New data'!$D:$D,'Summary new'!$D5)</f>
        <v>51.266010984778298</v>
      </c>
      <c r="AB5" s="1">
        <f>AVERAGEIFS('New data'!AB:AB,'New data'!$B:$B,'Summary new'!$B5,'New data'!$C:$C,'Summary new'!$C5,'New data'!$D:$D,'Summary new'!$D5)</f>
        <v>150.67231912910933</v>
      </c>
      <c r="AC5" s="1">
        <f>AVERAGEIFS('New data'!AC:AC,'New data'!$B:$B,'Summary new'!$B5,'New data'!$C:$C,'Summary new'!$C5,'New data'!$D:$D,'Summary new'!$D5)</f>
        <v>45.812120437622042</v>
      </c>
      <c r="AD5" s="1">
        <f>AVERAGEIFS('New data'!AD:AD,'New data'!$B:$B,'Summary new'!$B5,'New data'!$C:$C,'Summary new'!$C5,'New data'!$D:$D,'Summary new'!$D5)</f>
        <v>77.049792289733858</v>
      </c>
      <c r="AE5" s="1">
        <f>AVERAGEIFS('New data'!AE:AE,'New data'!$B:$B,'Summary new'!$B5,'New data'!$C:$C,'Summary new'!$C5,'New data'!$D:$D,'Summary new'!$D5)</f>
        <v>7.2033820447977552</v>
      </c>
      <c r="AF5" s="1">
        <f>AVERAGEIFS('New data'!AF:AF,'New data'!$B:$B,'Summary new'!$B5,'New data'!$C:$C,'Summary new'!$C5,'New data'!$D:$D,'Summary new'!$D5)</f>
        <v>9.4997793885413362</v>
      </c>
      <c r="AG5" s="1">
        <f>AVERAGEIFS('New data'!AG:AG,'New data'!$B:$B,'Summary new'!$B5,'New data'!$C:$C,'Summary new'!$C5,'New data'!$D:$D,'Summary new'!$D5)</f>
        <v>1.6214308589696849</v>
      </c>
      <c r="AH5" s="1">
        <f>AVERAGEIFS('New data'!AH:AH,'New data'!$B:$B,'Summary new'!$B5,'New data'!$C:$C,'Summary new'!$C5,'New data'!$D:$D,'Summary new'!$D5)</f>
        <v>1.3386719822883562</v>
      </c>
      <c r="AI5" s="1">
        <f>AVERAGEIFS('New data'!AI:AI,'New data'!$B:$B,'Summary new'!$B5,'New data'!$C:$C,'Summary new'!$C5,'New data'!$D:$D,'Summary new'!$D5)</f>
        <v>1.2541232349925534E-2</v>
      </c>
      <c r="AJ5" s="1">
        <f>AVERAGEIFS('New data'!AJ:AJ,'New data'!$B:$B,'Summary new'!$B5,'New data'!$C:$C,'Summary new'!$C5,'New data'!$D:$D,'Summary new'!$D5)</f>
        <v>0.82071305062779698</v>
      </c>
      <c r="AK5" s="1">
        <f>AVERAGEIFS('New data'!AK:AK,'New data'!$B:$B,'Summary new'!$B5,'New data'!$C:$C,'Summary new'!$C5,'New data'!$D:$D,'Summary new'!$D5)</f>
        <v>0</v>
      </c>
      <c r="AL5" s="1">
        <f>AVERAGEIFS('New data'!AL:AL,'New data'!$B:$B,'Summary new'!$B5,'New data'!$C:$C,'Summary new'!$C5,'New data'!$D:$D,'Summary new'!$D5)</f>
        <v>0</v>
      </c>
      <c r="AM5" s="1">
        <f>AVERAGEIFS('New data'!AM:AM,'New data'!$B:$B,'Summary new'!$B5,'New data'!$C:$C,'Summary new'!$C5,'New data'!$D:$D,'Summary new'!$D5)</f>
        <v>2.9786816938805893</v>
      </c>
    </row>
    <row r="6" spans="1:39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Standard</v>
      </c>
      <c r="E6" t="s">
        <v>386</v>
      </c>
      <c r="F6" s="1">
        <f>AVERAGEIFS('New data'!F:F,'New data'!$B:$B,'Summary new'!$B6,'New data'!$C:$C,'Summary new'!$C6,'New data'!$D:$D,'Summary new'!$D6)</f>
        <v>152.11617112159712</v>
      </c>
      <c r="G6" s="1">
        <f>AVERAGEIFS('New data'!G:G,'New data'!$B:$B,'Summary new'!$B6,'New data'!$C:$C,'Summary new'!$C6,'New data'!$D:$D,'Summary new'!$D6)</f>
        <v>107.94406890869126</v>
      </c>
      <c r="H6" s="1">
        <f>AVERAGEIFS('New data'!H:H,'New data'!$B:$B,'Summary new'!$B6,'New data'!$C:$C,'Summary new'!$C6,'New data'!$D:$D,'Summary new'!$D6)</f>
        <v>165.61770772933923</v>
      </c>
      <c r="I6" s="1">
        <f>AVERAGEIFS('New data'!I:I,'New data'!$B:$B,'Summary new'!$B6,'New data'!$C:$C,'Summary new'!$C6,'New data'!$D:$D,'Summary new'!$D6)</f>
        <v>115.85424804687482</v>
      </c>
      <c r="J6" s="1">
        <f>AVERAGEIFS('New data'!J:J,'New data'!$B:$B,'Summary new'!$B6,'New data'!$C:$C,'Summary new'!$C6,'New data'!$D:$D,'Summary new'!$D6)</f>
        <v>154.60777449607824</v>
      </c>
      <c r="K6" s="1">
        <f>AVERAGEIFS('New data'!K:K,'New data'!$B:$B,'Summary new'!$B6,'New data'!$C:$C,'Summary new'!$C6,'New data'!$D:$D,'Summary new'!$D6)</f>
        <v>109.44512438774086</v>
      </c>
      <c r="L6" s="1">
        <f>AVERAGEIFS('New data'!L:L,'New data'!$B:$B,'Summary new'!$B6,'New data'!$C:$C,'Summary new'!$C6,'New data'!$D:$D,'Summary new'!$D6)</f>
        <v>78.551544666290212</v>
      </c>
      <c r="M6" s="1">
        <f>AVERAGEIFS('New data'!M:M,'New data'!$B:$B,'Summary new'!$B6,'New data'!$C:$C,'Summary new'!$C6,'New data'!$D:$D,'Summary new'!$D6)</f>
        <v>76.29571628570551</v>
      </c>
      <c r="N6" s="1">
        <f>AVERAGEIFS('New data'!N:N,'New data'!$B:$B,'Summary new'!$B6,'New data'!$C:$C,'Summary new'!$C6,'New data'!$D:$D,'Summary new'!$D6)</f>
        <v>0.60962500050663926</v>
      </c>
      <c r="O6" s="1">
        <f>AVERAGEIFS('New data'!O:O,'New data'!$B:$B,'Summary new'!$B6,'New data'!$C:$C,'Summary new'!$C6,'New data'!$D:$D,'Summary new'!$D6)</f>
        <v>0.51246158033609357</v>
      </c>
      <c r="P6" s="1">
        <f>AVERAGEIFS('New data'!P:P,'New data'!$B:$B,'Summary new'!$B6,'New data'!$C:$C,'Summary new'!$C6,'New data'!$D:$D,'Summary new'!$D6)</f>
        <v>0.68847462162375395</v>
      </c>
      <c r="Q6" s="1">
        <f>AVERAGEIFS('New data'!Q:Q,'New data'!$B:$B,'Summary new'!$B6,'New data'!$C:$C,'Summary new'!$C6,'New data'!$D:$D,'Summary new'!$D6)</f>
        <v>0.65892921388149217</v>
      </c>
      <c r="R6" s="1">
        <f>AVERAGEIFS('New data'!R:R,'New data'!$B:$B,'Summary new'!$B6,'New data'!$C:$C,'Summary new'!$C6,'New data'!$D:$D,'Summary new'!$D6)</f>
        <v>0.65566190704703287</v>
      </c>
      <c r="S6" s="1">
        <f>AVERAGEIFS('New data'!S:S,'New data'!$B:$B,'Summary new'!$B6,'New data'!$C:$C,'Summary new'!$C6,'New data'!$D:$D,'Summary new'!$D6)</f>
        <v>0.67717005312442746</v>
      </c>
      <c r="T6" s="1">
        <f>AVERAGEIFS('New data'!T:T,'New data'!$B:$B,'Summary new'!$B6,'New data'!$C:$C,'Summary new'!$C6,'New data'!$D:$D,'Summary new'!$D6)</f>
        <v>0.68889483064413015</v>
      </c>
      <c r="U6" s="1">
        <f>AVERAGEIFS('New data'!U:U,'New data'!$B:$B,'Summary new'!$B6,'New data'!$C:$C,'Summary new'!$C6,'New data'!$D:$D,'Summary new'!$D6)</f>
        <v>19.75</v>
      </c>
      <c r="V6" s="1">
        <f>AVERAGEIFS('New data'!V:V,'New data'!$B:$B,'Summary new'!$B6,'New data'!$C:$C,'Summary new'!$C6,'New data'!$D:$D,'Summary new'!$D6)</f>
        <v>2</v>
      </c>
      <c r="W6" s="1">
        <f>AVERAGEIFS('New data'!W:W,'New data'!$B:$B,'Summary new'!$B6,'New data'!$C:$C,'Summary new'!$C6,'New data'!$D:$D,'Summary new'!$D6)</f>
        <v>100</v>
      </c>
      <c r="X6" s="1">
        <f>AVERAGEIFS('New data'!X:X,'New data'!$B:$B,'Summary new'!$B6,'New data'!$C:$C,'Summary new'!$C6,'New data'!$D:$D,'Summary new'!$D6)</f>
        <v>0.99000000953674305</v>
      </c>
      <c r="Y6" s="1">
        <f>AVERAGEIFS('New data'!Y:Y,'New data'!$B:$B,'Summary new'!$B6,'New data'!$C:$C,'Summary new'!$C6,'New data'!$D:$D,'Summary new'!$D6)</f>
        <v>1.29999995231628</v>
      </c>
      <c r="Z6" s="1">
        <f>AVERAGEIFS('New data'!Z:Z,'New data'!$B:$B,'Summary new'!$B6,'New data'!$C:$C,'Summary new'!$C6,'New data'!$D:$D,'Summary new'!$D6)</f>
        <v>0.89999997615814198</v>
      </c>
      <c r="AA6" s="1">
        <f>AVERAGEIFS('New data'!AA:AA,'New data'!$B:$B,'Summary new'!$B6,'New data'!$C:$C,'Summary new'!$C6,'New data'!$D:$D,'Summary new'!$D6)</f>
        <v>60.545003488659823</v>
      </c>
      <c r="AB6" s="1">
        <f>AVERAGEIFS('New data'!AB:AB,'New data'!$B:$B,'Summary new'!$B6,'New data'!$C:$C,'Summary new'!$C6,'New data'!$D:$D,'Summary new'!$D6)</f>
        <v>150.69797326624382</v>
      </c>
      <c r="AC6" s="1">
        <f>AVERAGEIFS('New data'!AC:AC,'New data'!$B:$B,'Summary new'!$B6,'New data'!$C:$C,'Summary new'!$C6,'New data'!$D:$D,'Summary new'!$D6)</f>
        <v>46.378971576690638</v>
      </c>
      <c r="AD6" s="1">
        <f>AVERAGEIFS('New data'!AD:AD,'New data'!$B:$B,'Summary new'!$B6,'New data'!$C:$C,'Summary new'!$C6,'New data'!$D:$D,'Summary new'!$D6)</f>
        <v>77.049792289733858</v>
      </c>
      <c r="AE6" s="1">
        <f>AVERAGEIFS('New data'!AE:AE,'New data'!$B:$B,'Summary new'!$B6,'New data'!$C:$C,'Summary new'!$C6,'New data'!$D:$D,'Summary new'!$D6)</f>
        <v>8.1974056446924628</v>
      </c>
      <c r="AF6" s="1">
        <f>AVERAGEIFS('New data'!AF:AF,'New data'!$B:$B,'Summary new'!$B6,'New data'!$C:$C,'Summary new'!$C6,'New data'!$D:$D,'Summary new'!$D6)</f>
        <v>9.4618543477263231</v>
      </c>
      <c r="AG6" s="1">
        <f>AVERAGEIFS('New data'!AG:AG,'New data'!$B:$B,'Summary new'!$B6,'New data'!$C:$C,'Summary new'!$C6,'New data'!$D:$D,'Summary new'!$D6)</f>
        <v>1.6225172430276837</v>
      </c>
      <c r="AH6" s="1">
        <f>AVERAGEIFS('New data'!AH:AH,'New data'!$B:$B,'Summary new'!$B6,'New data'!$C:$C,'Summary new'!$C6,'New data'!$D:$D,'Summary new'!$D6)</f>
        <v>1.3386719822883562</v>
      </c>
      <c r="AI6" s="1">
        <f>AVERAGEIFS('New data'!AI:AI,'New data'!$B:$B,'Summary new'!$B6,'New data'!$C:$C,'Summary new'!$C6,'New data'!$D:$D,'Summary new'!$D6)</f>
        <v>8.5032674104751446E-2</v>
      </c>
      <c r="AJ6" s="1">
        <f>AVERAGEIFS('New data'!AJ:AJ,'New data'!$B:$B,'Summary new'!$B6,'New data'!$C:$C,'Summary new'!$C6,'New data'!$D:$D,'Summary new'!$D6)</f>
        <v>0.35711335294512586</v>
      </c>
      <c r="AK6" s="1">
        <f>AVERAGEIFS('New data'!AK:AK,'New data'!$B:$B,'Summary new'!$B6,'New data'!$C:$C,'Summary new'!$C6,'New data'!$D:$D,'Summary new'!$D6)</f>
        <v>0</v>
      </c>
      <c r="AL6" s="1">
        <f>AVERAGEIFS('New data'!AL:AL,'New data'!$B:$B,'Summary new'!$B6,'New data'!$C:$C,'Summary new'!$C6,'New data'!$D:$D,'Summary new'!$D6)</f>
        <v>0</v>
      </c>
      <c r="AM6" s="1">
        <f>AVERAGEIFS('New data'!AM:AM,'New data'!$B:$B,'Summary new'!$B6,'New data'!$C:$C,'Summary new'!$C6,'New data'!$D:$D,'Summary new'!$D6)</f>
        <v>2.5318073858384622</v>
      </c>
    </row>
    <row r="7" spans="1:39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Standard</v>
      </c>
      <c r="E7" t="s">
        <v>387</v>
      </c>
      <c r="F7" s="1">
        <f>AVERAGEIFS('New data'!F:F,'New data'!$B:$B,'Summary new'!$B7,'New data'!$C:$C,'Summary new'!$C7,'New data'!$D:$D,'Summary new'!$D7)</f>
        <v>155.00195884704567</v>
      </c>
      <c r="G7" s="1">
        <f>AVERAGEIFS('New data'!G:G,'New data'!$B:$B,'Summary new'!$B7,'New data'!$C:$C,'Summary new'!$C7,'New data'!$D:$D,'Summary new'!$D7)</f>
        <v>113.54611206054656</v>
      </c>
      <c r="H7" s="1">
        <f>AVERAGEIFS('New data'!H:H,'New data'!$B:$B,'Summary new'!$B7,'New data'!$C:$C,'Summary new'!$C7,'New data'!$D:$D,'Summary new'!$D7)</f>
        <v>173.02475833892794</v>
      </c>
      <c r="I7" s="1">
        <f>AVERAGEIFS('New data'!I:I,'New data'!$B:$B,'Summary new'!$B7,'New data'!$C:$C,'Summary new'!$C7,'New data'!$D:$D,'Summary new'!$D7)</f>
        <v>122.42062497138942</v>
      </c>
      <c r="J7" s="1">
        <f>AVERAGEIFS('New data'!J:J,'New data'!$B:$B,'Summary new'!$B7,'New data'!$C:$C,'Summary new'!$C7,'New data'!$D:$D,'Summary new'!$D7)</f>
        <v>162.09048748016338</v>
      </c>
      <c r="K7" s="1">
        <f>AVERAGEIFS('New data'!K:K,'New data'!$B:$B,'Summary new'!$B7,'New data'!$C:$C,'Summary new'!$C7,'New data'!$D:$D,'Summary new'!$D7)</f>
        <v>116.11825120449033</v>
      </c>
      <c r="L7" s="1">
        <f>AVERAGEIFS('New data'!L:L,'New data'!$B:$B,'Summary new'!$B7,'New data'!$C:$C,'Summary new'!$C7,'New data'!$D:$D,'Summary new'!$D7)</f>
        <v>76.026677846908441</v>
      </c>
      <c r="M7" s="1">
        <f>AVERAGEIFS('New data'!M:M,'New data'!$B:$B,'Summary new'!$B7,'New data'!$C:$C,'Summary new'!$C7,'New data'!$D:$D,'Summary new'!$D7)</f>
        <v>33.402928471565183</v>
      </c>
      <c r="N7" s="1">
        <f>AVERAGEIFS('New data'!N:N,'New data'!$B:$B,'Summary new'!$B7,'New data'!$C:$C,'Summary new'!$C7,'New data'!$D:$D,'Summary new'!$D7)</f>
        <v>0.58612500503659204</v>
      </c>
      <c r="O7" s="1">
        <f>AVERAGEIFS('New data'!O:O,'New data'!$B:$B,'Summary new'!$B7,'New data'!$C:$C,'Summary new'!$C7,'New data'!$D:$D,'Summary new'!$D7)</f>
        <v>0.601709425449371</v>
      </c>
      <c r="P7" s="1">
        <f>AVERAGEIFS('New data'!P:P,'New data'!$B:$B,'Summary new'!$B7,'New data'!$C:$C,'Summary new'!$C7,'New data'!$D:$D,'Summary new'!$D7)</f>
        <v>0.70360152423381772</v>
      </c>
      <c r="Q7" s="1">
        <f>AVERAGEIFS('New data'!Q:Q,'New data'!$B:$B,'Summary new'!$B7,'New data'!$C:$C,'Summary new'!$C7,'New data'!$D:$D,'Summary new'!$D7)</f>
        <v>0.67280390113592081</v>
      </c>
      <c r="R7" s="1">
        <f>AVERAGEIFS('New data'!R:R,'New data'!$B:$B,'Summary new'!$B7,'New data'!$C:$C,'Summary new'!$C7,'New data'!$D:$D,'Summary new'!$D7)</f>
        <v>0.67177647724747613</v>
      </c>
      <c r="S7" s="1">
        <f>AVERAGEIFS('New data'!S:S,'New data'!$B:$B,'Summary new'!$B7,'New data'!$C:$C,'Summary new'!$C7,'New data'!$D:$D,'Summary new'!$D7)</f>
        <v>0.69268585368990854</v>
      </c>
      <c r="T7" s="1">
        <f>AVERAGEIFS('New data'!T:T,'New data'!$B:$B,'Summary new'!$B7,'New data'!$C:$C,'Summary new'!$C7,'New data'!$D:$D,'Summary new'!$D7)</f>
        <v>0.70637023076415006</v>
      </c>
      <c r="U7" s="1">
        <f>AVERAGEIFS('New data'!U:U,'New data'!$B:$B,'Summary new'!$B7,'New data'!$C:$C,'Summary new'!$C7,'New data'!$D:$D,'Summary new'!$D7)</f>
        <v>19.875</v>
      </c>
      <c r="V7" s="1">
        <f>AVERAGEIFS('New data'!V:V,'New data'!$B:$B,'Summary new'!$B7,'New data'!$C:$C,'Summary new'!$C7,'New data'!$D:$D,'Summary new'!$D7)</f>
        <v>2</v>
      </c>
      <c r="W7" s="1">
        <f>AVERAGEIFS('New data'!W:W,'New data'!$B:$B,'Summary new'!$B7,'New data'!$C:$C,'Summary new'!$C7,'New data'!$D:$D,'Summary new'!$D7)</f>
        <v>100</v>
      </c>
      <c r="X7" s="1">
        <f>AVERAGEIFS('New data'!X:X,'New data'!$B:$B,'Summary new'!$B7,'New data'!$C:$C,'Summary new'!$C7,'New data'!$D:$D,'Summary new'!$D7)</f>
        <v>0.99000000953674305</v>
      </c>
      <c r="Y7" s="1">
        <f>AVERAGEIFS('New data'!Y:Y,'New data'!$B:$B,'Summary new'!$B7,'New data'!$C:$C,'Summary new'!$C7,'New data'!$D:$D,'Summary new'!$D7)</f>
        <v>1.29999995231628</v>
      </c>
      <c r="Z7" s="1">
        <f>AVERAGEIFS('New data'!Z:Z,'New data'!$B:$B,'Summary new'!$B7,'New data'!$C:$C,'Summary new'!$C7,'New data'!$D:$D,'Summary new'!$D7)</f>
        <v>0.89999997615814198</v>
      </c>
      <c r="AA7" s="1">
        <f>AVERAGEIFS('New data'!AA:AA,'New data'!$B:$B,'Summary new'!$B7,'New data'!$C:$C,'Summary new'!$C7,'New data'!$D:$D,'Summary new'!$D7)</f>
        <v>62.035438384860669</v>
      </c>
      <c r="AB7" s="1">
        <f>AVERAGEIFS('New data'!AB:AB,'New data'!$B:$B,'Summary new'!$B7,'New data'!$C:$C,'Summary new'!$C7,'New data'!$D:$D,'Summary new'!$D7)</f>
        <v>150.55288866907355</v>
      </c>
      <c r="AC7" s="1">
        <f>AVERAGEIFS('New data'!AC:AC,'New data'!$B:$B,'Summary new'!$B7,'New data'!$C:$C,'Summary new'!$C7,'New data'!$D:$D,'Summary new'!$D7)</f>
        <v>46.480772018432589</v>
      </c>
      <c r="AD7" s="1">
        <f>AVERAGEIFS('New data'!AD:AD,'New data'!$B:$B,'Summary new'!$B7,'New data'!$C:$C,'Summary new'!$C7,'New data'!$D:$D,'Summary new'!$D7)</f>
        <v>77.049792289733858</v>
      </c>
      <c r="AE7" s="1">
        <f>AVERAGEIFS('New data'!AE:AE,'New data'!$B:$B,'Summary new'!$B7,'New data'!$C:$C,'Summary new'!$C7,'New data'!$D:$D,'Summary new'!$D7)</f>
        <v>8.4828616357408411</v>
      </c>
      <c r="AF7" s="1">
        <f>AVERAGEIFS('New data'!AF:AF,'New data'!$B:$B,'Summary new'!$B7,'New data'!$C:$C,'Summary new'!$C7,'New data'!$D:$D,'Summary new'!$D7)</f>
        <v>9.4728944431990278</v>
      </c>
      <c r="AG7" s="1">
        <f>AVERAGEIFS('New data'!AG:AG,'New data'!$B:$B,'Summary new'!$B7,'New data'!$C:$C,'Summary new'!$C7,'New data'!$D:$D,'Summary new'!$D7)</f>
        <v>1.6214373111724811</v>
      </c>
      <c r="AH7" s="1">
        <f>AVERAGEIFS('New data'!AH:AH,'New data'!$B:$B,'Summary new'!$B7,'New data'!$C:$C,'Summary new'!$C7,'New data'!$D:$D,'Summary new'!$D7)</f>
        <v>1.3386719822883562</v>
      </c>
      <c r="AI7" s="1">
        <f>AVERAGEIFS('New data'!AI:AI,'New data'!$B:$B,'Summary new'!$B7,'New data'!$C:$C,'Summary new'!$C7,'New data'!$D:$D,'Summary new'!$D7)</f>
        <v>8.9860721595077991E-2</v>
      </c>
      <c r="AJ7" s="1">
        <f>AVERAGEIFS('New data'!AJ:AJ,'New data'!$B:$B,'Summary new'!$B7,'New data'!$C:$C,'Summary new'!$C7,'New data'!$D:$D,'Summary new'!$D7)</f>
        <v>0.37443459551027025</v>
      </c>
      <c r="AK7" s="1">
        <f>AVERAGEIFS('New data'!AK:AK,'New data'!$B:$B,'Summary new'!$B7,'New data'!$C:$C,'Summary new'!$C7,'New data'!$D:$D,'Summary new'!$D7)</f>
        <v>0</v>
      </c>
      <c r="AL7" s="1">
        <f>AVERAGEIFS('New data'!AL:AL,'New data'!$B:$B,'Summary new'!$B7,'New data'!$C:$C,'Summary new'!$C7,'New data'!$D:$D,'Summary new'!$D7)</f>
        <v>0</v>
      </c>
      <c r="AM7" s="1">
        <f>AVERAGEIFS('New data'!AM:AM,'New data'!$B:$B,'Summary new'!$B7,'New data'!$C:$C,'Summary new'!$C7,'New data'!$D:$D,'Summary new'!$D7)</f>
        <v>3.365882213684988</v>
      </c>
    </row>
    <row r="8" spans="1:39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Standard</v>
      </c>
      <c r="E8" t="s">
        <v>388</v>
      </c>
      <c r="F8" s="1">
        <f>AVERAGEIFS('New data'!F:F,'New data'!$B:$B,'Summary new'!$B8,'New data'!$C:$C,'Summary new'!$C8,'New data'!$D:$D,'Summary new'!$D8)</f>
        <v>161.6419100761411</v>
      </c>
      <c r="G8" s="1">
        <f>AVERAGEIFS('New data'!G:G,'New data'!$B:$B,'Summary new'!$B8,'New data'!$C:$C,'Summary new'!$C8,'New data'!$D:$D,'Summary new'!$D8)</f>
        <v>112.55903053283666</v>
      </c>
      <c r="H8" s="1">
        <f>AVERAGEIFS('New data'!H:H,'New data'!$B:$B,'Summary new'!$B8,'New data'!$C:$C,'Summary new'!$C8,'New data'!$D:$D,'Summary new'!$D8)</f>
        <v>179.66254949569691</v>
      </c>
      <c r="I8" s="1">
        <f>AVERAGEIFS('New data'!I:I,'New data'!$B:$B,'Summary new'!$B8,'New data'!$C:$C,'Summary new'!$C8,'New data'!$D:$D,'Summary new'!$D8)</f>
        <v>127.02399992942784</v>
      </c>
      <c r="J8" s="1">
        <f>AVERAGEIFS('New data'!J:J,'New data'!$B:$B,'Summary new'!$B8,'New data'!$C:$C,'Summary new'!$C8,'New data'!$D:$D,'Summary new'!$D8)</f>
        <v>170.90888023376453</v>
      </c>
      <c r="K8" s="1">
        <f>AVERAGEIFS('New data'!K:K,'New data'!$B:$B,'Summary new'!$B8,'New data'!$C:$C,'Summary new'!$C8,'New data'!$D:$D,'Summary new'!$D8)</f>
        <v>122.09687650203686</v>
      </c>
      <c r="L8" s="1">
        <f>AVERAGEIFS('New data'!L:L,'New data'!$B:$B,'Summary new'!$B8,'New data'!$C:$C,'Summary new'!$C8,'New data'!$D:$D,'Summary new'!$D8)</f>
        <v>81.04880928993208</v>
      </c>
      <c r="M8" s="1">
        <f>AVERAGEIFS('New data'!M:M,'New data'!$B:$B,'Summary new'!$B8,'New data'!$C:$C,'Summary new'!$C8,'New data'!$D:$D,'Summary new'!$D8)</f>
        <v>63.219283819198459</v>
      </c>
      <c r="N8" s="1">
        <f>AVERAGEIFS('New data'!N:N,'New data'!$B:$B,'Summary new'!$B8,'New data'!$C:$C,'Summary new'!$C8,'New data'!$D:$D,'Summary new'!$D8)</f>
        <v>0.55437499564141013</v>
      </c>
      <c r="O8" s="1">
        <f>AVERAGEIFS('New data'!O:O,'New data'!$B:$B,'Summary new'!$B8,'New data'!$C:$C,'Summary new'!$C8,'New data'!$D:$D,'Summary new'!$D8)</f>
        <v>0.65787008777260736</v>
      </c>
      <c r="P8" s="1">
        <f>AVERAGEIFS('New data'!P:P,'New data'!$B:$B,'Summary new'!$B8,'New data'!$C:$C,'Summary new'!$C8,'New data'!$D:$D,'Summary new'!$D8)</f>
        <v>0.71512815356254522</v>
      </c>
      <c r="Q8" s="1">
        <f>AVERAGEIFS('New data'!Q:Q,'New data'!$B:$B,'Summary new'!$B8,'New data'!$C:$C,'Summary new'!$C8,'New data'!$D:$D,'Summary new'!$D8)</f>
        <v>0.68513265252113298</v>
      </c>
      <c r="R8" s="1">
        <f>AVERAGEIFS('New data'!R:R,'New data'!$B:$B,'Summary new'!$B8,'New data'!$C:$C,'Summary new'!$C8,'New data'!$D:$D,'Summary new'!$D8)</f>
        <v>0.67707207426428762</v>
      </c>
      <c r="S8" s="1">
        <f>AVERAGEIFS('New data'!S:S,'New data'!$B:$B,'Summary new'!$B8,'New data'!$C:$C,'Summary new'!$C8,'New data'!$D:$D,'Summary new'!$D8)</f>
        <v>0.70182939246296838</v>
      </c>
      <c r="T8" s="1">
        <f>AVERAGEIFS('New data'!T:T,'New data'!$B:$B,'Summary new'!$B8,'New data'!$C:$C,'Summary new'!$C8,'New data'!$D:$D,'Summary new'!$D8)</f>
        <v>0.71839039400219884</v>
      </c>
      <c r="U8" s="1">
        <f>AVERAGEIFS('New data'!U:U,'New data'!$B:$B,'Summary new'!$B8,'New data'!$C:$C,'Summary new'!$C8,'New data'!$D:$D,'Summary new'!$D8)</f>
        <v>20.25</v>
      </c>
      <c r="V8" s="1">
        <f>AVERAGEIFS('New data'!V:V,'New data'!$B:$B,'Summary new'!$B8,'New data'!$C:$C,'Summary new'!$C8,'New data'!$D:$D,'Summary new'!$D8)</f>
        <v>2</v>
      </c>
      <c r="W8" s="1">
        <f>AVERAGEIFS('New data'!W:W,'New data'!$B:$B,'Summary new'!$B8,'New data'!$C:$C,'Summary new'!$C8,'New data'!$D:$D,'Summary new'!$D8)</f>
        <v>100</v>
      </c>
      <c r="X8" s="1">
        <f>AVERAGEIFS('New data'!X:X,'New data'!$B:$B,'Summary new'!$B8,'New data'!$C:$C,'Summary new'!$C8,'New data'!$D:$D,'Summary new'!$D8)</f>
        <v>0.99000000953674305</v>
      </c>
      <c r="Y8" s="1">
        <f>AVERAGEIFS('New data'!Y:Y,'New data'!$B:$B,'Summary new'!$B8,'New data'!$C:$C,'Summary new'!$C8,'New data'!$D:$D,'Summary new'!$D8)</f>
        <v>1.29999995231628</v>
      </c>
      <c r="Z8" s="1">
        <f>AVERAGEIFS('New data'!Z:Z,'New data'!$B:$B,'Summary new'!$B8,'New data'!$C:$C,'Summary new'!$C8,'New data'!$D:$D,'Summary new'!$D8)</f>
        <v>0.89999997615814198</v>
      </c>
      <c r="AA8" s="1">
        <f>AVERAGEIFS('New data'!AA:AA,'New data'!$B:$B,'Summary new'!$B8,'New data'!$C:$C,'Summary new'!$C8,'New data'!$D:$D,'Summary new'!$D8)</f>
        <v>65.268642600625697</v>
      </c>
      <c r="AB8" s="1">
        <f>AVERAGEIFS('New data'!AB:AB,'New data'!$B:$B,'Summary new'!$B8,'New data'!$C:$C,'Summary new'!$C8,'New data'!$D:$D,'Summary new'!$D8)</f>
        <v>153.28267592191685</v>
      </c>
      <c r="AC8" s="1">
        <f>AVERAGEIFS('New data'!AC:AC,'New data'!$B:$B,'Summary new'!$B8,'New data'!$C:$C,'Summary new'!$C8,'New data'!$D:$D,'Summary new'!$D8)</f>
        <v>46.271236896514864</v>
      </c>
      <c r="AD8" s="1">
        <f>AVERAGEIFS('New data'!AD:AD,'New data'!$B:$B,'Summary new'!$B8,'New data'!$C:$C,'Summary new'!$C8,'New data'!$D:$D,'Summary new'!$D8)</f>
        <v>77.049792289733858</v>
      </c>
      <c r="AE8" s="1">
        <f>AVERAGEIFS('New data'!AE:AE,'New data'!$B:$B,'Summary new'!$B8,'New data'!$C:$C,'Summary new'!$C8,'New data'!$D:$D,'Summary new'!$D8)</f>
        <v>9.0289087384007729</v>
      </c>
      <c r="AF8" s="1">
        <f>AVERAGEIFS('New data'!AF:AF,'New data'!$B:$B,'Summary new'!$B8,'New data'!$C:$C,'Summary new'!$C8,'New data'!$D:$D,'Summary new'!$D8)</f>
        <v>9.7325488044880206</v>
      </c>
      <c r="AG8" s="1">
        <f>AVERAGEIFS('New data'!AG:AG,'New data'!$B:$B,'Summary new'!$B8,'New data'!$C:$C,'Summary new'!$C8,'New data'!$D:$D,'Summary new'!$D8)</f>
        <v>1.6168591827154124</v>
      </c>
      <c r="AH8" s="1">
        <f>AVERAGEIFS('New data'!AH:AH,'New data'!$B:$B,'Summary new'!$B8,'New data'!$C:$C,'Summary new'!$C8,'New data'!$D:$D,'Summary new'!$D8)</f>
        <v>1.3386719822883562</v>
      </c>
      <c r="AI8" s="1">
        <f>AVERAGEIFS('New data'!AI:AI,'New data'!$B:$B,'Summary new'!$B8,'New data'!$C:$C,'Summary new'!$C8,'New data'!$D:$D,'Summary new'!$D8)</f>
        <v>0.14898662236910812</v>
      </c>
      <c r="AJ8" s="1">
        <f>AVERAGEIFS('New data'!AJ:AJ,'New data'!$B:$B,'Summary new'!$B8,'New data'!$C:$C,'Summary new'!$C8,'New data'!$D:$D,'Summary new'!$D8)</f>
        <v>0.65247420009771873</v>
      </c>
      <c r="AK8" s="1">
        <f>AVERAGEIFS('New data'!AK:AK,'New data'!$B:$B,'Summary new'!$B8,'New data'!$C:$C,'Summary new'!$C8,'New data'!$D:$D,'Summary new'!$D8)</f>
        <v>0</v>
      </c>
      <c r="AL8" s="1">
        <f>AVERAGEIFS('New data'!AL:AL,'New data'!$B:$B,'Summary new'!$B8,'New data'!$C:$C,'Summary new'!$C8,'New data'!$D:$D,'Summary new'!$D8)</f>
        <v>0</v>
      </c>
      <c r="AM8" s="1">
        <f>AVERAGEIFS('New data'!AM:AM,'New data'!$B:$B,'Summary new'!$B8,'New data'!$C:$C,'Summary new'!$C8,'New data'!$D:$D,'Summary new'!$D8)</f>
        <v>4.7706225476940105</v>
      </c>
    </row>
    <row r="9" spans="1:39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Standard</v>
      </c>
      <c r="E9" t="s">
        <v>389</v>
      </c>
      <c r="F9" s="1">
        <f>AVERAGEIFS('New data'!F:F,'New data'!$B:$B,'Summary new'!$B9,'New data'!$C:$C,'Summary new'!$C9,'New data'!$D:$D,'Summary new'!$D9)</f>
        <v>166.97341275215112</v>
      </c>
      <c r="G9" s="1">
        <f>AVERAGEIFS('New data'!G:G,'New data'!$B:$B,'Summary new'!$B9,'New data'!$C:$C,'Summary new'!$C9,'New data'!$D:$D,'Summary new'!$D9)</f>
        <v>110.8409738540648</v>
      </c>
      <c r="H9" s="1">
        <f>AVERAGEIFS('New data'!H:H,'New data'!$B:$B,'Summary new'!$B9,'New data'!$C:$C,'Summary new'!$C9,'New data'!$D:$D,'Summary new'!$D9)</f>
        <v>182.21171045303313</v>
      </c>
      <c r="I9" s="1">
        <f>AVERAGEIFS('New data'!I:I,'New data'!$B:$B,'Summary new'!$B9,'New data'!$C:$C,'Summary new'!$C9,'New data'!$D:$D,'Summary new'!$D9)</f>
        <v>129.91262531280492</v>
      </c>
      <c r="J9" s="1">
        <f>AVERAGEIFS('New data'!J:J,'New data'!$B:$B,'Summary new'!$B9,'New data'!$C:$C,'Summary new'!$C9,'New data'!$D:$D,'Summary new'!$D9)</f>
        <v>173.48705172538737</v>
      </c>
      <c r="K9" s="1">
        <f>AVERAGEIFS('New data'!K:K,'New data'!$B:$B,'Summary new'!$B9,'New data'!$C:$C,'Summary new'!$C9,'New data'!$D:$D,'Summary new'!$D9)</f>
        <v>124.71450090408302</v>
      </c>
      <c r="L9" s="1">
        <f>AVERAGEIFS('New data'!L:L,'New data'!$B:$B,'Summary new'!$B9,'New data'!$C:$C,'Summary new'!$C9,'New data'!$D:$D,'Summary new'!$D9)</f>
        <v>81.200898885726758</v>
      </c>
      <c r="M9" s="1">
        <f>AVERAGEIFS('New data'!M:M,'New data'!$B:$B,'Summary new'!$B9,'New data'!$C:$C,'Summary new'!$C9,'New data'!$D:$D,'Summary new'!$D9)</f>
        <v>29.707607746124228</v>
      </c>
      <c r="N9" s="1">
        <f>AVERAGEIFS('New data'!N:N,'New data'!$B:$B,'Summary new'!$B9,'New data'!$C:$C,'Summary new'!$C9,'New data'!$D:$D,'Summary new'!$D9)</f>
        <v>0.60012501012533837</v>
      </c>
      <c r="O9" s="1">
        <f>AVERAGEIFS('New data'!O:O,'New data'!$B:$B,'Summary new'!$B9,'New data'!$C:$C,'Summary new'!$C9,'New data'!$D:$D,'Summary new'!$D9)</f>
        <v>0.62624437734484617</v>
      </c>
      <c r="P9" s="1">
        <f>AVERAGEIFS('New data'!P:P,'New data'!$B:$B,'Summary new'!$B9,'New data'!$C:$C,'Summary new'!$C9,'New data'!$D:$D,'Summary new'!$D9)</f>
        <v>0.70982053875923112</v>
      </c>
      <c r="Q9" s="1">
        <f>AVERAGEIFS('New data'!Q:Q,'New data'!$B:$B,'Summary new'!$B9,'New data'!$C:$C,'Summary new'!$C9,'New data'!$D:$D,'Summary new'!$D9)</f>
        <v>0.68508329242467858</v>
      </c>
      <c r="R9" s="1">
        <f>AVERAGEIFS('New data'!R:R,'New data'!$B:$B,'Summary new'!$B9,'New data'!$C:$C,'Summary new'!$C9,'New data'!$D:$D,'Summary new'!$D9)</f>
        <v>0.68434913456439939</v>
      </c>
      <c r="S9" s="1">
        <f>AVERAGEIFS('New data'!S:S,'New data'!$B:$B,'Summary new'!$B9,'New data'!$C:$C,'Summary new'!$C9,'New data'!$D:$D,'Summary new'!$D9)</f>
        <v>0.70526352524757341</v>
      </c>
      <c r="T9" s="1">
        <f>AVERAGEIFS('New data'!T:T,'New data'!$B:$B,'Summary new'!$B9,'New data'!$C:$C,'Summary new'!$C9,'New data'!$D:$D,'Summary new'!$D9)</f>
        <v>0.71707338094711282</v>
      </c>
      <c r="U9" s="1">
        <f>AVERAGEIFS('New data'!U:U,'New data'!$B:$B,'Summary new'!$B9,'New data'!$C:$C,'Summary new'!$C9,'New data'!$D:$D,'Summary new'!$D9)</f>
        <v>19.5</v>
      </c>
      <c r="V9" s="1">
        <f>AVERAGEIFS('New data'!V:V,'New data'!$B:$B,'Summary new'!$B9,'New data'!$C:$C,'Summary new'!$C9,'New data'!$D:$D,'Summary new'!$D9)</f>
        <v>2</v>
      </c>
      <c r="W9" s="1">
        <f>AVERAGEIFS('New data'!W:W,'New data'!$B:$B,'Summary new'!$B9,'New data'!$C:$C,'Summary new'!$C9,'New data'!$D:$D,'Summary new'!$D9)</f>
        <v>100</v>
      </c>
      <c r="X9" s="1">
        <f>AVERAGEIFS('New data'!X:X,'New data'!$B:$B,'Summary new'!$B9,'New data'!$C:$C,'Summary new'!$C9,'New data'!$D:$D,'Summary new'!$D9)</f>
        <v>0.99000000953674305</v>
      </c>
      <c r="Y9" s="1">
        <f>AVERAGEIFS('New data'!Y:Y,'New data'!$B:$B,'Summary new'!$B9,'New data'!$C:$C,'Summary new'!$C9,'New data'!$D:$D,'Summary new'!$D9)</f>
        <v>1.29999995231628</v>
      </c>
      <c r="Z9" s="1">
        <f>AVERAGEIFS('New data'!Z:Z,'New data'!$B:$B,'Summary new'!$B9,'New data'!$C:$C,'Summary new'!$C9,'New data'!$D:$D,'Summary new'!$D9)</f>
        <v>0.89999997615814198</v>
      </c>
      <c r="AA9" s="1">
        <f>AVERAGEIFS('New data'!AA:AA,'New data'!$B:$B,'Summary new'!$B9,'New data'!$C:$C,'Summary new'!$C9,'New data'!$D:$D,'Summary new'!$D9)</f>
        <v>58.086259201168957</v>
      </c>
      <c r="AB9" s="1">
        <f>AVERAGEIFS('New data'!AB:AB,'New data'!$B:$B,'Summary new'!$B9,'New data'!$C:$C,'Summary new'!$C9,'New data'!$D:$D,'Summary new'!$D9)</f>
        <v>152.73606061190355</v>
      </c>
      <c r="AC9" s="1">
        <f>AVERAGEIFS('New data'!AC:AC,'New data'!$B:$B,'Summary new'!$B9,'New data'!$C:$C,'Summary new'!$C9,'New data'!$D:$D,'Summary new'!$D9)</f>
        <v>46.302365779876695</v>
      </c>
      <c r="AD9" s="1">
        <f>AVERAGEIFS('New data'!AD:AD,'New data'!$B:$B,'Summary new'!$B9,'New data'!$C:$C,'Summary new'!$C9,'New data'!$D:$D,'Summary new'!$D9)</f>
        <v>77.049792289733858</v>
      </c>
      <c r="AE9" s="1">
        <f>AVERAGEIFS('New data'!AE:AE,'New data'!$B:$B,'Summary new'!$B9,'New data'!$C:$C,'Summary new'!$C9,'New data'!$D:$D,'Summary new'!$D9)</f>
        <v>7.9984633435960717</v>
      </c>
      <c r="AF9" s="1">
        <f>AVERAGEIFS('New data'!AF:AF,'New data'!$B:$B,'Summary new'!$B9,'New data'!$C:$C,'Summary new'!$C9,'New data'!$D:$D,'Summary new'!$D9)</f>
        <v>9.7355018099769861</v>
      </c>
      <c r="AG9" s="1">
        <f>AVERAGEIFS('New data'!AG:AG,'New data'!$B:$B,'Summary new'!$B9,'New data'!$C:$C,'Summary new'!$C9,'New data'!$D:$D,'Summary new'!$D9)</f>
        <v>1.6160681694745962</v>
      </c>
      <c r="AH9" s="1">
        <f>AVERAGEIFS('New data'!AH:AH,'New data'!$B:$B,'Summary new'!$B9,'New data'!$C:$C,'Summary new'!$C9,'New data'!$D:$D,'Summary new'!$D9)</f>
        <v>1.3386719822883562</v>
      </c>
      <c r="AI9" s="1">
        <f>AVERAGEIFS('New data'!AI:AI,'New data'!$B:$B,'Summary new'!$B9,'New data'!$C:$C,'Summary new'!$C9,'New data'!$D:$D,'Summary new'!$D9)</f>
        <v>0.13124471093192455</v>
      </c>
      <c r="AJ9" s="1">
        <f>AVERAGEIFS('New data'!AJ:AJ,'New data'!$B:$B,'Summary new'!$B9,'New data'!$C:$C,'Summary new'!$C9,'New data'!$D:$D,'Summary new'!$D9)</f>
        <v>0.56822123045079187</v>
      </c>
      <c r="AK9" s="1">
        <f>AVERAGEIFS('New data'!AK:AK,'New data'!$B:$B,'Summary new'!$B9,'New data'!$C:$C,'Summary new'!$C9,'New data'!$D:$D,'Summary new'!$D9)</f>
        <v>0</v>
      </c>
      <c r="AL9" s="1">
        <f>AVERAGEIFS('New data'!AL:AL,'New data'!$B:$B,'Summary new'!$B9,'New data'!$C:$C,'Summary new'!$C9,'New data'!$D:$D,'Summary new'!$D9)</f>
        <v>0</v>
      </c>
      <c r="AM9" s="1">
        <f>AVERAGEIFS('New data'!AM:AM,'New data'!$B:$B,'Summary new'!$B9,'New data'!$C:$C,'Summary new'!$C9,'New data'!$D:$D,'Summary new'!$D9)</f>
        <v>5.0674375696607621</v>
      </c>
    </row>
    <row r="10" spans="1:39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366</v>
      </c>
      <c r="F10" s="1">
        <f>AVERAGEIFS('New data'!F:F,'New data'!$B:$B,'Summary new'!$B10,'New data'!$C:$C,'Summary new'!$C10,'New data'!$D:$D,'Summary new'!$D10)</f>
        <v>158.7190380096433</v>
      </c>
      <c r="G10" s="1">
        <f>AVERAGEIFS('New data'!G:G,'New data'!$B:$B,'Summary new'!$B10,'New data'!$C:$C,'Summary new'!$C10,'New data'!$D:$D,'Summary new'!$D10)</f>
        <v>102.28615474700905</v>
      </c>
      <c r="H10" s="1">
        <f>AVERAGEIFS('New data'!H:H,'New data'!$B:$B,'Summary new'!$B10,'New data'!$C:$C,'Summary new'!$C10,'New data'!$D:$D,'Summary new'!$D10)</f>
        <v>172.15314722061117</v>
      </c>
      <c r="I10" s="1">
        <f>AVERAGEIFS('New data'!I:I,'New data'!$B:$B,'Summary new'!$B10,'New data'!$C:$C,'Summary new'!$C10,'New data'!$D:$D,'Summary new'!$D10)</f>
        <v>122.310750007629</v>
      </c>
      <c r="J10" s="1">
        <f>AVERAGEIFS('New data'!J:J,'New data'!$B:$B,'Summary new'!$B10,'New data'!$C:$C,'Summary new'!$C10,'New data'!$D:$D,'Summary new'!$D10)</f>
        <v>161.92844176292394</v>
      </c>
      <c r="K10" s="1">
        <f>AVERAGEIFS('New data'!K:K,'New data'!$B:$B,'Summary new'!$B10,'New data'!$C:$C,'Summary new'!$C10,'New data'!$D:$D,'Summary new'!$D10)</f>
        <v>116.14524888992274</v>
      </c>
      <c r="L10" s="1">
        <f>AVERAGEIFS('New data'!L:L,'New data'!$B:$B,'Summary new'!$B10,'New data'!$C:$C,'Summary new'!$C10,'New data'!$D:$D,'Summary new'!$D10)</f>
        <v>101.67356824874852</v>
      </c>
      <c r="M10" s="1">
        <f>AVERAGEIFS('New data'!M:M,'New data'!$B:$B,'Summary new'!$B10,'New data'!$C:$C,'Summary new'!$C10,'New data'!$D:$D,'Summary new'!$D10)</f>
        <v>106.74193608760817</v>
      </c>
      <c r="N10" s="1">
        <f>AVERAGEIFS('New data'!N:N,'New data'!$B:$B,'Summary new'!$B10,'New data'!$C:$C,'Summary new'!$C10,'New data'!$D:$D,'Summary new'!$D10)</f>
        <v>0.76649999991059259</v>
      </c>
      <c r="O10" s="1">
        <f>AVERAGEIFS('New data'!O:O,'New data'!$B:$B,'Summary new'!$B10,'New data'!$C:$C,'Summary new'!$C10,'New data'!$D:$D,'Summary new'!$D10)</f>
        <v>0.62316552177071527</v>
      </c>
      <c r="P10" s="1">
        <f>AVERAGEIFS('New data'!P:P,'New data'!$B:$B,'Summary new'!$B10,'New data'!$C:$C,'Summary new'!$C10,'New data'!$D:$D,'Summary new'!$D10)</f>
        <v>0.6500366479158397</v>
      </c>
      <c r="Q10" s="1">
        <f>AVERAGEIFS('New data'!Q:Q,'New data'!$B:$B,'Summary new'!$B10,'New data'!$C:$C,'Summary new'!$C10,'New data'!$D:$D,'Summary new'!$D10)</f>
        <v>0.62462365254759744</v>
      </c>
      <c r="R10" s="1">
        <f>AVERAGEIFS('New data'!R:R,'New data'!$B:$B,'Summary new'!$B10,'New data'!$C:$C,'Summary new'!$C10,'New data'!$D:$D,'Summary new'!$D10)</f>
        <v>0.63196911662816957</v>
      </c>
      <c r="S10" s="1">
        <f>AVERAGEIFS('New data'!S:S,'New data'!$B:$B,'Summary new'!$B10,'New data'!$C:$C,'Summary new'!$C10,'New data'!$D:$D,'Summary new'!$D10)</f>
        <v>0.6544510349631304</v>
      </c>
      <c r="T10" s="1">
        <f>AVERAGEIFS('New data'!T:T,'New data'!$B:$B,'Summary new'!$B10,'New data'!$C:$C,'Summary new'!$C10,'New data'!$D:$D,'Summary new'!$D10)</f>
        <v>0.66675957292318311</v>
      </c>
      <c r="U10" s="1">
        <f>AVERAGEIFS('New data'!U:U,'New data'!$B:$B,'Summary new'!$B10,'New data'!$C:$C,'Summary new'!$C10,'New data'!$D:$D,'Summary new'!$D10)</f>
        <v>21.5</v>
      </c>
      <c r="V10" s="1">
        <f>AVERAGEIFS('New data'!V:V,'New data'!$B:$B,'Summary new'!$B10,'New data'!$C:$C,'Summary new'!$C10,'New data'!$D:$D,'Summary new'!$D10)</f>
        <v>2</v>
      </c>
      <c r="W10" s="1">
        <f>AVERAGEIFS('New data'!W:W,'New data'!$B:$B,'Summary new'!$B10,'New data'!$C:$C,'Summary new'!$C10,'New data'!$D:$D,'Summary new'!$D10)</f>
        <v>100</v>
      </c>
      <c r="X10" s="1">
        <f>AVERAGEIFS('New data'!X:X,'New data'!$B:$B,'Summary new'!$B10,'New data'!$C:$C,'Summary new'!$C10,'New data'!$D:$D,'Summary new'!$D10)</f>
        <v>0.99000000953674305</v>
      </c>
      <c r="Y10" s="1">
        <f>AVERAGEIFS('New data'!Y:Y,'New data'!$B:$B,'Summary new'!$B10,'New data'!$C:$C,'Summary new'!$C10,'New data'!$D:$D,'Summary new'!$D10)</f>
        <v>1.29999995231628</v>
      </c>
      <c r="Z10" s="1">
        <f>AVERAGEIFS('New data'!Z:Z,'New data'!$B:$B,'Summary new'!$B10,'New data'!$C:$C,'Summary new'!$C10,'New data'!$D:$D,'Summary new'!$D10)</f>
        <v>0.89999997615814198</v>
      </c>
      <c r="AA10" s="1">
        <f>AVERAGEIFS('New data'!AA:AA,'New data'!$B:$B,'Summary new'!$B10,'New data'!$C:$C,'Summary new'!$C10,'New data'!$D:$D,'Summary new'!$D10)</f>
        <v>1103.1337751150124</v>
      </c>
      <c r="AB10" s="1">
        <f>AVERAGEIFS('New data'!AB:AB,'New data'!$B:$B,'Summary new'!$B10,'New data'!$C:$C,'Summary new'!$C10,'New data'!$D:$D,'Summary new'!$D10)</f>
        <v>166.85399647057048</v>
      </c>
      <c r="AC10" s="1">
        <f>AVERAGEIFS('New data'!AC:AC,'New data'!$B:$B,'Summary new'!$B10,'New data'!$C:$C,'Summary new'!$C10,'New data'!$D:$D,'Summary new'!$D10)</f>
        <v>46.846676349639843</v>
      </c>
      <c r="AD10" s="1">
        <f>AVERAGEIFS('New data'!AD:AD,'New data'!$B:$B,'Summary new'!$B10,'New data'!$C:$C,'Summary new'!$C10,'New data'!$D:$D,'Summary new'!$D10)</f>
        <v>77.049792289733858</v>
      </c>
      <c r="AE10" s="1">
        <f>AVERAGEIFS('New data'!AE:AE,'New data'!$B:$B,'Summary new'!$B10,'New data'!$C:$C,'Summary new'!$C10,'New data'!$D:$D,'Summary new'!$D10)</f>
        <v>8.4769778740592212</v>
      </c>
      <c r="AF10" s="1">
        <f>AVERAGEIFS('New data'!AF:AF,'New data'!$B:$B,'Summary new'!$B10,'New data'!$C:$C,'Summary new'!$C10,'New data'!$D:$D,'Summary new'!$D10)</f>
        <v>10.04426783602683</v>
      </c>
      <c r="AG10" s="1">
        <f>AVERAGEIFS('New data'!AG:AG,'New data'!$B:$B,'Summary new'!$B10,'New data'!$C:$C,'Summary new'!$C10,'New data'!$D:$D,'Summary new'!$D10)</f>
        <v>1.6107477396726588</v>
      </c>
      <c r="AH10" s="1">
        <f>AVERAGEIFS('New data'!AH:AH,'New data'!$B:$B,'Summary new'!$B10,'New data'!$C:$C,'Summary new'!$C10,'New data'!$D:$D,'Summary new'!$D10)</f>
        <v>1.3386719822883562</v>
      </c>
      <c r="AI10" s="1">
        <f>AVERAGEIFS('New data'!AI:AI,'New data'!$B:$B,'Summary new'!$B10,'New data'!$C:$C,'Summary new'!$C10,'New data'!$D:$D,'Summary new'!$D10)</f>
        <v>2.0851211611368027E-2</v>
      </c>
      <c r="AJ10" s="1">
        <f>AVERAGEIFS('New data'!AJ:AJ,'New data'!$B:$B,'Summary new'!$B10,'New data'!$C:$C,'Summary new'!$C10,'New data'!$D:$D,'Summary new'!$D10)</f>
        <v>0.49282853929648029</v>
      </c>
      <c r="AK10" s="1">
        <f>AVERAGEIFS('New data'!AK:AK,'New data'!$B:$B,'Summary new'!$B10,'New data'!$C:$C,'Summary new'!$C10,'New data'!$D:$D,'Summary new'!$D10)</f>
        <v>-2.4159132442071532E-2</v>
      </c>
      <c r="AL10" s="1">
        <f>AVERAGEIFS('New data'!AL:AL,'New data'!$B:$B,'Summary new'!$B10,'New data'!$C:$C,'Summary new'!$C10,'New data'!$D:$D,'Summary new'!$D10)</f>
        <v>-2.6909144244974363E-2</v>
      </c>
      <c r="AM10" s="1">
        <f>AVERAGEIFS('New data'!AM:AM,'New data'!$B:$B,'Summary new'!$B10,'New data'!$C:$C,'Summary new'!$C10,'New data'!$D:$D,'Summary new'!$D10)</f>
        <v>1.4490389573338252</v>
      </c>
    </row>
    <row r="11" spans="1:39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367</v>
      </c>
      <c r="F11" s="1">
        <f>AVERAGEIFS('New data'!F:F,'New data'!$B:$B,'Summary new'!$B11,'New data'!$C:$C,'Summary new'!$C11,'New data'!$D:$D,'Summary new'!$D11)</f>
        <v>189.82520365715004</v>
      </c>
      <c r="G11" s="1">
        <f>AVERAGEIFS('New data'!G:G,'New data'!$B:$B,'Summary new'!$B11,'New data'!$C:$C,'Summary new'!$C11,'New data'!$D:$D,'Summary new'!$D11)</f>
        <v>107.12311434745762</v>
      </c>
      <c r="H11" s="1">
        <f>AVERAGEIFS('New data'!H:H,'New data'!$B:$B,'Summary new'!$B11,'New data'!$C:$C,'Summary new'!$C11,'New data'!$D:$D,'Summary new'!$D11)</f>
        <v>200.49662828445406</v>
      </c>
      <c r="I11" s="1">
        <f>AVERAGEIFS('New data'!I:I,'New data'!$B:$B,'Summary new'!$B11,'New data'!$C:$C,'Summary new'!$C11,'New data'!$D:$D,'Summary new'!$D11)</f>
        <v>142.74237370491016</v>
      </c>
      <c r="J11" s="1">
        <f>AVERAGEIFS('New data'!J:J,'New data'!$B:$B,'Summary new'!$B11,'New data'!$C:$C,'Summary new'!$C11,'New data'!$D:$D,'Summary new'!$D11)</f>
        <v>192.12978887557961</v>
      </c>
      <c r="K11" s="1">
        <f>AVERAGEIFS('New data'!K:K,'New data'!$B:$B,'Summary new'!$B11,'New data'!$C:$C,'Summary new'!$C11,'New data'!$D:$D,'Summary new'!$D11)</f>
        <v>137.90037405490864</v>
      </c>
      <c r="L11" s="1">
        <f>AVERAGEIFS('New data'!L:L,'New data'!$B:$B,'Summary new'!$B11,'New data'!$C:$C,'Summary new'!$C11,'New data'!$D:$D,'Summary new'!$D11)</f>
        <v>112.34608268737767</v>
      </c>
      <c r="M11" s="1">
        <f>AVERAGEIFS('New data'!M:M,'New data'!$B:$B,'Summary new'!$B11,'New data'!$C:$C,'Summary new'!$C11,'New data'!$D:$D,'Summary new'!$D11)</f>
        <v>111.25143170356732</v>
      </c>
      <c r="N11" s="1">
        <f>AVERAGEIFS('New data'!N:N,'New data'!$B:$B,'Summary new'!$B11,'New data'!$C:$C,'Summary new'!$C11,'New data'!$D:$D,'Summary new'!$D11)</f>
        <v>0.74437500163912729</v>
      </c>
      <c r="O11" s="1">
        <f>AVERAGEIFS('New data'!O:O,'New data'!$B:$B,'Summary new'!$B11,'New data'!$C:$C,'Summary new'!$C11,'New data'!$D:$D,'Summary new'!$D11)</f>
        <v>0.64966617524623815</v>
      </c>
      <c r="P11" s="1">
        <f>AVERAGEIFS('New data'!P:P,'New data'!$B:$B,'Summary new'!$B11,'New data'!$C:$C,'Summary new'!$C11,'New data'!$D:$D,'Summary new'!$D11)</f>
        <v>0.70342601463198606</v>
      </c>
      <c r="Q11" s="1">
        <f>AVERAGEIFS('New data'!Q:Q,'New data'!$B:$B,'Summary new'!$B11,'New data'!$C:$C,'Summary new'!$C11,'New data'!$D:$D,'Summary new'!$D11)</f>
        <v>0.64230761304497674</v>
      </c>
      <c r="R11" s="1">
        <f>AVERAGEIFS('New data'!R:R,'New data'!$B:$B,'Summary new'!$B11,'New data'!$C:$C,'Summary new'!$C11,'New data'!$D:$D,'Summary new'!$D11)</f>
        <v>0.64155665040016152</v>
      </c>
      <c r="S11" s="1">
        <f>AVERAGEIFS('New data'!S:S,'New data'!$B:$B,'Summary new'!$B11,'New data'!$C:$C,'Summary new'!$C11,'New data'!$D:$D,'Summary new'!$D11)</f>
        <v>0.66726539656519857</v>
      </c>
      <c r="T11" s="1">
        <f>AVERAGEIFS('New data'!T:T,'New data'!$B:$B,'Summary new'!$B11,'New data'!$C:$C,'Summary new'!$C11,'New data'!$D:$D,'Summary new'!$D11)</f>
        <v>0.67776103690266565</v>
      </c>
      <c r="U11" s="1">
        <f>AVERAGEIFS('New data'!U:U,'New data'!$B:$B,'Summary new'!$B11,'New data'!$C:$C,'Summary new'!$C11,'New data'!$D:$D,'Summary new'!$D11)</f>
        <v>21.5</v>
      </c>
      <c r="V11" s="1">
        <f>AVERAGEIFS('New data'!V:V,'New data'!$B:$B,'Summary new'!$B11,'New data'!$C:$C,'Summary new'!$C11,'New data'!$D:$D,'Summary new'!$D11)</f>
        <v>2</v>
      </c>
      <c r="W11" s="1">
        <f>AVERAGEIFS('New data'!W:W,'New data'!$B:$B,'Summary new'!$B11,'New data'!$C:$C,'Summary new'!$C11,'New data'!$D:$D,'Summary new'!$D11)</f>
        <v>100</v>
      </c>
      <c r="X11" s="1">
        <f>AVERAGEIFS('New data'!X:X,'New data'!$B:$B,'Summary new'!$B11,'New data'!$C:$C,'Summary new'!$C11,'New data'!$D:$D,'Summary new'!$D11)</f>
        <v>0.99000000953674305</v>
      </c>
      <c r="Y11" s="1">
        <f>AVERAGEIFS('New data'!Y:Y,'New data'!$B:$B,'Summary new'!$B11,'New data'!$C:$C,'Summary new'!$C11,'New data'!$D:$D,'Summary new'!$D11)</f>
        <v>1.29999995231628</v>
      </c>
      <c r="Z11" s="1">
        <f>AVERAGEIFS('New data'!Z:Z,'New data'!$B:$B,'Summary new'!$B11,'New data'!$C:$C,'Summary new'!$C11,'New data'!$D:$D,'Summary new'!$D11)</f>
        <v>0.89999997615814198</v>
      </c>
      <c r="AA11" s="1">
        <f>AVERAGEIFS('New data'!AA:AA,'New data'!$B:$B,'Summary new'!$B11,'New data'!$C:$C,'Summary new'!$C11,'New data'!$D:$D,'Summary new'!$D11)</f>
        <v>1426.7523182630532</v>
      </c>
      <c r="AB11" s="1">
        <f>AVERAGEIFS('New data'!AB:AB,'New data'!$B:$B,'Summary new'!$B11,'New data'!$C:$C,'Summary new'!$C11,'New data'!$D:$D,'Summary new'!$D11)</f>
        <v>164.55677232891304</v>
      </c>
      <c r="AC11" s="1">
        <f>AVERAGEIFS('New data'!AC:AC,'New data'!$B:$B,'Summary new'!$B11,'New data'!$C:$C,'Summary new'!$C11,'New data'!$D:$D,'Summary new'!$D11)</f>
        <v>47.293221950530949</v>
      </c>
      <c r="AD11" s="1">
        <f>AVERAGEIFS('New data'!AD:AD,'New data'!$B:$B,'Summary new'!$B11,'New data'!$C:$C,'Summary new'!$C11,'New data'!$D:$D,'Summary new'!$D11)</f>
        <v>77.049792289733858</v>
      </c>
      <c r="AE11" s="1">
        <f>AVERAGEIFS('New data'!AE:AE,'New data'!$B:$B,'Summary new'!$B11,'New data'!$C:$C,'Summary new'!$C11,'New data'!$D:$D,'Summary new'!$D11)</f>
        <v>8.4987500933930171</v>
      </c>
      <c r="AF11" s="1">
        <f>AVERAGEIFS('New data'!AF:AF,'New data'!$B:$B,'Summary new'!$B11,'New data'!$C:$C,'Summary new'!$C11,'New data'!$D:$D,'Summary new'!$D11)</f>
        <v>9.9455783765297223</v>
      </c>
      <c r="AG11" s="1">
        <f>AVERAGEIFS('New data'!AG:AG,'New data'!$B:$B,'Summary new'!$B11,'New data'!$C:$C,'Summary new'!$C11,'New data'!$D:$D,'Summary new'!$D11)</f>
        <v>1.5784746557474088</v>
      </c>
      <c r="AH11" s="1">
        <f>AVERAGEIFS('New data'!AH:AH,'New data'!$B:$B,'Summary new'!$B11,'New data'!$C:$C,'Summary new'!$C11,'New data'!$D:$D,'Summary new'!$D11)</f>
        <v>1.3386719822883562</v>
      </c>
      <c r="AI11" s="1">
        <f>AVERAGEIFS('New data'!AI:AI,'New data'!$B:$B,'Summary new'!$B11,'New data'!$C:$C,'Summary new'!$C11,'New data'!$D:$D,'Summary new'!$D11)</f>
        <v>1.7909293021652398E-2</v>
      </c>
      <c r="AJ11" s="1">
        <f>AVERAGEIFS('New data'!AJ:AJ,'New data'!$B:$B,'Summary new'!$B11,'New data'!$C:$C,'Summary new'!$C11,'New data'!$D:$D,'Summary new'!$D11)</f>
        <v>0.77958518266646382</v>
      </c>
      <c r="AK11" s="1">
        <f>AVERAGEIFS('New data'!AK:AK,'New data'!$B:$B,'Summary new'!$B11,'New data'!$C:$C,'Summary new'!$C11,'New data'!$D:$D,'Summary new'!$D11)</f>
        <v>-2.8325587669048649E-3</v>
      </c>
      <c r="AL11" s="1">
        <f>AVERAGEIFS('New data'!AL:AL,'New data'!$B:$B,'Summary new'!$B11,'New data'!$C:$C,'Summary new'!$C11,'New data'!$D:$D,'Summary new'!$D11)</f>
        <v>-5.2051673234188049E-3</v>
      </c>
      <c r="AM11" s="1">
        <f>AVERAGEIFS('New data'!AM:AM,'New data'!$B:$B,'Summary new'!$B11,'New data'!$C:$C,'Summary new'!$C11,'New data'!$D:$D,'Summary new'!$D11)</f>
        <v>1.7757854408667755</v>
      </c>
    </row>
    <row r="12" spans="1:39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368</v>
      </c>
      <c r="F12" s="1">
        <f>AVERAGEIFS('New data'!F:F,'New data'!$B:$B,'Summary new'!$B12,'New data'!$C:$C,'Summary new'!$C12,'New data'!$D:$D,'Summary new'!$D12)</f>
        <v>218.50905632972675</v>
      </c>
      <c r="G12" s="1">
        <f>AVERAGEIFS('New data'!G:G,'New data'!$B:$B,'Summary new'!$B12,'New data'!$C:$C,'Summary new'!$C12,'New data'!$D:$D,'Summary new'!$D12)</f>
        <v>117.45882868766748</v>
      </c>
      <c r="H12" s="1">
        <f>AVERAGEIFS('New data'!H:H,'New data'!$B:$B,'Summary new'!$B12,'New data'!$C:$C,'Summary new'!$C12,'New data'!$D:$D,'Summary new'!$D12)</f>
        <v>225.90329790115319</v>
      </c>
      <c r="I12" s="1">
        <f>AVERAGEIFS('New data'!I:I,'New data'!$B:$B,'Summary new'!$B12,'New data'!$C:$C,'Summary new'!$C12,'New data'!$D:$D,'Summary new'!$D12)</f>
        <v>162.48862457275374</v>
      </c>
      <c r="J12" s="1">
        <f>AVERAGEIFS('New data'!J:J,'New data'!$B:$B,'Summary new'!$B12,'New data'!$C:$C,'Summary new'!$C12,'New data'!$D:$D,'Summary new'!$D12)</f>
        <v>216.70848393440218</v>
      </c>
      <c r="K12" s="1">
        <f>AVERAGEIFS('New data'!K:K,'New data'!$B:$B,'Summary new'!$B12,'New data'!$C:$C,'Summary new'!$C12,'New data'!$D:$D,'Summary new'!$D12)</f>
        <v>157.23862433433516</v>
      </c>
      <c r="L12" s="1">
        <f>AVERAGEIFS('New data'!L:L,'New data'!$B:$B,'Summary new'!$B12,'New data'!$C:$C,'Summary new'!$C12,'New data'!$D:$D,'Summary new'!$D12)</f>
        <v>116.16039037704432</v>
      </c>
      <c r="M12" s="1">
        <f>AVERAGEIFS('New data'!M:M,'New data'!$B:$B,'Summary new'!$B12,'New data'!$C:$C,'Summary new'!$C12,'New data'!$D:$D,'Summary new'!$D12)</f>
        <v>91.393058300018239</v>
      </c>
      <c r="N12" s="1">
        <f>AVERAGEIFS('New data'!N:N,'New data'!$B:$B,'Summary new'!$B12,'New data'!$C:$C,'Summary new'!$C12,'New data'!$D:$D,'Summary new'!$D12)</f>
        <v>0.72587499395012822</v>
      </c>
      <c r="O12" s="1">
        <f>AVERAGEIFS('New data'!O:O,'New data'!$B:$B,'Summary new'!$B12,'New data'!$C:$C,'Summary new'!$C12,'New data'!$D:$D,'Summary new'!$D12)</f>
        <v>0.62646076083183233</v>
      </c>
      <c r="P12" s="1">
        <f>AVERAGEIFS('New data'!P:P,'New data'!$B:$B,'Summary new'!$B12,'New data'!$C:$C,'Summary new'!$C12,'New data'!$D:$D,'Summary new'!$D12)</f>
        <v>0.67023996263742402</v>
      </c>
      <c r="Q12" s="1">
        <f>AVERAGEIFS('New data'!Q:Q,'New data'!$B:$B,'Summary new'!$B12,'New data'!$C:$C,'Summary new'!$C12,'New data'!$D:$D,'Summary new'!$D12)</f>
        <v>0.63278738781809774</v>
      </c>
      <c r="R12" s="1">
        <f>AVERAGEIFS('New data'!R:R,'New data'!$B:$B,'Summary new'!$B12,'New data'!$C:$C,'Summary new'!$C12,'New data'!$D:$D,'Summary new'!$D12)</f>
        <v>0.63286769762635187</v>
      </c>
      <c r="S12" s="1">
        <f>AVERAGEIFS('New data'!S:S,'New data'!$B:$B,'Summary new'!$B12,'New data'!$C:$C,'Summary new'!$C12,'New data'!$D:$D,'Summary new'!$D12)</f>
        <v>0.66023369878530436</v>
      </c>
      <c r="T12" s="1">
        <f>AVERAGEIFS('New data'!T:T,'New data'!$B:$B,'Summary new'!$B12,'New data'!$C:$C,'Summary new'!$C12,'New data'!$D:$D,'Summary new'!$D12)</f>
        <v>0.67053678631782465</v>
      </c>
      <c r="U12" s="1">
        <f>AVERAGEIFS('New data'!U:U,'New data'!$B:$B,'Summary new'!$B12,'New data'!$C:$C,'Summary new'!$C12,'New data'!$D:$D,'Summary new'!$D12)</f>
        <v>20.375</v>
      </c>
      <c r="V12" s="1">
        <f>AVERAGEIFS('New data'!V:V,'New data'!$B:$B,'Summary new'!$B12,'New data'!$C:$C,'Summary new'!$C12,'New data'!$D:$D,'Summary new'!$D12)</f>
        <v>2</v>
      </c>
      <c r="W12" s="1">
        <f>AVERAGEIFS('New data'!W:W,'New data'!$B:$B,'Summary new'!$B12,'New data'!$C:$C,'Summary new'!$C12,'New data'!$D:$D,'Summary new'!$D12)</f>
        <v>100</v>
      </c>
      <c r="X12" s="1">
        <f>AVERAGEIFS('New data'!X:X,'New data'!$B:$B,'Summary new'!$B12,'New data'!$C:$C,'Summary new'!$C12,'New data'!$D:$D,'Summary new'!$D12)</f>
        <v>0.99000000953674305</v>
      </c>
      <c r="Y12" s="1">
        <f>AVERAGEIFS('New data'!Y:Y,'New data'!$B:$B,'Summary new'!$B12,'New data'!$C:$C,'Summary new'!$C12,'New data'!$D:$D,'Summary new'!$D12)</f>
        <v>1.29999995231628</v>
      </c>
      <c r="Z12" s="1">
        <f>AVERAGEIFS('New data'!Z:Z,'New data'!$B:$B,'Summary new'!$B12,'New data'!$C:$C,'Summary new'!$C12,'New data'!$D:$D,'Summary new'!$D12)</f>
        <v>0.89999997615814198</v>
      </c>
      <c r="AA12" s="1">
        <f>AVERAGEIFS('New data'!AA:AA,'New data'!$B:$B,'Summary new'!$B12,'New data'!$C:$C,'Summary new'!$C12,'New data'!$D:$D,'Summary new'!$D12)</f>
        <v>1453.8178812265396</v>
      </c>
      <c r="AB12" s="1">
        <f>AVERAGEIFS('New data'!AB:AB,'New data'!$B:$B,'Summary new'!$B12,'New data'!$C:$C,'Summary new'!$C12,'New data'!$D:$D,'Summary new'!$D12)</f>
        <v>165.09799519181234</v>
      </c>
      <c r="AC12" s="1">
        <f>AVERAGEIFS('New data'!AC:AC,'New data'!$B:$B,'Summary new'!$B12,'New data'!$C:$C,'Summary new'!$C12,'New data'!$D:$D,'Summary new'!$D12)</f>
        <v>46.796591758727992</v>
      </c>
      <c r="AD12" s="1">
        <f>AVERAGEIFS('New data'!AD:AD,'New data'!$B:$B,'Summary new'!$B12,'New data'!$C:$C,'Summary new'!$C12,'New data'!$D:$D,'Summary new'!$D12)</f>
        <v>77.049792289733858</v>
      </c>
      <c r="AE12" s="1">
        <f>AVERAGEIFS('New data'!AE:AE,'New data'!$B:$B,'Summary new'!$B12,'New data'!$C:$C,'Summary new'!$C12,'New data'!$D:$D,'Summary new'!$D12)</f>
        <v>8.7346886908635319</v>
      </c>
      <c r="AF12" s="1">
        <f>AVERAGEIFS('New data'!AF:AF,'New data'!$B:$B,'Summary new'!$B12,'New data'!$C:$C,'Summary new'!$C12,'New data'!$D:$D,'Summary new'!$D12)</f>
        <v>10.007778872270125</v>
      </c>
      <c r="AG12" s="1">
        <f>AVERAGEIFS('New data'!AG:AG,'New data'!$B:$B,'Summary new'!$B12,'New data'!$C:$C,'Summary new'!$C12,'New data'!$D:$D,'Summary new'!$D12)</f>
        <v>1.5683215260505625</v>
      </c>
      <c r="AH12" s="1">
        <f>AVERAGEIFS('New data'!AH:AH,'New data'!$B:$B,'Summary new'!$B12,'New data'!$C:$C,'Summary new'!$C12,'New data'!$D:$D,'Summary new'!$D12)</f>
        <v>1.3386719822883562</v>
      </c>
      <c r="AI12" s="1">
        <f>AVERAGEIFS('New data'!AI:AI,'New data'!$B:$B,'Summary new'!$B12,'New data'!$C:$C,'Summary new'!$C12,'New data'!$D:$D,'Summary new'!$D12)</f>
        <v>1.7280370101000034E-2</v>
      </c>
      <c r="AJ12" s="1">
        <f>AVERAGEIFS('New data'!AJ:AJ,'New data'!$B:$B,'Summary new'!$B12,'New data'!$C:$C,'Summary new'!$C12,'New data'!$D:$D,'Summary new'!$D12)</f>
        <v>0.82107473310093415</v>
      </c>
      <c r="AK12" s="1">
        <f>AVERAGEIFS('New data'!AK:AK,'New data'!$B:$B,'Summary new'!$B12,'New data'!$C:$C,'Summary new'!$C12,'New data'!$D:$D,'Summary new'!$D12)</f>
        <v>-6.6673881583003101E-3</v>
      </c>
      <c r="AL12" s="1">
        <f>AVERAGEIFS('New data'!AL:AL,'New data'!$B:$B,'Summary new'!$B12,'New data'!$C:$C,'Summary new'!$C12,'New data'!$D:$D,'Summary new'!$D12)</f>
        <v>-8.1716321799910827E-3</v>
      </c>
      <c r="AM12" s="1">
        <f>AVERAGEIFS('New data'!AM:AM,'New data'!$B:$B,'Summary new'!$B12,'New data'!$C:$C,'Summary new'!$C12,'New data'!$D:$D,'Summary new'!$D12)</f>
        <v>2.5531231622069015</v>
      </c>
    </row>
    <row r="13" spans="1:39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369</v>
      </c>
      <c r="F13" s="1">
        <f>AVERAGEIFS('New data'!F:F,'New data'!$B:$B,'Summary new'!$B13,'New data'!$C:$C,'Summary new'!$C13,'New data'!$D:$D,'Summary new'!$D13)</f>
        <v>203.06196522712665</v>
      </c>
      <c r="G13" s="1">
        <f>AVERAGEIFS('New data'!G:G,'New data'!$B:$B,'Summary new'!$B13,'New data'!$C:$C,'Summary new'!$C13,'New data'!$D:$D,'Summary new'!$D13)</f>
        <v>109.18684506416297</v>
      </c>
      <c r="H13" s="1">
        <f>AVERAGEIFS('New data'!H:H,'New data'!$B:$B,'Summary new'!$B13,'New data'!$C:$C,'Summary new'!$C13,'New data'!$D:$D,'Summary new'!$D13)</f>
        <v>215.41491079330396</v>
      </c>
      <c r="I13" s="1">
        <f>AVERAGEIFS('New data'!I:I,'New data'!$B:$B,'Summary new'!$B13,'New data'!$C:$C,'Summary new'!$C13,'New data'!$D:$D,'Summary new'!$D13)</f>
        <v>151.5817511081693</v>
      </c>
      <c r="J13" s="1">
        <f>AVERAGEIFS('New data'!J:J,'New data'!$B:$B,'Summary new'!$B13,'New data'!$C:$C,'Summary new'!$C13,'New data'!$D:$D,'Summary new'!$D13)</f>
        <v>206.58942294120749</v>
      </c>
      <c r="K13" s="1">
        <f>AVERAGEIFS('New data'!K:K,'New data'!$B:$B,'Summary new'!$B13,'New data'!$C:$C,'Summary new'!$C13,'New data'!$D:$D,'Summary new'!$D13)</f>
        <v>146.55225050449337</v>
      </c>
      <c r="L13" s="1">
        <f>AVERAGEIFS('New data'!L:L,'New data'!$B:$B,'Summary new'!$B13,'New data'!$C:$C,'Summary new'!$C13,'New data'!$D:$D,'Summary new'!$D13)</f>
        <v>110.21960020065285</v>
      </c>
      <c r="M13" s="1">
        <f>AVERAGEIFS('New data'!M:M,'New data'!$B:$B,'Summary new'!$B13,'New data'!$C:$C,'Summary new'!$C13,'New data'!$D:$D,'Summary new'!$D13)</f>
        <v>76.359369874000464</v>
      </c>
      <c r="N13" s="1">
        <f>AVERAGEIFS('New data'!N:N,'New data'!$B:$B,'Summary new'!$B13,'New data'!$C:$C,'Summary new'!$C13,'New data'!$D:$D,'Summary new'!$D13)</f>
        <v>0.74199999310076203</v>
      </c>
      <c r="O13" s="1">
        <f>AVERAGEIFS('New data'!O:O,'New data'!$B:$B,'Summary new'!$B13,'New data'!$C:$C,'Summary new'!$C13,'New data'!$D:$D,'Summary new'!$D13)</f>
        <v>0.64961133152246409</v>
      </c>
      <c r="P13" s="1">
        <f>AVERAGEIFS('New data'!P:P,'New data'!$B:$B,'Summary new'!$B13,'New data'!$C:$C,'Summary new'!$C13,'New data'!$D:$D,'Summary new'!$D13)</f>
        <v>0.73176096379756883</v>
      </c>
      <c r="Q13" s="1">
        <f>AVERAGEIFS('New data'!Q:Q,'New data'!$B:$B,'Summary new'!$B13,'New data'!$C:$C,'Summary new'!$C13,'New data'!$D:$D,'Summary new'!$D13)</f>
        <v>0.68373953551053968</v>
      </c>
      <c r="R13" s="1">
        <f>AVERAGEIFS('New data'!R:R,'New data'!$B:$B,'Summary new'!$B13,'New data'!$C:$C,'Summary new'!$C13,'New data'!$D:$D,'Summary new'!$D13)</f>
        <v>0.68372517451643899</v>
      </c>
      <c r="S13" s="1">
        <f>AVERAGEIFS('New data'!S:S,'New data'!$B:$B,'Summary new'!$B13,'New data'!$C:$C,'Summary new'!$C13,'New data'!$D:$D,'Summary new'!$D13)</f>
        <v>0.69733245298266366</v>
      </c>
      <c r="T13" s="1">
        <f>AVERAGEIFS('New data'!T:T,'New data'!$B:$B,'Summary new'!$B13,'New data'!$C:$C,'Summary new'!$C13,'New data'!$D:$D,'Summary new'!$D13)</f>
        <v>0.70701921358704545</v>
      </c>
      <c r="U13" s="1">
        <f>AVERAGEIFS('New data'!U:U,'New data'!$B:$B,'Summary new'!$B13,'New data'!$C:$C,'Summary new'!$C13,'New data'!$D:$D,'Summary new'!$D13)</f>
        <v>21.25</v>
      </c>
      <c r="V13" s="1">
        <f>AVERAGEIFS('New data'!V:V,'New data'!$B:$B,'Summary new'!$B13,'New data'!$C:$C,'Summary new'!$C13,'New data'!$D:$D,'Summary new'!$D13)</f>
        <v>2</v>
      </c>
      <c r="W13" s="1">
        <f>AVERAGEIFS('New data'!W:W,'New data'!$B:$B,'Summary new'!$B13,'New data'!$C:$C,'Summary new'!$C13,'New data'!$D:$D,'Summary new'!$D13)</f>
        <v>100</v>
      </c>
      <c r="X13" s="1">
        <f>AVERAGEIFS('New data'!X:X,'New data'!$B:$B,'Summary new'!$B13,'New data'!$C:$C,'Summary new'!$C13,'New data'!$D:$D,'Summary new'!$D13)</f>
        <v>0.99000000953674305</v>
      </c>
      <c r="Y13" s="1">
        <f>AVERAGEIFS('New data'!Y:Y,'New data'!$B:$B,'Summary new'!$B13,'New data'!$C:$C,'Summary new'!$C13,'New data'!$D:$D,'Summary new'!$D13)</f>
        <v>1.29999995231628</v>
      </c>
      <c r="Z13" s="1">
        <f>AVERAGEIFS('New data'!Z:Z,'New data'!$B:$B,'Summary new'!$B13,'New data'!$C:$C,'Summary new'!$C13,'New data'!$D:$D,'Summary new'!$D13)</f>
        <v>0.89999997615814198</v>
      </c>
      <c r="AA13" s="1">
        <f>AVERAGEIFS('New data'!AA:AA,'New data'!$B:$B,'Summary new'!$B13,'New data'!$C:$C,'Summary new'!$C13,'New data'!$D:$D,'Summary new'!$D13)</f>
        <v>1218.4255673885345</v>
      </c>
      <c r="AB13" s="1">
        <f>AVERAGEIFS('New data'!AB:AB,'New data'!$B:$B,'Summary new'!$B13,'New data'!$C:$C,'Summary new'!$C13,'New data'!$D:$D,'Summary new'!$D13)</f>
        <v>164.60979510843734</v>
      </c>
      <c r="AC13" s="1">
        <f>AVERAGEIFS('New data'!AC:AC,'New data'!$B:$B,'Summary new'!$B13,'New data'!$C:$C,'Summary new'!$C13,'New data'!$D:$D,'Summary new'!$D13)</f>
        <v>45.332010746002148</v>
      </c>
      <c r="AD13" s="1">
        <f>AVERAGEIFS('New data'!AD:AD,'New data'!$B:$B,'Summary new'!$B13,'New data'!$C:$C,'Summary new'!$C13,'New data'!$D:$D,'Summary new'!$D13)</f>
        <v>77.049792289733858</v>
      </c>
      <c r="AE13" s="1">
        <f>AVERAGEIFS('New data'!AE:AE,'New data'!$B:$B,'Summary new'!$B13,'New data'!$C:$C,'Summary new'!$C13,'New data'!$D:$D,'Summary new'!$D13)</f>
        <v>7.22444540541618</v>
      </c>
      <c r="AF13" s="1">
        <f>AVERAGEIFS('New data'!AF:AF,'New data'!$B:$B,'Summary new'!$B13,'New data'!$C:$C,'Summary new'!$C13,'New data'!$D:$D,'Summary new'!$D13)</f>
        <v>9.9478291969280548</v>
      </c>
      <c r="AG13" s="1">
        <f>AVERAGEIFS('New data'!AG:AG,'New data'!$B:$B,'Summary new'!$B13,'New data'!$C:$C,'Summary new'!$C13,'New data'!$D:$D,'Summary new'!$D13)</f>
        <v>1.5705717802047701</v>
      </c>
      <c r="AH13" s="1">
        <f>AVERAGEIFS('New data'!AH:AH,'New data'!$B:$B,'Summary new'!$B13,'New data'!$C:$C,'Summary new'!$C13,'New data'!$D:$D,'Summary new'!$D13)</f>
        <v>1.3386719822883562</v>
      </c>
      <c r="AI13" s="1">
        <f>AVERAGEIFS('New data'!AI:AI,'New data'!$B:$B,'Summary new'!$B13,'New data'!$C:$C,'Summary new'!$C13,'New data'!$D:$D,'Summary new'!$D13)</f>
        <v>1.4884891182863035E-2</v>
      </c>
      <c r="AJ13" s="1">
        <f>AVERAGEIFS('New data'!AJ:AJ,'New data'!$B:$B,'Summary new'!$B13,'New data'!$C:$C,'Summary new'!$C13,'New data'!$D:$D,'Summary new'!$D13)</f>
        <v>0.82188854504167652</v>
      </c>
      <c r="AK13" s="1">
        <f>AVERAGEIFS('New data'!AK:AK,'New data'!$B:$B,'Summary new'!$B13,'New data'!$C:$C,'Summary new'!$C13,'New data'!$D:$D,'Summary new'!$D13)</f>
        <v>-8.6237571781094313E-2</v>
      </c>
      <c r="AL13" s="1">
        <f>AVERAGEIFS('New data'!AL:AL,'New data'!$B:$B,'Summary new'!$B13,'New data'!$C:$C,'Summary new'!$C13,'New data'!$D:$D,'Summary new'!$D13)</f>
        <v>-8.3953405734611602E-2</v>
      </c>
      <c r="AM13" s="1">
        <f>AVERAGEIFS('New data'!AM:AM,'New data'!$B:$B,'Summary new'!$B13,'New data'!$C:$C,'Summary new'!$C13,'New data'!$D:$D,'Summary new'!$D13)</f>
        <v>2.5351692336207394</v>
      </c>
    </row>
    <row r="14" spans="1:39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370</v>
      </c>
      <c r="F14" s="1">
        <f>AVERAGEIFS('New data'!F:F,'New data'!$B:$B,'Summary new'!$B14,'New data'!$C:$C,'Summary new'!$C14,'New data'!$D:$D,'Summary new'!$D14)</f>
        <v>149.16689443588234</v>
      </c>
      <c r="G14" s="1">
        <f>AVERAGEIFS('New data'!G:G,'New data'!$B:$B,'Summary new'!$B14,'New data'!$C:$C,'Summary new'!$C14,'New data'!$D:$D,'Summary new'!$D14)</f>
        <v>107.44845008850072</v>
      </c>
      <c r="H14" s="1">
        <f>AVERAGEIFS('New data'!H:H,'New data'!$B:$B,'Summary new'!$B14,'New data'!$C:$C,'Summary new'!$C14,'New data'!$D:$D,'Summary new'!$D14)</f>
        <v>162.65973615646331</v>
      </c>
      <c r="I14" s="1">
        <f>AVERAGEIFS('New data'!I:I,'New data'!$B:$B,'Summary new'!$B14,'New data'!$C:$C,'Summary new'!$C14,'New data'!$D:$D,'Summary new'!$D14)</f>
        <v>113.40799903869608</v>
      </c>
      <c r="J14" s="1">
        <f>AVERAGEIFS('New data'!J:J,'New data'!$B:$B,'Summary new'!$B14,'New data'!$C:$C,'Summary new'!$C14,'New data'!$D:$D,'Summary new'!$D14)</f>
        <v>151.64979696273781</v>
      </c>
      <c r="K14" s="1">
        <f>AVERAGEIFS('New data'!K:K,'New data'!$B:$B,'Summary new'!$B14,'New data'!$C:$C,'Summary new'!$C14,'New data'!$D:$D,'Summary new'!$D14)</f>
        <v>106.9988739490506</v>
      </c>
      <c r="L14" s="1">
        <f>AVERAGEIFS('New data'!L:L,'New data'!$B:$B,'Summary new'!$B14,'New data'!$C:$C,'Summary new'!$C14,'New data'!$D:$D,'Summary new'!$D14)</f>
        <v>77.882545471191264</v>
      </c>
      <c r="M14" s="1">
        <f>AVERAGEIFS('New data'!M:M,'New data'!$B:$B,'Summary new'!$B14,'New data'!$C:$C,'Summary new'!$C14,'New data'!$D:$D,'Summary new'!$D14)</f>
        <v>73.037801980972219</v>
      </c>
      <c r="N14" s="1">
        <f>AVERAGEIFS('New data'!N:N,'New data'!$B:$B,'Summary new'!$B14,'New data'!$C:$C,'Summary new'!$C14,'New data'!$D:$D,'Summary new'!$D14)</f>
        <v>0.60962500050663926</v>
      </c>
      <c r="O14" s="1">
        <f>AVERAGEIFS('New data'!O:O,'New data'!$B:$B,'Summary new'!$B14,'New data'!$C:$C,'Summary new'!$C14,'New data'!$D:$D,'Summary new'!$D14)</f>
        <v>0.526692114770412</v>
      </c>
      <c r="P14" s="1">
        <f>AVERAGEIFS('New data'!P:P,'New data'!$B:$B,'Summary new'!$B14,'New data'!$C:$C,'Summary new'!$C14,'New data'!$D:$D,'Summary new'!$D14)</f>
        <v>0.69442528858780805</v>
      </c>
      <c r="Q14" s="1">
        <f>AVERAGEIFS('New data'!Q:Q,'New data'!$B:$B,'Summary new'!$B14,'New data'!$C:$C,'Summary new'!$C14,'New data'!$D:$D,'Summary new'!$D14)</f>
        <v>0.65812234953045823</v>
      </c>
      <c r="R14" s="1">
        <f>AVERAGEIFS('New data'!R:R,'New data'!$B:$B,'Summary new'!$B14,'New data'!$C:$C,'Summary new'!$C14,'New data'!$D:$D,'Summary new'!$D14)</f>
        <v>0.65152103453874521</v>
      </c>
      <c r="S14" s="1">
        <f>AVERAGEIFS('New data'!S:S,'New data'!$B:$B,'Summary new'!$B14,'New data'!$C:$C,'Summary new'!$C14,'New data'!$D:$D,'Summary new'!$D14)</f>
        <v>0.67370859906077329</v>
      </c>
      <c r="T14" s="1">
        <f>AVERAGEIFS('New data'!T:T,'New data'!$B:$B,'Summary new'!$B14,'New data'!$C:$C,'Summary new'!$C14,'New data'!$D:$D,'Summary new'!$D14)</f>
        <v>0.68567402288317625</v>
      </c>
      <c r="U14" s="1">
        <f>AVERAGEIFS('New data'!U:U,'New data'!$B:$B,'Summary new'!$B14,'New data'!$C:$C,'Summary new'!$C14,'New data'!$D:$D,'Summary new'!$D14)</f>
        <v>20.625</v>
      </c>
      <c r="V14" s="1">
        <f>AVERAGEIFS('New data'!V:V,'New data'!$B:$B,'Summary new'!$B14,'New data'!$C:$C,'Summary new'!$C14,'New data'!$D:$D,'Summary new'!$D14)</f>
        <v>2</v>
      </c>
      <c r="W14" s="1">
        <f>AVERAGEIFS('New data'!W:W,'New data'!$B:$B,'Summary new'!$B14,'New data'!$C:$C,'Summary new'!$C14,'New data'!$D:$D,'Summary new'!$D14)</f>
        <v>100</v>
      </c>
      <c r="X14" s="1">
        <f>AVERAGEIFS('New data'!X:X,'New data'!$B:$B,'Summary new'!$B14,'New data'!$C:$C,'Summary new'!$C14,'New data'!$D:$D,'Summary new'!$D14)</f>
        <v>0.99000000953674305</v>
      </c>
      <c r="Y14" s="1">
        <f>AVERAGEIFS('New data'!Y:Y,'New data'!$B:$B,'Summary new'!$B14,'New data'!$C:$C,'Summary new'!$C14,'New data'!$D:$D,'Summary new'!$D14)</f>
        <v>1.29999995231628</v>
      </c>
      <c r="Z14" s="1">
        <f>AVERAGEIFS('New data'!Z:Z,'New data'!$B:$B,'Summary new'!$B14,'New data'!$C:$C,'Summary new'!$C14,'New data'!$D:$D,'Summary new'!$D14)</f>
        <v>0.89999997615814198</v>
      </c>
      <c r="AA14" s="1">
        <f>AVERAGEIFS('New data'!AA:AA,'New data'!$B:$B,'Summary new'!$B14,'New data'!$C:$C,'Summary new'!$C14,'New data'!$D:$D,'Summary new'!$D14)</f>
        <v>52.546386204659839</v>
      </c>
      <c r="AB14" s="1">
        <f>AVERAGEIFS('New data'!AB:AB,'New data'!$B:$B,'Summary new'!$B14,'New data'!$C:$C,'Summary new'!$C14,'New data'!$D:$D,'Summary new'!$D14)</f>
        <v>164.32868559658516</v>
      </c>
      <c r="AC14" s="1">
        <f>AVERAGEIFS('New data'!AC:AC,'New data'!$B:$B,'Summary new'!$B14,'New data'!$C:$C,'Summary new'!$C14,'New data'!$D:$D,'Summary new'!$D14)</f>
        <v>37.399551630020106</v>
      </c>
      <c r="AD14" s="1">
        <f>AVERAGEIFS('New data'!AD:AD,'New data'!$B:$B,'Summary new'!$B14,'New data'!$C:$C,'Summary new'!$C14,'New data'!$D:$D,'Summary new'!$D14)</f>
        <v>77.049792289733858</v>
      </c>
      <c r="AE14" s="1">
        <f>AVERAGEIFS('New data'!AE:AE,'New data'!$B:$B,'Summary new'!$B14,'New data'!$C:$C,'Summary new'!$C14,'New data'!$D:$D,'Summary new'!$D14)</f>
        <v>10.893123541492951</v>
      </c>
      <c r="AF14" s="1">
        <f>AVERAGEIFS('New data'!AF:AF,'New data'!$B:$B,'Summary new'!$B14,'New data'!$C:$C,'Summary new'!$C14,'New data'!$D:$D,'Summary new'!$D14)</f>
        <v>9.906127914087838</v>
      </c>
      <c r="AG14" s="1">
        <f>AVERAGEIFS('New data'!AG:AG,'New data'!$B:$B,'Summary new'!$B14,'New data'!$C:$C,'Summary new'!$C14,'New data'!$D:$D,'Summary new'!$D14)</f>
        <v>2.290214747190471</v>
      </c>
      <c r="AH14" s="1">
        <f>AVERAGEIFS('New data'!AH:AH,'New data'!$B:$B,'Summary new'!$B14,'New data'!$C:$C,'Summary new'!$C14,'New data'!$D:$D,'Summary new'!$D14)</f>
        <v>1.3386719822883562</v>
      </c>
      <c r="AI14" s="1">
        <f>AVERAGEIFS('New data'!AI:AI,'New data'!$B:$B,'Summary new'!$B14,'New data'!$C:$C,'Summary new'!$C14,'New data'!$D:$D,'Summary new'!$D14)</f>
        <v>8.4426226301787796E-2</v>
      </c>
      <c r="AJ14" s="1">
        <f>AVERAGEIFS('New data'!AJ:AJ,'New data'!$B:$B,'Summary new'!$B14,'New data'!$C:$C,'Summary new'!$C14,'New data'!$D:$D,'Summary new'!$D14)</f>
        <v>0.3476991329586957</v>
      </c>
      <c r="AK14" s="1">
        <f>AVERAGEIFS('New data'!AK:AK,'New data'!$B:$B,'Summary new'!$B14,'New data'!$C:$C,'Summary new'!$C14,'New data'!$D:$D,'Summary new'!$D14)</f>
        <v>1.9331023685318811E-2</v>
      </c>
      <c r="AL14" s="1">
        <f>AVERAGEIFS('New data'!AL:AL,'New data'!$B:$B,'Summary new'!$B14,'New data'!$C:$C,'Summary new'!$C14,'New data'!$D:$D,'Summary new'!$D14)</f>
        <v>1.587564361079381E-2</v>
      </c>
      <c r="AM14" s="1">
        <f>AVERAGEIFS('New data'!AM:AM,'New data'!$B:$B,'Summary new'!$B14,'New data'!$C:$C,'Summary new'!$C14,'New data'!$D:$D,'Summary new'!$D14)</f>
        <v>2.4807798711081475</v>
      </c>
    </row>
    <row r="15" spans="1:39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371</v>
      </c>
      <c r="F15" s="1">
        <f>AVERAGEIFS('New data'!F:F,'New data'!$B:$B,'Summary new'!$B15,'New data'!$C:$C,'Summary new'!$C15,'New data'!$D:$D,'Summary new'!$D15)</f>
        <v>180.26963639259304</v>
      </c>
      <c r="G15" s="1">
        <f>AVERAGEIFS('New data'!G:G,'New data'!$B:$B,'Summary new'!$B15,'New data'!$C:$C,'Summary new'!$C15,'New data'!$D:$D,'Summary new'!$D15)</f>
        <v>136.56793165206886</v>
      </c>
      <c r="H15" s="1">
        <f>AVERAGEIFS('New data'!H:H,'New data'!$B:$B,'Summary new'!$B15,'New data'!$C:$C,'Summary new'!$C15,'New data'!$D:$D,'Summary new'!$D15)</f>
        <v>198.77957487106301</v>
      </c>
      <c r="I15" s="1">
        <f>AVERAGEIFS('New data'!I:I,'New data'!$B:$B,'Summary new'!$B15,'New data'!$C:$C,'Summary new'!$C15,'New data'!$D:$D,'Summary new'!$D15)</f>
        <v>144.42275142669646</v>
      </c>
      <c r="J15" s="1">
        <f>AVERAGEIFS('New data'!J:J,'New data'!$B:$B,'Summary new'!$B15,'New data'!$C:$C,'Summary new'!$C15,'New data'!$D:$D,'Summary new'!$D15)</f>
        <v>187.84530472755409</v>
      </c>
      <c r="K15" s="1">
        <f>AVERAGEIFS('New data'!K:K,'New data'!$B:$B,'Summary new'!$B15,'New data'!$C:$C,'Summary new'!$C15,'New data'!$D:$D,'Summary new'!$D15)</f>
        <v>138.12037587165815</v>
      </c>
      <c r="L15" s="1">
        <f>AVERAGEIFS('New data'!L:L,'New data'!$B:$B,'Summary new'!$B15,'New data'!$C:$C,'Summary new'!$C15,'New data'!$D:$D,'Summary new'!$D15)</f>
        <v>75.379190921783305</v>
      </c>
      <c r="M15" s="1">
        <f>AVERAGEIFS('New data'!M:M,'New data'!$B:$B,'Summary new'!$B15,'New data'!$C:$C,'Summary new'!$C15,'New data'!$D:$D,'Summary new'!$D15)</f>
        <v>33.155971646308863</v>
      </c>
      <c r="N15" s="1">
        <f>AVERAGEIFS('New data'!N:N,'New data'!$B:$B,'Summary new'!$B15,'New data'!$C:$C,'Summary new'!$C15,'New data'!$D:$D,'Summary new'!$D15)</f>
        <v>0.58612500503659204</v>
      </c>
      <c r="O15" s="1">
        <f>AVERAGEIFS('New data'!O:O,'New data'!$B:$B,'Summary new'!$B15,'New data'!$C:$C,'Summary new'!$C15,'New data'!$D:$D,'Summary new'!$D15)</f>
        <v>0.60214285925030686</v>
      </c>
      <c r="P15" s="1">
        <f>AVERAGEIFS('New data'!P:P,'New data'!$B:$B,'Summary new'!$B15,'New data'!$C:$C,'Summary new'!$C15,'New data'!$D:$D,'Summary new'!$D15)</f>
        <v>0.70230714976787512</v>
      </c>
      <c r="Q15" s="1">
        <f>AVERAGEIFS('New data'!Q:Q,'New data'!$B:$B,'Summary new'!$B15,'New data'!$C:$C,'Summary new'!$C15,'New data'!$D:$D,'Summary new'!$D15)</f>
        <v>0.66981488093733765</v>
      </c>
      <c r="R15" s="1">
        <f>AVERAGEIFS('New data'!R:R,'New data'!$B:$B,'Summary new'!$B15,'New data'!$C:$C,'Summary new'!$C15,'New data'!$D:$D,'Summary new'!$D15)</f>
        <v>0.66842117533087686</v>
      </c>
      <c r="S15" s="1">
        <f>AVERAGEIFS('New data'!S:S,'New data'!$B:$B,'Summary new'!$B15,'New data'!$C:$C,'Summary new'!$C15,'New data'!$D:$D,'Summary new'!$D15)</f>
        <v>0.68935633823275544</v>
      </c>
      <c r="T15" s="1">
        <f>AVERAGEIFS('New data'!T:T,'New data'!$B:$B,'Summary new'!$B15,'New data'!$C:$C,'Summary new'!$C15,'New data'!$D:$D,'Summary new'!$D15)</f>
        <v>0.70325806364417054</v>
      </c>
      <c r="U15" s="1">
        <f>AVERAGEIFS('New data'!U:U,'New data'!$B:$B,'Summary new'!$B15,'New data'!$C:$C,'Summary new'!$C15,'New data'!$D:$D,'Summary new'!$D15)</f>
        <v>20.375</v>
      </c>
      <c r="V15" s="1">
        <f>AVERAGEIFS('New data'!V:V,'New data'!$B:$B,'Summary new'!$B15,'New data'!$C:$C,'Summary new'!$C15,'New data'!$D:$D,'Summary new'!$D15)</f>
        <v>2</v>
      </c>
      <c r="W15" s="1">
        <f>AVERAGEIFS('New data'!W:W,'New data'!$B:$B,'Summary new'!$B15,'New data'!$C:$C,'Summary new'!$C15,'New data'!$D:$D,'Summary new'!$D15)</f>
        <v>100</v>
      </c>
      <c r="X15" s="1">
        <f>AVERAGEIFS('New data'!X:X,'New data'!$B:$B,'Summary new'!$B15,'New data'!$C:$C,'Summary new'!$C15,'New data'!$D:$D,'Summary new'!$D15)</f>
        <v>0.99000000953674305</v>
      </c>
      <c r="Y15" s="1">
        <f>AVERAGEIFS('New data'!Y:Y,'New data'!$B:$B,'Summary new'!$B15,'New data'!$C:$C,'Summary new'!$C15,'New data'!$D:$D,'Summary new'!$D15)</f>
        <v>1.29999995231628</v>
      </c>
      <c r="Z15" s="1">
        <f>AVERAGEIFS('New data'!Z:Z,'New data'!$B:$B,'Summary new'!$B15,'New data'!$C:$C,'Summary new'!$C15,'New data'!$D:$D,'Summary new'!$D15)</f>
        <v>0.89999997615814198</v>
      </c>
      <c r="AA15" s="1">
        <f>AVERAGEIFS('New data'!AA:AA,'New data'!$B:$B,'Summary new'!$B15,'New data'!$C:$C,'Summary new'!$C15,'New data'!$D:$D,'Summary new'!$D15)</f>
        <v>53.052203446626592</v>
      </c>
      <c r="AB15" s="1">
        <f>AVERAGEIFS('New data'!AB:AB,'New data'!$B:$B,'Summary new'!$B15,'New data'!$C:$C,'Summary new'!$C15,'New data'!$D:$D,'Summary new'!$D15)</f>
        <v>163.44846083223803</v>
      </c>
      <c r="AC15" s="1">
        <f>AVERAGEIFS('New data'!AC:AC,'New data'!$B:$B,'Summary new'!$B15,'New data'!$C:$C,'Summary new'!$C15,'New data'!$D:$D,'Summary new'!$D15)</f>
        <v>37.304701805114711</v>
      </c>
      <c r="AD15" s="1">
        <f>AVERAGEIFS('New data'!AD:AD,'New data'!$B:$B,'Summary new'!$B15,'New data'!$C:$C,'Summary new'!$C15,'New data'!$D:$D,'Summary new'!$D15)</f>
        <v>77.049792289733858</v>
      </c>
      <c r="AE15" s="1">
        <f>AVERAGEIFS('New data'!AE:AE,'New data'!$B:$B,'Summary new'!$B15,'New data'!$C:$C,'Summary new'!$C15,'New data'!$D:$D,'Summary new'!$D15)</f>
        <v>11.19404554739593</v>
      </c>
      <c r="AF15" s="1">
        <f>AVERAGEIFS('New data'!AF:AF,'New data'!$B:$B,'Summary new'!$B15,'New data'!$C:$C,'Summary new'!$C15,'New data'!$D:$D,'Summary new'!$D15)</f>
        <v>9.8239569589495517</v>
      </c>
      <c r="AG15" s="1">
        <f>AVERAGEIFS('New data'!AG:AG,'New data'!$B:$B,'Summary new'!$B15,'New data'!$C:$C,'Summary new'!$C15,'New data'!$D:$D,'Summary new'!$D15)</f>
        <v>2.2963980138301778</v>
      </c>
      <c r="AH15" s="1">
        <f>AVERAGEIFS('New data'!AH:AH,'New data'!$B:$B,'Summary new'!$B15,'New data'!$C:$C,'Summary new'!$C15,'New data'!$D:$D,'Summary new'!$D15)</f>
        <v>1.3386719822883562</v>
      </c>
      <c r="AI15" s="1">
        <f>AVERAGEIFS('New data'!AI:AI,'New data'!$B:$B,'Summary new'!$B15,'New data'!$C:$C,'Summary new'!$C15,'New data'!$D:$D,'Summary new'!$D15)</f>
        <v>8.4160060831609027E-2</v>
      </c>
      <c r="AJ15" s="1">
        <f>AVERAGEIFS('New data'!AJ:AJ,'New data'!$B:$B,'Summary new'!$B15,'New data'!$C:$C,'Summary new'!$C15,'New data'!$D:$D,'Summary new'!$D15)</f>
        <v>0.36902826853370246</v>
      </c>
      <c r="AK15" s="1">
        <f>AVERAGEIFS('New data'!AK:AK,'New data'!$B:$B,'Summary new'!$B15,'New data'!$C:$C,'Summary new'!$C15,'New data'!$D:$D,'Summary new'!$D15)</f>
        <v>-4.5231141654794624E-2</v>
      </c>
      <c r="AL15" s="1">
        <f>AVERAGEIFS('New data'!AL:AL,'New data'!$B:$B,'Summary new'!$B15,'New data'!$C:$C,'Summary new'!$C15,'New data'!$D:$D,'Summary new'!$D15)</f>
        <v>-4.5925982292480225E-2</v>
      </c>
      <c r="AM15" s="1">
        <f>AVERAGEIFS('New data'!AM:AM,'New data'!$B:$B,'Summary new'!$B15,'New data'!$C:$C,'Summary new'!$C15,'New data'!$D:$D,'Summary new'!$D15)</f>
        <v>4.3227037648891322</v>
      </c>
    </row>
    <row r="16" spans="1:39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372</v>
      </c>
      <c r="F16" s="1">
        <f>AVERAGEIFS('New data'!F:F,'New data'!$B:$B,'Summary new'!$B16,'New data'!$C:$C,'Summary new'!$C16,'New data'!$D:$D,'Summary new'!$D16)</f>
        <v>164.95919513702381</v>
      </c>
      <c r="G16" s="1">
        <f>AVERAGEIFS('New data'!G:G,'New data'!$B:$B,'Summary new'!$B16,'New data'!$C:$C,'Summary new'!$C16,'New data'!$D:$D,'Summary new'!$D16)</f>
        <v>124.14641284942607</v>
      </c>
      <c r="H16" s="1">
        <f>AVERAGEIFS('New data'!H:H,'New data'!$B:$B,'Summary new'!$B16,'New data'!$C:$C,'Summary new'!$C16,'New data'!$D:$D,'Summary new'!$D16)</f>
        <v>183.5594277381895</v>
      </c>
      <c r="I16" s="1">
        <f>AVERAGEIFS('New data'!I:I,'New data'!$B:$B,'Summary new'!$B16,'New data'!$C:$C,'Summary new'!$C16,'New data'!$D:$D,'Summary new'!$D16)</f>
        <v>130.24337577819807</v>
      </c>
      <c r="J16" s="1">
        <f>AVERAGEIFS('New data'!J:J,'New data'!$B:$B,'Summary new'!$B16,'New data'!$C:$C,'Summary new'!$C16,'New data'!$D:$D,'Summary new'!$D16)</f>
        <v>174.8057892322538</v>
      </c>
      <c r="K16" s="1">
        <f>AVERAGEIFS('New data'!K:K,'New data'!$B:$B,'Summary new'!$B16,'New data'!$C:$C,'Summary new'!$C16,'New data'!$D:$D,'Summary new'!$D16)</f>
        <v>125.31624770164464</v>
      </c>
      <c r="L16" s="1">
        <f>AVERAGEIFS('New data'!L:L,'New data'!$B:$B,'Summary new'!$B16,'New data'!$C:$C,'Summary new'!$C16,'New data'!$D:$D,'Summary new'!$D16)</f>
        <v>81.473140478133928</v>
      </c>
      <c r="M16" s="1">
        <f>AVERAGEIFS('New data'!M:M,'New data'!$B:$B,'Summary new'!$B16,'New data'!$C:$C,'Summary new'!$C16,'New data'!$D:$D,'Summary new'!$D16)</f>
        <v>45.723269939422465</v>
      </c>
      <c r="N16" s="1">
        <f>AVERAGEIFS('New data'!N:N,'New data'!$B:$B,'Summary new'!$B16,'New data'!$C:$C,'Summary new'!$C16,'New data'!$D:$D,'Summary new'!$D16)</f>
        <v>0.55437499564141013</v>
      </c>
      <c r="O16" s="1">
        <f>AVERAGEIFS('New data'!O:O,'New data'!$B:$B,'Summary new'!$B16,'New data'!$C:$C,'Summary new'!$C16,'New data'!$D:$D,'Summary new'!$D16)</f>
        <v>0.65665207803249293</v>
      </c>
      <c r="P16" s="1">
        <f>AVERAGEIFS('New data'!P:P,'New data'!$B:$B,'Summary new'!$B16,'New data'!$C:$C,'Summary new'!$C16,'New data'!$D:$D,'Summary new'!$D16)</f>
        <v>0.71309550106525366</v>
      </c>
      <c r="Q16" s="1">
        <f>AVERAGEIFS('New data'!Q:Q,'New data'!$B:$B,'Summary new'!$B16,'New data'!$C:$C,'Summary new'!$C16,'New data'!$D:$D,'Summary new'!$D16)</f>
        <v>0.67979608476161912</v>
      </c>
      <c r="R16" s="1">
        <f>AVERAGEIFS('New data'!R:R,'New data'!$B:$B,'Summary new'!$B16,'New data'!$C:$C,'Summary new'!$C16,'New data'!$D:$D,'Summary new'!$D16)</f>
        <v>0.67173806205391828</v>
      </c>
      <c r="S16" s="1">
        <f>AVERAGEIFS('New data'!S:S,'New data'!$B:$B,'Summary new'!$B16,'New data'!$C:$C,'Summary new'!$C16,'New data'!$D:$D,'Summary new'!$D16)</f>
        <v>0.69758448377251558</v>
      </c>
      <c r="T16" s="1">
        <f>AVERAGEIFS('New data'!T:T,'New data'!$B:$B,'Summary new'!$B16,'New data'!$C:$C,'Summary new'!$C16,'New data'!$D:$D,'Summary new'!$D16)</f>
        <v>0.71435882523655847</v>
      </c>
      <c r="U16" s="1">
        <f>AVERAGEIFS('New data'!U:U,'New data'!$B:$B,'Summary new'!$B16,'New data'!$C:$C,'Summary new'!$C16,'New data'!$D:$D,'Summary new'!$D16)</f>
        <v>20.25</v>
      </c>
      <c r="V16" s="1">
        <f>AVERAGEIFS('New data'!V:V,'New data'!$B:$B,'Summary new'!$B16,'New data'!$C:$C,'Summary new'!$C16,'New data'!$D:$D,'Summary new'!$D16)</f>
        <v>2</v>
      </c>
      <c r="W16" s="1">
        <f>AVERAGEIFS('New data'!W:W,'New data'!$B:$B,'Summary new'!$B16,'New data'!$C:$C,'Summary new'!$C16,'New data'!$D:$D,'Summary new'!$D16)</f>
        <v>100</v>
      </c>
      <c r="X16" s="1">
        <f>AVERAGEIFS('New data'!X:X,'New data'!$B:$B,'Summary new'!$B16,'New data'!$C:$C,'Summary new'!$C16,'New data'!$D:$D,'Summary new'!$D16)</f>
        <v>0.99000000953674305</v>
      </c>
      <c r="Y16" s="1">
        <f>AVERAGEIFS('New data'!Y:Y,'New data'!$B:$B,'Summary new'!$B16,'New data'!$C:$C,'Summary new'!$C16,'New data'!$D:$D,'Summary new'!$D16)</f>
        <v>1.29999995231628</v>
      </c>
      <c r="Z16" s="1">
        <f>AVERAGEIFS('New data'!Z:Z,'New data'!$B:$B,'Summary new'!$B16,'New data'!$C:$C,'Summary new'!$C16,'New data'!$D:$D,'Summary new'!$D16)</f>
        <v>0.89999997615814198</v>
      </c>
      <c r="AA16" s="1">
        <f>AVERAGEIFS('New data'!AA:AA,'New data'!$B:$B,'Summary new'!$B16,'New data'!$C:$C,'Summary new'!$C16,'New data'!$D:$D,'Summary new'!$D16)</f>
        <v>55.275506559759265</v>
      </c>
      <c r="AB16" s="1">
        <f>AVERAGEIFS('New data'!AB:AB,'New data'!$B:$B,'Summary new'!$B16,'New data'!$C:$C,'Summary new'!$C16,'New data'!$D:$D,'Summary new'!$D16)</f>
        <v>163.47262011468393</v>
      </c>
      <c r="AC16" s="1">
        <f>AVERAGEIFS('New data'!AC:AC,'New data'!$B:$B,'Summary new'!$B16,'New data'!$C:$C,'Summary new'!$C16,'New data'!$D:$D,'Summary new'!$D16)</f>
        <v>37.398816585540722</v>
      </c>
      <c r="AD16" s="1">
        <f>AVERAGEIFS('New data'!AD:AD,'New data'!$B:$B,'Summary new'!$B16,'New data'!$C:$C,'Summary new'!$C16,'New data'!$D:$D,'Summary new'!$D16)</f>
        <v>77.049792289733858</v>
      </c>
      <c r="AE16" s="1">
        <f>AVERAGEIFS('New data'!AE:AE,'New data'!$B:$B,'Summary new'!$B16,'New data'!$C:$C,'Summary new'!$C16,'New data'!$D:$D,'Summary new'!$D16)</f>
        <v>11.641390925738934</v>
      </c>
      <c r="AF16" s="1">
        <f>AVERAGEIFS('New data'!AF:AF,'New data'!$B:$B,'Summary new'!$B16,'New data'!$C:$C,'Summary new'!$C16,'New data'!$D:$D,'Summary new'!$D16)</f>
        <v>9.8403921972494413</v>
      </c>
      <c r="AG16" s="1">
        <f>AVERAGEIFS('New data'!AG:AG,'New data'!$B:$B,'Summary new'!$B16,'New data'!$C:$C,'Summary new'!$C16,'New data'!$D:$D,'Summary new'!$D16)</f>
        <v>2.2943857908248835</v>
      </c>
      <c r="AH16" s="1">
        <f>AVERAGEIFS('New data'!AH:AH,'New data'!$B:$B,'Summary new'!$B16,'New data'!$C:$C,'Summary new'!$C16,'New data'!$D:$D,'Summary new'!$D16)</f>
        <v>1.3386719822883562</v>
      </c>
      <c r="AI16" s="1">
        <f>AVERAGEIFS('New data'!AI:AI,'New data'!$B:$B,'Summary new'!$B16,'New data'!$C:$C,'Summary new'!$C16,'New data'!$D:$D,'Summary new'!$D16)</f>
        <v>0.14764990677621118</v>
      </c>
      <c r="AJ16" s="1">
        <f>AVERAGEIFS('New data'!AJ:AJ,'New data'!$B:$B,'Summary new'!$B16,'New data'!$C:$C,'Summary new'!$C16,'New data'!$D:$D,'Summary new'!$D16)</f>
        <v>0.65482194756990308</v>
      </c>
      <c r="AK16" s="1">
        <f>AVERAGEIFS('New data'!AK:AK,'New data'!$B:$B,'Summary new'!$B16,'New data'!$C:$C,'Summary new'!$C16,'New data'!$D:$D,'Summary new'!$D16)</f>
        <v>-2.0655142446977026E-2</v>
      </c>
      <c r="AL16" s="1">
        <f>AVERAGEIFS('New data'!AL:AL,'New data'!$B:$B,'Summary new'!$B16,'New data'!$C:$C,'Summary new'!$C16,'New data'!$D:$D,'Summary new'!$D16)</f>
        <v>-2.0735155507865886E-2</v>
      </c>
      <c r="AM16" s="1">
        <f>AVERAGEIFS('New data'!AM:AM,'New data'!$B:$B,'Summary new'!$B16,'New data'!$C:$C,'Summary new'!$C16,'New data'!$D:$D,'Summary new'!$D16)</f>
        <v>5.6472400644093543</v>
      </c>
    </row>
    <row r="17" spans="1:39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373</v>
      </c>
      <c r="F17" s="1">
        <f>AVERAGEIFS('New data'!F:F,'New data'!$B:$B,'Summary new'!$B17,'New data'!$C:$C,'Summary new'!$C17,'New data'!$D:$D,'Summary new'!$D17)</f>
        <v>190.40314626693689</v>
      </c>
      <c r="G17" s="1">
        <f>AVERAGEIFS('New data'!G:G,'New data'!$B:$B,'Summary new'!$B17,'New data'!$C:$C,'Summary new'!$C17,'New data'!$D:$D,'Summary new'!$D17)</f>
        <v>133.04764127731303</v>
      </c>
      <c r="H17" s="1">
        <f>AVERAGEIFS('New data'!H:H,'New data'!$B:$B,'Summary new'!$B17,'New data'!$C:$C,'Summary new'!$C17,'New data'!$D:$D,'Summary new'!$D17)</f>
        <v>204.99006843566866</v>
      </c>
      <c r="I17" s="1">
        <f>AVERAGEIFS('New data'!I:I,'New data'!$B:$B,'Summary new'!$B17,'New data'!$C:$C,'Summary new'!$C17,'New data'!$D:$D,'Summary new'!$D17)</f>
        <v>149.2593736648557</v>
      </c>
      <c r="J17" s="1">
        <f>AVERAGEIFS('New data'!J:J,'New data'!$B:$B,'Summary new'!$B17,'New data'!$C:$C,'Summary new'!$C17,'New data'!$D:$D,'Summary new'!$D17)</f>
        <v>196.29970502853365</v>
      </c>
      <c r="K17" s="1">
        <f>AVERAGEIFS('New data'!K:K,'New data'!$B:$B,'Summary new'!$B17,'New data'!$C:$C,'Summary new'!$C17,'New data'!$D:$D,'Summary new'!$D17)</f>
        <v>144.06125152111031</v>
      </c>
      <c r="L17" s="1">
        <f>AVERAGEIFS('New data'!L:L,'New data'!$B:$B,'Summary new'!$B17,'New data'!$C:$C,'Summary new'!$C17,'New data'!$D:$D,'Summary new'!$D17)</f>
        <v>81.452013015746957</v>
      </c>
      <c r="M17" s="1">
        <f>AVERAGEIFS('New data'!M:M,'New data'!$B:$B,'Summary new'!$B17,'New data'!$C:$C,'Summary new'!$C17,'New data'!$D:$D,'Summary new'!$D17)</f>
        <v>30.055723816156345</v>
      </c>
      <c r="N17" s="1">
        <f>AVERAGEIFS('New data'!N:N,'New data'!$B:$B,'Summary new'!$B17,'New data'!$C:$C,'Summary new'!$C17,'New data'!$D:$D,'Summary new'!$D17)</f>
        <v>0.60012501012533837</v>
      </c>
      <c r="O17" s="1">
        <f>AVERAGEIFS('New data'!O:O,'New data'!$B:$B,'Summary new'!$B17,'New data'!$C:$C,'Summary new'!$C17,'New data'!$D:$D,'Summary new'!$D17)</f>
        <v>0.63096410594880525</v>
      </c>
      <c r="P17" s="1">
        <f>AVERAGEIFS('New data'!P:P,'New data'!$B:$B,'Summary new'!$B17,'New data'!$C:$C,'Summary new'!$C17,'New data'!$D:$D,'Summary new'!$D17)</f>
        <v>0.70952413976192408</v>
      </c>
      <c r="Q17" s="1">
        <f>AVERAGEIFS('New data'!Q:Q,'New data'!$B:$B,'Summary new'!$B17,'New data'!$C:$C,'Summary new'!$C17,'New data'!$D:$D,'Summary new'!$D17)</f>
        <v>0.68923952430486624</v>
      </c>
      <c r="R17" s="1">
        <f>AVERAGEIFS('New data'!R:R,'New data'!$B:$B,'Summary new'!$B17,'New data'!$C:$C,'Summary new'!$C17,'New data'!$D:$D,'Summary new'!$D17)</f>
        <v>0.68596906587481454</v>
      </c>
      <c r="S17" s="1">
        <f>AVERAGEIFS('New data'!S:S,'New data'!$B:$B,'Summary new'!$B17,'New data'!$C:$C,'Summary new'!$C17,'New data'!$D:$D,'Summary new'!$D17)</f>
        <v>0.7071561440825459</v>
      </c>
      <c r="T17" s="1">
        <f>AVERAGEIFS('New data'!T:T,'New data'!$B:$B,'Summary new'!$B17,'New data'!$C:$C,'Summary new'!$C17,'New data'!$D:$D,'Summary new'!$D17)</f>
        <v>0.71908287703990892</v>
      </c>
      <c r="U17" s="1">
        <f>AVERAGEIFS('New data'!U:U,'New data'!$B:$B,'Summary new'!$B17,'New data'!$C:$C,'Summary new'!$C17,'New data'!$D:$D,'Summary new'!$D17)</f>
        <v>19.875</v>
      </c>
      <c r="V17" s="1">
        <f>AVERAGEIFS('New data'!V:V,'New data'!$B:$B,'Summary new'!$B17,'New data'!$C:$C,'Summary new'!$C17,'New data'!$D:$D,'Summary new'!$D17)</f>
        <v>2</v>
      </c>
      <c r="W17" s="1">
        <f>AVERAGEIFS('New data'!W:W,'New data'!$B:$B,'Summary new'!$B17,'New data'!$C:$C,'Summary new'!$C17,'New data'!$D:$D,'Summary new'!$D17)</f>
        <v>100</v>
      </c>
      <c r="X17" s="1">
        <f>AVERAGEIFS('New data'!X:X,'New data'!$B:$B,'Summary new'!$B17,'New data'!$C:$C,'Summary new'!$C17,'New data'!$D:$D,'Summary new'!$D17)</f>
        <v>0.99000000953674305</v>
      </c>
      <c r="Y17" s="1">
        <f>AVERAGEIFS('New data'!Y:Y,'New data'!$B:$B,'Summary new'!$B17,'New data'!$C:$C,'Summary new'!$C17,'New data'!$D:$D,'Summary new'!$D17)</f>
        <v>1.29999995231628</v>
      </c>
      <c r="Z17" s="1">
        <f>AVERAGEIFS('New data'!Z:Z,'New data'!$B:$B,'Summary new'!$B17,'New data'!$C:$C,'Summary new'!$C17,'New data'!$D:$D,'Summary new'!$D17)</f>
        <v>0.89999997615814198</v>
      </c>
      <c r="AA17" s="1">
        <f>AVERAGEIFS('New data'!AA:AA,'New data'!$B:$B,'Summary new'!$B17,'New data'!$C:$C,'Summary new'!$C17,'New data'!$D:$D,'Summary new'!$D17)</f>
        <v>49.476158745586758</v>
      </c>
      <c r="AB17" s="1">
        <f>AVERAGEIFS('New data'!AB:AB,'New data'!$B:$B,'Summary new'!$B17,'New data'!$C:$C,'Summary new'!$C17,'New data'!$D:$D,'Summary new'!$D17)</f>
        <v>163.4432409629224</v>
      </c>
      <c r="AC17" s="1">
        <f>AVERAGEIFS('New data'!AC:AC,'New data'!$B:$B,'Summary new'!$B17,'New data'!$C:$C,'Summary new'!$C17,'New data'!$D:$D,'Summary new'!$D17)</f>
        <v>36.817876338958669</v>
      </c>
      <c r="AD17" s="1">
        <f>AVERAGEIFS('New data'!AD:AD,'New data'!$B:$B,'Summary new'!$B17,'New data'!$C:$C,'Summary new'!$C17,'New data'!$D:$D,'Summary new'!$D17)</f>
        <v>77.049792289733858</v>
      </c>
      <c r="AE17" s="1">
        <f>AVERAGEIFS('New data'!AE:AE,'New data'!$B:$B,'Summary new'!$B17,'New data'!$C:$C,'Summary new'!$C17,'New data'!$D:$D,'Summary new'!$D17)</f>
        <v>10.43381414795293</v>
      </c>
      <c r="AF17" s="1">
        <f>AVERAGEIFS('New data'!AF:AF,'New data'!$B:$B,'Summary new'!$B17,'New data'!$C:$C,'Summary new'!$C17,'New data'!$D:$D,'Summary new'!$D17)</f>
        <v>9.8525039532687302</v>
      </c>
      <c r="AG17" s="1">
        <f>AVERAGEIFS('New data'!AG:AG,'New data'!$B:$B,'Summary new'!$B17,'New data'!$C:$C,'Summary new'!$C17,'New data'!$D:$D,'Summary new'!$D17)</f>
        <v>2.3106065988540587</v>
      </c>
      <c r="AH17" s="1">
        <f>AVERAGEIFS('New data'!AH:AH,'New data'!$B:$B,'Summary new'!$B17,'New data'!$C:$C,'Summary new'!$C17,'New data'!$D:$D,'Summary new'!$D17)</f>
        <v>1.3386719822883562</v>
      </c>
      <c r="AI17" s="1">
        <f>AVERAGEIFS('New data'!AI:AI,'New data'!$B:$B,'Summary new'!$B17,'New data'!$C:$C,'Summary new'!$C17,'New data'!$D:$D,'Summary new'!$D17)</f>
        <v>0.1237980517828698</v>
      </c>
      <c r="AJ17" s="1">
        <f>AVERAGEIFS('New data'!AJ:AJ,'New data'!$B:$B,'Summary new'!$B17,'New data'!$C:$C,'Summary new'!$C17,'New data'!$D:$D,'Summary new'!$D17)</f>
        <v>0.56184193056395038</v>
      </c>
      <c r="AK17" s="1">
        <f>AVERAGEIFS('New data'!AK:AK,'New data'!$B:$B,'Summary new'!$B17,'New data'!$C:$C,'Summary new'!$C17,'New data'!$D:$D,'Summary new'!$D17)</f>
        <v>-4.4752838550674787E-2</v>
      </c>
      <c r="AL17" s="1">
        <f>AVERAGEIFS('New data'!AL:AL,'New data'!$B:$B,'Summary new'!$B17,'New data'!$C:$C,'Summary new'!$C17,'New data'!$D:$D,'Summary new'!$D17)</f>
        <v>-4.5374727352016045E-2</v>
      </c>
      <c r="AM17" s="1">
        <f>AVERAGEIFS('New data'!AM:AM,'New data'!$B:$B,'Summary new'!$B17,'New data'!$C:$C,'Summary new'!$C17,'New data'!$D:$D,'Summary new'!$D17)</f>
        <v>6.2283157789005816</v>
      </c>
    </row>
    <row r="18" spans="1:39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Full</v>
      </c>
      <c r="E18" t="s">
        <v>358</v>
      </c>
      <c r="F18" s="1">
        <f>AVERAGEIFS('New data'!F:F,'New data'!$B:$B,'Summary new'!$B18,'New data'!$C:$C,'Summary new'!$C18,'New data'!$D:$D,'Summary new'!$D18)</f>
        <v>60.335803031921358</v>
      </c>
      <c r="G18" s="1">
        <f>AVERAGEIFS('New data'!G:G,'New data'!$B:$B,'Summary new'!$B18,'New data'!$C:$C,'Summary new'!$C18,'New data'!$D:$D,'Summary new'!$D18)</f>
        <v>96.050134420394826</v>
      </c>
      <c r="H18" s="1">
        <f>AVERAGEIFS('New data'!H:H,'New data'!$B:$B,'Summary new'!$B18,'New data'!$C:$C,'Summary new'!$C18,'New data'!$D:$D,'Summary new'!$D18)</f>
        <v>70.613304615020681</v>
      </c>
      <c r="I18" s="1">
        <f>AVERAGEIFS('New data'!I:I,'New data'!$B:$B,'Summary new'!$B18,'New data'!$C:$C,'Summary new'!$C18,'New data'!$D:$D,'Summary new'!$D18)</f>
        <v>47.147625327110248</v>
      </c>
      <c r="J18" s="1">
        <f>AVERAGEIFS('New data'!J:J,'New data'!$B:$B,'Summary new'!$B18,'New data'!$C:$C,'Summary new'!$C18,'New data'!$D:$D,'Summary new'!$D18)</f>
        <v>60.388697862625072</v>
      </c>
      <c r="K18" s="1">
        <f>AVERAGEIFS('New data'!K:K,'New data'!$B:$B,'Summary new'!$B18,'New data'!$C:$C,'Summary new'!$C18,'New data'!$D:$D,'Summary new'!$D18)</f>
        <v>40.982125163078287</v>
      </c>
      <c r="L18" s="1">
        <f>AVERAGEIFS('New data'!L:L,'New data'!$B:$B,'Summary new'!$B18,'New data'!$C:$C,'Summary new'!$C18,'New data'!$D:$D,'Summary new'!$D18)</f>
        <v>100.73212933540319</v>
      </c>
      <c r="M18" s="1">
        <f>AVERAGEIFS('New data'!M:M,'New data'!$B:$B,'Summary new'!$B18,'New data'!$C:$C,'Summary new'!$C18,'New data'!$D:$D,'Summary new'!$D18)</f>
        <v>78.861856818199044</v>
      </c>
      <c r="N18" s="1">
        <f>AVERAGEIFS('New data'!N:N,'New data'!$B:$B,'Summary new'!$B18,'New data'!$C:$C,'Summary new'!$C18,'New data'!$D:$D,'Summary new'!$D18)</f>
        <v>0.76649999991059259</v>
      </c>
      <c r="O18" s="1">
        <f>AVERAGEIFS('New data'!O:O,'New data'!$B:$B,'Summary new'!$B18,'New data'!$C:$C,'Summary new'!$C18,'New data'!$D:$D,'Summary new'!$D18)</f>
        <v>0.36415107231587129</v>
      </c>
      <c r="P18" s="1">
        <f>AVERAGEIFS('New data'!P:P,'New data'!$B:$B,'Summary new'!$B18,'New data'!$C:$C,'Summary new'!$C18,'New data'!$D:$D,'Summary new'!$D18)</f>
        <v>0.4041656086966392</v>
      </c>
      <c r="Q18" s="1">
        <f>AVERAGEIFS('New data'!Q:Q,'New data'!$B:$B,'Summary new'!$B18,'New data'!$C:$C,'Summary new'!$C18,'New data'!$D:$D,'Summary new'!$D18)</f>
        <v>0.48400005631148779</v>
      </c>
      <c r="R18" s="1">
        <f>AVERAGEIFS('New data'!R:R,'New data'!$B:$B,'Summary new'!$B18,'New data'!$C:$C,'Summary new'!$C18,'New data'!$D:$D,'Summary new'!$D18)</f>
        <v>0.55310607843101001</v>
      </c>
      <c r="S18" s="1">
        <f>AVERAGEIFS('New data'!S:S,'New data'!$B:$B,'Summary new'!$B18,'New data'!$C:$C,'Summary new'!$C18,'New data'!$D:$D,'Summary new'!$D18)</f>
        <v>0.62683041535317841</v>
      </c>
      <c r="T18" s="1">
        <f>AVERAGEIFS('New data'!T:T,'New data'!$B:$B,'Summary new'!$B18,'New data'!$C:$C,'Summary new'!$C18,'New data'!$D:$D,'Summary new'!$D18)</f>
        <v>0.6595878060907121</v>
      </c>
      <c r="U18" s="1">
        <f>AVERAGEIFS('New data'!U:U,'New data'!$B:$B,'Summary new'!$B18,'New data'!$C:$C,'Summary new'!$C18,'New data'!$D:$D,'Summary new'!$D18)</f>
        <v>20.75</v>
      </c>
      <c r="V18" s="1">
        <f>AVERAGEIFS('New data'!V:V,'New data'!$B:$B,'Summary new'!$B18,'New data'!$C:$C,'Summary new'!$C18,'New data'!$D:$D,'Summary new'!$D18)</f>
        <v>2</v>
      </c>
      <c r="W18" s="1">
        <f>AVERAGEIFS('New data'!W:W,'New data'!$B:$B,'Summary new'!$B18,'New data'!$C:$C,'Summary new'!$C18,'New data'!$D:$D,'Summary new'!$D18)</f>
        <v>100</v>
      </c>
      <c r="X18" s="1">
        <f>AVERAGEIFS('New data'!X:X,'New data'!$B:$B,'Summary new'!$B18,'New data'!$C:$C,'Summary new'!$C18,'New data'!$D:$D,'Summary new'!$D18)</f>
        <v>0.40000000596046398</v>
      </c>
      <c r="Y18" s="1">
        <f>AVERAGEIFS('New data'!Y:Y,'New data'!$B:$B,'Summary new'!$B18,'New data'!$C:$C,'Summary new'!$C18,'New data'!$D:$D,'Summary new'!$D18)</f>
        <v>1.29999995231628</v>
      </c>
      <c r="Z18" s="1">
        <f>AVERAGEIFS('New data'!Z:Z,'New data'!$B:$B,'Summary new'!$B18,'New data'!$C:$C,'Summary new'!$C18,'New data'!$D:$D,'Summary new'!$D18)</f>
        <v>0.89999997615814198</v>
      </c>
      <c r="AA18" s="1">
        <f>AVERAGEIFS('New data'!AA:AA,'New data'!$B:$B,'Summary new'!$B18,'New data'!$C:$C,'Summary new'!$C18,'New data'!$D:$D,'Summary new'!$D18)</f>
        <v>2238.1202652454313</v>
      </c>
      <c r="AB18" s="1">
        <f>AVERAGEIFS('New data'!AB:AB,'New data'!$B:$B,'Summary new'!$B18,'New data'!$C:$C,'Summary new'!$C18,'New data'!$D:$D,'Summary new'!$D18)</f>
        <v>152.43250834196792</v>
      </c>
      <c r="AC18" s="1">
        <f>AVERAGEIFS('New data'!AC:AC,'New data'!$B:$B,'Summary new'!$B18,'New data'!$C:$C,'Summary new'!$C18,'New data'!$D:$D,'Summary new'!$D18)</f>
        <v>60.808796882629359</v>
      </c>
      <c r="AD18" s="1">
        <f>AVERAGEIFS('New data'!AD:AD,'New data'!$B:$B,'Summary new'!$B18,'New data'!$C:$C,'Summary new'!$C18,'New data'!$D:$D,'Summary new'!$D18)</f>
        <v>77.049792289733858</v>
      </c>
      <c r="AE18" s="1">
        <f>AVERAGEIFS('New data'!AE:AE,'New data'!$B:$B,'Summary new'!$B18,'New data'!$C:$C,'Summary new'!$C18,'New data'!$D:$D,'Summary new'!$D18)</f>
        <v>6.5019135971087829</v>
      </c>
      <c r="AF18" s="1">
        <f>AVERAGEIFS('New data'!AF:AF,'New data'!$B:$B,'Summary new'!$B18,'New data'!$C:$C,'Summary new'!$C18,'New data'!$D:$D,'Summary new'!$D18)</f>
        <v>9.7202262864447988</v>
      </c>
      <c r="AG18" s="1">
        <f>AVERAGEIFS('New data'!AG:AG,'New data'!$B:$B,'Summary new'!$B18,'New data'!$C:$C,'Summary new'!$C18,'New data'!$D:$D,'Summary new'!$D18)</f>
        <v>2.0449951440095835</v>
      </c>
      <c r="AH18" s="1">
        <f>AVERAGEIFS('New data'!AH:AH,'New data'!$B:$B,'Summary new'!$B18,'New data'!$C:$C,'Summary new'!$C18,'New data'!$D:$D,'Summary new'!$D18)</f>
        <v>1.3386719822883562</v>
      </c>
      <c r="AI18" s="1">
        <f>AVERAGEIFS('New data'!AI:AI,'New data'!$B:$B,'Summary new'!$B18,'New data'!$C:$C,'Summary new'!$C18,'New data'!$D:$D,'Summary new'!$D18)</f>
        <v>8.7202710955597857E-3</v>
      </c>
      <c r="AJ18" s="1">
        <f>AVERAGEIFS('New data'!AJ:AJ,'New data'!$B:$B,'Summary new'!$B18,'New data'!$C:$C,'Summary new'!$C18,'New data'!$D:$D,'Summary new'!$D18)</f>
        <v>0.31296180447566058</v>
      </c>
      <c r="AK18" s="1">
        <f>AVERAGEIFS('New data'!AK:AK,'New data'!$B:$B,'Summary new'!$B18,'New data'!$C:$C,'Summary new'!$C18,'New data'!$D:$D,'Summary new'!$D18)</f>
        <v>1.2876288064520094</v>
      </c>
      <c r="AL18" s="1">
        <f>AVERAGEIFS('New data'!AL:AL,'New data'!$B:$B,'Summary new'!$B18,'New data'!$C:$C,'Summary new'!$C18,'New data'!$D:$D,'Summary new'!$D18)</f>
        <v>1.1291697590432082</v>
      </c>
      <c r="AM18" s="1">
        <f>AVERAGEIFS('New data'!AM:AM,'New data'!$B:$B,'Summary new'!$B18,'New data'!$C:$C,'Summary new'!$C18,'New data'!$D:$D,'Summary new'!$D18)</f>
        <v>0.43902610009220189</v>
      </c>
    </row>
    <row r="19" spans="1:39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Full</v>
      </c>
      <c r="E19" t="s">
        <v>359</v>
      </c>
      <c r="F19" s="1">
        <f>AVERAGEIFS('New data'!F:F,'New data'!$B:$B,'Summary new'!$B19,'New data'!$C:$C,'Summary new'!$C19,'New data'!$D:$D,'Summary new'!$D19)</f>
        <v>93.656640529632213</v>
      </c>
      <c r="G19" s="1">
        <f>AVERAGEIFS('New data'!G:G,'New data'!$B:$B,'Summary new'!$B19,'New data'!$C:$C,'Summary new'!$C19,'New data'!$D:$D,'Summary new'!$D19)</f>
        <v>95.062646865844499</v>
      </c>
      <c r="H19" s="1">
        <f>AVERAGEIFS('New data'!H:H,'New data'!$B:$B,'Summary new'!$B19,'New data'!$C:$C,'Summary new'!$C19,'New data'!$D:$D,'Summary new'!$D19)</f>
        <v>103.17073059082006</v>
      </c>
      <c r="I19" s="1">
        <f>AVERAGEIFS('New data'!I:I,'New data'!$B:$B,'Summary new'!$B19,'New data'!$C:$C,'Summary new'!$C19,'New data'!$D:$D,'Summary new'!$D19)</f>
        <v>64.60187506675716</v>
      </c>
      <c r="J19" s="1">
        <f>AVERAGEIFS('New data'!J:J,'New data'!$B:$B,'Summary new'!$B19,'New data'!$C:$C,'Summary new'!$C19,'New data'!$D:$D,'Summary new'!$D19)</f>
        <v>94.803881168365166</v>
      </c>
      <c r="K19" s="1">
        <f>AVERAGEIFS('New data'!K:K,'New data'!$B:$B,'Summary new'!$B19,'New data'!$C:$C,'Summary new'!$C19,'New data'!$D:$D,'Summary new'!$D19)</f>
        <v>59.759875178337047</v>
      </c>
      <c r="L19" s="1">
        <f>AVERAGEIFS('New data'!L:L,'New data'!$B:$B,'Summary new'!$B19,'New data'!$C:$C,'Summary new'!$C19,'New data'!$D:$D,'Summary new'!$D19)</f>
        <v>113.53108286857578</v>
      </c>
      <c r="M19" s="1">
        <f>AVERAGEIFS('New data'!M:M,'New data'!$B:$B,'Summary new'!$B19,'New data'!$C:$C,'Summary new'!$C19,'New data'!$D:$D,'Summary new'!$D19)</f>
        <v>91.424844026565339</v>
      </c>
      <c r="N19" s="1">
        <f>AVERAGEIFS('New data'!N:N,'New data'!$B:$B,'Summary new'!$B19,'New data'!$C:$C,'Summary new'!$C19,'New data'!$D:$D,'Summary new'!$D19)</f>
        <v>0.74437500163912729</v>
      </c>
      <c r="O19" s="1">
        <f>AVERAGEIFS('New data'!O:O,'New data'!$B:$B,'Summary new'!$B19,'New data'!$C:$C,'Summary new'!$C19,'New data'!$D:$D,'Summary new'!$D19)</f>
        <v>0.52667963691055697</v>
      </c>
      <c r="P19" s="1">
        <f>AVERAGEIFS('New data'!P:P,'New data'!$B:$B,'Summary new'!$B19,'New data'!$C:$C,'Summary new'!$C19,'New data'!$D:$D,'Summary new'!$D19)</f>
        <v>0.58737602457404081</v>
      </c>
      <c r="Q19" s="1">
        <f>AVERAGEIFS('New data'!Q:Q,'New data'!$B:$B,'Summary new'!$B19,'New data'!$C:$C,'Summary new'!$C19,'New data'!$D:$D,'Summary new'!$D19)</f>
        <v>0.58946260809898321</v>
      </c>
      <c r="R19" s="1">
        <f>AVERAGEIFS('New data'!R:R,'New data'!$B:$B,'Summary new'!$B19,'New data'!$C:$C,'Summary new'!$C19,'New data'!$D:$D,'Summary new'!$D19)</f>
        <v>0.61029049381613676</v>
      </c>
      <c r="S19" s="1">
        <f>AVERAGEIFS('New data'!S:S,'New data'!$B:$B,'Summary new'!$B19,'New data'!$C:$C,'Summary new'!$C19,'New data'!$D:$D,'Summary new'!$D19)</f>
        <v>0.64304177835583654</v>
      </c>
      <c r="T19" s="1">
        <f>AVERAGEIFS('New data'!T:T,'New data'!$B:$B,'Summary new'!$B19,'New data'!$C:$C,'Summary new'!$C19,'New data'!$D:$D,'Summary new'!$D19)</f>
        <v>0.66064649447798673</v>
      </c>
      <c r="U19" s="1">
        <f>AVERAGEIFS('New data'!U:U,'New data'!$B:$B,'Summary new'!$B19,'New data'!$C:$C,'Summary new'!$C19,'New data'!$D:$D,'Summary new'!$D19)</f>
        <v>20.875</v>
      </c>
      <c r="V19" s="1">
        <f>AVERAGEIFS('New data'!V:V,'New data'!$B:$B,'Summary new'!$B19,'New data'!$C:$C,'Summary new'!$C19,'New data'!$D:$D,'Summary new'!$D19)</f>
        <v>2</v>
      </c>
      <c r="W19" s="1">
        <f>AVERAGEIFS('New data'!W:W,'New data'!$B:$B,'Summary new'!$B19,'New data'!$C:$C,'Summary new'!$C19,'New data'!$D:$D,'Summary new'!$D19)</f>
        <v>100</v>
      </c>
      <c r="X19" s="1">
        <f>AVERAGEIFS('New data'!X:X,'New data'!$B:$B,'Summary new'!$B19,'New data'!$C:$C,'Summary new'!$C19,'New data'!$D:$D,'Summary new'!$D19)</f>
        <v>0.40000000596046398</v>
      </c>
      <c r="Y19" s="1">
        <f>AVERAGEIFS('New data'!Y:Y,'New data'!$B:$B,'Summary new'!$B19,'New data'!$C:$C,'Summary new'!$C19,'New data'!$D:$D,'Summary new'!$D19)</f>
        <v>1.29999995231628</v>
      </c>
      <c r="Z19" s="1">
        <f>AVERAGEIFS('New data'!Z:Z,'New data'!$B:$B,'Summary new'!$B19,'New data'!$C:$C,'Summary new'!$C19,'New data'!$D:$D,'Summary new'!$D19)</f>
        <v>0.89999997615814198</v>
      </c>
      <c r="AA19" s="1">
        <f>AVERAGEIFS('New data'!AA:AA,'New data'!$B:$B,'Summary new'!$B19,'New data'!$C:$C,'Summary new'!$C19,'New data'!$D:$D,'Summary new'!$D19)</f>
        <v>2476.2780157327652</v>
      </c>
      <c r="AB19" s="1">
        <f>AVERAGEIFS('New data'!AB:AB,'New data'!$B:$B,'Summary new'!$B19,'New data'!$C:$C,'Summary new'!$C19,'New data'!$D:$D,'Summary new'!$D19)</f>
        <v>151.71900790184728</v>
      </c>
      <c r="AC19" s="1">
        <f>AVERAGEIFS('New data'!AC:AC,'New data'!$B:$B,'Summary new'!$B19,'New data'!$C:$C,'Summary new'!$C19,'New data'!$D:$D,'Summary new'!$D19)</f>
        <v>58.053749561309772</v>
      </c>
      <c r="AD19" s="1">
        <f>AVERAGEIFS('New data'!AD:AD,'New data'!$B:$B,'Summary new'!$B19,'New data'!$C:$C,'Summary new'!$C19,'New data'!$D:$D,'Summary new'!$D19)</f>
        <v>77.049792289733858</v>
      </c>
      <c r="AE19" s="1">
        <f>AVERAGEIFS('New data'!AE:AE,'New data'!$B:$B,'Summary new'!$B19,'New data'!$C:$C,'Summary new'!$C19,'New data'!$D:$D,'Summary new'!$D19)</f>
        <v>7.3292987169697756</v>
      </c>
      <c r="AF19" s="1">
        <f>AVERAGEIFS('New data'!AF:AF,'New data'!$B:$B,'Summary new'!$B19,'New data'!$C:$C,'Summary new'!$C19,'New data'!$D:$D,'Summary new'!$D19)</f>
        <v>9.7411774422507555</v>
      </c>
      <c r="AG19" s="1">
        <f>AVERAGEIFS('New data'!AG:AG,'New data'!$B:$B,'Summary new'!$B19,'New data'!$C:$C,'Summary new'!$C19,'New data'!$D:$D,'Summary new'!$D19)</f>
        <v>1.995674583315844</v>
      </c>
      <c r="AH19" s="1">
        <f>AVERAGEIFS('New data'!AH:AH,'New data'!$B:$B,'Summary new'!$B19,'New data'!$C:$C,'Summary new'!$C19,'New data'!$D:$D,'Summary new'!$D19)</f>
        <v>1.3386719822883562</v>
      </c>
      <c r="AI19" s="1">
        <f>AVERAGEIFS('New data'!AI:AI,'New data'!$B:$B,'Summary new'!$B19,'New data'!$C:$C,'Summary new'!$C19,'New data'!$D:$D,'Summary new'!$D19)</f>
        <v>1.4989495196197335E-2</v>
      </c>
      <c r="AJ19" s="1">
        <f>AVERAGEIFS('New data'!AJ:AJ,'New data'!$B:$B,'Summary new'!$B19,'New data'!$C:$C,'Summary new'!$C19,'New data'!$D:$D,'Summary new'!$D19)</f>
        <v>0.21255693296168876</v>
      </c>
      <c r="AK19" s="1">
        <f>AVERAGEIFS('New data'!AK:AK,'New data'!$B:$B,'Summary new'!$B19,'New data'!$C:$C,'Summary new'!$C19,'New data'!$D:$D,'Summary new'!$D19)</f>
        <v>0.82223996576206937</v>
      </c>
      <c r="AL19" s="1">
        <f>AVERAGEIFS('New data'!AL:AL,'New data'!$B:$B,'Summary new'!$B19,'New data'!$C:$C,'Summary new'!$C19,'New data'!$D:$D,'Summary new'!$D19)</f>
        <v>0.75431962319903934</v>
      </c>
      <c r="AM19" s="1">
        <f>AVERAGEIFS('New data'!AM:AM,'New data'!$B:$B,'Summary new'!$B19,'New data'!$C:$C,'Summary new'!$C19,'New data'!$D:$D,'Summary new'!$D19)</f>
        <v>0.77184517176096556</v>
      </c>
    </row>
    <row r="20" spans="1:39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Full</v>
      </c>
      <c r="E20" t="s">
        <v>360</v>
      </c>
      <c r="F20" s="1">
        <f>AVERAGEIFS('New data'!F:F,'New data'!$B:$B,'Summary new'!$B20,'New data'!$C:$C,'Summary new'!$C20,'New data'!$D:$D,'Summary new'!$D20)</f>
        <v>159.0428664684292</v>
      </c>
      <c r="G20" s="1">
        <f>AVERAGEIFS('New data'!G:G,'New data'!$B:$B,'Summary new'!$B20,'New data'!$C:$C,'Summary new'!$C20,'New data'!$D:$D,'Summary new'!$D20)</f>
        <v>172.47180604934647</v>
      </c>
      <c r="H20" s="1">
        <f>AVERAGEIFS('New data'!H:H,'New data'!$B:$B,'Summary new'!$B20,'New data'!$C:$C,'Summary new'!$C20,'New data'!$D:$D,'Summary new'!$D20)</f>
        <v>166.54399824142425</v>
      </c>
      <c r="I20" s="1">
        <f>AVERAGEIFS('New data'!I:I,'New data'!$B:$B,'Summary new'!$B20,'New data'!$C:$C,'Summary new'!$C20,'New data'!$D:$D,'Summary new'!$D20)</f>
        <v>106.61974978446945</v>
      </c>
      <c r="J20" s="1">
        <f>AVERAGEIFS('New data'!J:J,'New data'!$B:$B,'Summary new'!$B20,'New data'!$C:$C,'Summary new'!$C20,'New data'!$D:$D,'Summary new'!$D20)</f>
        <v>157.34912943840001</v>
      </c>
      <c r="K20" s="1">
        <f>AVERAGEIFS('New data'!K:K,'New data'!$B:$B,'Summary new'!$B20,'New data'!$C:$C,'Summary new'!$C20,'New data'!$D:$D,'Summary new'!$D20)</f>
        <v>101.36975085735304</v>
      </c>
      <c r="L20" s="1">
        <f>AVERAGEIFS('New data'!L:L,'New data'!$B:$B,'Summary new'!$B20,'New data'!$C:$C,'Summary new'!$C20,'New data'!$D:$D,'Summary new'!$D20)</f>
        <v>116.13270592689491</v>
      </c>
      <c r="M20" s="1">
        <f>AVERAGEIFS('New data'!M:M,'New data'!$B:$B,'Summary new'!$B20,'New data'!$C:$C,'Summary new'!$C20,'New data'!$D:$D,'Summary new'!$D20)</f>
        <v>79.916882753372107</v>
      </c>
      <c r="N20" s="1">
        <f>AVERAGEIFS('New data'!N:N,'New data'!$B:$B,'Summary new'!$B20,'New data'!$C:$C,'Summary new'!$C20,'New data'!$D:$D,'Summary new'!$D20)</f>
        <v>0.72587499395012822</v>
      </c>
      <c r="O20" s="1">
        <f>AVERAGEIFS('New data'!O:O,'New data'!$B:$B,'Summary new'!$B20,'New data'!$C:$C,'Summary new'!$C20,'New data'!$D:$D,'Summary new'!$D20)</f>
        <v>0.56424702703952734</v>
      </c>
      <c r="P20" s="1">
        <f>AVERAGEIFS('New data'!P:P,'New data'!$B:$B,'Summary new'!$B20,'New data'!$C:$C,'Summary new'!$C20,'New data'!$D:$D,'Summary new'!$D20)</f>
        <v>0.62116725370287851</v>
      </c>
      <c r="Q20" s="1">
        <f>AVERAGEIFS('New data'!Q:Q,'New data'!$B:$B,'Summary new'!$B20,'New data'!$C:$C,'Summary new'!$C20,'New data'!$D:$D,'Summary new'!$D20)</f>
        <v>0.66614695265889112</v>
      </c>
      <c r="R20" s="1">
        <f>AVERAGEIFS('New data'!R:R,'New data'!$B:$B,'Summary new'!$B20,'New data'!$C:$C,'Summary new'!$C20,'New data'!$D:$D,'Summary new'!$D20)</f>
        <v>0.67603412270545904</v>
      </c>
      <c r="S20" s="1">
        <f>AVERAGEIFS('New data'!S:S,'New data'!$B:$B,'Summary new'!$B20,'New data'!$C:$C,'Summary new'!$C20,'New data'!$D:$D,'Summary new'!$D20)</f>
        <v>0.67399290204048101</v>
      </c>
      <c r="T20" s="1">
        <f>AVERAGEIFS('New data'!T:T,'New data'!$B:$B,'Summary new'!$B20,'New data'!$C:$C,'Summary new'!$C20,'New data'!$D:$D,'Summary new'!$D20)</f>
        <v>0.67854522168636278</v>
      </c>
      <c r="U20" s="1">
        <f>AVERAGEIFS('New data'!U:U,'New data'!$B:$B,'Summary new'!$B20,'New data'!$C:$C,'Summary new'!$C20,'New data'!$D:$D,'Summary new'!$D20)</f>
        <v>21.625</v>
      </c>
      <c r="V20" s="1">
        <f>AVERAGEIFS('New data'!V:V,'New data'!$B:$B,'Summary new'!$B20,'New data'!$C:$C,'Summary new'!$C20,'New data'!$D:$D,'Summary new'!$D20)</f>
        <v>2</v>
      </c>
      <c r="W20" s="1">
        <f>AVERAGEIFS('New data'!W:W,'New data'!$B:$B,'Summary new'!$B20,'New data'!$C:$C,'Summary new'!$C20,'New data'!$D:$D,'Summary new'!$D20)</f>
        <v>100</v>
      </c>
      <c r="X20" s="1">
        <f>AVERAGEIFS('New data'!X:X,'New data'!$B:$B,'Summary new'!$B20,'New data'!$C:$C,'Summary new'!$C20,'New data'!$D:$D,'Summary new'!$D20)</f>
        <v>0.40000000596046398</v>
      </c>
      <c r="Y20" s="1">
        <f>AVERAGEIFS('New data'!Y:Y,'New data'!$B:$B,'Summary new'!$B20,'New data'!$C:$C,'Summary new'!$C20,'New data'!$D:$D,'Summary new'!$D20)</f>
        <v>1.29999995231628</v>
      </c>
      <c r="Z20" s="1">
        <f>AVERAGEIFS('New data'!Z:Z,'New data'!$B:$B,'Summary new'!$B20,'New data'!$C:$C,'Summary new'!$C20,'New data'!$D:$D,'Summary new'!$D20)</f>
        <v>0.89999997615814198</v>
      </c>
      <c r="AA20" s="1">
        <f>AVERAGEIFS('New data'!AA:AA,'New data'!$B:$B,'Summary new'!$B20,'New data'!$C:$C,'Summary new'!$C20,'New data'!$D:$D,'Summary new'!$D20)</f>
        <v>400.88217234611466</v>
      </c>
      <c r="AB20" s="1">
        <f>AVERAGEIFS('New data'!AB:AB,'New data'!$B:$B,'Summary new'!$B20,'New data'!$C:$C,'Summary new'!$C20,'New data'!$D:$D,'Summary new'!$D20)</f>
        <v>150.89463042467816</v>
      </c>
      <c r="AC20" s="1">
        <f>AVERAGEIFS('New data'!AC:AC,'New data'!$B:$B,'Summary new'!$B20,'New data'!$C:$C,'Summary new'!$C20,'New data'!$D:$D,'Summary new'!$D20)</f>
        <v>34.261392116546588</v>
      </c>
      <c r="AD20" s="1">
        <f>AVERAGEIFS('New data'!AD:AD,'New data'!$B:$B,'Summary new'!$B20,'New data'!$C:$C,'Summary new'!$C20,'New data'!$D:$D,'Summary new'!$D20)</f>
        <v>77.049792289733858</v>
      </c>
      <c r="AE20" s="1">
        <f>AVERAGEIFS('New data'!AE:AE,'New data'!$B:$B,'Summary new'!$B20,'New data'!$C:$C,'Summary new'!$C20,'New data'!$D:$D,'Summary new'!$D20)</f>
        <v>8.520778850186602</v>
      </c>
      <c r="AF20" s="1">
        <f>AVERAGEIFS('New data'!AF:AF,'New data'!$B:$B,'Summary new'!$B20,'New data'!$C:$C,'Summary new'!$C20,'New data'!$D:$D,'Summary new'!$D20)</f>
        <v>9.6681677624583173</v>
      </c>
      <c r="AG20" s="1">
        <f>AVERAGEIFS('New data'!AG:AG,'New data'!$B:$B,'Summary new'!$B20,'New data'!$C:$C,'Summary new'!$C20,'New data'!$D:$D,'Summary new'!$D20)</f>
        <v>1.6240231990814162</v>
      </c>
      <c r="AH20" s="1">
        <f>AVERAGEIFS('New data'!AH:AH,'New data'!$B:$B,'Summary new'!$B20,'New data'!$C:$C,'Summary new'!$C20,'New data'!$D:$D,'Summary new'!$D20)</f>
        <v>1.3386719822883562</v>
      </c>
      <c r="AI20" s="1">
        <f>AVERAGEIFS('New data'!AI:AI,'New data'!$B:$B,'Summary new'!$B20,'New data'!$C:$C,'Summary new'!$C20,'New data'!$D:$D,'Summary new'!$D20)</f>
        <v>1.7308808258856643E-2</v>
      </c>
      <c r="AJ20" s="1">
        <f>AVERAGEIFS('New data'!AJ:AJ,'New data'!$B:$B,'Summary new'!$B20,'New data'!$C:$C,'Summary new'!$C20,'New data'!$D:$D,'Summary new'!$D20)</f>
        <v>0.2621716891357464</v>
      </c>
      <c r="AK20" s="1">
        <f>AVERAGEIFS('New data'!AK:AK,'New data'!$B:$B,'Summary new'!$B20,'New data'!$C:$C,'Summary new'!$C20,'New data'!$D:$D,'Summary new'!$D20)</f>
        <v>0.34509296201638784</v>
      </c>
      <c r="AL20" s="1">
        <f>AVERAGEIFS('New data'!AL:AL,'New data'!$B:$B,'Summary new'!$B20,'New data'!$C:$C,'Summary new'!$C20,'New data'!$D:$D,'Summary new'!$D20)</f>
        <v>0.32707965219889512</v>
      </c>
      <c r="AM20" s="1">
        <f>AVERAGEIFS('New data'!AM:AM,'New data'!$B:$B,'Summary new'!$B20,'New data'!$C:$C,'Summary new'!$C20,'New data'!$D:$D,'Summary new'!$D20)</f>
        <v>1.7227213347599171</v>
      </c>
    </row>
    <row r="21" spans="1:39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Full</v>
      </c>
      <c r="E21" t="s">
        <v>361</v>
      </c>
      <c r="F21" s="1">
        <f>AVERAGEIFS('New data'!F:F,'New data'!$B:$B,'Summary new'!$B21,'New data'!$C:$C,'Summary new'!$C21,'New data'!$D:$D,'Summary new'!$D21)</f>
        <v>175.9549169540403</v>
      </c>
      <c r="G21" s="1">
        <f>AVERAGEIFS('New data'!G:G,'New data'!$B:$B,'Summary new'!$B21,'New data'!$C:$C,'Summary new'!$C21,'New data'!$D:$D,'Summary new'!$D21)</f>
        <v>145.01711058616613</v>
      </c>
      <c r="H21" s="1">
        <f>AVERAGEIFS('New data'!H:H,'New data'!$B:$B,'Summary new'!$B21,'New data'!$C:$C,'Summary new'!$C21,'New data'!$D:$D,'Summary new'!$D21)</f>
        <v>190.28046703338595</v>
      </c>
      <c r="I21" s="1">
        <f>AVERAGEIFS('New data'!I:I,'New data'!$B:$B,'Summary new'!$B21,'New data'!$C:$C,'Summary new'!$C21,'New data'!$D:$D,'Summary new'!$D21)</f>
        <v>115.56837511062608</v>
      </c>
      <c r="J21" s="1">
        <f>AVERAGEIFS('New data'!J:J,'New data'!$B:$B,'Summary new'!$B21,'New data'!$C:$C,'Summary new'!$C21,'New data'!$D:$D,'Summary new'!$D21)</f>
        <v>177.24203753471329</v>
      </c>
      <c r="K21" s="1">
        <f>AVERAGEIFS('New data'!K:K,'New data'!$B:$B,'Summary new'!$B21,'New data'!$C:$C,'Summary new'!$C21,'New data'!$D:$D,'Summary new'!$D21)</f>
        <v>108.29600059986106</v>
      </c>
      <c r="L21" s="1">
        <f>AVERAGEIFS('New data'!L:L,'New data'!$B:$B,'Summary new'!$B21,'New data'!$C:$C,'Summary new'!$C21,'New data'!$D:$D,'Summary new'!$D21)</f>
        <v>105.27425479888876</v>
      </c>
      <c r="M21" s="1">
        <f>AVERAGEIFS('New data'!M:M,'New data'!$B:$B,'Summary new'!$B21,'New data'!$C:$C,'Summary new'!$C21,'New data'!$D:$D,'Summary new'!$D21)</f>
        <v>53.291788518428724</v>
      </c>
      <c r="N21" s="1">
        <f>AVERAGEIFS('New data'!N:N,'New data'!$B:$B,'Summary new'!$B21,'New data'!$C:$C,'Summary new'!$C21,'New data'!$D:$D,'Summary new'!$D21)</f>
        <v>0.68374999240040735</v>
      </c>
      <c r="O21" s="1">
        <f>AVERAGEIFS('New data'!O:O,'New data'!$B:$B,'Summary new'!$B21,'New data'!$C:$C,'Summary new'!$C21,'New data'!$D:$D,'Summary new'!$D21)</f>
        <v>0.59787900373339609</v>
      </c>
      <c r="P21" s="1">
        <f>AVERAGEIFS('New data'!P:P,'New data'!$B:$B,'Summary new'!$B21,'New data'!$C:$C,'Summary new'!$C21,'New data'!$D:$D,'Summary new'!$D21)</f>
        <v>0.67626842483878113</v>
      </c>
      <c r="Q21" s="1">
        <f>AVERAGEIFS('New data'!Q:Q,'New data'!$B:$B,'Summary new'!$B21,'New data'!$C:$C,'Summary new'!$C21,'New data'!$D:$D,'Summary new'!$D21)</f>
        <v>0.65194694697856859</v>
      </c>
      <c r="R21" s="1">
        <f>AVERAGEIFS('New data'!R:R,'New data'!$B:$B,'Summary new'!$B21,'New data'!$C:$C,'Summary new'!$C21,'New data'!$D:$D,'Summary new'!$D21)</f>
        <v>0.65177357941865877</v>
      </c>
      <c r="S21" s="1">
        <f>AVERAGEIFS('New data'!S:S,'New data'!$B:$B,'Summary new'!$B21,'New data'!$C:$C,'Summary new'!$C21,'New data'!$D:$D,'Summary new'!$D21)</f>
        <v>0.66976900771260239</v>
      </c>
      <c r="T21" s="1">
        <f>AVERAGEIFS('New data'!T:T,'New data'!$B:$B,'Summary new'!$B21,'New data'!$C:$C,'Summary new'!$C21,'New data'!$D:$D,'Summary new'!$D21)</f>
        <v>0.68357398733496622</v>
      </c>
      <c r="U21" s="1">
        <f>AVERAGEIFS('New data'!U:U,'New data'!$B:$B,'Summary new'!$B21,'New data'!$C:$C,'Summary new'!$C21,'New data'!$D:$D,'Summary new'!$D21)</f>
        <v>24.375</v>
      </c>
      <c r="V21" s="1">
        <f>AVERAGEIFS('New data'!V:V,'New data'!$B:$B,'Summary new'!$B21,'New data'!$C:$C,'Summary new'!$C21,'New data'!$D:$D,'Summary new'!$D21)</f>
        <v>2</v>
      </c>
      <c r="W21" s="1">
        <f>AVERAGEIFS('New data'!W:W,'New data'!$B:$B,'Summary new'!$B21,'New data'!$C:$C,'Summary new'!$C21,'New data'!$D:$D,'Summary new'!$D21)</f>
        <v>100</v>
      </c>
      <c r="X21" s="1">
        <f>AVERAGEIFS('New data'!X:X,'New data'!$B:$B,'Summary new'!$B21,'New data'!$C:$C,'Summary new'!$C21,'New data'!$D:$D,'Summary new'!$D21)</f>
        <v>0.40000000596046398</v>
      </c>
      <c r="Y21" s="1">
        <f>AVERAGEIFS('New data'!Y:Y,'New data'!$B:$B,'Summary new'!$B21,'New data'!$C:$C,'Summary new'!$C21,'New data'!$D:$D,'Summary new'!$D21)</f>
        <v>1.29999995231628</v>
      </c>
      <c r="Z21" s="1">
        <f>AVERAGEIFS('New data'!Z:Z,'New data'!$B:$B,'Summary new'!$B21,'New data'!$C:$C,'Summary new'!$C21,'New data'!$D:$D,'Summary new'!$D21)</f>
        <v>0.89999997615814198</v>
      </c>
      <c r="AA21" s="1">
        <f>AVERAGEIFS('New data'!AA:AA,'New data'!$B:$B,'Summary new'!$B21,'New data'!$C:$C,'Summary new'!$C21,'New data'!$D:$D,'Summary new'!$D21)</f>
        <v>2221.5575487613678</v>
      </c>
      <c r="AB21" s="1">
        <f>AVERAGEIFS('New data'!AB:AB,'New data'!$B:$B,'Summary new'!$B21,'New data'!$C:$C,'Summary new'!$C21,'New data'!$D:$D,'Summary new'!$D21)</f>
        <v>152.17322017997486</v>
      </c>
      <c r="AC21" s="1">
        <f>AVERAGEIFS('New data'!AC:AC,'New data'!$B:$B,'Summary new'!$B21,'New data'!$C:$C,'Summary new'!$C21,'New data'!$D:$D,'Summary new'!$D21)</f>
        <v>53.76086330413812</v>
      </c>
      <c r="AD21" s="1">
        <f>AVERAGEIFS('New data'!AD:AD,'New data'!$B:$B,'Summary new'!$B21,'New data'!$C:$C,'Summary new'!$C21,'New data'!$D:$D,'Summary new'!$D21)</f>
        <v>77.049792289733858</v>
      </c>
      <c r="AE21" s="1">
        <f>AVERAGEIFS('New data'!AE:AE,'New data'!$B:$B,'Summary new'!$B21,'New data'!$C:$C,'Summary new'!$C21,'New data'!$D:$D,'Summary new'!$D21)</f>
        <v>6.9677661480381934</v>
      </c>
      <c r="AF21" s="1">
        <f>AVERAGEIFS('New data'!AF:AF,'New data'!$B:$B,'Summary new'!$B21,'New data'!$C:$C,'Summary new'!$C21,'New data'!$D:$D,'Summary new'!$D21)</f>
        <v>9.7702011875808168</v>
      </c>
      <c r="AG21" s="1">
        <f>AVERAGEIFS('New data'!AG:AG,'New data'!$B:$B,'Summary new'!$B21,'New data'!$C:$C,'Summary new'!$C21,'New data'!$D:$D,'Summary new'!$D21)</f>
        <v>1.7341987788677176</v>
      </c>
      <c r="AH21" s="1">
        <f>AVERAGEIFS('New data'!AH:AH,'New data'!$B:$B,'Summary new'!$B21,'New data'!$C:$C,'Summary new'!$C21,'New data'!$D:$D,'Summary new'!$D21)</f>
        <v>1.3386719822883562</v>
      </c>
      <c r="AI21" s="1">
        <f>AVERAGEIFS('New data'!AI:AI,'New data'!$B:$B,'Summary new'!$B21,'New data'!$C:$C,'Summary new'!$C21,'New data'!$D:$D,'Summary new'!$D21)</f>
        <v>4.3147373663234984E-2</v>
      </c>
      <c r="AJ21" s="1">
        <f>AVERAGEIFS('New data'!AJ:AJ,'New data'!$B:$B,'Summary new'!$B21,'New data'!$C:$C,'Summary new'!$C21,'New data'!$D:$D,'Summary new'!$D21)</f>
        <v>0.29659514273006193</v>
      </c>
      <c r="AK21" s="1">
        <f>AVERAGEIFS('New data'!AK:AK,'New data'!$B:$B,'Summary new'!$B21,'New data'!$C:$C,'Summary new'!$C21,'New data'!$D:$D,'Summary new'!$D21)</f>
        <v>1.7987376187134543E-2</v>
      </c>
      <c r="AL21" s="1">
        <f>AVERAGEIFS('New data'!AL:AL,'New data'!$B:$B,'Summary new'!$B21,'New data'!$C:$C,'Summary new'!$C21,'New data'!$D:$D,'Summary new'!$D21)</f>
        <v>7.5196288078605844E-3</v>
      </c>
      <c r="AM21" s="1">
        <f>AVERAGEIFS('New data'!AM:AM,'New data'!$B:$B,'Summary new'!$B21,'New data'!$C:$C,'Summary new'!$C21,'New data'!$D:$D,'Summary new'!$D21)</f>
        <v>2.7831797679302461</v>
      </c>
    </row>
    <row r="22" spans="1:39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Full</v>
      </c>
      <c r="E22" t="s">
        <v>362</v>
      </c>
      <c r="F22" s="1">
        <f>AVERAGEIFS('New data'!F:F,'New data'!$B:$B,'Summary new'!$B22,'New data'!$C:$C,'Summary new'!$C22,'New data'!$D:$D,'Summary new'!$D22)</f>
        <v>73.96220183372489</v>
      </c>
      <c r="G22" s="1">
        <f>AVERAGEIFS('New data'!G:G,'New data'!$B:$B,'Summary new'!$B22,'New data'!$C:$C,'Summary new'!$C22,'New data'!$D:$D,'Summary new'!$D22)</f>
        <v>80.188100576400601</v>
      </c>
      <c r="H22" s="1">
        <f>AVERAGEIFS('New data'!H:H,'New data'!$B:$B,'Summary new'!$B22,'New data'!$C:$C,'Summary new'!$C22,'New data'!$D:$D,'Summary new'!$D22)</f>
        <v>88.539326190948259</v>
      </c>
      <c r="I22" s="1">
        <f>AVERAGEIFS('New data'!I:I,'New data'!$B:$B,'Summary new'!$B22,'New data'!$C:$C,'Summary new'!$C22,'New data'!$D:$D,'Summary new'!$D22)</f>
        <v>54.206999540328852</v>
      </c>
      <c r="J22" s="1">
        <f>AVERAGEIFS('New data'!J:J,'New data'!$B:$B,'Summary new'!$B22,'New data'!$C:$C,'Summary new'!$C22,'New data'!$D:$D,'Summary new'!$D22)</f>
        <v>77.529396533965894</v>
      </c>
      <c r="K22" s="1">
        <f>AVERAGEIFS('New data'!K:K,'New data'!$B:$B,'Summary new'!$B22,'New data'!$C:$C,'Summary new'!$C22,'New data'!$D:$D,'Summary new'!$D22)</f>
        <v>47.797875165939224</v>
      </c>
      <c r="L22" s="1">
        <f>AVERAGEIFS('New data'!L:L,'New data'!$B:$B,'Summary new'!$B22,'New data'!$C:$C,'Summary new'!$C22,'New data'!$D:$D,'Summary new'!$D22)</f>
        <v>84.708224296569696</v>
      </c>
      <c r="M22" s="1">
        <f>AVERAGEIFS('New data'!M:M,'New data'!$B:$B,'Summary new'!$B22,'New data'!$C:$C,'Summary new'!$C22,'New data'!$D:$D,'Summary new'!$D22)</f>
        <v>55.062533974647373</v>
      </c>
      <c r="N22" s="1">
        <f>AVERAGEIFS('New data'!N:N,'New data'!$B:$B,'Summary new'!$B22,'New data'!$C:$C,'Summary new'!$C22,'New data'!$D:$D,'Summary new'!$D22)</f>
        <v>0.60962500050663926</v>
      </c>
      <c r="O22" s="1">
        <f>AVERAGEIFS('New data'!O:O,'New data'!$B:$B,'Summary new'!$B22,'New data'!$C:$C,'Summary new'!$C22,'New data'!$D:$D,'Summary new'!$D22)</f>
        <v>0.48687456548213925</v>
      </c>
      <c r="P22" s="1">
        <f>AVERAGEIFS('New data'!P:P,'New data'!$B:$B,'Summary new'!$B22,'New data'!$C:$C,'Summary new'!$C22,'New data'!$D:$D,'Summary new'!$D22)</f>
        <v>0.55958262085914556</v>
      </c>
      <c r="Q22" s="1">
        <f>AVERAGEIFS('New data'!Q:Q,'New data'!$B:$B,'Summary new'!$B22,'New data'!$C:$C,'Summary new'!$C22,'New data'!$D:$D,'Summary new'!$D22)</f>
        <v>0.57460782676935163</v>
      </c>
      <c r="R22" s="1">
        <f>AVERAGEIFS('New data'!R:R,'New data'!$B:$B,'Summary new'!$B22,'New data'!$C:$C,'Summary new'!$C22,'New data'!$D:$D,'Summary new'!$D22)</f>
        <v>0.60361831262707666</v>
      </c>
      <c r="S22" s="1">
        <f>AVERAGEIFS('New data'!S:S,'New data'!$B:$B,'Summary new'!$B22,'New data'!$C:$C,'Summary new'!$C22,'New data'!$D:$D,'Summary new'!$D22)</f>
        <v>0.64064681157469716</v>
      </c>
      <c r="T22" s="1">
        <f>AVERAGEIFS('New data'!T:T,'New data'!$B:$B,'Summary new'!$B22,'New data'!$C:$C,'Summary new'!$C22,'New data'!$D:$D,'Summary new'!$D22)</f>
        <v>0.6597419865429397</v>
      </c>
      <c r="U22" s="1">
        <f>AVERAGEIFS('New data'!U:U,'New data'!$B:$B,'Summary new'!$B22,'New data'!$C:$C,'Summary new'!$C22,'New data'!$D:$D,'Summary new'!$D22)</f>
        <v>26.375</v>
      </c>
      <c r="V22" s="1">
        <f>AVERAGEIFS('New data'!V:V,'New data'!$B:$B,'Summary new'!$B22,'New data'!$C:$C,'Summary new'!$C22,'New data'!$D:$D,'Summary new'!$D22)</f>
        <v>2</v>
      </c>
      <c r="W22" s="1">
        <f>AVERAGEIFS('New data'!W:W,'New data'!$B:$B,'Summary new'!$B22,'New data'!$C:$C,'Summary new'!$C22,'New data'!$D:$D,'Summary new'!$D22)</f>
        <v>100</v>
      </c>
      <c r="X22" s="1">
        <f>AVERAGEIFS('New data'!X:X,'New data'!$B:$B,'Summary new'!$B22,'New data'!$C:$C,'Summary new'!$C22,'New data'!$D:$D,'Summary new'!$D22)</f>
        <v>0.40000000596046398</v>
      </c>
      <c r="Y22" s="1">
        <f>AVERAGEIFS('New data'!Y:Y,'New data'!$B:$B,'Summary new'!$B22,'New data'!$C:$C,'Summary new'!$C22,'New data'!$D:$D,'Summary new'!$D22)</f>
        <v>1.29999995231628</v>
      </c>
      <c r="Z22" s="1">
        <f>AVERAGEIFS('New data'!Z:Z,'New data'!$B:$B,'Summary new'!$B22,'New data'!$C:$C,'Summary new'!$C22,'New data'!$D:$D,'Summary new'!$D22)</f>
        <v>0.89999997615814198</v>
      </c>
      <c r="AA22" s="1">
        <f>AVERAGEIFS('New data'!AA:AA,'New data'!$B:$B,'Summary new'!$B22,'New data'!$C:$C,'Summary new'!$C22,'New data'!$D:$D,'Summary new'!$D22)</f>
        <v>2180.1014310121536</v>
      </c>
      <c r="AB22" s="1">
        <f>AVERAGEIFS('New data'!AB:AB,'New data'!$B:$B,'Summary new'!$B22,'New data'!$C:$C,'Summary new'!$C22,'New data'!$D:$D,'Summary new'!$D22)</f>
        <v>151.67536439746604</v>
      </c>
      <c r="AC22" s="1">
        <f>AVERAGEIFS('New data'!AC:AC,'New data'!$B:$B,'Summary new'!$B22,'New data'!$C:$C,'Summary new'!$C22,'New data'!$D:$D,'Summary new'!$D22)</f>
        <v>58.743951797485302</v>
      </c>
      <c r="AD22" s="1">
        <f>AVERAGEIFS('New data'!AD:AD,'New data'!$B:$B,'Summary new'!$B22,'New data'!$C:$C,'Summary new'!$C22,'New data'!$D:$D,'Summary new'!$D22)</f>
        <v>77.049792289733858</v>
      </c>
      <c r="AE22" s="1">
        <f>AVERAGEIFS('New data'!AE:AE,'New data'!$B:$B,'Summary new'!$B22,'New data'!$C:$C,'Summary new'!$C22,'New data'!$D:$D,'Summary new'!$D22)</f>
        <v>8.2049959313589955</v>
      </c>
      <c r="AF22" s="1">
        <f>AVERAGEIFS('New data'!AF:AF,'New data'!$B:$B,'Summary new'!$B22,'New data'!$C:$C,'Summary new'!$C22,'New data'!$D:$D,'Summary new'!$D22)</f>
        <v>9.6466349314432414</v>
      </c>
      <c r="AG22" s="1">
        <f>AVERAGEIFS('New data'!AG:AG,'New data'!$B:$B,'Summary new'!$B22,'New data'!$C:$C,'Summary new'!$C22,'New data'!$D:$D,'Summary new'!$D22)</f>
        <v>1.9609940946102087</v>
      </c>
      <c r="AH22" s="1">
        <f>AVERAGEIFS('New data'!AH:AH,'New data'!$B:$B,'Summary new'!$B22,'New data'!$C:$C,'Summary new'!$C22,'New data'!$D:$D,'Summary new'!$D22)</f>
        <v>1.3386719822883562</v>
      </c>
      <c r="AI22" s="1">
        <f>AVERAGEIFS('New data'!AI:AI,'New data'!$B:$B,'Summary new'!$B22,'New data'!$C:$C,'Summary new'!$C22,'New data'!$D:$D,'Summary new'!$D22)</f>
        <v>8.2269315793190134E-2</v>
      </c>
      <c r="AJ22" s="1">
        <f>AVERAGEIFS('New data'!AJ:AJ,'New data'!$B:$B,'Summary new'!$B22,'New data'!$C:$C,'Summary new'!$C22,'New data'!$D:$D,'Summary new'!$D22)</f>
        <v>0.19419198020907091</v>
      </c>
      <c r="AK22" s="1">
        <f>AVERAGEIFS('New data'!AK:AK,'New data'!$B:$B,'Summary new'!$B22,'New data'!$C:$C,'Summary new'!$C22,'New data'!$D:$D,'Summary new'!$D22)</f>
        <v>0.82959183917531254</v>
      </c>
      <c r="AL22" s="1">
        <f>AVERAGEIFS('New data'!AL:AL,'New data'!$B:$B,'Summary new'!$B22,'New data'!$C:$C,'Summary new'!$C22,'New data'!$D:$D,'Summary new'!$D22)</f>
        <v>0.73619199174591132</v>
      </c>
      <c r="AM22" s="1">
        <f>AVERAGEIFS('New data'!AM:AM,'New data'!$B:$B,'Summary new'!$B22,'New data'!$C:$C,'Summary new'!$C22,'New data'!$D:$D,'Summary new'!$D22)</f>
        <v>0.83810105840764382</v>
      </c>
    </row>
    <row r="23" spans="1:39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Full</v>
      </c>
      <c r="E23" t="s">
        <v>363</v>
      </c>
      <c r="F23" s="1">
        <f>AVERAGEIFS('New data'!F:F,'New data'!$B:$B,'Summary new'!$B23,'New data'!$C:$C,'Summary new'!$C23,'New data'!$D:$D,'Summary new'!$D23)</f>
        <v>71.920246839523244</v>
      </c>
      <c r="G23" s="1">
        <f>AVERAGEIFS('New data'!G:G,'New data'!$B:$B,'Summary new'!$B23,'New data'!$C:$C,'Summary new'!$C23,'New data'!$D:$D,'Summary new'!$D23)</f>
        <v>85.386987686157099</v>
      </c>
      <c r="H23" s="1">
        <f>AVERAGEIFS('New data'!H:H,'New data'!$B:$B,'Summary new'!$B23,'New data'!$C:$C,'Summary new'!$C23,'New data'!$D:$D,'Summary new'!$D23)</f>
        <v>87.826298713683968</v>
      </c>
      <c r="I23" s="1">
        <f>AVERAGEIFS('New data'!I:I,'New data'!$B:$B,'Summary new'!$B23,'New data'!$C:$C,'Summary new'!$C23,'New data'!$D:$D,'Summary new'!$D23)</f>
        <v>53.549249172210565</v>
      </c>
      <c r="J23" s="1">
        <f>AVERAGEIFS('New data'!J:J,'New data'!$B:$B,'Summary new'!$B23,'New data'!$C:$C,'Summary new'!$C23,'New data'!$D:$D,'Summary new'!$D23)</f>
        <v>76.892030954360848</v>
      </c>
      <c r="K23" s="1">
        <f>AVERAGEIFS('New data'!K:K,'New data'!$B:$B,'Summary new'!$B23,'New data'!$C:$C,'Summary new'!$C23,'New data'!$D:$D,'Summary new'!$D23)</f>
        <v>47.246874809264973</v>
      </c>
      <c r="L23" s="1">
        <f>AVERAGEIFS('New data'!L:L,'New data'!$B:$B,'Summary new'!$B23,'New data'!$C:$C,'Summary new'!$C23,'New data'!$D:$D,'Summary new'!$D23)</f>
        <v>82.758307218551479</v>
      </c>
      <c r="M23" s="1">
        <f>AVERAGEIFS('New data'!M:M,'New data'!$B:$B,'Summary new'!$B23,'New data'!$C:$C,'Summary new'!$C23,'New data'!$D:$D,'Summary new'!$D23)</f>
        <v>36.868395566940265</v>
      </c>
      <c r="N23" s="1">
        <f>AVERAGEIFS('New data'!N:N,'New data'!$B:$B,'Summary new'!$B23,'New data'!$C:$C,'Summary new'!$C23,'New data'!$D:$D,'Summary new'!$D23)</f>
        <v>0.58612500503659204</v>
      </c>
      <c r="O23" s="1">
        <f>AVERAGEIFS('New data'!O:O,'New data'!$B:$B,'Summary new'!$B23,'New data'!$C:$C,'Summary new'!$C23,'New data'!$D:$D,'Summary new'!$D23)</f>
        <v>0.42882565408945039</v>
      </c>
      <c r="P23" s="1">
        <f>AVERAGEIFS('New data'!P:P,'New data'!$B:$B,'Summary new'!$B23,'New data'!$C:$C,'Summary new'!$C23,'New data'!$D:$D,'Summary new'!$D23)</f>
        <v>0.53266032785177198</v>
      </c>
      <c r="Q23" s="1">
        <f>AVERAGEIFS('New data'!Q:Q,'New data'!$B:$B,'Summary new'!$B23,'New data'!$C:$C,'Summary new'!$C23,'New data'!$D:$D,'Summary new'!$D23)</f>
        <v>0.57029035314917531</v>
      </c>
      <c r="R23" s="1">
        <f>AVERAGEIFS('New data'!R:R,'New data'!$B:$B,'Summary new'!$B23,'New data'!$C:$C,'Summary new'!$C23,'New data'!$D:$D,'Summary new'!$D23)</f>
        <v>0.60104149580001787</v>
      </c>
      <c r="S23" s="1">
        <f>AVERAGEIFS('New data'!S:S,'New data'!$B:$B,'Summary new'!$B23,'New data'!$C:$C,'Summary new'!$C23,'New data'!$D:$D,'Summary new'!$D23)</f>
        <v>0.64378147199749902</v>
      </c>
      <c r="T23" s="1">
        <f>AVERAGEIFS('New data'!T:T,'New data'!$B:$B,'Summary new'!$B23,'New data'!$C:$C,'Summary new'!$C23,'New data'!$D:$D,'Summary new'!$D23)</f>
        <v>0.67022625729441576</v>
      </c>
      <c r="U23" s="1">
        <f>AVERAGEIFS('New data'!U:U,'New data'!$B:$B,'Summary new'!$B23,'New data'!$C:$C,'Summary new'!$C23,'New data'!$D:$D,'Summary new'!$D23)</f>
        <v>26.5</v>
      </c>
      <c r="V23" s="1">
        <f>AVERAGEIFS('New data'!V:V,'New data'!$B:$B,'Summary new'!$B23,'New data'!$C:$C,'Summary new'!$C23,'New data'!$D:$D,'Summary new'!$D23)</f>
        <v>2</v>
      </c>
      <c r="W23" s="1">
        <f>AVERAGEIFS('New data'!W:W,'New data'!$B:$B,'Summary new'!$B23,'New data'!$C:$C,'Summary new'!$C23,'New data'!$D:$D,'Summary new'!$D23)</f>
        <v>100</v>
      </c>
      <c r="X23" s="1">
        <f>AVERAGEIFS('New data'!X:X,'New data'!$B:$B,'Summary new'!$B23,'New data'!$C:$C,'Summary new'!$C23,'New data'!$D:$D,'Summary new'!$D23)</f>
        <v>0.40000000596046398</v>
      </c>
      <c r="Y23" s="1">
        <f>AVERAGEIFS('New data'!Y:Y,'New data'!$B:$B,'Summary new'!$B23,'New data'!$C:$C,'Summary new'!$C23,'New data'!$D:$D,'Summary new'!$D23)</f>
        <v>1.29999995231628</v>
      </c>
      <c r="Z23" s="1">
        <f>AVERAGEIFS('New data'!Z:Z,'New data'!$B:$B,'Summary new'!$B23,'New data'!$C:$C,'Summary new'!$C23,'New data'!$D:$D,'Summary new'!$D23)</f>
        <v>0.89999997615814198</v>
      </c>
      <c r="AA23" s="1">
        <f>AVERAGEIFS('New data'!AA:AA,'New data'!$B:$B,'Summary new'!$B23,'New data'!$C:$C,'Summary new'!$C23,'New data'!$D:$D,'Summary new'!$D23)</f>
        <v>2222.5152744054794</v>
      </c>
      <c r="AB23" s="1">
        <f>AVERAGEIFS('New data'!AB:AB,'New data'!$B:$B,'Summary new'!$B23,'New data'!$C:$C,'Summary new'!$C23,'New data'!$D:$D,'Summary new'!$D23)</f>
        <v>151.31988868117324</v>
      </c>
      <c r="AC23" s="1">
        <f>AVERAGEIFS('New data'!AC:AC,'New data'!$B:$B,'Summary new'!$B23,'New data'!$C:$C,'Summary new'!$C23,'New data'!$D:$D,'Summary new'!$D23)</f>
        <v>57.231285095214801</v>
      </c>
      <c r="AD23" s="1">
        <f>AVERAGEIFS('New data'!AD:AD,'New data'!$B:$B,'Summary new'!$B23,'New data'!$C:$C,'Summary new'!$C23,'New data'!$D:$D,'Summary new'!$D23)</f>
        <v>77.049792289733858</v>
      </c>
      <c r="AE23" s="1">
        <f>AVERAGEIFS('New data'!AE:AE,'New data'!$B:$B,'Summary new'!$B23,'New data'!$C:$C,'Summary new'!$C23,'New data'!$D:$D,'Summary new'!$D23)</f>
        <v>8.529087377246455</v>
      </c>
      <c r="AF23" s="1">
        <f>AVERAGEIFS('New data'!AF:AF,'New data'!$B:$B,'Summary new'!$B23,'New data'!$C:$C,'Summary new'!$C23,'New data'!$D:$D,'Summary new'!$D23)</f>
        <v>9.6530203146394236</v>
      </c>
      <c r="AG23" s="1">
        <f>AVERAGEIFS('New data'!AG:AG,'New data'!$B:$B,'Summary new'!$B23,'New data'!$C:$C,'Summary new'!$C23,'New data'!$D:$D,'Summary new'!$D23)</f>
        <v>1.9137028008699359</v>
      </c>
      <c r="AH23" s="1">
        <f>AVERAGEIFS('New data'!AH:AH,'New data'!$B:$B,'Summary new'!$B23,'New data'!$C:$C,'Summary new'!$C23,'New data'!$D:$D,'Summary new'!$D23)</f>
        <v>1.3386719822883562</v>
      </c>
      <c r="AI23" s="1">
        <f>AVERAGEIFS('New data'!AI:AI,'New data'!$B:$B,'Summary new'!$B23,'New data'!$C:$C,'Summary new'!$C23,'New data'!$D:$D,'Summary new'!$D23)</f>
        <v>9.4956764162784674E-2</v>
      </c>
      <c r="AJ23" s="1">
        <f>AVERAGEIFS('New data'!AJ:AJ,'New data'!$B:$B,'Summary new'!$B23,'New data'!$C:$C,'Summary new'!$C23,'New data'!$D:$D,'Summary new'!$D23)</f>
        <v>0.17274803385727983</v>
      </c>
      <c r="AK23" s="1">
        <f>AVERAGEIFS('New data'!AK:AK,'New data'!$B:$B,'Summary new'!$B23,'New data'!$C:$C,'Summary new'!$C23,'New data'!$D:$D,'Summary new'!$D23)</f>
        <v>0.89596256566412624</v>
      </c>
      <c r="AL23" s="1">
        <f>AVERAGEIFS('New data'!AL:AL,'New data'!$B:$B,'Summary new'!$B23,'New data'!$C:$C,'Summary new'!$C23,'New data'!$D:$D,'Summary new'!$D23)</f>
        <v>0.80800315717267823</v>
      </c>
      <c r="AM23" s="1">
        <f>AVERAGEIFS('New data'!AM:AM,'New data'!$B:$B,'Summary new'!$B23,'New data'!$C:$C,'Summary new'!$C23,'New data'!$D:$D,'Summary new'!$D23)</f>
        <v>0.83770893883683262</v>
      </c>
    </row>
    <row r="24" spans="1:39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Full</v>
      </c>
      <c r="E24" t="s">
        <v>364</v>
      </c>
      <c r="F24" s="1">
        <f>AVERAGEIFS('New data'!F:F,'New data'!$B:$B,'Summary new'!$B24,'New data'!$C:$C,'Summary new'!$C24,'New data'!$D:$D,'Summary new'!$D24)</f>
        <v>92.347110033035079</v>
      </c>
      <c r="G24" s="1">
        <f>AVERAGEIFS('New data'!G:G,'New data'!$B:$B,'Summary new'!$B24,'New data'!$C:$C,'Summary new'!$C24,'New data'!$D:$D,'Summary new'!$D24)</f>
        <v>115.94439101219164</v>
      </c>
      <c r="H24" s="1">
        <f>AVERAGEIFS('New data'!H:H,'New data'!$B:$B,'Summary new'!$B24,'New data'!$C:$C,'Summary new'!$C24,'New data'!$D:$D,'Summary new'!$D24)</f>
        <v>110.02065086364732</v>
      </c>
      <c r="I24" s="1">
        <f>AVERAGEIFS('New data'!I:I,'New data'!$B:$B,'Summary new'!$B24,'New data'!$C:$C,'Summary new'!$C24,'New data'!$D:$D,'Summary new'!$D24)</f>
        <v>67.487124919891158</v>
      </c>
      <c r="J24" s="1">
        <f>AVERAGEIFS('New data'!J:J,'New data'!$B:$B,'Summary new'!$B24,'New data'!$C:$C,'Summary new'!$C24,'New data'!$D:$D,'Summary new'!$D24)</f>
        <v>101.26701068878144</v>
      </c>
      <c r="K24" s="1">
        <f>AVERAGEIFS('New data'!K:K,'New data'!$B:$B,'Summary new'!$B24,'New data'!$C:$C,'Summary new'!$C24,'New data'!$D:$D,'Summary new'!$D24)</f>
        <v>62.560001015662863</v>
      </c>
      <c r="L24" s="1">
        <f>AVERAGEIFS('New data'!L:L,'New data'!$B:$B,'Summary new'!$B24,'New data'!$C:$C,'Summary new'!$C24,'New data'!$D:$D,'Summary new'!$D24)</f>
        <v>86.831293106078903</v>
      </c>
      <c r="M24" s="1">
        <f>AVERAGEIFS('New data'!M:M,'New data'!$B:$B,'Summary new'!$B24,'New data'!$C:$C,'Summary new'!$C24,'New data'!$D:$D,'Summary new'!$D24)</f>
        <v>43.13787183165536</v>
      </c>
      <c r="N24" s="1">
        <f>AVERAGEIFS('New data'!N:N,'New data'!$B:$B,'Summary new'!$B24,'New data'!$C:$C,'Summary new'!$C24,'New data'!$D:$D,'Summary new'!$D24)</f>
        <v>0.55437499564141013</v>
      </c>
      <c r="O24" s="1">
        <f>AVERAGEIFS('New data'!O:O,'New data'!$B:$B,'Summary new'!$B24,'New data'!$C:$C,'Summary new'!$C24,'New data'!$D:$D,'Summary new'!$D24)</f>
        <v>0.57185189425945249</v>
      </c>
      <c r="P24" s="1">
        <f>AVERAGEIFS('New data'!P:P,'New data'!$B:$B,'Summary new'!$B24,'New data'!$C:$C,'Summary new'!$C24,'New data'!$D:$D,'Summary new'!$D24)</f>
        <v>0.67232349887490228</v>
      </c>
      <c r="Q24" s="1">
        <f>AVERAGEIFS('New data'!Q:Q,'New data'!$B:$B,'Summary new'!$B24,'New data'!$C:$C,'Summary new'!$C24,'New data'!$D:$D,'Summary new'!$D24)</f>
        <v>0.66432845592498724</v>
      </c>
      <c r="R24" s="1">
        <f>AVERAGEIFS('New data'!R:R,'New data'!$B:$B,'Summary new'!$B24,'New data'!$C:$C,'Summary new'!$C24,'New data'!$D:$D,'Summary new'!$D24)</f>
        <v>0.66087926924228613</v>
      </c>
      <c r="S24" s="1">
        <f>AVERAGEIFS('New data'!S:S,'New data'!$B:$B,'Summary new'!$B24,'New data'!$C:$C,'Summary new'!$C24,'New data'!$D:$D,'Summary new'!$D24)</f>
        <v>0.69568869471549943</v>
      </c>
      <c r="T24" s="1">
        <f>AVERAGEIFS('New data'!T:T,'New data'!$B:$B,'Summary new'!$B24,'New data'!$C:$C,'Summary new'!$C24,'New data'!$D:$D,'Summary new'!$D24)</f>
        <v>0.72256539762020078</v>
      </c>
      <c r="U24" s="1">
        <f>AVERAGEIFS('New data'!U:U,'New data'!$B:$B,'Summary new'!$B24,'New data'!$C:$C,'Summary new'!$C24,'New data'!$D:$D,'Summary new'!$D24)</f>
        <v>26.875</v>
      </c>
      <c r="V24" s="1">
        <f>AVERAGEIFS('New data'!V:V,'New data'!$B:$B,'Summary new'!$B24,'New data'!$C:$C,'Summary new'!$C24,'New data'!$D:$D,'Summary new'!$D24)</f>
        <v>2</v>
      </c>
      <c r="W24" s="1">
        <f>AVERAGEIFS('New data'!W:W,'New data'!$B:$B,'Summary new'!$B24,'New data'!$C:$C,'Summary new'!$C24,'New data'!$D:$D,'Summary new'!$D24)</f>
        <v>100</v>
      </c>
      <c r="X24" s="1">
        <f>AVERAGEIFS('New data'!X:X,'New data'!$B:$B,'Summary new'!$B24,'New data'!$C:$C,'Summary new'!$C24,'New data'!$D:$D,'Summary new'!$D24)</f>
        <v>0.40000000596046398</v>
      </c>
      <c r="Y24" s="1">
        <f>AVERAGEIFS('New data'!Y:Y,'New data'!$B:$B,'Summary new'!$B24,'New data'!$C:$C,'Summary new'!$C24,'New data'!$D:$D,'Summary new'!$D24)</f>
        <v>1.29999995231628</v>
      </c>
      <c r="Z24" s="1">
        <f>AVERAGEIFS('New data'!Z:Z,'New data'!$B:$B,'Summary new'!$B24,'New data'!$C:$C,'Summary new'!$C24,'New data'!$D:$D,'Summary new'!$D24)</f>
        <v>0.89999997615814198</v>
      </c>
      <c r="AA24" s="1">
        <f>AVERAGEIFS('New data'!AA:AA,'New data'!$B:$B,'Summary new'!$B24,'New data'!$C:$C,'Summary new'!$C24,'New data'!$D:$D,'Summary new'!$D24)</f>
        <v>1640.2908189296716</v>
      </c>
      <c r="AB24" s="1">
        <f>AVERAGEIFS('New data'!AB:AB,'New data'!$B:$B,'Summary new'!$B24,'New data'!$C:$C,'Summary new'!$C24,'New data'!$D:$D,'Summary new'!$D24)</f>
        <v>151.50851102918381</v>
      </c>
      <c r="AC24" s="1">
        <f>AVERAGEIFS('New data'!AC:AC,'New data'!$B:$B,'Summary new'!$B24,'New data'!$C:$C,'Summary new'!$C24,'New data'!$D:$D,'Summary new'!$D24)</f>
        <v>44.554901123046839</v>
      </c>
      <c r="AD24" s="1">
        <f>AVERAGEIFS('New data'!AD:AD,'New data'!$B:$B,'Summary new'!$B24,'New data'!$C:$C,'Summary new'!$C24,'New data'!$D:$D,'Summary new'!$D24)</f>
        <v>77.049792289733858</v>
      </c>
      <c r="AE24" s="1">
        <f>AVERAGEIFS('New data'!AE:AE,'New data'!$B:$B,'Summary new'!$B24,'New data'!$C:$C,'Summary new'!$C24,'New data'!$D:$D,'Summary new'!$D24)</f>
        <v>8.9259091666899515</v>
      </c>
      <c r="AF24" s="1">
        <f>AVERAGEIFS('New data'!AF:AF,'New data'!$B:$B,'Summary new'!$B24,'New data'!$C:$C,'Summary new'!$C24,'New data'!$D:$D,'Summary new'!$D24)</f>
        <v>9.6923710152040972</v>
      </c>
      <c r="AG24" s="1">
        <f>AVERAGEIFS('New data'!AG:AG,'New data'!$B:$B,'Summary new'!$B24,'New data'!$C:$C,'Summary new'!$C24,'New data'!$D:$D,'Summary new'!$D24)</f>
        <v>1.642763614654535</v>
      </c>
      <c r="AH24" s="1">
        <f>AVERAGEIFS('New data'!AH:AH,'New data'!$B:$B,'Summary new'!$B24,'New data'!$C:$C,'Summary new'!$C24,'New data'!$D:$D,'Summary new'!$D24)</f>
        <v>1.3386719822883562</v>
      </c>
      <c r="AI24" s="1">
        <f>AVERAGEIFS('New data'!AI:AI,'New data'!$B:$B,'Summary new'!$B24,'New data'!$C:$C,'Summary new'!$C24,'New data'!$D:$D,'Summary new'!$D24)</f>
        <v>0.15122189669829553</v>
      </c>
      <c r="AJ24" s="1">
        <f>AVERAGEIFS('New data'!AJ:AJ,'New data'!$B:$B,'Summary new'!$B24,'New data'!$C:$C,'Summary new'!$C24,'New data'!$D:$D,'Summary new'!$D24)</f>
        <v>0.3215606619309197</v>
      </c>
      <c r="AK24" s="1">
        <f>AVERAGEIFS('New data'!AK:AK,'New data'!$B:$B,'Summary new'!$B24,'New data'!$C:$C,'Summary new'!$C24,'New data'!$D:$D,'Summary new'!$D24)</f>
        <v>0.45310570659956673</v>
      </c>
      <c r="AL24" s="1">
        <f>AVERAGEIFS('New data'!AL:AL,'New data'!$B:$B,'Summary new'!$B24,'New data'!$C:$C,'Summary new'!$C24,'New data'!$D:$D,'Summary new'!$D24)</f>
        <v>0.44295426531664689</v>
      </c>
      <c r="AM24" s="1">
        <f>AVERAGEIFS('New data'!AM:AM,'New data'!$B:$B,'Summary new'!$B24,'New data'!$C:$C,'Summary new'!$C24,'New data'!$D:$D,'Summary new'!$D24)</f>
        <v>1.8504630399729991</v>
      </c>
    </row>
    <row r="25" spans="1:39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Full</v>
      </c>
      <c r="E25" t="s">
        <v>365</v>
      </c>
      <c r="F25" s="1">
        <f>AVERAGEIFS('New data'!F:F,'New data'!$B:$B,'Summary new'!$B25,'New data'!$C:$C,'Summary new'!$C25,'New data'!$D:$D,'Summary new'!$D25)</f>
        <v>128.23997402191145</v>
      </c>
      <c r="G25" s="1">
        <f>AVERAGEIFS('New data'!G:G,'New data'!$B:$B,'Summary new'!$B25,'New data'!$C:$C,'Summary new'!$C25,'New data'!$D:$D,'Summary new'!$D25)</f>
        <v>128.04453849792472</v>
      </c>
      <c r="H25" s="1">
        <f>AVERAGEIFS('New data'!H:H,'New data'!$B:$B,'Summary new'!$B25,'New data'!$C:$C,'Summary new'!$C25,'New data'!$D:$D,'Summary new'!$D25)</f>
        <v>153.32375288009618</v>
      </c>
      <c r="I25" s="1">
        <f>AVERAGEIFS('New data'!I:I,'New data'!$B:$B,'Summary new'!$B25,'New data'!$C:$C,'Summary new'!$C25,'New data'!$D:$D,'Summary new'!$D25)</f>
        <v>90.786749839782559</v>
      </c>
      <c r="J25" s="1">
        <f>AVERAGEIFS('New data'!J:J,'New data'!$B:$B,'Summary new'!$B25,'New data'!$C:$C,'Summary new'!$C25,'New data'!$D:$D,'Summary new'!$D25)</f>
        <v>138.66225004196147</v>
      </c>
      <c r="K25" s="1">
        <f>AVERAGEIFS('New data'!K:K,'New data'!$B:$B,'Summary new'!$B25,'New data'!$C:$C,'Summary new'!$C25,'New data'!$D:$D,'Summary new'!$D25)</f>
        <v>84.338625431060649</v>
      </c>
      <c r="L25" s="1">
        <f>AVERAGEIFS('New data'!L:L,'New data'!$B:$B,'Summary new'!$B25,'New data'!$C:$C,'Summary new'!$C25,'New data'!$D:$D,'Summary new'!$D25)</f>
        <v>88.595721960067578</v>
      </c>
      <c r="M25" s="1">
        <f>AVERAGEIFS('New data'!M:M,'New data'!$B:$B,'Summary new'!$B25,'New data'!$C:$C,'Summary new'!$C25,'New data'!$D:$D,'Summary new'!$D25)</f>
        <v>31.598263382911654</v>
      </c>
      <c r="N25" s="1">
        <f>AVERAGEIFS('New data'!N:N,'New data'!$B:$B,'Summary new'!$B25,'New data'!$C:$C,'Summary new'!$C25,'New data'!$D:$D,'Summary new'!$D25)</f>
        <v>0.60012501012533837</v>
      </c>
      <c r="O25" s="1">
        <f>AVERAGEIFS('New data'!O:O,'New data'!$B:$B,'Summary new'!$B25,'New data'!$C:$C,'Summary new'!$C25,'New data'!$D:$D,'Summary new'!$D25)</f>
        <v>0.58730473741888967</v>
      </c>
      <c r="P25" s="1">
        <f>AVERAGEIFS('New data'!P:P,'New data'!$B:$B,'Summary new'!$B25,'New data'!$C:$C,'Summary new'!$C25,'New data'!$D:$D,'Summary new'!$D25)</f>
        <v>0.63009633496403661</v>
      </c>
      <c r="Q25" s="1">
        <f>AVERAGEIFS('New data'!Q:Q,'New data'!$B:$B,'Summary new'!$B25,'New data'!$C:$C,'Summary new'!$C25,'New data'!$D:$D,'Summary new'!$D25)</f>
        <v>0.63709045201539938</v>
      </c>
      <c r="R25" s="1">
        <f>AVERAGEIFS('New data'!R:R,'New data'!$B:$B,'Summary new'!$B25,'New data'!$C:$C,'Summary new'!$C25,'New data'!$D:$D,'Summary new'!$D25)</f>
        <v>0.64869392290711358</v>
      </c>
      <c r="S25" s="1">
        <f>AVERAGEIFS('New data'!S:S,'New data'!$B:$B,'Summary new'!$B25,'New data'!$C:$C,'Summary new'!$C25,'New data'!$D:$D,'Summary new'!$D25)</f>
        <v>0.68461614847183161</v>
      </c>
      <c r="T25" s="1">
        <f>AVERAGEIFS('New data'!T:T,'New data'!$B:$B,'Summary new'!$B25,'New data'!$C:$C,'Summary new'!$C25,'New data'!$D:$D,'Summary new'!$D25)</f>
        <v>0.70300018042325918</v>
      </c>
      <c r="U25" s="1">
        <f>AVERAGEIFS('New data'!U:U,'New data'!$B:$B,'Summary new'!$B25,'New data'!$C:$C,'Summary new'!$C25,'New data'!$D:$D,'Summary new'!$D25)</f>
        <v>22</v>
      </c>
      <c r="V25" s="1">
        <f>AVERAGEIFS('New data'!V:V,'New data'!$B:$B,'Summary new'!$B25,'New data'!$C:$C,'Summary new'!$C25,'New data'!$D:$D,'Summary new'!$D25)</f>
        <v>2</v>
      </c>
      <c r="W25" s="1">
        <f>AVERAGEIFS('New data'!W:W,'New data'!$B:$B,'Summary new'!$B25,'New data'!$C:$C,'Summary new'!$C25,'New data'!$D:$D,'Summary new'!$D25)</f>
        <v>100</v>
      </c>
      <c r="X25" s="1">
        <f>AVERAGEIFS('New data'!X:X,'New data'!$B:$B,'Summary new'!$B25,'New data'!$C:$C,'Summary new'!$C25,'New data'!$D:$D,'Summary new'!$D25)</f>
        <v>0.40000000596046398</v>
      </c>
      <c r="Y25" s="1">
        <f>AVERAGEIFS('New data'!Y:Y,'New data'!$B:$B,'Summary new'!$B25,'New data'!$C:$C,'Summary new'!$C25,'New data'!$D:$D,'Summary new'!$D25)</f>
        <v>1.29999995231628</v>
      </c>
      <c r="Z25" s="1">
        <f>AVERAGEIFS('New data'!Z:Z,'New data'!$B:$B,'Summary new'!$B25,'New data'!$C:$C,'Summary new'!$C25,'New data'!$D:$D,'Summary new'!$D25)</f>
        <v>0.89999997615814198</v>
      </c>
      <c r="AA25" s="1">
        <f>AVERAGEIFS('New data'!AA:AA,'New data'!$B:$B,'Summary new'!$B25,'New data'!$C:$C,'Summary new'!$C25,'New data'!$D:$D,'Summary new'!$D25)</f>
        <v>1944.8116451501846</v>
      </c>
      <c r="AB25" s="1">
        <f>AVERAGEIFS('New data'!AB:AB,'New data'!$B:$B,'Summary new'!$B25,'New data'!$C:$C,'Summary new'!$C25,'New data'!$D:$D,'Summary new'!$D25)</f>
        <v>151.81113207340229</v>
      </c>
      <c r="AC25" s="1">
        <f>AVERAGEIFS('New data'!AC:AC,'New data'!$B:$B,'Summary new'!$B25,'New data'!$C:$C,'Summary new'!$C25,'New data'!$D:$D,'Summary new'!$D25)</f>
        <v>55.287062644958468</v>
      </c>
      <c r="AD25" s="1">
        <f>AVERAGEIFS('New data'!AD:AD,'New data'!$B:$B,'Summary new'!$B25,'New data'!$C:$C,'Summary new'!$C25,'New data'!$D:$D,'Summary new'!$D25)</f>
        <v>77.049792289733858</v>
      </c>
      <c r="AE25" s="1">
        <f>AVERAGEIFS('New data'!AE:AE,'New data'!$B:$B,'Summary new'!$B25,'New data'!$C:$C,'Summary new'!$C25,'New data'!$D:$D,'Summary new'!$D25)</f>
        <v>7.9109387588687046</v>
      </c>
      <c r="AF25" s="1">
        <f>AVERAGEIFS('New data'!AF:AF,'New data'!$B:$B,'Summary new'!$B25,'New data'!$C:$C,'Summary new'!$C25,'New data'!$D:$D,'Summary new'!$D25)</f>
        <v>9.681818855460719</v>
      </c>
      <c r="AG25" s="1">
        <f>AVERAGEIFS('New data'!AG:AG,'New data'!$B:$B,'Summary new'!$B25,'New data'!$C:$C,'Summary new'!$C25,'New data'!$D:$D,'Summary new'!$D25)</f>
        <v>1.8559971004724449</v>
      </c>
      <c r="AH25" s="1">
        <f>AVERAGEIFS('New data'!AH:AH,'New data'!$B:$B,'Summary new'!$B25,'New data'!$C:$C,'Summary new'!$C25,'New data'!$D:$D,'Summary new'!$D25)</f>
        <v>1.3386719822883562</v>
      </c>
      <c r="AI25" s="1">
        <f>AVERAGEIFS('New data'!AI:AI,'New data'!$B:$B,'Summary new'!$B25,'New data'!$C:$C,'Summary new'!$C25,'New data'!$D:$D,'Summary new'!$D25)</f>
        <v>0.15023698041977782</v>
      </c>
      <c r="AJ25" s="1">
        <f>AVERAGEIFS('New data'!AJ:AJ,'New data'!$B:$B,'Summary new'!$B25,'New data'!$C:$C,'Summary new'!$C25,'New data'!$D:$D,'Summary new'!$D25)</f>
        <v>0.2690814034433513</v>
      </c>
      <c r="AK25" s="1">
        <f>AVERAGEIFS('New data'!AK:AK,'New data'!$B:$B,'Summary new'!$B25,'New data'!$C:$C,'Summary new'!$C25,'New data'!$D:$D,'Summary new'!$D25)</f>
        <v>0.11194887900082742</v>
      </c>
      <c r="AL25" s="1">
        <f>AVERAGEIFS('New data'!AL:AL,'New data'!$B:$B,'Summary new'!$B25,'New data'!$C:$C,'Summary new'!$C25,'New data'!$D:$D,'Summary new'!$D25)</f>
        <v>8.4114156340752574E-2</v>
      </c>
      <c r="AM25" s="1">
        <f>AVERAGEIFS('New data'!AM:AM,'New data'!$B:$B,'Summary new'!$B25,'New data'!$C:$C,'Summary new'!$C25,'New data'!$D:$D,'Summary new'!$D25)</f>
        <v>6.8954713549359532</v>
      </c>
    </row>
    <row r="26" spans="1:39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Facing</v>
      </c>
      <c r="E26" t="s">
        <v>374</v>
      </c>
      <c r="F26" s="1">
        <f>AVERAGEIFS('New data'!F:F,'New data'!$B:$B,'Summary new'!$B26,'New data'!$C:$C,'Summary new'!$C26,'New data'!$D:$D,'Summary new'!$D26)</f>
        <v>74.04700875282272</v>
      </c>
      <c r="G26" s="1">
        <f>AVERAGEIFS('New data'!G:G,'New data'!$B:$B,'Summary new'!$B26,'New data'!$C:$C,'Summary new'!$C26,'New data'!$D:$D,'Summary new'!$D26)</f>
        <v>58.996102809905963</v>
      </c>
      <c r="H26" s="1">
        <f>AVERAGEIFS('New data'!H:H,'New data'!$B:$B,'Summary new'!$B26,'New data'!$C:$C,'Summary new'!$C26,'New data'!$D:$D,'Summary new'!$D26)</f>
        <v>84.274900197982731</v>
      </c>
      <c r="I26" s="1">
        <f>AVERAGEIFS('New data'!I:I,'New data'!$B:$B,'Summary new'!$B26,'New data'!$C:$C,'Summary new'!$C26,'New data'!$D:$D,'Summary new'!$D26)</f>
        <v>54.119124412536578</v>
      </c>
      <c r="J26" s="1">
        <f>AVERAGEIFS('New data'!J:J,'New data'!$B:$B,'Summary new'!$B26,'New data'!$C:$C,'Summary new'!$C26,'New data'!$D:$D,'Summary new'!$D26)</f>
        <v>74.050285220146137</v>
      </c>
      <c r="K26" s="1">
        <f>AVERAGEIFS('New data'!K:K,'New data'!$B:$B,'Summary new'!$B26,'New data'!$C:$C,'Summary new'!$C26,'New data'!$D:$D,'Summary new'!$D26)</f>
        <v>47.953624784946392</v>
      </c>
      <c r="L26" s="1">
        <f>AVERAGEIFS('New data'!L:L,'New data'!$B:$B,'Summary new'!$B26,'New data'!$C:$C,'Summary new'!$C26,'New data'!$D:$D,'Summary new'!$D26)</f>
        <v>102.17178583145103</v>
      </c>
      <c r="M26" s="1">
        <f>AVERAGEIFS('New data'!M:M,'New data'!$B:$B,'Summary new'!$B26,'New data'!$C:$C,'Summary new'!$C26,'New data'!$D:$D,'Summary new'!$D26)</f>
        <v>76.566570162773061</v>
      </c>
      <c r="N26" s="1">
        <f>AVERAGEIFS('New data'!N:N,'New data'!$B:$B,'Summary new'!$B26,'New data'!$C:$C,'Summary new'!$C26,'New data'!$D:$D,'Summary new'!$D26)</f>
        <v>0.76649999991059259</v>
      </c>
      <c r="O26" s="1">
        <f>AVERAGEIFS('New data'!O:O,'New data'!$B:$B,'Summary new'!$B26,'New data'!$C:$C,'Summary new'!$C26,'New data'!$D:$D,'Summary new'!$D26)</f>
        <v>0.52226236648857549</v>
      </c>
      <c r="P26" s="1">
        <f>AVERAGEIFS('New data'!P:P,'New data'!$B:$B,'Summary new'!$B26,'New data'!$C:$C,'Summary new'!$C26,'New data'!$D:$D,'Summary new'!$D26)</f>
        <v>0.5618935097008938</v>
      </c>
      <c r="Q26" s="1">
        <f>AVERAGEIFS('New data'!Q:Q,'New data'!$B:$B,'Summary new'!$B26,'New data'!$C:$C,'Summary new'!$C26,'New data'!$D:$D,'Summary new'!$D26)</f>
        <v>0.53945425152778581</v>
      </c>
      <c r="R26" s="1">
        <f>AVERAGEIFS('New data'!R:R,'New data'!$B:$B,'Summary new'!$B26,'New data'!$C:$C,'Summary new'!$C26,'New data'!$D:$D,'Summary new'!$D26)</f>
        <v>0.57259143888950292</v>
      </c>
      <c r="S26" s="1">
        <f>AVERAGEIFS('New data'!S:S,'New data'!$B:$B,'Summary new'!$B26,'New data'!$C:$C,'Summary new'!$C26,'New data'!$D:$D,'Summary new'!$D26)</f>
        <v>0.61881580576300554</v>
      </c>
      <c r="T26" s="1">
        <f>AVERAGEIFS('New data'!T:T,'New data'!$B:$B,'Summary new'!$B26,'New data'!$C:$C,'Summary new'!$C26,'New data'!$D:$D,'Summary new'!$D26)</f>
        <v>0.63696783408522561</v>
      </c>
      <c r="U26" s="1">
        <f>AVERAGEIFS('New data'!U:U,'New data'!$B:$B,'Summary new'!$B26,'New data'!$C:$C,'Summary new'!$C26,'New data'!$D:$D,'Summary new'!$D26)</f>
        <v>19.375</v>
      </c>
      <c r="V26" s="1">
        <f>AVERAGEIFS('New data'!V:V,'New data'!$B:$B,'Summary new'!$B26,'New data'!$C:$C,'Summary new'!$C26,'New data'!$D:$D,'Summary new'!$D26)</f>
        <v>2</v>
      </c>
      <c r="W26" s="1">
        <f>AVERAGEIFS('New data'!W:W,'New data'!$B:$B,'Summary new'!$B26,'New data'!$C:$C,'Summary new'!$C26,'New data'!$D:$D,'Summary new'!$D26)</f>
        <v>100</v>
      </c>
      <c r="X26" s="1">
        <f>AVERAGEIFS('New data'!X:X,'New data'!$B:$B,'Summary new'!$B26,'New data'!$C:$C,'Summary new'!$C26,'New data'!$D:$D,'Summary new'!$D26)</f>
        <v>0.40000000596046398</v>
      </c>
      <c r="Y26" s="1">
        <f>AVERAGEIFS('New data'!Y:Y,'New data'!$B:$B,'Summary new'!$B26,'New data'!$C:$C,'Summary new'!$C26,'New data'!$D:$D,'Summary new'!$D26)</f>
        <v>1.29999995231628</v>
      </c>
      <c r="Z26" s="1">
        <f>AVERAGEIFS('New data'!Z:Z,'New data'!$B:$B,'Summary new'!$B26,'New data'!$C:$C,'Summary new'!$C26,'New data'!$D:$D,'Summary new'!$D26)</f>
        <v>0.89999997615814198</v>
      </c>
      <c r="AA26" s="1">
        <f>AVERAGEIFS('New data'!AA:AA,'New data'!$B:$B,'Summary new'!$B26,'New data'!$C:$C,'Summary new'!$C26,'New data'!$D:$D,'Summary new'!$D26)</f>
        <v>137.52096720784891</v>
      </c>
      <c r="AB26" s="1">
        <f>AVERAGEIFS('New data'!AB:AB,'New data'!$B:$B,'Summary new'!$B26,'New data'!$C:$C,'Summary new'!$C26,'New data'!$D:$D,'Summary new'!$D26)</f>
        <v>152.65481582283957</v>
      </c>
      <c r="AC26" s="1">
        <f>AVERAGEIFS('New data'!AC:AC,'New data'!$B:$B,'Summary new'!$B26,'New data'!$C:$C,'Summary new'!$C26,'New data'!$D:$D,'Summary new'!$D26)</f>
        <v>68.734915256500216</v>
      </c>
      <c r="AD26" s="1">
        <f>AVERAGEIFS('New data'!AD:AD,'New data'!$B:$B,'Summary new'!$B26,'New data'!$C:$C,'Summary new'!$C26,'New data'!$D:$D,'Summary new'!$D26)</f>
        <v>77.049792289733858</v>
      </c>
      <c r="AE26" s="1">
        <f>AVERAGEIFS('New data'!AE:AE,'New data'!$B:$B,'Summary new'!$B26,'New data'!$C:$C,'Summary new'!$C26,'New data'!$D:$D,'Summary new'!$D26)</f>
        <v>7.0973126651951901</v>
      </c>
      <c r="AF26" s="1">
        <f>AVERAGEIFS('New data'!AF:AF,'New data'!$B:$B,'Summary new'!$B26,'New data'!$C:$C,'Summary new'!$C26,'New data'!$D:$D,'Summary new'!$D26)</f>
        <v>9.7156803193502004</v>
      </c>
      <c r="AG26" s="1">
        <f>AVERAGEIFS('New data'!AG:AG,'New data'!$B:$B,'Summary new'!$B26,'New data'!$C:$C,'Summary new'!$C26,'New data'!$D:$D,'Summary new'!$D26)</f>
        <v>1.4069989770650813</v>
      </c>
      <c r="AH26" s="1">
        <f>AVERAGEIFS('New data'!AH:AH,'New data'!$B:$B,'Summary new'!$B26,'New data'!$C:$C,'Summary new'!$C26,'New data'!$D:$D,'Summary new'!$D26)</f>
        <v>1.3386719822883562</v>
      </c>
      <c r="AI26" s="1">
        <f>AVERAGEIFS('New data'!AI:AI,'New data'!$B:$B,'Summary new'!$B26,'New data'!$C:$C,'Summary new'!$C26,'New data'!$D:$D,'Summary new'!$D26)</f>
        <v>1.6278040049296394E-2</v>
      </c>
      <c r="AJ26" s="1">
        <f>AVERAGEIFS('New data'!AJ:AJ,'New data'!$B:$B,'Summary new'!$B26,'New data'!$C:$C,'Summary new'!$C26,'New data'!$D:$D,'Summary new'!$D26)</f>
        <v>0.32178688597614347</v>
      </c>
      <c r="AK26" s="1">
        <f>AVERAGEIFS('New data'!AK:AK,'New data'!$B:$B,'Summary new'!$B26,'New data'!$C:$C,'Summary new'!$C26,'New data'!$D:$D,'Summary new'!$D26)</f>
        <v>0.90764464810955037</v>
      </c>
      <c r="AL26" s="1">
        <f>AVERAGEIFS('New data'!AL:AL,'New data'!$B:$B,'Summary new'!$B26,'New data'!$C:$C,'Summary new'!$C26,'New data'!$D:$D,'Summary new'!$D26)</f>
        <v>0.7977939331048618</v>
      </c>
      <c r="AM26" s="1">
        <f>AVERAGEIFS('New data'!AM:AM,'New data'!$B:$B,'Summary new'!$B26,'New data'!$C:$C,'Summary new'!$C26,'New data'!$D:$D,'Summary new'!$D26)</f>
        <v>0.60954174877683309</v>
      </c>
    </row>
    <row r="27" spans="1:39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Facing</v>
      </c>
      <c r="E27" t="s">
        <v>375</v>
      </c>
      <c r="F27" s="1">
        <f>AVERAGEIFS('New data'!F:F,'New data'!$B:$B,'Summary new'!$B27,'New data'!$C:$C,'Summary new'!$C27,'New data'!$D:$D,'Summary new'!$D27)</f>
        <v>91.728901863097875</v>
      </c>
      <c r="G27" s="1">
        <f>AVERAGEIFS('New data'!G:G,'New data'!$B:$B,'Summary new'!$B27,'New data'!$C:$C,'Summary new'!$C27,'New data'!$D:$D,'Summary new'!$D27)</f>
        <v>61.737473964691098</v>
      </c>
      <c r="H27" s="1">
        <f>AVERAGEIFS('New data'!H:H,'New data'!$B:$B,'Summary new'!$B27,'New data'!$C:$C,'Summary new'!$C27,'New data'!$D:$D,'Summary new'!$D27)</f>
        <v>101.43141984939524</v>
      </c>
      <c r="I27" s="1">
        <f>AVERAGEIFS('New data'!I:I,'New data'!$B:$B,'Summary new'!$B27,'New data'!$C:$C,'Summary new'!$C27,'New data'!$D:$D,'Summary new'!$D27)</f>
        <v>63.721875667571979</v>
      </c>
      <c r="J27" s="1">
        <f>AVERAGEIFS('New data'!J:J,'New data'!$B:$B,'Summary new'!$B27,'New data'!$C:$C,'Summary new'!$C27,'New data'!$D:$D,'Summary new'!$D27)</f>
        <v>93.064581155776608</v>
      </c>
      <c r="K27" s="1">
        <f>AVERAGEIFS('New data'!K:K,'New data'!$B:$B,'Summary new'!$B27,'New data'!$C:$C,'Summary new'!$C27,'New data'!$D:$D,'Summary new'!$D27)</f>
        <v>58.879875659942577</v>
      </c>
      <c r="L27" s="1">
        <f>AVERAGEIFS('New data'!L:L,'New data'!$B:$B,'Summary new'!$B27,'New data'!$C:$C,'Summary new'!$C27,'New data'!$D:$D,'Summary new'!$D27)</f>
        <v>113.22485899925184</v>
      </c>
      <c r="M27" s="1">
        <f>AVERAGEIFS('New data'!M:M,'New data'!$B:$B,'Summary new'!$B27,'New data'!$C:$C,'Summary new'!$C27,'New data'!$D:$D,'Summary new'!$D27)</f>
        <v>81.399901390075456</v>
      </c>
      <c r="N27" s="1">
        <f>AVERAGEIFS('New data'!N:N,'New data'!$B:$B,'Summary new'!$B27,'New data'!$C:$C,'Summary new'!$C27,'New data'!$D:$D,'Summary new'!$D27)</f>
        <v>0.74437500163912729</v>
      </c>
      <c r="O27" s="1">
        <f>AVERAGEIFS('New data'!O:O,'New data'!$B:$B,'Summary new'!$B27,'New data'!$C:$C,'Summary new'!$C27,'New data'!$D:$D,'Summary new'!$D27)</f>
        <v>0.56655883789062467</v>
      </c>
      <c r="P27" s="1">
        <f>AVERAGEIFS('New data'!P:P,'New data'!$B:$B,'Summary new'!$B27,'New data'!$C:$C,'Summary new'!$C27,'New data'!$D:$D,'Summary new'!$D27)</f>
        <v>0.64759373292326872</v>
      </c>
      <c r="Q27" s="1">
        <f>AVERAGEIFS('New data'!Q:Q,'New data'!$B:$B,'Summary new'!$B27,'New data'!$C:$C,'Summary new'!$C27,'New data'!$D:$D,'Summary new'!$D27)</f>
        <v>0.59514159709215109</v>
      </c>
      <c r="R27" s="1">
        <f>AVERAGEIFS('New data'!R:R,'New data'!$B:$B,'Summary new'!$B27,'New data'!$C:$C,'Summary new'!$C27,'New data'!$D:$D,'Summary new'!$D27)</f>
        <v>0.6017667874693865</v>
      </c>
      <c r="S27" s="1">
        <f>AVERAGEIFS('New data'!S:S,'New data'!$B:$B,'Summary new'!$B27,'New data'!$C:$C,'Summary new'!$C27,'New data'!$D:$D,'Summary new'!$D27)</f>
        <v>0.64106182008981671</v>
      </c>
      <c r="T27" s="1">
        <f>AVERAGEIFS('New data'!T:T,'New data'!$B:$B,'Summary new'!$B27,'New data'!$C:$C,'Summary new'!$C27,'New data'!$D:$D,'Summary new'!$D27)</f>
        <v>0.65865803509950582</v>
      </c>
      <c r="U27" s="1">
        <f>AVERAGEIFS('New data'!U:U,'New data'!$B:$B,'Summary new'!$B27,'New data'!$C:$C,'Summary new'!$C27,'New data'!$D:$D,'Summary new'!$D27)</f>
        <v>19.75</v>
      </c>
      <c r="V27" s="1">
        <f>AVERAGEIFS('New data'!V:V,'New data'!$B:$B,'Summary new'!$B27,'New data'!$C:$C,'Summary new'!$C27,'New data'!$D:$D,'Summary new'!$D27)</f>
        <v>2</v>
      </c>
      <c r="W27" s="1">
        <f>AVERAGEIFS('New data'!W:W,'New data'!$B:$B,'Summary new'!$B27,'New data'!$C:$C,'Summary new'!$C27,'New data'!$D:$D,'Summary new'!$D27)</f>
        <v>100</v>
      </c>
      <c r="X27" s="1">
        <f>AVERAGEIFS('New data'!X:X,'New data'!$B:$B,'Summary new'!$B27,'New data'!$C:$C,'Summary new'!$C27,'New data'!$D:$D,'Summary new'!$D27)</f>
        <v>0.40000000596046398</v>
      </c>
      <c r="Y27" s="1">
        <f>AVERAGEIFS('New data'!Y:Y,'New data'!$B:$B,'Summary new'!$B27,'New data'!$C:$C,'Summary new'!$C27,'New data'!$D:$D,'Summary new'!$D27)</f>
        <v>1.29999995231628</v>
      </c>
      <c r="Z27" s="1">
        <f>AVERAGEIFS('New data'!Z:Z,'New data'!$B:$B,'Summary new'!$B27,'New data'!$C:$C,'Summary new'!$C27,'New data'!$D:$D,'Summary new'!$D27)</f>
        <v>0.89999997615814198</v>
      </c>
      <c r="AA27" s="1">
        <f>AVERAGEIFS('New data'!AA:AA,'New data'!$B:$B,'Summary new'!$B27,'New data'!$C:$C,'Summary new'!$C27,'New data'!$D:$D,'Summary new'!$D27)</f>
        <v>134.86236779764278</v>
      </c>
      <c r="AB27" s="1">
        <f>AVERAGEIFS('New data'!AB:AB,'New data'!$B:$B,'Summary new'!$B27,'New data'!$C:$C,'Summary new'!$C27,'New data'!$D:$D,'Summary new'!$D27)</f>
        <v>152.66029053926451</v>
      </c>
      <c r="AC27" s="1">
        <f>AVERAGEIFS('New data'!AC:AC,'New data'!$B:$B,'Summary new'!$B27,'New data'!$C:$C,'Summary new'!$C27,'New data'!$D:$D,'Summary new'!$D27)</f>
        <v>69.534973144531207</v>
      </c>
      <c r="AD27" s="1">
        <f>AVERAGEIFS('New data'!AD:AD,'New data'!$B:$B,'Summary new'!$B27,'New data'!$C:$C,'Summary new'!$C27,'New data'!$D:$D,'Summary new'!$D27)</f>
        <v>77.049792289733858</v>
      </c>
      <c r="AE27" s="1">
        <f>AVERAGEIFS('New data'!AE:AE,'New data'!$B:$B,'Summary new'!$B27,'New data'!$C:$C,'Summary new'!$C27,'New data'!$D:$D,'Summary new'!$D27)</f>
        <v>8.3840564580168504</v>
      </c>
      <c r="AF27" s="1">
        <f>AVERAGEIFS('New data'!AF:AF,'New data'!$B:$B,'Summary new'!$B27,'New data'!$C:$C,'Summary new'!$C27,'New data'!$D:$D,'Summary new'!$D27)</f>
        <v>9.7995603268500187</v>
      </c>
      <c r="AG27" s="1">
        <f>AVERAGEIFS('New data'!AG:AG,'New data'!$B:$B,'Summary new'!$B27,'New data'!$C:$C,'Summary new'!$C27,'New data'!$D:$D,'Summary new'!$D27)</f>
        <v>1.4214643537998148</v>
      </c>
      <c r="AH27" s="1">
        <f>AVERAGEIFS('New data'!AH:AH,'New data'!$B:$B,'Summary new'!$B27,'New data'!$C:$C,'Summary new'!$C27,'New data'!$D:$D,'Summary new'!$D27)</f>
        <v>1.3386719822883562</v>
      </c>
      <c r="AI27" s="1">
        <f>AVERAGEIFS('New data'!AI:AI,'New data'!$B:$B,'Summary new'!$B27,'New data'!$C:$C,'Summary new'!$C27,'New data'!$D:$D,'Summary new'!$D27)</f>
        <v>1.5516051073094913E-2</v>
      </c>
      <c r="AJ27" s="1">
        <f>AVERAGEIFS('New data'!AJ:AJ,'New data'!$B:$B,'Summary new'!$B27,'New data'!$C:$C,'Summary new'!$C27,'New data'!$D:$D,'Summary new'!$D27)</f>
        <v>0.52246024805577762</v>
      </c>
      <c r="AK27" s="1">
        <f>AVERAGEIFS('New data'!AK:AK,'New data'!$B:$B,'Summary new'!$B27,'New data'!$C:$C,'Summary new'!$C27,'New data'!$D:$D,'Summary new'!$D27)</f>
        <v>0.83366805494442309</v>
      </c>
      <c r="AL27" s="1">
        <f>AVERAGEIFS('New data'!AL:AL,'New data'!$B:$B,'Summary new'!$B27,'New data'!$C:$C,'Summary new'!$C27,'New data'!$D:$D,'Summary new'!$D27)</f>
        <v>0.77459795631532802</v>
      </c>
      <c r="AM27" s="1">
        <f>AVERAGEIFS('New data'!AM:AM,'New data'!$B:$B,'Summary new'!$B27,'New data'!$C:$C,'Summary new'!$C27,'New data'!$D:$D,'Summary new'!$D27)</f>
        <v>0.75593601343328909</v>
      </c>
    </row>
    <row r="28" spans="1:39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Facing</v>
      </c>
      <c r="E28" t="s">
        <v>376</v>
      </c>
      <c r="F28" s="1">
        <f>AVERAGEIFS('New data'!F:F,'New data'!$B:$B,'Summary new'!$B28,'New data'!$C:$C,'Summary new'!$C28,'New data'!$D:$D,'Summary new'!$D28)</f>
        <v>125.52457928657492</v>
      </c>
      <c r="G28" s="1">
        <f>AVERAGEIFS('New data'!G:G,'New data'!$B:$B,'Summary new'!$B28,'New data'!$C:$C,'Summary new'!$C28,'New data'!$D:$D,'Summary new'!$D28)</f>
        <v>80.889638900756651</v>
      </c>
      <c r="H28" s="1">
        <f>AVERAGEIFS('New data'!H:H,'New data'!$B:$B,'Summary new'!$B28,'New data'!$C:$C,'Summary new'!$C28,'New data'!$D:$D,'Summary new'!$D28)</f>
        <v>132.28486156463563</v>
      </c>
      <c r="I28" s="1">
        <f>AVERAGEIFS('New data'!I:I,'New data'!$B:$B,'Summary new'!$B28,'New data'!$C:$C,'Summary new'!$C28,'New data'!$D:$D,'Summary new'!$D28)</f>
        <v>86.795876026153408</v>
      </c>
      <c r="J28" s="1">
        <f>AVERAGEIFS('New data'!J:J,'New data'!$B:$B,'Summary new'!$B28,'New data'!$C:$C,'Summary new'!$C28,'New data'!$D:$D,'Summary new'!$D28)</f>
        <v>123.09001803398081</v>
      </c>
      <c r="K28" s="1">
        <f>AVERAGEIFS('New data'!K:K,'New data'!$B:$B,'Summary new'!$B28,'New data'!$C:$C,'Summary new'!$C28,'New data'!$D:$D,'Summary new'!$D28)</f>
        <v>81.545874834060527</v>
      </c>
      <c r="L28" s="1">
        <f>AVERAGEIFS('New data'!L:L,'New data'!$B:$B,'Summary new'!$B28,'New data'!$C:$C,'Summary new'!$C28,'New data'!$D:$D,'Summary new'!$D28)</f>
        <v>115.10467338561963</v>
      </c>
      <c r="M28" s="1">
        <f>AVERAGEIFS('New data'!M:M,'New data'!$B:$B,'Summary new'!$B28,'New data'!$C:$C,'Summary new'!$C28,'New data'!$D:$D,'Summary new'!$D28)</f>
        <v>62.908392429351579</v>
      </c>
      <c r="N28" s="1">
        <f>AVERAGEIFS('New data'!N:N,'New data'!$B:$B,'Summary new'!$B28,'New data'!$C:$C,'Summary new'!$C28,'New data'!$D:$D,'Summary new'!$D28)</f>
        <v>0.72587499395012822</v>
      </c>
      <c r="O28" s="1">
        <f>AVERAGEIFS('New data'!O:O,'New data'!$B:$B,'Summary new'!$B28,'New data'!$C:$C,'Summary new'!$C28,'New data'!$D:$D,'Summary new'!$D28)</f>
        <v>0.59001697972416822</v>
      </c>
      <c r="P28" s="1">
        <f>AVERAGEIFS('New data'!P:P,'New data'!$B:$B,'Summary new'!$B28,'New data'!$C:$C,'Summary new'!$C28,'New data'!$D:$D,'Summary new'!$D28)</f>
        <v>0.63894126191735223</v>
      </c>
      <c r="Q28" s="1">
        <f>AVERAGEIFS('New data'!Q:Q,'New data'!$B:$B,'Summary new'!$B28,'New data'!$C:$C,'Summary new'!$C28,'New data'!$D:$D,'Summary new'!$D28)</f>
        <v>0.58752473443746511</v>
      </c>
      <c r="R28" s="1">
        <f>AVERAGEIFS('New data'!R:R,'New data'!$B:$B,'Summary new'!$B28,'New data'!$C:$C,'Summary new'!$C28,'New data'!$D:$D,'Summary new'!$D28)</f>
        <v>0.58939923346042589</v>
      </c>
      <c r="S28" s="1">
        <f>AVERAGEIFS('New data'!S:S,'New data'!$B:$B,'Summary new'!$B28,'New data'!$C:$C,'Summary new'!$C28,'New data'!$D:$D,'Summary new'!$D28)</f>
        <v>0.6292016133666033</v>
      </c>
      <c r="T28" s="1">
        <f>AVERAGEIFS('New data'!T:T,'New data'!$B:$B,'Summary new'!$B28,'New data'!$C:$C,'Summary new'!$C28,'New data'!$D:$D,'Summary new'!$D28)</f>
        <v>0.6433550417423245</v>
      </c>
      <c r="U28" s="1">
        <f>AVERAGEIFS('New data'!U:U,'New data'!$B:$B,'Summary new'!$B28,'New data'!$C:$C,'Summary new'!$C28,'New data'!$D:$D,'Summary new'!$D28)</f>
        <v>20.875</v>
      </c>
      <c r="V28" s="1">
        <f>AVERAGEIFS('New data'!V:V,'New data'!$B:$B,'Summary new'!$B28,'New data'!$C:$C,'Summary new'!$C28,'New data'!$D:$D,'Summary new'!$D28)</f>
        <v>2</v>
      </c>
      <c r="W28" s="1">
        <f>AVERAGEIFS('New data'!W:W,'New data'!$B:$B,'Summary new'!$B28,'New data'!$C:$C,'Summary new'!$C28,'New data'!$D:$D,'Summary new'!$D28)</f>
        <v>100</v>
      </c>
      <c r="X28" s="1">
        <f>AVERAGEIFS('New data'!X:X,'New data'!$B:$B,'Summary new'!$B28,'New data'!$C:$C,'Summary new'!$C28,'New data'!$D:$D,'Summary new'!$D28)</f>
        <v>0.40000000596046398</v>
      </c>
      <c r="Y28" s="1">
        <f>AVERAGEIFS('New data'!Y:Y,'New data'!$B:$B,'Summary new'!$B28,'New data'!$C:$C,'Summary new'!$C28,'New data'!$D:$D,'Summary new'!$D28)</f>
        <v>1.29999995231628</v>
      </c>
      <c r="Z28" s="1">
        <f>AVERAGEIFS('New data'!Z:Z,'New data'!$B:$B,'Summary new'!$B28,'New data'!$C:$C,'Summary new'!$C28,'New data'!$D:$D,'Summary new'!$D28)</f>
        <v>0.89999997615814198</v>
      </c>
      <c r="AA28" s="1">
        <f>AVERAGEIFS('New data'!AA:AA,'New data'!$B:$B,'Summary new'!$B28,'New data'!$C:$C,'Summary new'!$C28,'New data'!$D:$D,'Summary new'!$D28)</f>
        <v>77.171320263296209</v>
      </c>
      <c r="AB28" s="1">
        <f>AVERAGEIFS('New data'!AB:AB,'New data'!$B:$B,'Summary new'!$B28,'New data'!$C:$C,'Summary new'!$C28,'New data'!$D:$D,'Summary new'!$D28)</f>
        <v>151.77276612818241</v>
      </c>
      <c r="AC28" s="1">
        <f>AVERAGEIFS('New data'!AC:AC,'New data'!$B:$B,'Summary new'!$B28,'New data'!$C:$C,'Summary new'!$C28,'New data'!$D:$D,'Summary new'!$D28)</f>
        <v>45.132075309753404</v>
      </c>
      <c r="AD28" s="1">
        <f>AVERAGEIFS('New data'!AD:AD,'New data'!$B:$B,'Summary new'!$B28,'New data'!$C:$C,'Summary new'!$C28,'New data'!$D:$D,'Summary new'!$D28)</f>
        <v>77.049792289733858</v>
      </c>
      <c r="AE28" s="1">
        <f>AVERAGEIFS('New data'!AE:AE,'New data'!$B:$B,'Summary new'!$B28,'New data'!$C:$C,'Summary new'!$C28,'New data'!$D:$D,'Summary new'!$D28)</f>
        <v>8.6703699291683609</v>
      </c>
      <c r="AF28" s="1">
        <f>AVERAGEIFS('New data'!AF:AF,'New data'!$B:$B,'Summary new'!$B28,'New data'!$C:$C,'Summary new'!$C28,'New data'!$D:$D,'Summary new'!$D28)</f>
        <v>9.7302011209539927</v>
      </c>
      <c r="AG28" s="1">
        <f>AVERAGEIFS('New data'!AG:AG,'New data'!$B:$B,'Summary new'!$B28,'New data'!$C:$C,'Summary new'!$C28,'New data'!$D:$D,'Summary new'!$D28)</f>
        <v>1.5895966291427575</v>
      </c>
      <c r="AH28" s="1">
        <f>AVERAGEIFS('New data'!AH:AH,'New data'!$B:$B,'Summary new'!$B28,'New data'!$C:$C,'Summary new'!$C28,'New data'!$D:$D,'Summary new'!$D28)</f>
        <v>1.3386719822883562</v>
      </c>
      <c r="AI28" s="1">
        <f>AVERAGEIFS('New data'!AI:AI,'New data'!$B:$B,'Summary new'!$B28,'New data'!$C:$C,'Summary new'!$C28,'New data'!$D:$D,'Summary new'!$D28)</f>
        <v>1.9111525320814216E-2</v>
      </c>
      <c r="AJ28" s="1">
        <f>AVERAGEIFS('New data'!AJ:AJ,'New data'!$B:$B,'Summary new'!$B28,'New data'!$C:$C,'Summary new'!$C28,'New data'!$D:$D,'Summary new'!$D28)</f>
        <v>0.50384654157429631</v>
      </c>
      <c r="AK28" s="1">
        <f>AVERAGEIFS('New data'!AK:AK,'New data'!$B:$B,'Summary new'!$B28,'New data'!$C:$C,'Summary new'!$C28,'New data'!$D:$D,'Summary new'!$D28)</f>
        <v>0.58004421813678653</v>
      </c>
      <c r="AL28" s="1">
        <f>AVERAGEIFS('New data'!AL:AL,'New data'!$B:$B,'Summary new'!$B28,'New data'!$C:$C,'Summary new'!$C28,'New data'!$D:$D,'Summary new'!$D28)</f>
        <v>0.55870320856798183</v>
      </c>
      <c r="AM28" s="1">
        <f>AVERAGEIFS('New data'!AM:AM,'New data'!$B:$B,'Summary new'!$B28,'New data'!$C:$C,'Summary new'!$C28,'New data'!$D:$D,'Summary new'!$D28)</f>
        <v>1.2316874891043434</v>
      </c>
    </row>
    <row r="29" spans="1:39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Facing</v>
      </c>
      <c r="E29" t="s">
        <v>377</v>
      </c>
      <c r="F29" s="1">
        <f>AVERAGEIFS('New data'!F:F,'New data'!$B:$B,'Summary new'!$B29,'New data'!$C:$C,'Summary new'!$C29,'New data'!$D:$D,'Summary new'!$D29)</f>
        <v>179.51059603691061</v>
      </c>
      <c r="G29" s="1">
        <f>AVERAGEIFS('New data'!G:G,'New data'!$B:$B,'Summary new'!$B29,'New data'!$C:$C,'Summary new'!$C29,'New data'!$D:$D,'Summary new'!$D29)</f>
        <v>111.16566133499141</v>
      </c>
      <c r="H29" s="1">
        <f>AVERAGEIFS('New data'!H:H,'New data'!$B:$B,'Summary new'!$B29,'New data'!$C:$C,'Summary new'!$C29,'New data'!$D:$D,'Summary new'!$D29)</f>
        <v>195.73742580413798</v>
      </c>
      <c r="I29" s="1">
        <f>AVERAGEIFS('New data'!I:I,'New data'!$B:$B,'Summary new'!$B29,'New data'!$C:$C,'Summary new'!$C29,'New data'!$D:$D,'Summary new'!$D29)</f>
        <v>119.59037494659418</v>
      </c>
      <c r="J29" s="1">
        <f>AVERAGEIFS('New data'!J:J,'New data'!$B:$B,'Summary new'!$B29,'New data'!$C:$C,'Summary new'!$C29,'New data'!$D:$D,'Summary new'!$D29)</f>
        <v>175.82400178909265</v>
      </c>
      <c r="K29" s="1">
        <f>AVERAGEIFS('New data'!K:K,'New data'!$B:$B,'Summary new'!$B29,'New data'!$C:$C,'Summary new'!$C29,'New data'!$D:$D,'Summary new'!$D29)</f>
        <v>108.81800019741053</v>
      </c>
      <c r="L29" s="1">
        <f>AVERAGEIFS('New data'!L:L,'New data'!$B:$B,'Summary new'!$B29,'New data'!$C:$C,'Summary new'!$C29,'New data'!$D:$D,'Summary new'!$D29)</f>
        <v>105.70342731475799</v>
      </c>
      <c r="M29" s="1">
        <f>AVERAGEIFS('New data'!M:M,'New data'!$B:$B,'Summary new'!$B29,'New data'!$C:$C,'Summary new'!$C29,'New data'!$D:$D,'Summary new'!$D29)</f>
        <v>49.123737394809638</v>
      </c>
      <c r="N29" s="1">
        <f>AVERAGEIFS('New data'!N:N,'New data'!$B:$B,'Summary new'!$B29,'New data'!$C:$C,'Summary new'!$C29,'New data'!$D:$D,'Summary new'!$D29)</f>
        <v>0.68374999240040735</v>
      </c>
      <c r="O29" s="1">
        <f>AVERAGEIFS('New data'!O:O,'New data'!$B:$B,'Summary new'!$B29,'New data'!$C:$C,'Summary new'!$C29,'New data'!$D:$D,'Summary new'!$D29)</f>
        <v>0.58639321848750059</v>
      </c>
      <c r="P29" s="1">
        <f>AVERAGEIFS('New data'!P:P,'New data'!$B:$B,'Summary new'!$B29,'New data'!$C:$C,'Summary new'!$C29,'New data'!$D:$D,'Summary new'!$D29)</f>
        <v>0.66341777890920584</v>
      </c>
      <c r="Q29" s="1">
        <f>AVERAGEIFS('New data'!Q:Q,'New data'!$B:$B,'Summary new'!$B29,'New data'!$C:$C,'Summary new'!$C29,'New data'!$D:$D,'Summary new'!$D29)</f>
        <v>0.63646654039621309</v>
      </c>
      <c r="R29" s="1">
        <f>AVERAGEIFS('New data'!R:R,'New data'!$B:$B,'Summary new'!$B29,'New data'!$C:$C,'Summary new'!$C29,'New data'!$D:$D,'Summary new'!$D29)</f>
        <v>0.63623668253421739</v>
      </c>
      <c r="S29" s="1">
        <f>AVERAGEIFS('New data'!S:S,'New data'!$B:$B,'Summary new'!$B29,'New data'!$C:$C,'Summary new'!$C29,'New data'!$D:$D,'Summary new'!$D29)</f>
        <v>0.66255965083837476</v>
      </c>
      <c r="T29" s="1">
        <f>AVERAGEIFS('New data'!T:T,'New data'!$B:$B,'Summary new'!$B29,'New data'!$C:$C,'Summary new'!$C29,'New data'!$D:$D,'Summary new'!$D29)</f>
        <v>0.6776741966605182</v>
      </c>
      <c r="U29" s="1">
        <f>AVERAGEIFS('New data'!U:U,'New data'!$B:$B,'Summary new'!$B29,'New data'!$C:$C,'Summary new'!$C29,'New data'!$D:$D,'Summary new'!$D29)</f>
        <v>19.5</v>
      </c>
      <c r="V29" s="1">
        <f>AVERAGEIFS('New data'!V:V,'New data'!$B:$B,'Summary new'!$B29,'New data'!$C:$C,'Summary new'!$C29,'New data'!$D:$D,'Summary new'!$D29)</f>
        <v>2</v>
      </c>
      <c r="W29" s="1">
        <f>AVERAGEIFS('New data'!W:W,'New data'!$B:$B,'Summary new'!$B29,'New data'!$C:$C,'Summary new'!$C29,'New data'!$D:$D,'Summary new'!$D29)</f>
        <v>100</v>
      </c>
      <c r="X29" s="1">
        <f>AVERAGEIFS('New data'!X:X,'New data'!$B:$B,'Summary new'!$B29,'New data'!$C:$C,'Summary new'!$C29,'New data'!$D:$D,'Summary new'!$D29)</f>
        <v>0.40000000596046398</v>
      </c>
      <c r="Y29" s="1">
        <f>AVERAGEIFS('New data'!Y:Y,'New data'!$B:$B,'Summary new'!$B29,'New data'!$C:$C,'Summary new'!$C29,'New data'!$D:$D,'Summary new'!$D29)</f>
        <v>1.29999995231628</v>
      </c>
      <c r="Z29" s="1">
        <f>AVERAGEIFS('New data'!Z:Z,'New data'!$B:$B,'Summary new'!$B29,'New data'!$C:$C,'Summary new'!$C29,'New data'!$D:$D,'Summary new'!$D29)</f>
        <v>0.89999997615814198</v>
      </c>
      <c r="AA29" s="1">
        <f>AVERAGEIFS('New data'!AA:AA,'New data'!$B:$B,'Summary new'!$B29,'New data'!$C:$C,'Summary new'!$C29,'New data'!$D:$D,'Summary new'!$D29)</f>
        <v>110.692397173494</v>
      </c>
      <c r="AB29" s="1">
        <f>AVERAGEIFS('New data'!AB:AB,'New data'!$B:$B,'Summary new'!$B29,'New data'!$C:$C,'Summary new'!$C29,'New data'!$D:$D,'Summary new'!$D29)</f>
        <v>152.84018945693947</v>
      </c>
      <c r="AC29" s="1">
        <f>AVERAGEIFS('New data'!AC:AC,'New data'!$B:$B,'Summary new'!$B29,'New data'!$C:$C,'Summary new'!$C29,'New data'!$D:$D,'Summary new'!$D29)</f>
        <v>63.100984573364208</v>
      </c>
      <c r="AD29" s="1">
        <f>AVERAGEIFS('New data'!AD:AD,'New data'!$B:$B,'Summary new'!$B29,'New data'!$C:$C,'Summary new'!$C29,'New data'!$D:$D,'Summary new'!$D29)</f>
        <v>77.049792289733858</v>
      </c>
      <c r="AE29" s="1">
        <f>AVERAGEIFS('New data'!AE:AE,'New data'!$B:$B,'Summary new'!$B29,'New data'!$C:$C,'Summary new'!$C29,'New data'!$D:$D,'Summary new'!$D29)</f>
        <v>7.6335428243037251</v>
      </c>
      <c r="AF29" s="1">
        <f>AVERAGEIFS('New data'!AF:AF,'New data'!$B:$B,'Summary new'!$B29,'New data'!$C:$C,'Summary new'!$C29,'New data'!$D:$D,'Summary new'!$D29)</f>
        <v>9.8185304519720269</v>
      </c>
      <c r="AG29" s="1">
        <f>AVERAGEIFS('New data'!AG:AG,'New data'!$B:$B,'Summary new'!$B29,'New data'!$C:$C,'Summary new'!$C29,'New data'!$D:$D,'Summary new'!$D29)</f>
        <v>1.4707436412572812</v>
      </c>
      <c r="AH29" s="1">
        <f>AVERAGEIFS('New data'!AH:AH,'New data'!$B:$B,'Summary new'!$B29,'New data'!$C:$C,'Summary new'!$C29,'New data'!$D:$D,'Summary new'!$D29)</f>
        <v>1.3386719822883562</v>
      </c>
      <c r="AI29" s="1">
        <f>AVERAGEIFS('New data'!AI:AI,'New data'!$B:$B,'Summary new'!$B29,'New data'!$C:$C,'Summary new'!$C29,'New data'!$D:$D,'Summary new'!$D29)</f>
        <v>3.842038585808067E-2</v>
      </c>
      <c r="AJ29" s="1">
        <f>AVERAGEIFS('New data'!AJ:AJ,'New data'!$B:$B,'Summary new'!$B29,'New data'!$C:$C,'Summary new'!$C29,'New data'!$D:$D,'Summary new'!$D29)</f>
        <v>0.60408046934286153</v>
      </c>
      <c r="AK29" s="1">
        <f>AVERAGEIFS('New data'!AK:AK,'New data'!$B:$B,'Summary new'!$B29,'New data'!$C:$C,'Summary new'!$C29,'New data'!$D:$D,'Summary new'!$D29)</f>
        <v>9.5039486538970319E-3</v>
      </c>
      <c r="AL29" s="1">
        <f>AVERAGEIFS('New data'!AL:AL,'New data'!$B:$B,'Summary new'!$B29,'New data'!$C:$C,'Summary new'!$C29,'New data'!$D:$D,'Summary new'!$D29)</f>
        <v>-1.7118502852882703E-2</v>
      </c>
      <c r="AM29" s="1">
        <f>AVERAGEIFS('New data'!AM:AM,'New data'!$B:$B,'Summary new'!$B29,'New data'!$C:$C,'Summary new'!$C29,'New data'!$D:$D,'Summary new'!$D29)</f>
        <v>3.1134421706190674</v>
      </c>
    </row>
    <row r="30" spans="1:39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Facing</v>
      </c>
      <c r="E30" t="s">
        <v>378</v>
      </c>
      <c r="F30" s="1">
        <f>AVERAGEIFS('New data'!F:F,'New data'!$B:$B,'Summary new'!$B30,'New data'!$C:$C,'Summary new'!$C30,'New data'!$D:$D,'Summary new'!$D30)</f>
        <v>74.144143342971702</v>
      </c>
      <c r="G30" s="1">
        <f>AVERAGEIFS('New data'!G:G,'New data'!$B:$B,'Summary new'!$B30,'New data'!$C:$C,'Summary new'!$C30,'New data'!$D:$D,'Summary new'!$D30)</f>
        <v>65.390770912170325</v>
      </c>
      <c r="H30" s="1">
        <f>AVERAGEIFS('New data'!H:H,'New data'!$B:$B,'Summary new'!$B30,'New data'!$C:$C,'Summary new'!$C30,'New data'!$D:$D,'Summary new'!$D30)</f>
        <v>87.719873428344584</v>
      </c>
      <c r="I30" s="1">
        <f>AVERAGEIFS('New data'!I:I,'New data'!$B:$B,'Summary new'!$B30,'New data'!$C:$C,'Summary new'!$C30,'New data'!$D:$D,'Summary new'!$D30)</f>
        <v>53.795500278472787</v>
      </c>
      <c r="J30" s="1">
        <f>AVERAGEIFS('New data'!J:J,'New data'!$B:$B,'Summary new'!$B30,'New data'!$C:$C,'Summary new'!$C30,'New data'!$D:$D,'Summary new'!$D30)</f>
        <v>76.709944725036507</v>
      </c>
      <c r="K30" s="1">
        <f>AVERAGEIFS('New data'!K:K,'New data'!$B:$B,'Summary new'!$B30,'New data'!$C:$C,'Summary new'!$C30,'New data'!$D:$D,'Summary new'!$D30)</f>
        <v>47.386375069618119</v>
      </c>
      <c r="L30" s="1">
        <f>AVERAGEIFS('New data'!L:L,'New data'!$B:$B,'Summary new'!$B30,'New data'!$C:$C,'Summary new'!$C30,'New data'!$D:$D,'Summary new'!$D30)</f>
        <v>84.363414287567082</v>
      </c>
      <c r="M30" s="1">
        <f>AVERAGEIFS('New data'!M:M,'New data'!$B:$B,'Summary new'!$B30,'New data'!$C:$C,'Summary new'!$C30,'New data'!$D:$D,'Summary new'!$D30)</f>
        <v>53.099091410636838</v>
      </c>
      <c r="N30" s="1">
        <f>AVERAGEIFS('New data'!N:N,'New data'!$B:$B,'Summary new'!$B30,'New data'!$C:$C,'Summary new'!$C30,'New data'!$D:$D,'Summary new'!$D30)</f>
        <v>0.60962500050663926</v>
      </c>
      <c r="O30" s="1">
        <f>AVERAGEIFS('New data'!O:O,'New data'!$B:$B,'Summary new'!$B30,'New data'!$C:$C,'Summary new'!$C30,'New data'!$D:$D,'Summary new'!$D30)</f>
        <v>0.44006115198135326</v>
      </c>
      <c r="P30" s="1">
        <f>AVERAGEIFS('New data'!P:P,'New data'!$B:$B,'Summary new'!$B30,'New data'!$C:$C,'Summary new'!$C30,'New data'!$D:$D,'Summary new'!$D30)</f>
        <v>0.62332637980580285</v>
      </c>
      <c r="Q30" s="1">
        <f>AVERAGEIFS('New data'!Q:Q,'New data'!$B:$B,'Summary new'!$B30,'New data'!$C:$C,'Summary new'!$C30,'New data'!$D:$D,'Summary new'!$D30)</f>
        <v>0.60055247321724847</v>
      </c>
      <c r="R30" s="1">
        <f>AVERAGEIFS('New data'!R:R,'New data'!$B:$B,'Summary new'!$B30,'New data'!$C:$C,'Summary new'!$C30,'New data'!$D:$D,'Summary new'!$D30)</f>
        <v>0.60897940024733521</v>
      </c>
      <c r="S30" s="1">
        <f>AVERAGEIFS('New data'!S:S,'New data'!$B:$B,'Summary new'!$B30,'New data'!$C:$C,'Summary new'!$C30,'New data'!$D:$D,'Summary new'!$D30)</f>
        <v>0.65108240768313375</v>
      </c>
      <c r="T30" s="1">
        <f>AVERAGEIFS('New data'!T:T,'New data'!$B:$B,'Summary new'!$B30,'New data'!$C:$C,'Summary new'!$C30,'New data'!$D:$D,'Summary new'!$D30)</f>
        <v>0.66986492648720708</v>
      </c>
      <c r="U30" s="1">
        <f>AVERAGEIFS('New data'!U:U,'New data'!$B:$B,'Summary new'!$B30,'New data'!$C:$C,'Summary new'!$C30,'New data'!$D:$D,'Summary new'!$D30)</f>
        <v>19.875</v>
      </c>
      <c r="V30" s="1">
        <f>AVERAGEIFS('New data'!V:V,'New data'!$B:$B,'Summary new'!$B30,'New data'!$C:$C,'Summary new'!$C30,'New data'!$D:$D,'Summary new'!$D30)</f>
        <v>2</v>
      </c>
      <c r="W30" s="1">
        <f>AVERAGEIFS('New data'!W:W,'New data'!$B:$B,'Summary new'!$B30,'New data'!$C:$C,'Summary new'!$C30,'New data'!$D:$D,'Summary new'!$D30)</f>
        <v>100</v>
      </c>
      <c r="X30" s="1">
        <f>AVERAGEIFS('New data'!X:X,'New data'!$B:$B,'Summary new'!$B30,'New data'!$C:$C,'Summary new'!$C30,'New data'!$D:$D,'Summary new'!$D30)</f>
        <v>0.40000000596046398</v>
      </c>
      <c r="Y30" s="1">
        <f>AVERAGEIFS('New data'!Y:Y,'New data'!$B:$B,'Summary new'!$B30,'New data'!$C:$C,'Summary new'!$C30,'New data'!$D:$D,'Summary new'!$D30)</f>
        <v>1.29999995231628</v>
      </c>
      <c r="Z30" s="1">
        <f>AVERAGEIFS('New data'!Z:Z,'New data'!$B:$B,'Summary new'!$B30,'New data'!$C:$C,'Summary new'!$C30,'New data'!$D:$D,'Summary new'!$D30)</f>
        <v>0.89999997615814198</v>
      </c>
      <c r="AA30" s="1">
        <f>AVERAGEIFS('New data'!AA:AA,'New data'!$B:$B,'Summary new'!$B30,'New data'!$C:$C,'Summary new'!$C30,'New data'!$D:$D,'Summary new'!$D30)</f>
        <v>129.66377417743189</v>
      </c>
      <c r="AB30" s="1">
        <f>AVERAGEIFS('New data'!AB:AB,'New data'!$B:$B,'Summary new'!$B30,'New data'!$C:$C,'Summary new'!$C30,'New data'!$D:$D,'Summary new'!$D30)</f>
        <v>151.19484318792814</v>
      </c>
      <c r="AC30" s="1">
        <f>AVERAGEIFS('New data'!AC:AC,'New data'!$B:$B,'Summary new'!$B30,'New data'!$C:$C,'Summary new'!$C30,'New data'!$D:$D,'Summary new'!$D30)</f>
        <v>68.420587062835665</v>
      </c>
      <c r="AD30" s="1">
        <f>AVERAGEIFS('New data'!AD:AD,'New data'!$B:$B,'Summary new'!$B30,'New data'!$C:$C,'Summary new'!$C30,'New data'!$D:$D,'Summary new'!$D30)</f>
        <v>77.049792289733858</v>
      </c>
      <c r="AE30" s="1">
        <f>AVERAGEIFS('New data'!AE:AE,'New data'!$B:$B,'Summary new'!$B30,'New data'!$C:$C,'Summary new'!$C30,'New data'!$D:$D,'Summary new'!$D30)</f>
        <v>8.8517159179318625</v>
      </c>
      <c r="AF30" s="1">
        <f>AVERAGEIFS('New data'!AF:AF,'New data'!$B:$B,'Summary new'!$B30,'New data'!$C:$C,'Summary new'!$C30,'New data'!$D:$D,'Summary new'!$D30)</f>
        <v>9.6495730034075553</v>
      </c>
      <c r="AG30" s="1">
        <f>AVERAGEIFS('New data'!AG:AG,'New data'!$B:$B,'Summary new'!$B30,'New data'!$C:$C,'Summary new'!$C30,'New data'!$D:$D,'Summary new'!$D30)</f>
        <v>1.4243430197238875</v>
      </c>
      <c r="AH30" s="1">
        <f>AVERAGEIFS('New data'!AH:AH,'New data'!$B:$B,'Summary new'!$B30,'New data'!$C:$C,'Summary new'!$C30,'New data'!$D:$D,'Summary new'!$D30)</f>
        <v>1.3386719822883562</v>
      </c>
      <c r="AI30" s="1">
        <f>AVERAGEIFS('New data'!AI:AI,'New data'!$B:$B,'Summary new'!$B30,'New data'!$C:$C,'Summary new'!$C30,'New data'!$D:$D,'Summary new'!$D30)</f>
        <v>7.7044423298783096E-2</v>
      </c>
      <c r="AJ30" s="1">
        <f>AVERAGEIFS('New data'!AJ:AJ,'New data'!$B:$B,'Summary new'!$B30,'New data'!$C:$C,'Summary new'!$C30,'New data'!$D:$D,'Summary new'!$D30)</f>
        <v>0.25249572540115445</v>
      </c>
      <c r="AK30" s="1">
        <f>AVERAGEIFS('New data'!AK:AK,'New data'!$B:$B,'Summary new'!$B30,'New data'!$C:$C,'Summary new'!$C30,'New data'!$D:$D,'Summary new'!$D30)</f>
        <v>0.82689771411497026</v>
      </c>
      <c r="AL30" s="1">
        <f>AVERAGEIFS('New data'!AL:AL,'New data'!$B:$B,'Summary new'!$B30,'New data'!$C:$C,'Summary new'!$C30,'New data'!$D:$D,'Summary new'!$D30)</f>
        <v>0.73978783381868529</v>
      </c>
      <c r="AM30" s="1">
        <f>AVERAGEIFS('New data'!AM:AM,'New data'!$B:$B,'Summary new'!$B30,'New data'!$C:$C,'Summary new'!$C30,'New data'!$D:$D,'Summary new'!$D30)</f>
        <v>0.79895928412848238</v>
      </c>
    </row>
    <row r="31" spans="1:39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Facing</v>
      </c>
      <c r="E31" t="s">
        <v>379</v>
      </c>
      <c r="F31" s="1">
        <f>AVERAGEIFS('New data'!F:F,'New data'!$B:$B,'Summary new'!$B31,'New data'!$C:$C,'Summary new'!$C31,'New data'!$D:$D,'Summary new'!$D31)</f>
        <v>69.858243703842078</v>
      </c>
      <c r="G31" s="1">
        <f>AVERAGEIFS('New data'!G:G,'New data'!$B:$B,'Summary new'!$B31,'New data'!$C:$C,'Summary new'!$C31,'New data'!$D:$D,'Summary new'!$D31)</f>
        <v>65.970357894897319</v>
      </c>
      <c r="H31" s="1">
        <f>AVERAGEIFS('New data'!H:H,'New data'!$B:$B,'Summary new'!$B31,'New data'!$C:$C,'Summary new'!$C31,'New data'!$D:$D,'Summary new'!$D31)</f>
        <v>84.434656620025478</v>
      </c>
      <c r="I31" s="1">
        <f>AVERAGEIFS('New data'!I:I,'New data'!$B:$B,'Summary new'!$B31,'New data'!$C:$C,'Summary new'!$C31,'New data'!$D:$D,'Summary new'!$D31)</f>
        <v>51.851250171661313</v>
      </c>
      <c r="J31" s="1">
        <f>AVERAGEIFS('New data'!J:J,'New data'!$B:$B,'Summary new'!$B31,'New data'!$C:$C,'Summary new'!$C31,'New data'!$D:$D,'Summary new'!$D31)</f>
        <v>73.50038671493526</v>
      </c>
      <c r="K31" s="1">
        <f>AVERAGEIFS('New data'!K:K,'New data'!$B:$B,'Summary new'!$B31,'New data'!$C:$C,'Summary new'!$C31,'New data'!$D:$D,'Summary new'!$D31)</f>
        <v>45.548875808715728</v>
      </c>
      <c r="L31" s="1">
        <f>AVERAGEIFS('New data'!L:L,'New data'!$B:$B,'Summary new'!$B31,'New data'!$C:$C,'Summary new'!$C31,'New data'!$D:$D,'Summary new'!$D31)</f>
        <v>82.22479319572443</v>
      </c>
      <c r="M31" s="1">
        <f>AVERAGEIFS('New data'!M:M,'New data'!$B:$B,'Summary new'!$B31,'New data'!$C:$C,'Summary new'!$C31,'New data'!$D:$D,'Summary new'!$D31)</f>
        <v>37.524727463722172</v>
      </c>
      <c r="N31" s="1">
        <f>AVERAGEIFS('New data'!N:N,'New data'!$B:$B,'Summary new'!$B31,'New data'!$C:$C,'Summary new'!$C31,'New data'!$D:$D,'Summary new'!$D31)</f>
        <v>0.58612500503659204</v>
      </c>
      <c r="O31" s="1">
        <f>AVERAGEIFS('New data'!O:O,'New data'!$B:$B,'Summary new'!$B31,'New data'!$C:$C,'Summary new'!$C31,'New data'!$D:$D,'Summary new'!$D31)</f>
        <v>0.50362011417746488</v>
      </c>
      <c r="P31" s="1">
        <f>AVERAGEIFS('New data'!P:P,'New data'!$B:$B,'Summary new'!$B31,'New data'!$C:$C,'Summary new'!$C31,'New data'!$D:$D,'Summary new'!$D31)</f>
        <v>0.63354722782969408</v>
      </c>
      <c r="Q31" s="1">
        <f>AVERAGEIFS('New data'!Q:Q,'New data'!$B:$B,'Summary new'!$B31,'New data'!$C:$C,'Summary new'!$C31,'New data'!$D:$D,'Summary new'!$D31)</f>
        <v>0.60397045314311926</v>
      </c>
      <c r="R31" s="1">
        <f>AVERAGEIFS('New data'!R:R,'New data'!$B:$B,'Summary new'!$B31,'New data'!$C:$C,'Summary new'!$C31,'New data'!$D:$D,'Summary new'!$D31)</f>
        <v>0.61167907714843706</v>
      </c>
      <c r="S31" s="1">
        <f>AVERAGEIFS('New data'!S:S,'New data'!$B:$B,'Summary new'!$B31,'New data'!$C:$C,'Summary new'!$C31,'New data'!$D:$D,'Summary new'!$D31)</f>
        <v>0.66312488541006986</v>
      </c>
      <c r="T31" s="1">
        <f>AVERAGEIFS('New data'!T:T,'New data'!$B:$B,'Summary new'!$B31,'New data'!$C:$C,'Summary new'!$C31,'New data'!$D:$D,'Summary new'!$D31)</f>
        <v>0.68594170734286253</v>
      </c>
      <c r="U31" s="1">
        <f>AVERAGEIFS('New data'!U:U,'New data'!$B:$B,'Summary new'!$B31,'New data'!$C:$C,'Summary new'!$C31,'New data'!$D:$D,'Summary new'!$D31)</f>
        <v>20.25</v>
      </c>
      <c r="V31" s="1">
        <f>AVERAGEIFS('New data'!V:V,'New data'!$B:$B,'Summary new'!$B31,'New data'!$C:$C,'Summary new'!$C31,'New data'!$D:$D,'Summary new'!$D31)</f>
        <v>2</v>
      </c>
      <c r="W31" s="1">
        <f>AVERAGEIFS('New data'!W:W,'New data'!$B:$B,'Summary new'!$B31,'New data'!$C:$C,'Summary new'!$C31,'New data'!$D:$D,'Summary new'!$D31)</f>
        <v>100</v>
      </c>
      <c r="X31" s="1">
        <f>AVERAGEIFS('New data'!X:X,'New data'!$B:$B,'Summary new'!$B31,'New data'!$C:$C,'Summary new'!$C31,'New data'!$D:$D,'Summary new'!$D31)</f>
        <v>0.40000000596046398</v>
      </c>
      <c r="Y31" s="1">
        <f>AVERAGEIFS('New data'!Y:Y,'New data'!$B:$B,'Summary new'!$B31,'New data'!$C:$C,'Summary new'!$C31,'New data'!$D:$D,'Summary new'!$D31)</f>
        <v>1.29999995231628</v>
      </c>
      <c r="Z31" s="1">
        <f>AVERAGEIFS('New data'!Z:Z,'New data'!$B:$B,'Summary new'!$B31,'New data'!$C:$C,'Summary new'!$C31,'New data'!$D:$D,'Summary new'!$D31)</f>
        <v>0.89999997615814198</v>
      </c>
      <c r="AA31" s="1">
        <f>AVERAGEIFS('New data'!AA:AA,'New data'!$B:$B,'Summary new'!$B31,'New data'!$C:$C,'Summary new'!$C31,'New data'!$D:$D,'Summary new'!$D31)</f>
        <v>130.97641056030969</v>
      </c>
      <c r="AB31" s="1">
        <f>AVERAGEIFS('New data'!AB:AB,'New data'!$B:$B,'Summary new'!$B31,'New data'!$C:$C,'Summary new'!$C31,'New data'!$D:$D,'Summary new'!$D31)</f>
        <v>151.17736446857438</v>
      </c>
      <c r="AC31" s="1">
        <f>AVERAGEIFS('New data'!AC:AC,'New data'!$B:$B,'Summary new'!$B31,'New data'!$C:$C,'Summary new'!$C31,'New data'!$D:$D,'Summary new'!$D31)</f>
        <v>67.31540775299068</v>
      </c>
      <c r="AD31" s="1">
        <f>AVERAGEIFS('New data'!AD:AD,'New data'!$B:$B,'Summary new'!$B31,'New data'!$C:$C,'Summary new'!$C31,'New data'!$D:$D,'Summary new'!$D31)</f>
        <v>77.049792289733858</v>
      </c>
      <c r="AE31" s="1">
        <f>AVERAGEIFS('New data'!AE:AE,'New data'!$B:$B,'Summary new'!$B31,'New data'!$C:$C,'Summary new'!$C31,'New data'!$D:$D,'Summary new'!$D31)</f>
        <v>9.2787085708696218</v>
      </c>
      <c r="AF31" s="1">
        <f>AVERAGEIFS('New data'!AF:AF,'New data'!$B:$B,'Summary new'!$B31,'New data'!$C:$C,'Summary new'!$C31,'New data'!$D:$D,'Summary new'!$D31)</f>
        <v>9.6341037480160452</v>
      </c>
      <c r="AG31" s="1">
        <f>AVERAGEIFS('New data'!AG:AG,'New data'!$B:$B,'Summary new'!$B31,'New data'!$C:$C,'Summary new'!$C31,'New data'!$D:$D,'Summary new'!$D31)</f>
        <v>1.4297564476728399</v>
      </c>
      <c r="AH31" s="1">
        <f>AVERAGEIFS('New data'!AH:AH,'New data'!$B:$B,'Summary new'!$B31,'New data'!$C:$C,'Summary new'!$C31,'New data'!$D:$D,'Summary new'!$D31)</f>
        <v>1.3386719822883562</v>
      </c>
      <c r="AI31" s="1">
        <f>AVERAGEIFS('New data'!AI:AI,'New data'!$B:$B,'Summary new'!$B31,'New data'!$C:$C,'Summary new'!$C31,'New data'!$D:$D,'Summary new'!$D31)</f>
        <v>8.4861319673061347E-2</v>
      </c>
      <c r="AJ31" s="1">
        <f>AVERAGEIFS('New data'!AJ:AJ,'New data'!$B:$B,'Summary new'!$B31,'New data'!$C:$C,'Summary new'!$C31,'New data'!$D:$D,'Summary new'!$D31)</f>
        <v>0.21602082703704351</v>
      </c>
      <c r="AK31" s="1">
        <f>AVERAGEIFS('New data'!AK:AK,'New data'!$B:$B,'Summary new'!$B31,'New data'!$C:$C,'Summary new'!$C31,'New data'!$D:$D,'Summary new'!$D31)</f>
        <v>0.96332207454558527</v>
      </c>
      <c r="AL31" s="1">
        <f>AVERAGEIFS('New data'!AL:AL,'New data'!$B:$B,'Summary new'!$B31,'New data'!$C:$C,'Summary new'!$C31,'New data'!$D:$D,'Summary new'!$D31)</f>
        <v>0.87130089129187871</v>
      </c>
      <c r="AM31" s="1">
        <f>AVERAGEIFS('New data'!AM:AM,'New data'!$B:$B,'Summary new'!$B31,'New data'!$C:$C,'Summary new'!$C31,'New data'!$D:$D,'Summary new'!$D31)</f>
        <v>0.70421232164281844</v>
      </c>
    </row>
    <row r="32" spans="1:39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Facing</v>
      </c>
      <c r="E32" t="s">
        <v>380</v>
      </c>
      <c r="F32" s="1">
        <f>AVERAGEIFS('New data'!F:F,'New data'!$B:$B,'Summary new'!$B32,'New data'!$C:$C,'Summary new'!$C32,'New data'!$D:$D,'Summary new'!$D32)</f>
        <v>82.45315790176366</v>
      </c>
      <c r="G32" s="1">
        <f>AVERAGEIFS('New data'!G:G,'New data'!$B:$B,'Summary new'!$B32,'New data'!$C:$C,'Summary new'!$C32,'New data'!$D:$D,'Summary new'!$D32)</f>
        <v>81.67036843299843</v>
      </c>
      <c r="H32" s="1">
        <f>AVERAGEIFS('New data'!H:H,'New data'!$B:$B,'Summary new'!$B32,'New data'!$C:$C,'Summary new'!$C32,'New data'!$D:$D,'Summary new'!$D32)</f>
        <v>98.209347009658586</v>
      </c>
      <c r="I32" s="1">
        <f>AVERAGEIFS('New data'!I:I,'New data'!$B:$B,'Summary new'!$B32,'New data'!$C:$C,'Summary new'!$C32,'New data'!$D:$D,'Summary new'!$D32)</f>
        <v>61.413874387741018</v>
      </c>
      <c r="J32" s="1">
        <f>AVERAGEIFS('New data'!J:J,'New data'!$B:$B,'Summary new'!$B32,'New data'!$C:$C,'Summary new'!$C32,'New data'!$D:$D,'Summary new'!$D32)</f>
        <v>89.455699682235533</v>
      </c>
      <c r="K32" s="1">
        <f>AVERAGEIFS('New data'!K:K,'New data'!$B:$B,'Summary new'!$B32,'New data'!$C:$C,'Summary new'!$C32,'New data'!$D:$D,'Summary new'!$D32)</f>
        <v>56.48674941062923</v>
      </c>
      <c r="L32" s="1">
        <f>AVERAGEIFS('New data'!L:L,'New data'!$B:$B,'Summary new'!$B32,'New data'!$C:$C,'Summary new'!$C32,'New data'!$D:$D,'Summary new'!$D32)</f>
        <v>87.36640143394456</v>
      </c>
      <c r="M32" s="1">
        <f>AVERAGEIFS('New data'!M:M,'New data'!$B:$B,'Summary new'!$B32,'New data'!$C:$C,'Summary new'!$C32,'New data'!$D:$D,'Summary new'!$D32)</f>
        <v>39.436468631029101</v>
      </c>
      <c r="N32" s="1">
        <f>AVERAGEIFS('New data'!N:N,'New data'!$B:$B,'Summary new'!$B32,'New data'!$C:$C,'Summary new'!$C32,'New data'!$D:$D,'Summary new'!$D32)</f>
        <v>0.55437499564141013</v>
      </c>
      <c r="O32" s="1">
        <f>AVERAGEIFS('New data'!O:O,'New data'!$B:$B,'Summary new'!$B32,'New data'!$C:$C,'Summary new'!$C32,'New data'!$D:$D,'Summary new'!$D32)</f>
        <v>0.60288068279623908</v>
      </c>
      <c r="P32" s="1">
        <f>AVERAGEIFS('New data'!P:P,'New data'!$B:$B,'Summary new'!$B32,'New data'!$C:$C,'Summary new'!$C32,'New data'!$D:$D,'Summary new'!$D32)</f>
        <v>0.69405543804168646</v>
      </c>
      <c r="Q32" s="1">
        <f>AVERAGEIFS('New data'!Q:Q,'New data'!$B:$B,'Summary new'!$B32,'New data'!$C:$C,'Summary new'!$C32,'New data'!$D:$D,'Summary new'!$D32)</f>
        <v>0.6500478051602836</v>
      </c>
      <c r="R32" s="1">
        <f>AVERAGEIFS('New data'!R:R,'New data'!$B:$B,'Summary new'!$B32,'New data'!$C:$C,'Summary new'!$C32,'New data'!$D:$D,'Summary new'!$D32)</f>
        <v>0.6411564834415906</v>
      </c>
      <c r="S32" s="1">
        <f>AVERAGEIFS('New data'!S:S,'New data'!$B:$B,'Summary new'!$B32,'New data'!$C:$C,'Summary new'!$C32,'New data'!$D:$D,'Summary new'!$D32)</f>
        <v>0.6888092681765553</v>
      </c>
      <c r="T32" s="1">
        <f>AVERAGEIFS('New data'!T:T,'New data'!$B:$B,'Summary new'!$B32,'New data'!$C:$C,'Summary new'!$C32,'New data'!$D:$D,'Summary new'!$D32)</f>
        <v>0.71426143497228578</v>
      </c>
      <c r="U32" s="1">
        <f>AVERAGEIFS('New data'!U:U,'New data'!$B:$B,'Summary new'!$B32,'New data'!$C:$C,'Summary new'!$C32,'New data'!$D:$D,'Summary new'!$D32)</f>
        <v>20</v>
      </c>
      <c r="V32" s="1">
        <f>AVERAGEIFS('New data'!V:V,'New data'!$B:$B,'Summary new'!$B32,'New data'!$C:$C,'Summary new'!$C32,'New data'!$D:$D,'Summary new'!$D32)</f>
        <v>2</v>
      </c>
      <c r="W32" s="1">
        <f>AVERAGEIFS('New data'!W:W,'New data'!$B:$B,'Summary new'!$B32,'New data'!$C:$C,'Summary new'!$C32,'New data'!$D:$D,'Summary new'!$D32)</f>
        <v>100</v>
      </c>
      <c r="X32" s="1">
        <f>AVERAGEIFS('New data'!X:X,'New data'!$B:$B,'Summary new'!$B32,'New data'!$C:$C,'Summary new'!$C32,'New data'!$D:$D,'Summary new'!$D32)</f>
        <v>0.40000000596046398</v>
      </c>
      <c r="Y32" s="1">
        <f>AVERAGEIFS('New data'!Y:Y,'New data'!$B:$B,'Summary new'!$B32,'New data'!$C:$C,'Summary new'!$C32,'New data'!$D:$D,'Summary new'!$D32)</f>
        <v>1.29999995231628</v>
      </c>
      <c r="Z32" s="1">
        <f>AVERAGEIFS('New data'!Z:Z,'New data'!$B:$B,'Summary new'!$B32,'New data'!$C:$C,'Summary new'!$C32,'New data'!$D:$D,'Summary new'!$D32)</f>
        <v>0.89999997615814198</v>
      </c>
      <c r="AA32" s="1">
        <f>AVERAGEIFS('New data'!AA:AA,'New data'!$B:$B,'Summary new'!$B32,'New data'!$C:$C,'Summary new'!$C32,'New data'!$D:$D,'Summary new'!$D32)</f>
        <v>109.80553223937743</v>
      </c>
      <c r="AB32" s="1">
        <f>AVERAGEIFS('New data'!AB:AB,'New data'!$B:$B,'Summary new'!$B32,'New data'!$C:$C,'Summary new'!$C32,'New data'!$D:$D,'Summary new'!$D32)</f>
        <v>151.60812059789885</v>
      </c>
      <c r="AC32" s="1">
        <f>AVERAGEIFS('New data'!AC:AC,'New data'!$B:$B,'Summary new'!$B32,'New data'!$C:$C,'Summary new'!$C32,'New data'!$D:$D,'Summary new'!$D32)</f>
        <v>55.842501163482638</v>
      </c>
      <c r="AD32" s="1">
        <f>AVERAGEIFS('New data'!AD:AD,'New data'!$B:$B,'Summary new'!$B32,'New data'!$C:$C,'Summary new'!$C32,'New data'!$D:$D,'Summary new'!$D32)</f>
        <v>77.049792289733858</v>
      </c>
      <c r="AE32" s="1">
        <f>AVERAGEIFS('New data'!AE:AE,'New data'!$B:$B,'Summary new'!$B32,'New data'!$C:$C,'Summary new'!$C32,'New data'!$D:$D,'Summary new'!$D32)</f>
        <v>9.6284196893684442</v>
      </c>
      <c r="AF32" s="1">
        <f>AVERAGEIFS('New data'!AF:AF,'New data'!$B:$B,'Summary new'!$B32,'New data'!$C:$C,'Summary new'!$C32,'New data'!$D:$D,'Summary new'!$D32)</f>
        <v>9.7298894061241228</v>
      </c>
      <c r="AG32" s="1">
        <f>AVERAGEIFS('New data'!AG:AG,'New data'!$B:$B,'Summary new'!$B32,'New data'!$C:$C,'Summary new'!$C32,'New data'!$D:$D,'Summary new'!$D32)</f>
        <v>1.495915874838825</v>
      </c>
      <c r="AH32" s="1">
        <f>AVERAGEIFS('New data'!AH:AH,'New data'!$B:$B,'Summary new'!$B32,'New data'!$C:$C,'Summary new'!$C32,'New data'!$D:$D,'Summary new'!$D32)</f>
        <v>1.3386719822883562</v>
      </c>
      <c r="AI32" s="1">
        <f>AVERAGEIFS('New data'!AI:AI,'New data'!$B:$B,'Summary new'!$B32,'New data'!$C:$C,'Summary new'!$C32,'New data'!$D:$D,'Summary new'!$D32)</f>
        <v>0.15217505497254635</v>
      </c>
      <c r="AJ32" s="1">
        <f>AVERAGEIFS('New data'!AJ:AJ,'New data'!$B:$B,'Summary new'!$B32,'New data'!$C:$C,'Summary new'!$C32,'New data'!$D:$D,'Summary new'!$D32)</f>
        <v>0.41266842244493052</v>
      </c>
      <c r="AK32" s="1">
        <f>AVERAGEIFS('New data'!AK:AK,'New data'!$B:$B,'Summary new'!$B32,'New data'!$C:$C,'Summary new'!$C32,'New data'!$D:$D,'Summary new'!$D32)</f>
        <v>0.64759670426382898</v>
      </c>
      <c r="AL32" s="1">
        <f>AVERAGEIFS('New data'!AL:AL,'New data'!$B:$B,'Summary new'!$B32,'New data'!$C:$C,'Summary new'!$C32,'New data'!$D:$D,'Summary new'!$D32)</f>
        <v>0.62691015330019917</v>
      </c>
      <c r="AM32" s="1">
        <f>AVERAGEIFS('New data'!AM:AM,'New data'!$B:$B,'Summary new'!$B32,'New data'!$C:$C,'Summary new'!$C32,'New data'!$D:$D,'Summary new'!$D32)</f>
        <v>1.1636626967981987</v>
      </c>
    </row>
    <row r="33" spans="1:39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Facing</v>
      </c>
      <c r="E33" t="s">
        <v>381</v>
      </c>
      <c r="F33" s="1">
        <f>AVERAGEIFS('New data'!F:F,'New data'!$B:$B,'Summary new'!$B33,'New data'!$C:$C,'Summary new'!$C33,'New data'!$D:$D,'Summary new'!$D33)</f>
        <v>130.94470334053017</v>
      </c>
      <c r="G33" s="1">
        <f>AVERAGEIFS('New data'!G:G,'New data'!$B:$B,'Summary new'!$B33,'New data'!$C:$C,'Summary new'!$C33,'New data'!$D:$D,'Summary new'!$D33)</f>
        <v>116.9509086608886</v>
      </c>
      <c r="H33" s="1">
        <f>AVERAGEIFS('New data'!H:H,'New data'!$B:$B,'Summary new'!$B33,'New data'!$C:$C,'Summary new'!$C33,'New data'!$D:$D,'Summary new'!$D33)</f>
        <v>157.51472234725927</v>
      </c>
      <c r="I33" s="1">
        <f>AVERAGEIFS('New data'!I:I,'New data'!$B:$B,'Summary new'!$B33,'New data'!$C:$C,'Summary new'!$C33,'New data'!$D:$D,'Summary new'!$D33)</f>
        <v>98.915374994277798</v>
      </c>
      <c r="J33" s="1">
        <f>AVERAGEIFS('New data'!J:J,'New data'!$B:$B,'Summary new'!$B33,'New data'!$C:$C,'Summary new'!$C33,'New data'!$D:$D,'Summary new'!$D33)</f>
        <v>146.21638298034645</v>
      </c>
      <c r="K33" s="1">
        <f>AVERAGEIFS('New data'!K:K,'New data'!$B:$B,'Summary new'!$B33,'New data'!$C:$C,'Summary new'!$C33,'New data'!$D:$D,'Summary new'!$D33)</f>
        <v>88.842249631881543</v>
      </c>
      <c r="L33" s="1">
        <f>AVERAGEIFS('New data'!L:L,'New data'!$B:$B,'Summary new'!$B33,'New data'!$C:$C,'Summary new'!$C33,'New data'!$D:$D,'Summary new'!$D33)</f>
        <v>87.511986017226945</v>
      </c>
      <c r="M33" s="1">
        <f>AVERAGEIFS('New data'!M:M,'New data'!$B:$B,'Summary new'!$B33,'New data'!$C:$C,'Summary new'!$C33,'New data'!$D:$D,'Summary new'!$D33)</f>
        <v>32.860803902149165</v>
      </c>
      <c r="N33" s="1">
        <f>AVERAGEIFS('New data'!N:N,'New data'!$B:$B,'Summary new'!$B33,'New data'!$C:$C,'Summary new'!$C33,'New data'!$D:$D,'Summary new'!$D33)</f>
        <v>0.60012501012533837</v>
      </c>
      <c r="O33" s="1">
        <f>AVERAGEIFS('New data'!O:O,'New data'!$B:$B,'Summary new'!$B33,'New data'!$C:$C,'Summary new'!$C33,'New data'!$D:$D,'Summary new'!$D33)</f>
        <v>0.58439151197671835</v>
      </c>
      <c r="P33" s="1">
        <f>AVERAGEIFS('New data'!P:P,'New data'!$B:$B,'Summary new'!$B33,'New data'!$C:$C,'Summary new'!$C33,'New data'!$D:$D,'Summary new'!$D33)</f>
        <v>0.66694879531860307</v>
      </c>
      <c r="Q33" s="1">
        <f>AVERAGEIFS('New data'!Q:Q,'New data'!$B:$B,'Summary new'!$B33,'New data'!$C:$C,'Summary new'!$C33,'New data'!$D:$D,'Summary new'!$D33)</f>
        <v>0.62814000993967023</v>
      </c>
      <c r="R33" s="1">
        <f>AVERAGEIFS('New data'!R:R,'New data'!$B:$B,'Summary new'!$B33,'New data'!$C:$C,'Summary new'!$C33,'New data'!$D:$D,'Summary new'!$D33)</f>
        <v>0.63891029357910123</v>
      </c>
      <c r="S33" s="1">
        <f>AVERAGEIFS('New data'!S:S,'New data'!$B:$B,'Summary new'!$B33,'New data'!$C:$C,'Summary new'!$C33,'New data'!$D:$D,'Summary new'!$D33)</f>
        <v>0.68594169616699174</v>
      </c>
      <c r="T33" s="1">
        <f>AVERAGEIFS('New data'!T:T,'New data'!$B:$B,'Summary new'!$B33,'New data'!$C:$C,'Summary new'!$C33,'New data'!$D:$D,'Summary new'!$D33)</f>
        <v>0.70304299145936944</v>
      </c>
      <c r="U33" s="1">
        <f>AVERAGEIFS('New data'!U:U,'New data'!$B:$B,'Summary new'!$B33,'New data'!$C:$C,'Summary new'!$C33,'New data'!$D:$D,'Summary new'!$D33)</f>
        <v>19.375</v>
      </c>
      <c r="V33" s="1">
        <f>AVERAGEIFS('New data'!V:V,'New data'!$B:$B,'Summary new'!$B33,'New data'!$C:$C,'Summary new'!$C33,'New data'!$D:$D,'Summary new'!$D33)</f>
        <v>2</v>
      </c>
      <c r="W33" s="1">
        <f>AVERAGEIFS('New data'!W:W,'New data'!$B:$B,'Summary new'!$B33,'New data'!$C:$C,'Summary new'!$C33,'New data'!$D:$D,'Summary new'!$D33)</f>
        <v>100</v>
      </c>
      <c r="X33" s="1">
        <f>AVERAGEIFS('New data'!X:X,'New data'!$B:$B,'Summary new'!$B33,'New data'!$C:$C,'Summary new'!$C33,'New data'!$D:$D,'Summary new'!$D33)</f>
        <v>0.40000000596046398</v>
      </c>
      <c r="Y33" s="1">
        <f>AVERAGEIFS('New data'!Y:Y,'New data'!$B:$B,'Summary new'!$B33,'New data'!$C:$C,'Summary new'!$C33,'New data'!$D:$D,'Summary new'!$D33)</f>
        <v>1.29999995231628</v>
      </c>
      <c r="Z33" s="1">
        <f>AVERAGEIFS('New data'!Z:Z,'New data'!$B:$B,'Summary new'!$B33,'New data'!$C:$C,'Summary new'!$C33,'New data'!$D:$D,'Summary new'!$D33)</f>
        <v>0.89999997615814198</v>
      </c>
      <c r="AA33" s="1">
        <f>AVERAGEIFS('New data'!AA:AA,'New data'!$B:$B,'Summary new'!$B33,'New data'!$C:$C,'Summary new'!$C33,'New data'!$D:$D,'Summary new'!$D33)</f>
        <v>114.73627387732253</v>
      </c>
      <c r="AB33" s="1">
        <f>AVERAGEIFS('New data'!AB:AB,'New data'!$B:$B,'Summary new'!$B33,'New data'!$C:$C,'Summary new'!$C33,'New data'!$D:$D,'Summary new'!$D33)</f>
        <v>150.8388202190398</v>
      </c>
      <c r="AC33" s="1">
        <f>AVERAGEIFS('New data'!AC:AC,'New data'!$B:$B,'Summary new'!$B33,'New data'!$C:$C,'Summary new'!$C33,'New data'!$D:$D,'Summary new'!$D33)</f>
        <v>65.239902019500704</v>
      </c>
      <c r="AD33" s="1">
        <f>AVERAGEIFS('New data'!AD:AD,'New data'!$B:$B,'Summary new'!$B33,'New data'!$C:$C,'Summary new'!$C33,'New data'!$D:$D,'Summary new'!$D33)</f>
        <v>77.049792289733858</v>
      </c>
      <c r="AE33" s="1">
        <f>AVERAGEIFS('New data'!AE:AE,'New data'!$B:$B,'Summary new'!$B33,'New data'!$C:$C,'Summary new'!$C33,'New data'!$D:$D,'Summary new'!$D33)</f>
        <v>8.4497481046710021</v>
      </c>
      <c r="AF33" s="1">
        <f>AVERAGEIFS('New data'!AF:AF,'New data'!$B:$B,'Summary new'!$B33,'New data'!$C:$C,'Summary new'!$C33,'New data'!$D:$D,'Summary new'!$D33)</f>
        <v>9.655903737060715</v>
      </c>
      <c r="AG33" s="1">
        <f>AVERAGEIFS('New data'!AG:AG,'New data'!$B:$B,'Summary new'!$B33,'New data'!$C:$C,'Summary new'!$C33,'New data'!$D:$D,'Summary new'!$D33)</f>
        <v>1.4398414343595449</v>
      </c>
      <c r="AH33" s="1">
        <f>AVERAGEIFS('New data'!AH:AH,'New data'!$B:$B,'Summary new'!$B33,'New data'!$C:$C,'Summary new'!$C33,'New data'!$D:$D,'Summary new'!$D33)</f>
        <v>1.3386719822883562</v>
      </c>
      <c r="AI33" s="1">
        <f>AVERAGEIFS('New data'!AI:AI,'New data'!$B:$B,'Summary new'!$B33,'New data'!$C:$C,'Summary new'!$C33,'New data'!$D:$D,'Summary new'!$D33)</f>
        <v>0.15493806479303018</v>
      </c>
      <c r="AJ33" s="1">
        <f>AVERAGEIFS('New data'!AJ:AJ,'New data'!$B:$B,'Summary new'!$B33,'New data'!$C:$C,'Summary new'!$C33,'New data'!$D:$D,'Summary new'!$D33)</f>
        <v>0.35652577394415091</v>
      </c>
      <c r="AK33" s="1">
        <f>AVERAGEIFS('New data'!AK:AK,'New data'!$B:$B,'Summary new'!$B33,'New data'!$C:$C,'Summary new'!$C33,'New data'!$D:$D,'Summary new'!$D33)</f>
        <v>5.5824271437165347E-2</v>
      </c>
      <c r="AL33" s="1">
        <f>AVERAGEIFS('New data'!AL:AL,'New data'!$B:$B,'Summary new'!$B33,'New data'!$C:$C,'Summary new'!$C33,'New data'!$D:$D,'Summary new'!$D33)</f>
        <v>4.9588816074322938E-2</v>
      </c>
      <c r="AM33" s="1">
        <f>AVERAGEIFS('New data'!AM:AM,'New data'!$B:$B,'Summary new'!$B33,'New data'!$C:$C,'Summary new'!$C33,'New data'!$D:$D,'Summary new'!$D33)</f>
        <v>5.1618463843155915</v>
      </c>
    </row>
    <row r="68" spans="1:26" x14ac:dyDescent="0.25">
      <c r="A68" s="9"/>
      <c r="B68" s="9"/>
      <c r="C68" s="9"/>
      <c r="D68" s="9"/>
      <c r="E68" s="9"/>
      <c r="U68" s="11"/>
      <c r="V68" s="11"/>
      <c r="W68" s="11"/>
      <c r="X68" s="10"/>
      <c r="Y68" s="10"/>
      <c r="Z68" s="10"/>
    </row>
    <row r="70" spans="1:26" x14ac:dyDescent="0.25">
      <c r="A70" s="9"/>
      <c r="B70" s="9"/>
      <c r="C70" s="9"/>
      <c r="D70" s="9"/>
      <c r="E70" s="9"/>
      <c r="U70" s="11"/>
      <c r="V70" s="11"/>
      <c r="W70" s="11"/>
      <c r="X70" s="10"/>
      <c r="Y70" s="10"/>
      <c r="Z70" s="10"/>
    </row>
    <row r="75" spans="1:26" x14ac:dyDescent="0.25">
      <c r="A75" s="9"/>
      <c r="B75" s="9"/>
      <c r="C75" s="9"/>
      <c r="D75" s="9"/>
      <c r="E75" s="9"/>
      <c r="U75" s="11"/>
      <c r="V75" s="11"/>
      <c r="W75" s="11"/>
      <c r="X75" s="10"/>
      <c r="Y75" s="10"/>
      <c r="Z75" s="10"/>
    </row>
    <row r="76" spans="1:26" x14ac:dyDescent="0.25">
      <c r="A76" s="9"/>
      <c r="B76" s="9"/>
      <c r="C76" s="9"/>
      <c r="D76" s="9"/>
      <c r="E76" s="9"/>
      <c r="U76" s="11"/>
      <c r="V76" s="11"/>
      <c r="W76" s="11"/>
      <c r="X76" s="10"/>
      <c r="Y76" s="10"/>
      <c r="Z76" s="10"/>
    </row>
    <row r="77" spans="1:26" x14ac:dyDescent="0.25">
      <c r="A77" s="9"/>
      <c r="B77" s="9"/>
      <c r="C77" s="9"/>
      <c r="D77" s="9"/>
      <c r="E77" s="9"/>
      <c r="U77" s="11"/>
      <c r="V77" s="11"/>
      <c r="W77" s="11"/>
      <c r="X77" s="10"/>
      <c r="Y77" s="10"/>
      <c r="Z77" s="10"/>
    </row>
    <row r="78" spans="1:26" x14ac:dyDescent="0.25">
      <c r="A78" s="9"/>
      <c r="B78" s="9"/>
      <c r="C78" s="9"/>
      <c r="D78" s="9"/>
      <c r="E78" s="9"/>
      <c r="U78" s="11"/>
      <c r="V78" s="11"/>
      <c r="W78" s="11"/>
      <c r="X78" s="10"/>
      <c r="Y78" s="10"/>
      <c r="Z78" s="10"/>
    </row>
    <row r="81" spans="1:26" x14ac:dyDescent="0.25">
      <c r="A81" s="9"/>
      <c r="B81" s="9"/>
      <c r="C81" s="9"/>
      <c r="D81" s="9"/>
      <c r="E81" s="9"/>
      <c r="U81" s="11"/>
      <c r="V81" s="11"/>
      <c r="W81" s="11"/>
      <c r="X81" s="10"/>
      <c r="Y81" s="10"/>
      <c r="Z81" s="10"/>
    </row>
    <row r="83" spans="1:26" x14ac:dyDescent="0.25">
      <c r="A83" s="9"/>
      <c r="B83" s="9"/>
      <c r="C83" s="9"/>
      <c r="D83" s="9"/>
      <c r="E83" s="9"/>
      <c r="U83" s="11"/>
      <c r="V83" s="11"/>
      <c r="W83" s="11"/>
      <c r="X83" s="10"/>
      <c r="Y83" s="10"/>
      <c r="Z83" s="10"/>
    </row>
    <row r="85" spans="1:26" x14ac:dyDescent="0.25">
      <c r="A85" s="9"/>
      <c r="B85" s="9"/>
      <c r="C85" s="9"/>
      <c r="D85" s="9"/>
      <c r="E85" s="9"/>
      <c r="U85" s="11"/>
      <c r="V85" s="11"/>
      <c r="W85" s="11"/>
      <c r="X85" s="10"/>
      <c r="Y85" s="10"/>
      <c r="Z85" s="10"/>
    </row>
    <row r="88" spans="1:26" x14ac:dyDescent="0.25">
      <c r="A88" s="9"/>
      <c r="B88" s="9"/>
      <c r="C88" s="9"/>
      <c r="D88" s="9"/>
      <c r="E88" s="9"/>
      <c r="U88" s="11"/>
      <c r="V88" s="11"/>
      <c r="W88" s="11"/>
      <c r="X88" s="10"/>
      <c r="Y88" s="10"/>
      <c r="Z88" s="10"/>
    </row>
    <row r="89" spans="1:26" x14ac:dyDescent="0.25">
      <c r="A89" s="9"/>
      <c r="B89" s="9"/>
      <c r="C89" s="9"/>
      <c r="D89" s="9"/>
      <c r="E89" s="9"/>
      <c r="U89" s="11"/>
      <c r="V89" s="11"/>
      <c r="W89" s="11"/>
      <c r="X89" s="10"/>
      <c r="Y89" s="10"/>
      <c r="Z89" s="10"/>
    </row>
    <row r="92" spans="1:26" x14ac:dyDescent="0.25">
      <c r="A92" s="9"/>
      <c r="B92" s="9"/>
      <c r="C92" s="9"/>
      <c r="D92" s="9"/>
      <c r="E92" s="9"/>
      <c r="U92" s="11"/>
      <c r="V92" s="11"/>
      <c r="W92" s="11"/>
      <c r="X92" s="10"/>
      <c r="Y92" s="10"/>
      <c r="Z92" s="10"/>
    </row>
    <row r="94" spans="1:26" x14ac:dyDescent="0.25">
      <c r="A94" s="9"/>
      <c r="B94" s="9"/>
      <c r="C94" s="9"/>
      <c r="D94" s="9"/>
      <c r="E94" s="9"/>
      <c r="U94" s="11"/>
      <c r="V94" s="11"/>
      <c r="W94" s="11"/>
      <c r="X94" s="10"/>
      <c r="Y94" s="10"/>
      <c r="Z94" s="10"/>
    </row>
    <row r="96" spans="1:26" x14ac:dyDescent="0.25">
      <c r="A96" s="9"/>
      <c r="B96" s="9"/>
      <c r="C96" s="9"/>
      <c r="D96" s="9"/>
      <c r="E96" s="9"/>
      <c r="U96" s="11"/>
      <c r="V96" s="11"/>
      <c r="W96" s="11"/>
      <c r="X96" s="10"/>
      <c r="Y96" s="10"/>
      <c r="Z96" s="10"/>
    </row>
    <row r="97" spans="1:26" x14ac:dyDescent="0.25">
      <c r="A97" s="9"/>
      <c r="B97" s="9"/>
      <c r="C97" s="9"/>
      <c r="D97" s="9"/>
      <c r="E97" s="9"/>
      <c r="U97" s="11"/>
      <c r="V97" s="11"/>
      <c r="W97" s="11"/>
      <c r="X97" s="10"/>
      <c r="Y97" s="10"/>
      <c r="Z97" s="10"/>
    </row>
    <row r="100" spans="1:26" x14ac:dyDescent="0.25">
      <c r="A100" s="9"/>
      <c r="B100" s="9"/>
      <c r="C100" s="9"/>
      <c r="D100" s="9"/>
      <c r="E100" s="9"/>
      <c r="U100" s="11"/>
      <c r="V100" s="11"/>
      <c r="W100" s="11"/>
      <c r="X100" s="10"/>
      <c r="Y100" s="10"/>
      <c r="Z100" s="10"/>
    </row>
    <row r="101" spans="1:26" x14ac:dyDescent="0.25">
      <c r="A101" s="9"/>
      <c r="B101" s="9"/>
      <c r="C101" s="9"/>
      <c r="D101" s="9"/>
      <c r="E101" s="9"/>
      <c r="U101" s="11"/>
      <c r="V101" s="11"/>
      <c r="W101" s="11"/>
      <c r="X101" s="10"/>
      <c r="Y101" s="10"/>
      <c r="Z101" s="10"/>
    </row>
    <row r="102" spans="1:26" x14ac:dyDescent="0.25">
      <c r="A102" s="9"/>
      <c r="B102" s="9"/>
      <c r="C102" s="9"/>
      <c r="D102" s="9"/>
      <c r="E102" s="9"/>
      <c r="U102" s="11"/>
      <c r="V102" s="11"/>
      <c r="W102" s="11"/>
      <c r="X102" s="10"/>
      <c r="Y102" s="10"/>
      <c r="Z102" s="10"/>
    </row>
    <row r="103" spans="1:26" x14ac:dyDescent="0.25">
      <c r="A103" s="9"/>
      <c r="B103" s="9"/>
      <c r="C103" s="9"/>
      <c r="D103" s="9"/>
      <c r="E103" s="9"/>
      <c r="U103" s="11"/>
      <c r="V103" s="11"/>
      <c r="W103" s="11"/>
      <c r="X103" s="10"/>
      <c r="Y103" s="10"/>
      <c r="Z103" s="10"/>
    </row>
    <row r="105" spans="1:26" x14ac:dyDescent="0.25">
      <c r="A105" s="9"/>
      <c r="B105" s="9"/>
      <c r="C105" s="9"/>
      <c r="D105" s="9"/>
      <c r="E105" s="9"/>
      <c r="U105" s="11"/>
      <c r="V105" s="11"/>
      <c r="W105" s="11"/>
      <c r="X105" s="10"/>
      <c r="Y105" s="10"/>
      <c r="Z105" s="10"/>
    </row>
    <row r="106" spans="1:26" x14ac:dyDescent="0.25">
      <c r="A106" s="9"/>
      <c r="B106" s="9"/>
      <c r="C106" s="9"/>
      <c r="D106" s="9"/>
      <c r="E106" s="9"/>
      <c r="U106" s="11"/>
      <c r="V106" s="11"/>
      <c r="W106" s="11"/>
      <c r="X106" s="10"/>
      <c r="Y106" s="10"/>
      <c r="Z106" s="10"/>
    </row>
    <row r="108" spans="1:26" x14ac:dyDescent="0.25">
      <c r="A108" s="9"/>
      <c r="B108" s="9"/>
      <c r="C108" s="9"/>
      <c r="D108" s="9"/>
      <c r="E108" s="9"/>
      <c r="U108" s="11"/>
      <c r="V108" s="11"/>
      <c r="W108" s="11"/>
      <c r="X108" s="10"/>
      <c r="Y108" s="10"/>
      <c r="Z108" s="10"/>
    </row>
    <row r="110" spans="1:26" x14ac:dyDescent="0.25">
      <c r="A110" s="9"/>
      <c r="B110" s="9"/>
      <c r="C110" s="9"/>
      <c r="D110" s="9"/>
      <c r="E110" s="9"/>
      <c r="U110" s="11"/>
      <c r="V110" s="11"/>
      <c r="W110" s="11"/>
      <c r="X110" s="10"/>
      <c r="Y110" s="10"/>
      <c r="Z110" s="10"/>
    </row>
    <row r="111" spans="1:26" x14ac:dyDescent="0.25">
      <c r="A111" s="9"/>
      <c r="B111" s="9"/>
      <c r="C111" s="9"/>
      <c r="D111" s="9"/>
      <c r="E111" s="9"/>
      <c r="U111" s="11"/>
      <c r="V111" s="11"/>
      <c r="W111" s="11"/>
      <c r="X111" s="10"/>
      <c r="Y111" s="10"/>
      <c r="Z111" s="10"/>
    </row>
    <row r="112" spans="1:26" x14ac:dyDescent="0.25">
      <c r="A112" s="9"/>
      <c r="B112" s="9"/>
      <c r="C112" s="9"/>
      <c r="D112" s="9"/>
      <c r="E112" s="9"/>
      <c r="U112" s="11"/>
      <c r="V112" s="11"/>
      <c r="W112" s="11"/>
      <c r="X112" s="10"/>
      <c r="Y112" s="10"/>
      <c r="Z112" s="10"/>
    </row>
    <row r="115" spans="1:26" x14ac:dyDescent="0.25">
      <c r="A115" s="9"/>
      <c r="B115" s="9"/>
      <c r="C115" s="9"/>
      <c r="D115" s="9"/>
      <c r="E115" s="9"/>
      <c r="U115" s="11"/>
      <c r="V115" s="11"/>
      <c r="W115" s="11"/>
      <c r="X115" s="10"/>
      <c r="Y115" s="10"/>
      <c r="Z115" s="10"/>
    </row>
    <row r="117" spans="1:26" x14ac:dyDescent="0.25">
      <c r="A117" s="9"/>
      <c r="B117" s="9"/>
      <c r="C117" s="9"/>
      <c r="D117" s="9"/>
      <c r="E117" s="9"/>
      <c r="U117" s="11"/>
      <c r="V117" s="11"/>
      <c r="W117" s="11"/>
      <c r="X117" s="10"/>
      <c r="Y117" s="10"/>
      <c r="Z117" s="10"/>
    </row>
    <row r="118" spans="1:26" x14ac:dyDescent="0.25">
      <c r="A118" s="9"/>
      <c r="B118" s="9"/>
      <c r="C118" s="9"/>
      <c r="D118" s="9"/>
      <c r="E118" s="9"/>
      <c r="U118" s="11"/>
      <c r="V118" s="11"/>
      <c r="W118" s="11"/>
      <c r="X118" s="10"/>
      <c r="Y118" s="10"/>
      <c r="Z118" s="10"/>
    </row>
    <row r="120" spans="1:26" x14ac:dyDescent="0.25">
      <c r="A120" s="9"/>
      <c r="B120" s="9"/>
      <c r="C120" s="9"/>
      <c r="D120" s="9"/>
      <c r="E120" s="9"/>
      <c r="U120" s="11"/>
      <c r="V120" s="11"/>
      <c r="W120" s="11"/>
      <c r="X120" s="10"/>
      <c r="Y120" s="10"/>
      <c r="Z120" s="10"/>
    </row>
    <row r="121" spans="1:26" x14ac:dyDescent="0.25">
      <c r="A121" s="9"/>
      <c r="B121" s="9"/>
      <c r="C121" s="9"/>
      <c r="D121" s="9"/>
      <c r="E121" s="9"/>
      <c r="U121" s="11"/>
      <c r="V121" s="11"/>
      <c r="W121" s="11"/>
      <c r="X121" s="10"/>
      <c r="Y121" s="10"/>
      <c r="Z121" s="10"/>
    </row>
    <row r="123" spans="1:26" x14ac:dyDescent="0.25">
      <c r="A123" s="9"/>
      <c r="B123" s="9"/>
      <c r="C123" s="9"/>
      <c r="D123" s="9"/>
      <c r="E123" s="9"/>
      <c r="U123" s="11"/>
      <c r="V123" s="11"/>
      <c r="W123" s="11"/>
      <c r="X123" s="10"/>
      <c r="Y123" s="10"/>
      <c r="Z123" s="10"/>
    </row>
    <row r="127" spans="1:26" x14ac:dyDescent="0.25">
      <c r="A127" s="9"/>
      <c r="B127" s="9"/>
      <c r="C127" s="9"/>
      <c r="D127" s="9"/>
      <c r="E127" s="9"/>
      <c r="U127" s="11"/>
      <c r="V127" s="11"/>
      <c r="W127" s="11"/>
      <c r="X127" s="10"/>
      <c r="Y127" s="10"/>
      <c r="Z127" s="10"/>
    </row>
    <row r="129" spans="1:26" x14ac:dyDescent="0.25">
      <c r="A129" s="9"/>
      <c r="B129" s="9"/>
      <c r="C129" s="9"/>
      <c r="D129" s="9"/>
      <c r="E129" s="9"/>
      <c r="U129" s="11"/>
      <c r="V129" s="11"/>
      <c r="W129" s="11"/>
      <c r="X129" s="10"/>
      <c r="Y129" s="10"/>
      <c r="Z129" s="10"/>
    </row>
    <row r="131" spans="1:26" x14ac:dyDescent="0.25">
      <c r="A131" s="9"/>
      <c r="B131" s="9"/>
      <c r="C131" s="9"/>
      <c r="D131" s="9"/>
      <c r="E131" s="9"/>
      <c r="U131" s="11"/>
      <c r="V131" s="11"/>
      <c r="W131" s="11"/>
      <c r="X131" s="10"/>
      <c r="Y131" s="10"/>
      <c r="Z131" s="10"/>
    </row>
    <row r="133" spans="1:26" x14ac:dyDescent="0.25">
      <c r="A133" s="9"/>
      <c r="B133" s="9"/>
      <c r="C133" s="9"/>
      <c r="D133" s="9"/>
      <c r="E133" s="9"/>
      <c r="U133" s="11"/>
      <c r="V133" s="11"/>
      <c r="W133" s="11"/>
      <c r="X133" s="10"/>
      <c r="Y133" s="10"/>
      <c r="Z133" s="10"/>
    </row>
    <row r="134" spans="1:26" x14ac:dyDescent="0.25">
      <c r="A134" s="9"/>
      <c r="B134" s="9"/>
      <c r="C134" s="9"/>
      <c r="D134" s="9"/>
      <c r="E134" s="9"/>
      <c r="U134" s="11"/>
      <c r="V134" s="11"/>
      <c r="W134" s="11"/>
      <c r="X134" s="10"/>
      <c r="Y134" s="10"/>
      <c r="Z134" s="10"/>
    </row>
    <row r="136" spans="1:26" x14ac:dyDescent="0.25">
      <c r="A136" s="9"/>
      <c r="B136" s="9"/>
      <c r="C136" s="9"/>
      <c r="D136" s="9"/>
      <c r="E136" s="9"/>
      <c r="U136" s="11"/>
      <c r="V136" s="11"/>
      <c r="W136" s="11"/>
      <c r="X136" s="10"/>
      <c r="Y136" s="10"/>
      <c r="Z136" s="10"/>
    </row>
    <row r="137" spans="1:26" x14ac:dyDescent="0.25">
      <c r="A137" s="9"/>
      <c r="B137" s="9"/>
      <c r="C137" s="9"/>
      <c r="D137" s="9"/>
      <c r="E137" s="9"/>
      <c r="U137" s="11"/>
      <c r="V137" s="11"/>
      <c r="W137" s="11"/>
      <c r="X137" s="10"/>
      <c r="Y137" s="10"/>
      <c r="Z137" s="10"/>
    </row>
    <row r="141" spans="1:26" x14ac:dyDescent="0.25">
      <c r="A141" s="9"/>
      <c r="B141" s="9"/>
      <c r="C141" s="9"/>
      <c r="D141" s="9"/>
      <c r="E141" s="9"/>
      <c r="U141" s="11"/>
      <c r="V141" s="11"/>
      <c r="W141" s="11"/>
      <c r="X141" s="10"/>
      <c r="Y141" s="10"/>
      <c r="Z141" s="10"/>
    </row>
    <row r="142" spans="1:26" x14ac:dyDescent="0.25">
      <c r="A142" s="9"/>
      <c r="B142" s="9"/>
      <c r="C142" s="9"/>
      <c r="D142" s="9"/>
      <c r="E142" s="9"/>
      <c r="U142" s="11"/>
      <c r="V142" s="11"/>
      <c r="W142" s="11"/>
      <c r="X142" s="10"/>
      <c r="Y142" s="10"/>
      <c r="Z142" s="10"/>
    </row>
    <row r="146" spans="1:26" x14ac:dyDescent="0.25">
      <c r="A146" s="9"/>
      <c r="B146" s="9"/>
      <c r="C146" s="9"/>
      <c r="D146" s="9"/>
      <c r="E146" s="9"/>
      <c r="U146" s="11"/>
      <c r="V146" s="11"/>
      <c r="W146" s="11"/>
      <c r="X146" s="10"/>
      <c r="Y146" s="10"/>
      <c r="Z146" s="10"/>
    </row>
    <row r="147" spans="1:26" x14ac:dyDescent="0.25">
      <c r="A147" s="9"/>
      <c r="B147" s="9"/>
      <c r="C147" s="9"/>
      <c r="D147" s="9"/>
      <c r="E147" s="9"/>
      <c r="U147" s="11"/>
      <c r="V147" s="11"/>
      <c r="W147" s="11"/>
      <c r="X147" s="10"/>
      <c r="Y147" s="10"/>
      <c r="Z147" s="10"/>
    </row>
    <row r="148" spans="1:26" x14ac:dyDescent="0.25">
      <c r="A148" s="9"/>
      <c r="B148" s="9"/>
      <c r="C148" s="9"/>
      <c r="D148" s="9"/>
      <c r="E148" s="9"/>
      <c r="U148" s="11"/>
      <c r="V148" s="11"/>
      <c r="W148" s="11"/>
      <c r="X148" s="10"/>
      <c r="Y148" s="10"/>
      <c r="Z148" s="10"/>
    </row>
    <row r="149" spans="1:26" x14ac:dyDescent="0.25">
      <c r="A149" s="9"/>
      <c r="B149" s="9"/>
      <c r="C149" s="9"/>
      <c r="D149" s="9"/>
      <c r="E149" s="9"/>
      <c r="U149" s="11"/>
      <c r="V149" s="11"/>
      <c r="W149" s="11"/>
      <c r="X149" s="10"/>
      <c r="Y149" s="10"/>
      <c r="Z149" s="10"/>
    </row>
    <row r="151" spans="1:26" x14ac:dyDescent="0.25">
      <c r="A151" s="9"/>
      <c r="B151" s="9"/>
      <c r="C151" s="9"/>
      <c r="D151" s="9"/>
      <c r="E151" s="9"/>
      <c r="U151" s="11"/>
      <c r="V151" s="11"/>
      <c r="W151" s="11"/>
      <c r="X151" s="10"/>
      <c r="Y151" s="10"/>
      <c r="Z151" s="10"/>
    </row>
    <row r="154" spans="1:26" x14ac:dyDescent="0.25">
      <c r="A154" s="9"/>
      <c r="B154" s="9"/>
      <c r="C154" s="9"/>
      <c r="D154" s="9"/>
      <c r="E154" s="9"/>
      <c r="U154" s="11"/>
      <c r="V154" s="11"/>
      <c r="W154" s="11"/>
      <c r="X154" s="10"/>
      <c r="Y154" s="10"/>
      <c r="Z154" s="10"/>
    </row>
    <row r="155" spans="1:26" x14ac:dyDescent="0.25">
      <c r="A155" s="9"/>
      <c r="B155" s="9"/>
      <c r="C155" s="9"/>
      <c r="D155" s="9"/>
      <c r="E155" s="9"/>
      <c r="U155" s="11"/>
      <c r="V155" s="11"/>
      <c r="W155" s="11"/>
      <c r="X155" s="10"/>
      <c r="Y155" s="10"/>
      <c r="Z155" s="10"/>
    </row>
    <row r="158" spans="1:26" x14ac:dyDescent="0.25">
      <c r="A158" s="9"/>
      <c r="B158" s="9"/>
      <c r="C158" s="9"/>
      <c r="D158" s="9"/>
      <c r="E158" s="9"/>
      <c r="U158" s="11"/>
      <c r="V158" s="11"/>
      <c r="W158" s="11"/>
      <c r="X158" s="10"/>
      <c r="Y158" s="10"/>
      <c r="Z158" s="10"/>
    </row>
    <row r="163" spans="1:26" x14ac:dyDescent="0.25">
      <c r="A163" s="9"/>
      <c r="B163" s="9"/>
      <c r="C163" s="9"/>
      <c r="D163" s="9"/>
      <c r="E163" s="9"/>
      <c r="U163" s="11"/>
      <c r="V163" s="11"/>
      <c r="W163" s="11"/>
      <c r="X163" s="10"/>
      <c r="Y163" s="10"/>
      <c r="Z163" s="10"/>
    </row>
    <row r="164" spans="1:26" x14ac:dyDescent="0.25">
      <c r="A164" s="9"/>
      <c r="B164" s="9"/>
      <c r="C164" s="9"/>
      <c r="D164" s="9"/>
      <c r="E164" s="9"/>
      <c r="U164" s="11"/>
      <c r="V164" s="11"/>
      <c r="W164" s="11"/>
      <c r="X164" s="10"/>
      <c r="Y164" s="10"/>
      <c r="Z164" s="10"/>
    </row>
    <row r="165" spans="1:26" x14ac:dyDescent="0.25">
      <c r="A165" s="9"/>
      <c r="B165" s="9"/>
      <c r="C165" s="9"/>
      <c r="D165" s="9"/>
      <c r="E165" s="9"/>
      <c r="U165" s="11"/>
      <c r="V165" s="11"/>
      <c r="W165" s="11"/>
      <c r="X165" s="10"/>
      <c r="Y165" s="10"/>
      <c r="Z165" s="10"/>
    </row>
    <row r="167" spans="1:26" x14ac:dyDescent="0.25">
      <c r="A167" s="9"/>
      <c r="B167" s="9"/>
      <c r="C167" s="9"/>
      <c r="D167" s="9"/>
      <c r="E167" s="9"/>
      <c r="U167" s="11"/>
      <c r="V167" s="11"/>
      <c r="W167" s="11"/>
      <c r="X167" s="10"/>
      <c r="Y167" s="10"/>
      <c r="Z167" s="10"/>
    </row>
    <row r="170" spans="1:26" x14ac:dyDescent="0.25">
      <c r="A170" s="9"/>
      <c r="B170" s="9"/>
      <c r="C170" s="9"/>
      <c r="D170" s="9"/>
      <c r="E170" s="9"/>
      <c r="U170" s="11"/>
      <c r="V170" s="11"/>
      <c r="W170" s="11"/>
      <c r="X170" s="10"/>
      <c r="Y170" s="10"/>
      <c r="Z170" s="10"/>
    </row>
    <row r="173" spans="1:26" x14ac:dyDescent="0.25">
      <c r="A173" s="9"/>
      <c r="B173" s="9"/>
      <c r="C173" s="9"/>
      <c r="D173" s="9"/>
      <c r="E173" s="9"/>
      <c r="U173" s="11"/>
      <c r="V173" s="11"/>
      <c r="W173" s="11"/>
      <c r="X173" s="10"/>
      <c r="Y173" s="10"/>
      <c r="Z173" s="10"/>
    </row>
    <row r="175" spans="1:26" x14ac:dyDescent="0.25">
      <c r="A175" s="9"/>
      <c r="B175" s="9"/>
      <c r="C175" s="9"/>
      <c r="D175" s="9"/>
      <c r="E175" s="9"/>
      <c r="U175" s="11"/>
      <c r="V175" s="11"/>
      <c r="W175" s="11"/>
      <c r="X175" s="10"/>
      <c r="Y175" s="10"/>
      <c r="Z175" s="10"/>
    </row>
    <row r="176" spans="1:26" x14ac:dyDescent="0.25">
      <c r="A176" s="9"/>
      <c r="B176" s="9"/>
      <c r="C176" s="9"/>
      <c r="D176" s="9"/>
      <c r="E176" s="9"/>
      <c r="U176" s="11"/>
      <c r="V176" s="11"/>
      <c r="W176" s="11"/>
      <c r="X176" s="10"/>
      <c r="Y176" s="10"/>
      <c r="Z176" s="10"/>
    </row>
    <row r="180" spans="1:26" x14ac:dyDescent="0.25">
      <c r="A180" s="9"/>
      <c r="B180" s="9"/>
      <c r="C180" s="9"/>
      <c r="D180" s="9"/>
      <c r="E180" s="9"/>
      <c r="U180" s="11"/>
      <c r="V180" s="11"/>
      <c r="W180" s="11"/>
      <c r="X180" s="10"/>
      <c r="Y180" s="10"/>
      <c r="Z180" s="10"/>
    </row>
    <row r="181" spans="1:26" x14ac:dyDescent="0.25">
      <c r="A181" s="9"/>
      <c r="B181" s="9"/>
      <c r="C181" s="9"/>
      <c r="D181" s="9"/>
      <c r="E181" s="9"/>
      <c r="U181" s="11"/>
      <c r="V181" s="11"/>
      <c r="W181" s="11"/>
      <c r="X181" s="10"/>
      <c r="Y181" s="10"/>
      <c r="Z181" s="10"/>
    </row>
    <row r="182" spans="1:26" x14ac:dyDescent="0.25">
      <c r="A182" s="9"/>
      <c r="B182" s="9"/>
      <c r="C182" s="9"/>
      <c r="D182" s="9"/>
      <c r="E182" s="9"/>
      <c r="U182" s="11"/>
      <c r="V182" s="11"/>
      <c r="W182" s="11"/>
      <c r="X182" s="10"/>
      <c r="Y182" s="10"/>
      <c r="Z182" s="10"/>
    </row>
    <row r="183" spans="1:26" x14ac:dyDescent="0.25">
      <c r="A183" s="9"/>
      <c r="B183" s="9"/>
      <c r="C183" s="9"/>
      <c r="D183" s="9"/>
      <c r="E183" s="9"/>
      <c r="U183" s="11"/>
      <c r="V183" s="11"/>
      <c r="W183" s="11"/>
      <c r="X183" s="10"/>
      <c r="Y183" s="10"/>
      <c r="Z183" s="10"/>
    </row>
    <row r="185" spans="1:26" x14ac:dyDescent="0.25">
      <c r="A185" s="9"/>
      <c r="B185" s="9"/>
      <c r="C185" s="9"/>
      <c r="D185" s="9"/>
      <c r="E185" s="9"/>
      <c r="U185" s="11"/>
      <c r="V185" s="11"/>
      <c r="W185" s="11"/>
      <c r="X185" s="10"/>
      <c r="Y185" s="10"/>
      <c r="Z185" s="10"/>
    </row>
    <row r="190" spans="1:26" x14ac:dyDescent="0.25">
      <c r="A190" s="9"/>
      <c r="B190" s="9"/>
      <c r="C190" s="9"/>
      <c r="D190" s="9"/>
      <c r="E190" s="9"/>
      <c r="U190" s="11"/>
      <c r="V190" s="11"/>
      <c r="W190" s="11"/>
      <c r="X190" s="10"/>
      <c r="Y190" s="10"/>
      <c r="Z190" s="10"/>
    </row>
    <row r="201" spans="1:26" x14ac:dyDescent="0.25">
      <c r="A201" s="9"/>
      <c r="B201" s="9"/>
      <c r="C201" s="9"/>
      <c r="D201" s="9"/>
      <c r="E201" s="9"/>
      <c r="U201" s="11"/>
      <c r="V201" s="11"/>
      <c r="W201" s="11"/>
      <c r="X201" s="10"/>
      <c r="Y201" s="10"/>
      <c r="Z201" s="10"/>
    </row>
    <row r="203" spans="1:26" x14ac:dyDescent="0.25">
      <c r="A203" s="9"/>
      <c r="B203" s="9"/>
      <c r="C203" s="9"/>
      <c r="D203" s="9"/>
      <c r="E203" s="9"/>
      <c r="U203" s="11"/>
      <c r="V203" s="11"/>
      <c r="W203" s="11"/>
      <c r="X203" s="10"/>
      <c r="Y203" s="10"/>
      <c r="Z203" s="10"/>
    </row>
  </sheetData>
  <autoFilter ref="A1:AM33" xr:uid="{FA286699-0950-49B3-B1EF-EAE99299EC85}">
    <sortState xmlns:xlrd2="http://schemas.microsoft.com/office/spreadsheetml/2017/richdata2" ref="A2:AM33">
      <sortCondition descending="1" ref="D1:D33"/>
    </sortState>
  </autoFilter>
  <conditionalFormatting sqref="E1:E1048576">
    <cfRule type="containsText" dxfId="29" priority="1" operator="containsText" text="45">
      <formula>NOT(ISERROR(SEARCH("45",E1)))</formula>
    </cfRule>
    <cfRule type="containsText" dxfId="28" priority="3" operator="containsText" text="15">
      <formula>NOT(ISERROR(SEARCH("15",E1)))</formula>
    </cfRule>
    <cfRule type="containsText" dxfId="27" priority="4" operator="containsText" text="parallel">
      <formula>NOT(ISERROR(SEARCH("parallel",E1)))</formula>
    </cfRule>
    <cfRule type="containsText" dxfId="26" priority="5" operator="containsText" text="Facing">
      <formula>NOT(ISERROR(SEARCH("Facing",E1)))</formula>
    </cfRule>
    <cfRule type="containsText" dxfId="25" priority="6" operator="containsText" text="Longest">
      <formula>NOT(ISERROR(SEARCH("Longest",E1)))</formula>
    </cfRule>
    <cfRule type="containsText" dxfId="24" priority="7" operator="containsText" text="Standard">
      <formula>NOT(ISERROR(SEARCH("Standard",E1)))</formula>
    </cfRule>
    <cfRule type="containsText" dxfId="23" priority="8" operator="containsText" text="Full">
      <formula>NOT(ISERROR(SEARCH("Full",E1)))</formula>
    </cfRule>
  </conditionalFormatting>
  <conditionalFormatting sqref="O34:O1048576 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 P34:T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34:AJ257 AI1 AI34:AI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34:AK257 AL1 AL34:AL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 AM34:AM1048576">
    <cfRule type="cellIs" dxfId="22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opLeftCell="G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9.140625" style="32"/>
    <col min="4" max="6" width="9.140625" style="32"/>
    <col min="7" max="7" width="35.42578125" bestFit="1" customWidth="1"/>
    <col min="8" max="9" width="9.140625" style="1"/>
    <col min="10" max="10" width="9.140625" style="8"/>
    <col min="11" max="11" width="9.140625" style="1"/>
    <col min="12" max="12" width="5.85546875" style="3" customWidth="1"/>
    <col min="13" max="13" width="9.140625" style="8"/>
    <col min="14" max="15" width="9.140625" style="1"/>
    <col min="16" max="16" width="9.140625" style="8"/>
    <col min="17" max="17" width="9.140625" style="1"/>
    <col min="18" max="19" width="9.140625" style="3"/>
    <col min="20" max="24" width="4.7109375" customWidth="1"/>
    <col min="25" max="25" width="5.140625" customWidth="1"/>
    <col min="26" max="28" width="4.85546875" customWidth="1"/>
    <col min="29" max="32" width="9.140625" style="2"/>
    <col min="33" max="36" width="9.140625" style="3"/>
    <col min="37" max="37" width="5.85546875" style="3" customWidth="1"/>
  </cols>
  <sheetData>
    <row r="1" spans="1:37" s="4" customFormat="1" ht="48" customHeight="1" x14ac:dyDescent="0.25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x14ac:dyDescent="0.25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153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x14ac:dyDescent="0.25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3:AI65" si="6">(P3-M3)/M3</f>
        <v>3.3275204986981444E-2</v>
      </c>
      <c r="AJ3" s="3">
        <f t="shared" si="5"/>
        <v>-4.0201432838938678E-2</v>
      </c>
      <c r="AK3" s="3">
        <f t="shared" ref="AK3:AK65" si="7">(M3+N3-P3)/N3</f>
        <v>0.95436077056482871</v>
      </c>
    </row>
    <row r="4" spans="1:37" x14ac:dyDescent="0.25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x14ac:dyDescent="0.25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235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x14ac:dyDescent="0.25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154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x14ac:dyDescent="0.25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x14ac:dyDescent="0.25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x14ac:dyDescent="0.25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237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x14ac:dyDescent="0.25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155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x14ac:dyDescent="0.25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x14ac:dyDescent="0.25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x14ac:dyDescent="0.25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239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x14ac:dyDescent="0.25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151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x14ac:dyDescent="0.25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x14ac:dyDescent="0.25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x14ac:dyDescent="0.25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234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x14ac:dyDescent="0.25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200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x14ac:dyDescent="0.25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x14ac:dyDescent="0.25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310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x14ac:dyDescent="0.25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276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x14ac:dyDescent="0.25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202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x14ac:dyDescent="0.25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x14ac:dyDescent="0.25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307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x14ac:dyDescent="0.25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277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x14ac:dyDescent="0.25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203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x14ac:dyDescent="0.25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x14ac:dyDescent="0.25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311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x14ac:dyDescent="0.25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278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x14ac:dyDescent="0.25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199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x14ac:dyDescent="0.25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x14ac:dyDescent="0.25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309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x14ac:dyDescent="0.25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275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x14ac:dyDescent="0.25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157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x14ac:dyDescent="0.25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x14ac:dyDescent="0.25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x14ac:dyDescent="0.25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241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x14ac:dyDescent="0.25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158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x14ac:dyDescent="0.25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x14ac:dyDescent="0.25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x14ac:dyDescent="0.25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242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x14ac:dyDescent="0.25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160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x14ac:dyDescent="0.25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x14ac:dyDescent="0.25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x14ac:dyDescent="0.25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243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x14ac:dyDescent="0.25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156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x14ac:dyDescent="0.25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x14ac:dyDescent="0.25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x14ac:dyDescent="0.25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240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x14ac:dyDescent="0.25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204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x14ac:dyDescent="0.25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x14ac:dyDescent="0.25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313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x14ac:dyDescent="0.25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268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x14ac:dyDescent="0.25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197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x14ac:dyDescent="0.25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x14ac:dyDescent="0.25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314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x14ac:dyDescent="0.25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280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x14ac:dyDescent="0.25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206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x14ac:dyDescent="0.25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x14ac:dyDescent="0.25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315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x14ac:dyDescent="0.25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281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x14ac:dyDescent="0.25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195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x14ac:dyDescent="0.25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x14ac:dyDescent="0.25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312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x14ac:dyDescent="0.25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279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x14ac:dyDescent="0.25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162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x14ac:dyDescent="0.25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x14ac:dyDescent="0.25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x14ac:dyDescent="0.25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246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x14ac:dyDescent="0.25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164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x14ac:dyDescent="0.25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x14ac:dyDescent="0.25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x14ac:dyDescent="0.25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247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x14ac:dyDescent="0.25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165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x14ac:dyDescent="0.25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x14ac:dyDescent="0.25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x14ac:dyDescent="0.25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248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x14ac:dyDescent="0.25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161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x14ac:dyDescent="0.25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x14ac:dyDescent="0.25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x14ac:dyDescent="0.25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244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x14ac:dyDescent="0.25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207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x14ac:dyDescent="0.25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x14ac:dyDescent="0.25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316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x14ac:dyDescent="0.25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283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x14ac:dyDescent="0.25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208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x14ac:dyDescent="0.25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x14ac:dyDescent="0.25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317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x14ac:dyDescent="0.25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285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x14ac:dyDescent="0.25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210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x14ac:dyDescent="0.25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x14ac:dyDescent="0.25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303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x14ac:dyDescent="0.25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287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x14ac:dyDescent="0.25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192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x14ac:dyDescent="0.25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x14ac:dyDescent="0.25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306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x14ac:dyDescent="0.25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282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x14ac:dyDescent="0.25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167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x14ac:dyDescent="0.25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x14ac:dyDescent="0.25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x14ac:dyDescent="0.25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250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x14ac:dyDescent="0.25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168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x14ac:dyDescent="0.25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x14ac:dyDescent="0.25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x14ac:dyDescent="0.25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251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x14ac:dyDescent="0.25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169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x14ac:dyDescent="0.25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x14ac:dyDescent="0.25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x14ac:dyDescent="0.25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252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x14ac:dyDescent="0.25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166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x14ac:dyDescent="0.25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x14ac:dyDescent="0.25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x14ac:dyDescent="0.25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245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x14ac:dyDescent="0.25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209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x14ac:dyDescent="0.25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x14ac:dyDescent="0.25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319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x14ac:dyDescent="0.25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290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x14ac:dyDescent="0.25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213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x14ac:dyDescent="0.25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x14ac:dyDescent="0.25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320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x14ac:dyDescent="0.25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288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x14ac:dyDescent="0.25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211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x14ac:dyDescent="0.25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x14ac:dyDescent="0.25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321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x14ac:dyDescent="0.25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292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x14ac:dyDescent="0.25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212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x14ac:dyDescent="0.25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x14ac:dyDescent="0.25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318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x14ac:dyDescent="0.25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289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x14ac:dyDescent="0.25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93" si="16">IF(ISNUMBER(SEARCH("Plane",G130)),"Plane",IF(ISNUMBER(SEARCH("Point",G130)),"Point"))</f>
        <v>Plane</v>
      </c>
      <c r="E130" s="32" t="str">
        <f t="shared" ref="E130:E193" si="17">IF(ISNUMBER(SEARCH(15,G130)),"15",IF(ISNUMBER(SEARCH(45,G130)),"45",IF(ISNUMBER(SEARCH("Oblique",G130)),"Oblique","Parallel")))</f>
        <v>15</v>
      </c>
      <c r="F130" s="32" t="str">
        <f t="shared" ref="F130:F193" si="18">IF(ISNUMBER(SEARCH("Longest",G130)),"Longest",IF(ISNUMBER(SEARCH("Standard",G130)),"Standard",IF(ISNUMBER(SEARCH("Sah",G130)),"Facing","Full")))</f>
        <v>Facing</v>
      </c>
      <c r="G130" s="9" t="s">
        <v>171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93" si="19">ABS((M130-H130)/H130)</f>
        <v>9.2240567486970553E-3</v>
      </c>
      <c r="AH130" s="3">
        <f t="shared" ref="AH130:AH193" si="20">ABS((P130-I130)/I130)</f>
        <v>0.31343741579685763</v>
      </c>
      <c r="AI130" s="3">
        <f t="shared" ref="AI130:AI193" si="21">(P130-M130)/M130</f>
        <v>7.6114766065397479E-2</v>
      </c>
      <c r="AJ130" s="3">
        <f t="shared" ref="AJ130:AJ193" si="22">(P130-J130)/J130</f>
        <v>-0.12882422187745737</v>
      </c>
      <c r="AK130" s="3">
        <f t="shared" ref="AK130:AK193" si="23">(M130+N130-P130)/N130</f>
        <v>0.88643195682191078</v>
      </c>
    </row>
    <row r="131" spans="1:37" x14ac:dyDescent="0.25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x14ac:dyDescent="0.25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x14ac:dyDescent="0.25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254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x14ac:dyDescent="0.25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172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x14ac:dyDescent="0.25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x14ac:dyDescent="0.25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x14ac:dyDescent="0.25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255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x14ac:dyDescent="0.25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173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x14ac:dyDescent="0.25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x14ac:dyDescent="0.25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x14ac:dyDescent="0.25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256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x14ac:dyDescent="0.25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170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x14ac:dyDescent="0.25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x14ac:dyDescent="0.25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x14ac:dyDescent="0.25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253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x14ac:dyDescent="0.25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215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x14ac:dyDescent="0.25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x14ac:dyDescent="0.25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323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x14ac:dyDescent="0.25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293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x14ac:dyDescent="0.25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216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x14ac:dyDescent="0.25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x14ac:dyDescent="0.25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324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x14ac:dyDescent="0.25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294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x14ac:dyDescent="0.25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217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x14ac:dyDescent="0.25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x14ac:dyDescent="0.25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325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x14ac:dyDescent="0.25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295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x14ac:dyDescent="0.25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214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x14ac:dyDescent="0.25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x14ac:dyDescent="0.25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322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x14ac:dyDescent="0.25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291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25">
      <c r="A162" s="32" t="str" cm="1">
        <f t="array" ref="A162:B162">_xlfn.TEXTSPLIT(G162,"P")</f>
        <v>Sponza</v>
      </c>
      <c r="B162" t="str">
        <v>laneFullSah15</v>
      </c>
      <c r="D162" s="32" t="str">
        <f t="shared" si="16"/>
        <v>Plane</v>
      </c>
      <c r="E162" s="32" t="str">
        <f t="shared" si="17"/>
        <v>15</v>
      </c>
      <c r="F162" s="32" t="str">
        <f t="shared" si="18"/>
        <v>Facing</v>
      </c>
      <c r="G162" s="9" t="s">
        <v>159</v>
      </c>
      <c r="H162" s="1">
        <v>137.68273925781199</v>
      </c>
      <c r="I162" s="1">
        <v>136.59010314941401</v>
      </c>
      <c r="J162" s="8">
        <v>146.528549194335</v>
      </c>
      <c r="K162" s="1">
        <v>88.839996337890597</v>
      </c>
      <c r="L162" s="3">
        <v>0.99299997091293302</v>
      </c>
      <c r="M162" s="8">
        <v>145.19735717773401</v>
      </c>
      <c r="N162" s="1">
        <v>190.17143249511699</v>
      </c>
      <c r="O162" s="1">
        <v>88.166999816894503</v>
      </c>
      <c r="P162" s="8">
        <v>190.31291198730401</v>
      </c>
      <c r="Q162" s="1">
        <v>111.042999267578</v>
      </c>
      <c r="R162" s="3">
        <v>0.53054022789001398</v>
      </c>
      <c r="S162" s="3">
        <v>0.60987770557403498</v>
      </c>
      <c r="T162" s="11">
        <v>28</v>
      </c>
      <c r="U162" s="11">
        <v>0</v>
      </c>
      <c r="V162" s="11">
        <v>0</v>
      </c>
      <c r="W162" s="11">
        <v>0</v>
      </c>
      <c r="X162" s="11">
        <v>2</v>
      </c>
      <c r="Y162" s="11">
        <v>100</v>
      </c>
      <c r="Z162" s="10">
        <v>0.40000000596046398</v>
      </c>
      <c r="AA162" s="10">
        <v>1.29999995231628</v>
      </c>
      <c r="AB162" s="10">
        <v>0.89999997615814198</v>
      </c>
      <c r="AC162" s="2">
        <v>2.22679562284611E-4</v>
      </c>
      <c r="AD162" s="2">
        <v>2.5521236239001101E-4</v>
      </c>
      <c r="AE162" s="2">
        <v>7.1844217018224299E-5</v>
      </c>
      <c r="AF162" s="2">
        <v>7.1937211032491096E-5</v>
      </c>
      <c r="AG162" s="3">
        <f t="shared" si="19"/>
        <v>5.4579230195666267E-2</v>
      </c>
      <c r="AH162" s="3">
        <f t="shared" si="20"/>
        <v>0.39331406594754065</v>
      </c>
      <c r="AI162" s="3">
        <f t="shared" si="21"/>
        <v>0.3107188428667107</v>
      </c>
      <c r="AJ162" s="3">
        <f t="shared" si="22"/>
        <v>0.29881113976566809</v>
      </c>
      <c r="AK162" s="3">
        <f t="shared" si="23"/>
        <v>0.76276376415932801</v>
      </c>
    </row>
    <row r="163" spans="1:37" x14ac:dyDescent="0.25">
      <c r="A163" s="32" t="str" cm="1">
        <f t="array" ref="A163:B163">_xlfn.TEXTSPLIT(G163,"P")</f>
        <v>Sponza</v>
      </c>
      <c r="B163" t="str">
        <v>laneFull15</v>
      </c>
      <c r="D163" s="32" t="str">
        <f t="shared" si="16"/>
        <v>Plane</v>
      </c>
      <c r="E163" s="32" t="str">
        <f t="shared" si="17"/>
        <v>15</v>
      </c>
      <c r="F163" s="32" t="str">
        <f t="shared" si="18"/>
        <v>Full</v>
      </c>
      <c r="G163" t="s">
        <v>54</v>
      </c>
      <c r="H163" s="1">
        <v>139.010971069335</v>
      </c>
      <c r="I163" s="1">
        <v>136.59010314941401</v>
      </c>
      <c r="J163" s="8">
        <v>146.08671569824199</v>
      </c>
      <c r="K163" s="1">
        <v>88.444000244140597</v>
      </c>
      <c r="L163" s="3">
        <v>0.99500000476837103</v>
      </c>
      <c r="M163" s="8">
        <v>144.89791870117099</v>
      </c>
      <c r="N163" s="1">
        <v>237.760009765625</v>
      </c>
      <c r="O163" s="1">
        <v>87.846000671386705</v>
      </c>
      <c r="P163" s="8">
        <v>190.26420593261699</v>
      </c>
      <c r="Q163" s="1">
        <v>110.842002868652</v>
      </c>
      <c r="R163" s="3">
        <v>0.45317557454109098</v>
      </c>
      <c r="S163" s="3">
        <v>0.50441181659698398</v>
      </c>
      <c r="T163">
        <v>30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0.40000000596046398</v>
      </c>
      <c r="AA163">
        <v>1.29999995231628</v>
      </c>
      <c r="AB163">
        <v>0.89999997615814198</v>
      </c>
      <c r="AC163" s="2">
        <v>2.25715222768485E-4</v>
      </c>
      <c r="AD163" s="2">
        <v>2.59640015428885E-4</v>
      </c>
      <c r="AE163" s="2">
        <v>1.6732785152271301E-3</v>
      </c>
      <c r="AF163" s="2">
        <v>7.3505900218151496E-5</v>
      </c>
      <c r="AG163" s="3">
        <f t="shared" si="19"/>
        <v>4.2348798706684385E-2</v>
      </c>
      <c r="AH163" s="3">
        <f t="shared" si="20"/>
        <v>0.39295748041488504</v>
      </c>
      <c r="AI163" s="3">
        <f t="shared" si="21"/>
        <v>0.31309136554960998</v>
      </c>
      <c r="AJ163" s="3">
        <f t="shared" si="22"/>
        <v>0.30240593761877987</v>
      </c>
      <c r="AK163" s="3">
        <f t="shared" si="23"/>
        <v>0.80919294512072726</v>
      </c>
    </row>
    <row r="164" spans="1:37" x14ac:dyDescent="0.25">
      <c r="A164" s="32" t="str" cm="1">
        <f t="array" ref="A164:B164">_xlfn.TEXTSPLIT(G164,"P")</f>
        <v>Sponza</v>
      </c>
      <c r="B164" t="str">
        <v>laneFull15Longest</v>
      </c>
      <c r="D164" s="32" t="str">
        <f t="shared" si="16"/>
        <v>Plane</v>
      </c>
      <c r="E164" s="32" t="str">
        <f t="shared" si="17"/>
        <v>15</v>
      </c>
      <c r="F164" s="32" t="str">
        <f t="shared" si="18"/>
        <v>Longest</v>
      </c>
      <c r="G164" t="s">
        <v>77</v>
      </c>
      <c r="H164" s="1">
        <v>303.54388427734301</v>
      </c>
      <c r="I164" s="1">
        <v>136.59010314941401</v>
      </c>
      <c r="J164" s="8">
        <v>291.48284912109301</v>
      </c>
      <c r="K164" s="1">
        <v>207.58799743652301</v>
      </c>
      <c r="L164" s="3">
        <v>0.99500000476837103</v>
      </c>
      <c r="M164" s="8">
        <v>290.394439697265</v>
      </c>
      <c r="N164" s="1">
        <v>217.68000793457</v>
      </c>
      <c r="O164" s="1">
        <v>207.04200744628901</v>
      </c>
      <c r="P164" s="8">
        <v>181.46926879882801</v>
      </c>
      <c r="Q164" s="1">
        <v>105.59400177001901</v>
      </c>
      <c r="R164" s="3">
        <v>0.56485593318939198</v>
      </c>
      <c r="S164" s="3">
        <v>0.60835635662078802</v>
      </c>
      <c r="T164">
        <v>29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0.89999997615814198</v>
      </c>
      <c r="AA164">
        <v>1.29999995231628</v>
      </c>
      <c r="AB164">
        <v>0.89999997615814198</v>
      </c>
      <c r="AC164" s="2">
        <v>2.6182070723734698E-4</v>
      </c>
      <c r="AD164" s="2">
        <v>2.5567939155735E-4</v>
      </c>
      <c r="AE164" s="2">
        <v>1.6552783781662501E-3</v>
      </c>
      <c r="AF164" s="2">
        <v>7.2054528573062203E-5</v>
      </c>
      <c r="AG164" s="3">
        <f t="shared" si="19"/>
        <v>4.3319748020564902E-2</v>
      </c>
      <c r="AH164" s="3">
        <f t="shared" si="20"/>
        <v>0.32856820966246225</v>
      </c>
      <c r="AI164" s="3">
        <f t="shared" si="21"/>
        <v>-0.37509385858761973</v>
      </c>
      <c r="AJ164" s="3">
        <f t="shared" si="22"/>
        <v>-0.37742728484364851</v>
      </c>
      <c r="AK164" s="3">
        <f t="shared" si="23"/>
        <v>1.5003912482912882</v>
      </c>
    </row>
    <row r="165" spans="1:37" x14ac:dyDescent="0.25">
      <c r="A165" s="32" t="str" cm="1">
        <f t="array" ref="A165:B165">_xlfn.TEXTSPLIT(G165,"P")</f>
        <v>Sponza</v>
      </c>
      <c r="B165" t="str">
        <v>laneFullStandard15</v>
      </c>
      <c r="D165" s="32" t="str">
        <f t="shared" si="16"/>
        <v>Plane</v>
      </c>
      <c r="E165" s="32" t="str">
        <f t="shared" si="17"/>
        <v>15</v>
      </c>
      <c r="F165" s="32" t="str">
        <f t="shared" si="18"/>
        <v>Standard</v>
      </c>
      <c r="G165" t="s">
        <v>257</v>
      </c>
      <c r="H165" s="1">
        <v>296.744049072265</v>
      </c>
      <c r="I165" s="1">
        <v>128.73262023925699</v>
      </c>
      <c r="J165" s="8">
        <v>311.22528076171801</v>
      </c>
      <c r="K165" s="1">
        <v>221.31500244140599</v>
      </c>
      <c r="L165" s="3">
        <v>0.99299997091293302</v>
      </c>
      <c r="M165" s="8">
        <v>309.94796752929602</v>
      </c>
      <c r="N165" s="1">
        <v>182.45715332031199</v>
      </c>
      <c r="O165" s="1">
        <v>220.66900634765599</v>
      </c>
      <c r="P165" s="8">
        <v>171.67964172363199</v>
      </c>
      <c r="Q165" s="1">
        <v>101.601997375488</v>
      </c>
      <c r="R165" s="3">
        <v>0.52923548221588101</v>
      </c>
      <c r="S165" s="3">
        <v>0.56443750858306796</v>
      </c>
      <c r="T165">
        <v>28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2.7159060118719897E-4</v>
      </c>
      <c r="AD165" s="2">
        <v>2.7165058418176998E-4</v>
      </c>
      <c r="AE165" s="2">
        <v>7.4427734944037998E-5</v>
      </c>
      <c r="AF165" s="2">
        <v>7.3952644015662304E-5</v>
      </c>
      <c r="AG165" s="3">
        <f t="shared" si="19"/>
        <v>4.4495983991293182E-2</v>
      </c>
      <c r="AH165" s="3">
        <f t="shared" si="20"/>
        <v>0.3336141329567866</v>
      </c>
      <c r="AI165" s="3">
        <f t="shared" si="21"/>
        <v>-0.44610173413250415</v>
      </c>
      <c r="AJ165" s="3">
        <f t="shared" si="22"/>
        <v>-0.44837501213445996</v>
      </c>
      <c r="AK165" s="3">
        <f t="shared" si="23"/>
        <v>1.7578125784025993</v>
      </c>
    </row>
    <row r="166" spans="1:37" x14ac:dyDescent="0.25">
      <c r="A166" s="32" t="str" cm="1">
        <f t="array" ref="A166:B166">_xlfn.TEXTSPLIT(G166,"P")</f>
        <v>Sponza</v>
      </c>
      <c r="B166" t="str">
        <v>laneFullSah45</v>
      </c>
      <c r="D166" s="32" t="str">
        <f t="shared" si="16"/>
        <v>Plane</v>
      </c>
      <c r="E166" s="32" t="str">
        <f t="shared" si="17"/>
        <v>45</v>
      </c>
      <c r="F166" s="32" t="str">
        <f t="shared" si="18"/>
        <v>Facing</v>
      </c>
      <c r="G166" s="9" t="s">
        <v>174</v>
      </c>
      <c r="H166" s="1">
        <v>215.28874206542901</v>
      </c>
      <c r="I166" s="1">
        <v>136.59010314941401</v>
      </c>
      <c r="J166" s="8">
        <v>197.875228881835</v>
      </c>
      <c r="K166" s="1">
        <v>130.98199462890599</v>
      </c>
      <c r="L166" s="3">
        <v>0.94599997997283902</v>
      </c>
      <c r="M166" s="8">
        <v>196.22282409667901</v>
      </c>
      <c r="N166" s="1">
        <v>30.600000381469702</v>
      </c>
      <c r="O166" s="1">
        <v>130.11799621582</v>
      </c>
      <c r="P166" s="8">
        <v>173.35122680664</v>
      </c>
      <c r="Q166" s="1">
        <v>101.472999572753</v>
      </c>
      <c r="R166" s="3">
        <v>0.544034123420715</v>
      </c>
      <c r="S166" s="3">
        <v>0.58899652957916204</v>
      </c>
      <c r="T166" s="11">
        <v>31</v>
      </c>
      <c r="U166" s="11">
        <v>0</v>
      </c>
      <c r="V166" s="11">
        <v>0</v>
      </c>
      <c r="W166" s="11">
        <v>0</v>
      </c>
      <c r="X166" s="11">
        <v>2</v>
      </c>
      <c r="Y166" s="11">
        <v>100</v>
      </c>
      <c r="Z166" s="10">
        <v>0.40000000596046398</v>
      </c>
      <c r="AA166" s="10">
        <v>1.29999995231628</v>
      </c>
      <c r="AB166" s="10">
        <v>0.89999997615814198</v>
      </c>
      <c r="AC166" s="2">
        <v>2.19545370782725E-4</v>
      </c>
      <c r="AD166" s="2">
        <v>2.55393679253757E-4</v>
      </c>
      <c r="AE166" s="2">
        <v>7.2449060098733699E-5</v>
      </c>
      <c r="AF166" s="2">
        <v>7.21715332474559E-5</v>
      </c>
      <c r="AG166" s="3">
        <f t="shared" si="19"/>
        <v>8.8559753686310375E-2</v>
      </c>
      <c r="AH166" s="3">
        <f t="shared" si="20"/>
        <v>0.26913460645837212</v>
      </c>
      <c r="AI166" s="3">
        <f t="shared" si="21"/>
        <v>-0.11655931156494907</v>
      </c>
      <c r="AJ166" s="3">
        <f t="shared" si="22"/>
        <v>-0.12393669593600308</v>
      </c>
      <c r="AK166" s="3">
        <f t="shared" si="23"/>
        <v>1.7474378106181085</v>
      </c>
    </row>
    <row r="167" spans="1:37" x14ac:dyDescent="0.25">
      <c r="A167" s="32" t="str" cm="1">
        <f t="array" ref="A167:B167">_xlfn.TEXTSPLIT(G167,"P")</f>
        <v>Sponza</v>
      </c>
      <c r="B167" t="str">
        <v>laneFull45</v>
      </c>
      <c r="D167" s="32" t="str">
        <f t="shared" si="16"/>
        <v>Plane</v>
      </c>
      <c r="E167" s="32" t="str">
        <f t="shared" si="17"/>
        <v>45</v>
      </c>
      <c r="F167" s="32" t="str">
        <f t="shared" si="18"/>
        <v>Full</v>
      </c>
      <c r="G167" t="s">
        <v>57</v>
      </c>
      <c r="H167" s="1">
        <v>259.92916870117102</v>
      </c>
      <c r="I167" s="1">
        <v>136.59010314941401</v>
      </c>
      <c r="J167" s="8">
        <v>271.41030883789</v>
      </c>
      <c r="K167" s="1">
        <v>171.34700012207</v>
      </c>
      <c r="L167" s="3">
        <v>0.95899999141693104</v>
      </c>
      <c r="M167" s="8">
        <v>270.13513183593699</v>
      </c>
      <c r="N167" s="1">
        <v>31.102439880371001</v>
      </c>
      <c r="O167" s="1">
        <v>170.69400024414</v>
      </c>
      <c r="P167" s="8">
        <v>183.45407104492099</v>
      </c>
      <c r="Q167" s="1">
        <v>107.620002746582</v>
      </c>
      <c r="R167" s="3">
        <v>0.47272619605064298</v>
      </c>
      <c r="S167" s="3">
        <v>0.51558244228363004</v>
      </c>
      <c r="T167">
        <v>30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0.40000000596046398</v>
      </c>
      <c r="AA167">
        <v>1.29999995231628</v>
      </c>
      <c r="AB167">
        <v>0.89999997615814198</v>
      </c>
      <c r="AC167" s="2">
        <v>2.21453286940231E-4</v>
      </c>
      <c r="AD167" s="2">
        <v>2.5371619267389102E-4</v>
      </c>
      <c r="AE167" s="2">
        <v>4.4035847531631502E-4</v>
      </c>
      <c r="AF167" s="2">
        <v>7.2071496106218506E-5</v>
      </c>
      <c r="AG167" s="3">
        <f t="shared" si="19"/>
        <v>3.9264401089588015E-2</v>
      </c>
      <c r="AH167" s="3">
        <f t="shared" si="20"/>
        <v>0.34309929354283558</v>
      </c>
      <c r="AI167" s="3">
        <f t="shared" si="21"/>
        <v>-0.32088036902827061</v>
      </c>
      <c r="AJ167" s="3">
        <f t="shared" si="22"/>
        <v>-0.32407110168208153</v>
      </c>
      <c r="AK167" s="3">
        <f t="shared" si="23"/>
        <v>3.7869537285311523</v>
      </c>
    </row>
    <row r="168" spans="1:37" x14ac:dyDescent="0.25">
      <c r="A168" s="32" t="str" cm="1">
        <f t="array" ref="A168:B168">_xlfn.TEXTSPLIT(G168,"P")</f>
        <v>Sponza</v>
      </c>
      <c r="B168" t="str">
        <v>laneFull45Longest</v>
      </c>
      <c r="D168" s="32" t="str">
        <f t="shared" si="16"/>
        <v>Plane</v>
      </c>
      <c r="E168" s="32" t="str">
        <f t="shared" si="17"/>
        <v>45</v>
      </c>
      <c r="F168" s="32" t="str">
        <f t="shared" si="18"/>
        <v>Longest</v>
      </c>
      <c r="G168" t="s">
        <v>58</v>
      </c>
      <c r="H168" s="1">
        <v>281.090728759765</v>
      </c>
      <c r="I168" s="1">
        <v>136.59010314941401</v>
      </c>
      <c r="J168" s="8">
        <v>278.91995239257801</v>
      </c>
      <c r="K168" s="1">
        <v>196.79800415039</v>
      </c>
      <c r="L168" s="3">
        <v>0.95300000905990601</v>
      </c>
      <c r="M168" s="8">
        <v>277.29672241210898</v>
      </c>
      <c r="N168" s="1">
        <v>34.536170959472599</v>
      </c>
      <c r="O168" s="1">
        <v>195.97099304199199</v>
      </c>
      <c r="P168" s="8">
        <v>180.18684387207</v>
      </c>
      <c r="Q168" s="1">
        <v>105.552001953125</v>
      </c>
      <c r="R168" s="3">
        <v>0.50046503543853704</v>
      </c>
      <c r="S168" s="3">
        <v>0.515982925891876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0.89999997615814198</v>
      </c>
      <c r="AA168">
        <v>1.29999995231628</v>
      </c>
      <c r="AB168">
        <v>0.89999997615814198</v>
      </c>
      <c r="AC168" s="2">
        <v>2.6076578069478197E-4</v>
      </c>
      <c r="AD168" s="2">
        <v>2.5705949519760901E-4</v>
      </c>
      <c r="AE168" s="2">
        <v>1.6704902518540599E-3</v>
      </c>
      <c r="AF168" s="2">
        <v>7.2645838372409303E-5</v>
      </c>
      <c r="AG168" s="3">
        <f t="shared" si="19"/>
        <v>1.3497443919249934E-2</v>
      </c>
      <c r="AH168" s="3">
        <f t="shared" si="20"/>
        <v>0.3191793528039592</v>
      </c>
      <c r="AI168" s="3">
        <f t="shared" si="21"/>
        <v>-0.35020204240177627</v>
      </c>
      <c r="AJ168" s="3">
        <f t="shared" si="22"/>
        <v>-0.35398367048887852</v>
      </c>
      <c r="AK168" s="3">
        <f t="shared" si="23"/>
        <v>3.8118310699236226</v>
      </c>
    </row>
    <row r="169" spans="1:37" x14ac:dyDescent="0.25">
      <c r="A169" s="32" t="str" cm="1">
        <f t="array" ref="A169:B169">_xlfn.TEXTSPLIT(G169,"P")</f>
        <v>Sponza</v>
      </c>
      <c r="B169" t="str">
        <v>laneFullStandard45</v>
      </c>
      <c r="D169" s="32" t="str">
        <f t="shared" si="16"/>
        <v>Plane</v>
      </c>
      <c r="E169" s="32" t="str">
        <f t="shared" si="17"/>
        <v>45</v>
      </c>
      <c r="F169" s="32" t="str">
        <f t="shared" si="18"/>
        <v>Standard</v>
      </c>
      <c r="G169" t="s">
        <v>238</v>
      </c>
      <c r="H169" s="1">
        <v>289.28482055664</v>
      </c>
      <c r="I169" s="1">
        <v>128.73262023925699</v>
      </c>
      <c r="J169" s="8">
        <v>279.07965087890602</v>
      </c>
      <c r="K169" s="1">
        <v>197.79699707031199</v>
      </c>
      <c r="L169" s="3">
        <v>0.94599997997283902</v>
      </c>
      <c r="M169" s="8">
        <v>277.61520385742102</v>
      </c>
      <c r="N169" s="1">
        <v>27.1185188293457</v>
      </c>
      <c r="O169" s="1">
        <v>197.02699279785099</v>
      </c>
      <c r="P169" s="8">
        <v>161.05397033691401</v>
      </c>
      <c r="Q169" s="1">
        <v>95.220001220703097</v>
      </c>
      <c r="R169" s="3">
        <v>0.50342768430709794</v>
      </c>
      <c r="S169" s="3">
        <v>0.53963285684585505</v>
      </c>
      <c r="T169">
        <v>28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2.6250863447785302E-4</v>
      </c>
      <c r="AD169" s="2">
        <v>2.6093324413523002E-4</v>
      </c>
      <c r="AE169" s="2">
        <v>7.29885723558254E-5</v>
      </c>
      <c r="AF169" s="2">
        <v>7.2693968832027099E-5</v>
      </c>
      <c r="AG169" s="3">
        <f t="shared" si="19"/>
        <v>4.0339540376727601E-2</v>
      </c>
      <c r="AH169" s="3">
        <f t="shared" si="20"/>
        <v>0.25107350442790588</v>
      </c>
      <c r="AI169" s="3">
        <f t="shared" si="21"/>
        <v>-0.41986617411765065</v>
      </c>
      <c r="AJ169" s="3">
        <f t="shared" si="22"/>
        <v>-0.42291037762980405</v>
      </c>
      <c r="AK169" s="3">
        <f t="shared" si="23"/>
        <v>5.298215335948691</v>
      </c>
    </row>
    <row r="170" spans="1:37" x14ac:dyDescent="0.25">
      <c r="A170" s="32" t="str" cm="1">
        <f t="array" ref="A170:B170">_xlfn.TEXTSPLIT(G170,"P")</f>
        <v>Sponza</v>
      </c>
      <c r="B170" t="str">
        <v>laneFullSahOblique</v>
      </c>
      <c r="D170" s="32" t="str">
        <f t="shared" si="16"/>
        <v>Plane</v>
      </c>
      <c r="E170" s="32" t="str">
        <f t="shared" si="17"/>
        <v>Oblique</v>
      </c>
      <c r="F170" s="32" t="str">
        <f t="shared" si="18"/>
        <v>Facing</v>
      </c>
      <c r="G170" s="9" t="s">
        <v>175</v>
      </c>
      <c r="H170" s="1">
        <v>193.09519958496</v>
      </c>
      <c r="I170" s="1">
        <v>136.59010314941401</v>
      </c>
      <c r="J170" s="8">
        <v>197.02175903320301</v>
      </c>
      <c r="K170" s="1">
        <v>118.05899810791</v>
      </c>
      <c r="L170" s="3">
        <v>0.98699998855590798</v>
      </c>
      <c r="M170" s="8">
        <v>196.33293151855401</v>
      </c>
      <c r="N170" s="1">
        <v>52.984615325927699</v>
      </c>
      <c r="O170" s="1">
        <v>117.693000793457</v>
      </c>
      <c r="P170" s="8">
        <v>220.75619506835901</v>
      </c>
      <c r="Q170" s="1">
        <v>130.14100646972599</v>
      </c>
      <c r="R170" s="3">
        <v>0.54590749740600497</v>
      </c>
      <c r="S170" s="3">
        <v>0.69074791669845503</v>
      </c>
      <c r="T170" s="11">
        <v>26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2.3917289217933999E-4</v>
      </c>
      <c r="AD170" s="2">
        <v>2.6013705064542499E-4</v>
      </c>
      <c r="AE170" s="2">
        <v>7.1891292463987998E-5</v>
      </c>
      <c r="AF170" s="2">
        <v>7.2929789894260398E-5</v>
      </c>
      <c r="AG170" s="3">
        <f t="shared" si="19"/>
        <v>1.6767542334315957E-2</v>
      </c>
      <c r="AH170" s="3">
        <f t="shared" si="20"/>
        <v>0.61619465816551067</v>
      </c>
      <c r="AI170" s="3">
        <f t="shared" si="21"/>
        <v>0.12439718268810616</v>
      </c>
      <c r="AJ170" s="3">
        <f t="shared" si="22"/>
        <v>0.12046606502562064</v>
      </c>
      <c r="AK170" s="3">
        <f t="shared" si="23"/>
        <v>0.53904990345653003</v>
      </c>
    </row>
    <row r="171" spans="1:37" x14ac:dyDescent="0.25">
      <c r="A171" s="32" t="str" cm="1">
        <f t="array" ref="A171:B171">_xlfn.TEXTSPLIT(G171,"P")</f>
        <v>Sponza</v>
      </c>
      <c r="B171" t="str">
        <v>laneFullOblique</v>
      </c>
      <c r="D171" s="32" t="str">
        <f t="shared" si="16"/>
        <v>Plane</v>
      </c>
      <c r="E171" s="32" t="str">
        <f t="shared" si="17"/>
        <v>Oblique</v>
      </c>
      <c r="F171" s="32" t="str">
        <f t="shared" si="18"/>
        <v>Full</v>
      </c>
      <c r="G171" t="s">
        <v>59</v>
      </c>
      <c r="H171" s="1">
        <v>207.24542236328099</v>
      </c>
      <c r="I171" s="1">
        <v>136.59010314941401</v>
      </c>
      <c r="J171" s="8">
        <v>207.77642822265599</v>
      </c>
      <c r="K171" s="1">
        <v>123.00700378417901</v>
      </c>
      <c r="L171" s="3">
        <v>0.98299998044967596</v>
      </c>
      <c r="M171" s="8">
        <v>206.97602844238199</v>
      </c>
      <c r="N171" s="1">
        <v>47.0823554992675</v>
      </c>
      <c r="O171" s="1">
        <v>122.597999572753</v>
      </c>
      <c r="P171" s="8">
        <v>217.56553649902301</v>
      </c>
      <c r="Q171" s="1">
        <v>128.11999511718699</v>
      </c>
      <c r="R171" s="3">
        <v>0.479331225156784</v>
      </c>
      <c r="S171" s="3">
        <v>0.65249627828598</v>
      </c>
      <c r="T171">
        <v>46</v>
      </c>
      <c r="U171">
        <v>0</v>
      </c>
      <c r="V171">
        <v>0</v>
      </c>
      <c r="W171">
        <v>0</v>
      </c>
      <c r="X171">
        <v>2</v>
      </c>
      <c r="Y171">
        <v>100</v>
      </c>
      <c r="Z171">
        <v>0.40000000596046398</v>
      </c>
      <c r="AA171">
        <v>1.29999995231628</v>
      </c>
      <c r="AB171">
        <v>0.89999997615814198</v>
      </c>
      <c r="AC171" s="2">
        <v>2.4850486079230899E-4</v>
      </c>
      <c r="AD171" s="2">
        <v>2.5401575840078202E-4</v>
      </c>
      <c r="AE171" s="2">
        <v>1.6724596498534001E-3</v>
      </c>
      <c r="AF171" s="2">
        <v>7.2002061642706394E-5</v>
      </c>
      <c r="AG171" s="3">
        <f t="shared" si="19"/>
        <v>1.2998787516125914E-3</v>
      </c>
      <c r="AH171" s="3">
        <f t="shared" si="20"/>
        <v>0.59283528954532749</v>
      </c>
      <c r="AI171" s="3">
        <f t="shared" si="21"/>
        <v>5.1162968660348661E-2</v>
      </c>
      <c r="AJ171" s="3">
        <f t="shared" si="22"/>
        <v>4.7113661352754022E-2</v>
      </c>
      <c r="AK171" s="3">
        <f t="shared" si="23"/>
        <v>0.77508542331095176</v>
      </c>
    </row>
    <row r="172" spans="1:37" x14ac:dyDescent="0.25">
      <c r="A172" s="32" t="str" cm="1">
        <f t="array" ref="A172:B172">_xlfn.TEXTSPLIT(G172,"P")</f>
        <v>Sponza</v>
      </c>
      <c r="B172" t="str">
        <v>laneFullObliqueLongest</v>
      </c>
      <c r="D172" s="32" t="str">
        <f t="shared" si="16"/>
        <v>Plane</v>
      </c>
      <c r="E172" s="32" t="str">
        <f t="shared" si="17"/>
        <v>Oblique</v>
      </c>
      <c r="F172" s="32" t="str">
        <f t="shared" si="18"/>
        <v>Longest</v>
      </c>
      <c r="G172" t="s">
        <v>56</v>
      </c>
      <c r="H172" s="1">
        <v>322.48403930664</v>
      </c>
      <c r="I172" s="1">
        <v>136.59010314941401</v>
      </c>
      <c r="J172" s="8">
        <v>327.28753662109301</v>
      </c>
      <c r="K172" s="1">
        <v>220.45899963378901</v>
      </c>
      <c r="L172" s="3">
        <v>0.97899997234344405</v>
      </c>
      <c r="M172" s="8">
        <v>326.00115966796801</v>
      </c>
      <c r="N172" s="1">
        <v>61.257137298583899</v>
      </c>
      <c r="O172" s="1">
        <v>219.77799987792901</v>
      </c>
      <c r="P172" s="8">
        <v>221.19691467285099</v>
      </c>
      <c r="Q172" s="1">
        <v>130.73599243164</v>
      </c>
      <c r="R172" s="3">
        <v>0.55591070652008001</v>
      </c>
      <c r="S172" s="3">
        <v>0.70894628763198797</v>
      </c>
      <c r="T172">
        <v>49</v>
      </c>
      <c r="U172">
        <v>0</v>
      </c>
      <c r="V172">
        <v>0</v>
      </c>
      <c r="W172">
        <v>0</v>
      </c>
      <c r="X172">
        <v>2</v>
      </c>
      <c r="Y172">
        <v>100</v>
      </c>
      <c r="Z172">
        <v>0.89999997615814198</v>
      </c>
      <c r="AA172">
        <v>1.29999995231628</v>
      </c>
      <c r="AB172">
        <v>0.89999997615814198</v>
      </c>
      <c r="AC172" s="2">
        <v>2.5927749811671598E-4</v>
      </c>
      <c r="AD172" s="2">
        <v>2.5914731668308301E-4</v>
      </c>
      <c r="AE172" s="2">
        <v>1.64392578881233E-3</v>
      </c>
      <c r="AF172" s="2">
        <v>7.3172166594304104E-5</v>
      </c>
      <c r="AG172" s="3">
        <f t="shared" si="19"/>
        <v>1.0906339330436417E-2</v>
      </c>
      <c r="AH172" s="3">
        <f t="shared" si="20"/>
        <v>0.61942124335968018</v>
      </c>
      <c r="AI172" s="3">
        <f t="shared" si="21"/>
        <v>-0.32148427049112366</v>
      </c>
      <c r="AJ172" s="3">
        <f t="shared" si="22"/>
        <v>-0.32415112119306011</v>
      </c>
      <c r="AK172" s="3">
        <f t="shared" si="23"/>
        <v>2.7108903487323075</v>
      </c>
    </row>
    <row r="173" spans="1:37" x14ac:dyDescent="0.25">
      <c r="A173" s="32" t="str" cm="1">
        <f t="array" ref="A173:B173">_xlfn.TEXTSPLIT(G173,"P")</f>
        <v>Sponza</v>
      </c>
      <c r="B173" t="str">
        <v>laneFullStandardOblique</v>
      </c>
      <c r="D173" s="32" t="str">
        <f t="shared" si="16"/>
        <v>Plane</v>
      </c>
      <c r="E173" s="32" t="str">
        <f t="shared" si="17"/>
        <v>Oblique</v>
      </c>
      <c r="F173" s="32" t="str">
        <f t="shared" si="18"/>
        <v>Standard</v>
      </c>
      <c r="G173" t="s">
        <v>249</v>
      </c>
      <c r="H173" s="1">
        <v>352.73248291015602</v>
      </c>
      <c r="I173" s="1">
        <v>128.73262023925699</v>
      </c>
      <c r="J173" s="8">
        <v>363.60348510742102</v>
      </c>
      <c r="K173" s="1">
        <v>252.16499328613199</v>
      </c>
      <c r="L173" s="3">
        <v>0.98699998855590798</v>
      </c>
      <c r="M173" s="8">
        <v>363.028717041015</v>
      </c>
      <c r="N173" s="1">
        <v>44.215385437011697</v>
      </c>
      <c r="O173" s="1">
        <v>251.85600280761699</v>
      </c>
      <c r="P173" s="8">
        <v>200.05584716796801</v>
      </c>
      <c r="Q173" s="1">
        <v>119.65599822998</v>
      </c>
      <c r="R173" s="3">
        <v>0.54675978422164895</v>
      </c>
      <c r="S173" s="3">
        <v>0.72655200958251898</v>
      </c>
      <c r="T173">
        <v>29</v>
      </c>
      <c r="U173">
        <v>0</v>
      </c>
      <c r="V173">
        <v>0</v>
      </c>
      <c r="W173">
        <v>0</v>
      </c>
      <c r="X173">
        <v>2</v>
      </c>
      <c r="Y173">
        <v>100</v>
      </c>
      <c r="Z173">
        <v>0.89999997615814198</v>
      </c>
      <c r="AA173">
        <v>1.29999995231628</v>
      </c>
      <c r="AB173">
        <v>0.89999997615814198</v>
      </c>
      <c r="AC173" s="2">
        <v>2.6168243493884802E-4</v>
      </c>
      <c r="AD173" s="2">
        <v>2.6167067699134301E-4</v>
      </c>
      <c r="AE173" s="2">
        <v>7.3146322392858497E-5</v>
      </c>
      <c r="AF173" s="2">
        <v>7.2721995820757002E-5</v>
      </c>
      <c r="AG173" s="3">
        <f t="shared" si="19"/>
        <v>2.9189923326345638E-2</v>
      </c>
      <c r="AH173" s="3">
        <f t="shared" si="20"/>
        <v>0.5540416003042018</v>
      </c>
      <c r="AI173" s="3">
        <f t="shared" si="21"/>
        <v>-0.44892555939213563</v>
      </c>
      <c r="AJ173" s="3">
        <f t="shared" si="22"/>
        <v>-0.44979667312906912</v>
      </c>
      <c r="AK173" s="3">
        <f t="shared" si="23"/>
        <v>4.6858859933543879</v>
      </c>
    </row>
    <row r="174" spans="1:37" x14ac:dyDescent="0.25">
      <c r="A174" s="32" t="str" cm="1">
        <f t="array" ref="A174:C174">_xlfn.TEXTSPLIT(G174,"P")</f>
        <v>Sponza</v>
      </c>
      <c r="B174" t="str">
        <v>laneFullSah</v>
      </c>
      <c r="C174" t="str">
        <v>arallel</v>
      </c>
      <c r="D174" s="32" t="str">
        <f t="shared" si="16"/>
        <v>Plane</v>
      </c>
      <c r="E174" s="32" t="str">
        <f t="shared" si="17"/>
        <v>Parallel</v>
      </c>
      <c r="F174" s="32" t="str">
        <f t="shared" si="18"/>
        <v>Facing</v>
      </c>
      <c r="G174" s="9" t="s">
        <v>163</v>
      </c>
      <c r="H174" s="1">
        <v>94.518280029296804</v>
      </c>
      <c r="I174" s="1">
        <v>136.59010314941401</v>
      </c>
      <c r="J174" s="8">
        <v>98.9207763671875</v>
      </c>
      <c r="K174" s="1">
        <v>61.3289985656738</v>
      </c>
      <c r="L174" s="3">
        <v>0.99500000476837103</v>
      </c>
      <c r="M174" s="8">
        <v>97.7255859375</v>
      </c>
      <c r="N174" s="1">
        <v>199.19999694824199</v>
      </c>
      <c r="O174" s="1">
        <v>60.724998474121001</v>
      </c>
      <c r="P174" s="8">
        <v>160.42109680175699</v>
      </c>
      <c r="Q174" s="1">
        <v>92.537002563476506</v>
      </c>
      <c r="R174" s="3">
        <v>0.52721726894378595</v>
      </c>
      <c r="S174" s="3">
        <v>0.53819119930267301</v>
      </c>
      <c r="T174" s="11">
        <v>28</v>
      </c>
      <c r="U174" s="11">
        <v>0</v>
      </c>
      <c r="V174" s="11">
        <v>0</v>
      </c>
      <c r="W174" s="11">
        <v>0</v>
      </c>
      <c r="X174" s="11">
        <v>2</v>
      </c>
      <c r="Y174" s="11">
        <v>100</v>
      </c>
      <c r="Z174" s="10">
        <v>0.40000000596046398</v>
      </c>
      <c r="AA174" s="10">
        <v>1.29999995231628</v>
      </c>
      <c r="AB174" s="10">
        <v>0.89999997615814198</v>
      </c>
      <c r="AC174" s="2">
        <v>1.8855422968044801E-4</v>
      </c>
      <c r="AD174" s="2">
        <v>2.5656167417764599E-4</v>
      </c>
      <c r="AE174" s="2">
        <v>7.3387163865845596E-5</v>
      </c>
      <c r="AF174" s="2">
        <v>7.2083304985426299E-5</v>
      </c>
      <c r="AG174" s="3">
        <f t="shared" si="19"/>
        <v>3.3933181044016693E-2</v>
      </c>
      <c r="AH174" s="3">
        <f t="shared" si="20"/>
        <v>0.17447086650395593</v>
      </c>
      <c r="AI174" s="3">
        <f t="shared" si="21"/>
        <v>0.64154653321141142</v>
      </c>
      <c r="AJ174" s="3">
        <f t="shared" si="22"/>
        <v>0.6217128766386173</v>
      </c>
      <c r="AK174" s="3">
        <f t="shared" si="23"/>
        <v>0.6852634948556392</v>
      </c>
    </row>
    <row r="175" spans="1:37" x14ac:dyDescent="0.25">
      <c r="A175" s="32" t="str" cm="1">
        <f t="array" ref="A175:C175">_xlfn.TEXTSPLIT(G175,"P")</f>
        <v>Sponza</v>
      </c>
      <c r="B175" t="str">
        <v>laneFull</v>
      </c>
      <c r="C175" t="str">
        <v>arallel</v>
      </c>
      <c r="D175" s="32" t="str">
        <f t="shared" si="16"/>
        <v>Plane</v>
      </c>
      <c r="E175" s="32" t="str">
        <f t="shared" si="17"/>
        <v>Parallel</v>
      </c>
      <c r="F175" s="32" t="str">
        <f t="shared" si="18"/>
        <v>Full</v>
      </c>
      <c r="G175" t="s">
        <v>52</v>
      </c>
      <c r="H175" s="1">
        <v>73.788314819335895</v>
      </c>
      <c r="I175" s="1">
        <v>136.59010314941401</v>
      </c>
      <c r="J175" s="8">
        <v>71.216049194335895</v>
      </c>
      <c r="K175" s="1">
        <v>46.264999389648402</v>
      </c>
      <c r="L175" s="3">
        <v>0.98699998855590798</v>
      </c>
      <c r="M175" s="8">
        <v>68.093276977539006</v>
      </c>
      <c r="N175" s="1">
        <v>208.18667602539</v>
      </c>
      <c r="O175" s="1">
        <v>44.698001861572202</v>
      </c>
      <c r="P175" s="8">
        <v>147.572830200195</v>
      </c>
      <c r="Q175" s="1">
        <v>84.900001525878906</v>
      </c>
      <c r="R175" s="3">
        <v>0.17655237019062001</v>
      </c>
      <c r="S175" s="3">
        <v>0.18298219144344299</v>
      </c>
      <c r="T175">
        <v>32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0.40000000596046398</v>
      </c>
      <c r="AA175">
        <v>1.29999995231628</v>
      </c>
      <c r="AB175">
        <v>0.89999997615814198</v>
      </c>
      <c r="AC175" s="2">
        <v>1.88251739018596E-4</v>
      </c>
      <c r="AD175" s="2">
        <v>2.5438543525524399E-4</v>
      </c>
      <c r="AE175" s="2">
        <v>1.04780867695808E-3</v>
      </c>
      <c r="AF175" s="2">
        <v>7.3235511081293198E-5</v>
      </c>
      <c r="AG175" s="3">
        <f t="shared" si="19"/>
        <v>7.7180754916827701E-2</v>
      </c>
      <c r="AH175" s="3">
        <f t="shared" si="20"/>
        <v>8.0406462822325733E-2</v>
      </c>
      <c r="AI175" s="3">
        <f t="shared" si="21"/>
        <v>1.1672158655086144</v>
      </c>
      <c r="AJ175" s="3">
        <f t="shared" si="22"/>
        <v>1.0721850182603512</v>
      </c>
      <c r="AK175" s="3">
        <f t="shared" si="23"/>
        <v>0.61822939517530484</v>
      </c>
    </row>
    <row r="176" spans="1:37" x14ac:dyDescent="0.25">
      <c r="A176" s="32" t="str" cm="1">
        <f t="array" ref="A176:C176">_xlfn.TEXTSPLIT(G176,"P")</f>
        <v>Sponza</v>
      </c>
      <c r="B176" t="str">
        <v>laneFull</v>
      </c>
      <c r="C176" t="str">
        <v>arallelLongest</v>
      </c>
      <c r="D176" s="32" t="str">
        <f t="shared" si="16"/>
        <v>Plane</v>
      </c>
      <c r="E176" s="32" t="str">
        <f t="shared" si="17"/>
        <v>Parallel</v>
      </c>
      <c r="F176" s="32" t="str">
        <f t="shared" si="18"/>
        <v>Longest</v>
      </c>
      <c r="G176" t="s">
        <v>75</v>
      </c>
      <c r="H176" s="1">
        <v>247.782455444335</v>
      </c>
      <c r="I176" s="1">
        <v>136.59010314941401</v>
      </c>
      <c r="J176" s="8">
        <v>251.69520568847599</v>
      </c>
      <c r="K176" s="1">
        <v>179.51100158691401</v>
      </c>
      <c r="L176" s="3">
        <v>0.99599999189376798</v>
      </c>
      <c r="M176" s="8">
        <v>250.66839599609301</v>
      </c>
      <c r="N176" s="1">
        <v>256.70001220703102</v>
      </c>
      <c r="O176" s="1">
        <v>178.99400329589801</v>
      </c>
      <c r="P176" s="8">
        <v>161.79763793945301</v>
      </c>
      <c r="Q176" s="1">
        <v>93.495002746582003</v>
      </c>
      <c r="R176" s="3">
        <v>0.58771234750747603</v>
      </c>
      <c r="S176" s="3">
        <v>0.58055490255355802</v>
      </c>
      <c r="T176">
        <v>38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2.6031659217551302E-4</v>
      </c>
      <c r="AD176" s="2">
        <v>2.55578372161835E-4</v>
      </c>
      <c r="AE176" s="2">
        <v>1.28242140635848E-3</v>
      </c>
      <c r="AF176" s="2">
        <v>7.2508621087763404E-5</v>
      </c>
      <c r="AG176" s="3">
        <f t="shared" si="19"/>
        <v>1.1647073827655832E-2</v>
      </c>
      <c r="AH176" s="3">
        <f t="shared" si="20"/>
        <v>0.18454876457970631</v>
      </c>
      <c r="AI176" s="3">
        <f t="shared" si="21"/>
        <v>-0.35453515272034997</v>
      </c>
      <c r="AJ176" s="3">
        <f t="shared" si="22"/>
        <v>-0.3571683755481998</v>
      </c>
      <c r="AK176" s="3">
        <f t="shared" si="23"/>
        <v>1.3462047285956686</v>
      </c>
    </row>
    <row r="177" spans="1:37" x14ac:dyDescent="0.25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 t="shared" si="16"/>
        <v>Plane</v>
      </c>
      <c r="E177" s="32" t="str">
        <f t="shared" si="17"/>
        <v>Parallel</v>
      </c>
      <c r="F177" s="32" t="str">
        <f t="shared" si="18"/>
        <v>Standard</v>
      </c>
      <c r="G177" t="s">
        <v>236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 t="shared" si="19"/>
        <v>2.048531124065982E-3</v>
      </c>
      <c r="AH177" s="3">
        <f t="shared" si="20"/>
        <v>0.10563933119670102</v>
      </c>
      <c r="AI177" s="3">
        <f t="shared" si="21"/>
        <v>-0.37690016405380045</v>
      </c>
      <c r="AJ177" s="3">
        <f t="shared" si="22"/>
        <v>-0.38012725125903546</v>
      </c>
      <c r="AK177" s="3">
        <f t="shared" si="23"/>
        <v>1.4343773132135942</v>
      </c>
    </row>
    <row r="178" spans="1:37" x14ac:dyDescent="0.25">
      <c r="A178" s="32" t="str" cm="1">
        <f t="array" ref="A178:B178">_xlfn.TEXTSPLIT(G178,"P")</f>
        <v>Sponza</v>
      </c>
      <c r="B178" t="str">
        <v>ointFullSah15</v>
      </c>
      <c r="D178" s="32" t="str">
        <f t="shared" si="16"/>
        <v>Point</v>
      </c>
      <c r="E178" s="32" t="str">
        <f t="shared" si="17"/>
        <v>15</v>
      </c>
      <c r="F178" s="32" t="str">
        <f t="shared" si="18"/>
        <v>Facing</v>
      </c>
      <c r="G178" s="9" t="s">
        <v>205</v>
      </c>
      <c r="H178" s="1">
        <v>164.096267700195</v>
      </c>
      <c r="I178" s="1">
        <v>136.59010314941401</v>
      </c>
      <c r="J178" s="8">
        <v>162.520584106445</v>
      </c>
      <c r="K178" s="1">
        <v>97.443000793457003</v>
      </c>
      <c r="L178" s="3">
        <v>0.990999996662139</v>
      </c>
      <c r="M178" s="8">
        <v>162.00177001953099</v>
      </c>
      <c r="N178" s="1">
        <v>57.644443511962798</v>
      </c>
      <c r="O178" s="1">
        <v>97.178001403808594</v>
      </c>
      <c r="P178" s="8">
        <v>184.33741760253901</v>
      </c>
      <c r="Q178" s="1">
        <v>108.234001159667</v>
      </c>
      <c r="R178" s="3">
        <v>0.37341022491455</v>
      </c>
      <c r="S178" s="3">
        <v>0.65574979782104403</v>
      </c>
      <c r="T178" s="11">
        <v>28</v>
      </c>
      <c r="U178" s="11">
        <v>0</v>
      </c>
      <c r="V178" s="11">
        <v>0</v>
      </c>
      <c r="W178" s="11">
        <v>0</v>
      </c>
      <c r="X178" s="11">
        <v>2</v>
      </c>
      <c r="Y178" s="11">
        <v>100</v>
      </c>
      <c r="Z178" s="10">
        <v>0.40000000596046398</v>
      </c>
      <c r="AA178" s="10">
        <v>1.29999995231628</v>
      </c>
      <c r="AB178" s="10">
        <v>0.89999997615814198</v>
      </c>
      <c r="AC178" s="2">
        <v>2.4781661340966799E-4</v>
      </c>
      <c r="AD178" s="2">
        <v>2.6181689463555802E-4</v>
      </c>
      <c r="AE178" s="2">
        <v>7.3142735345754705E-5</v>
      </c>
      <c r="AF178" s="2">
        <v>7.2984694270417094E-5</v>
      </c>
      <c r="AG178" s="3">
        <f t="shared" si="19"/>
        <v>1.2763834973325946E-2</v>
      </c>
      <c r="AH178" s="3">
        <f t="shared" si="20"/>
        <v>0.34956642796363424</v>
      </c>
      <c r="AI178" s="3">
        <f t="shared" si="21"/>
        <v>0.13787286139105281</v>
      </c>
      <c r="AJ178" s="3">
        <f t="shared" si="22"/>
        <v>0.13424043247226322</v>
      </c>
      <c r="AK178" s="3">
        <f t="shared" si="23"/>
        <v>0.61252731014095496</v>
      </c>
    </row>
    <row r="179" spans="1:37" x14ac:dyDescent="0.25">
      <c r="A179" s="32" t="str" cm="1">
        <f t="array" ref="A179:B179">_xlfn.TEXTSPLIT(G179,"P")</f>
        <v>Sponza</v>
      </c>
      <c r="B179" t="str">
        <v>ointFull15</v>
      </c>
      <c r="D179" s="32" t="str">
        <f t="shared" si="16"/>
        <v>Point</v>
      </c>
      <c r="E179" s="32" t="str">
        <f t="shared" si="17"/>
        <v>15</v>
      </c>
      <c r="F179" s="32" t="str">
        <f t="shared" si="18"/>
        <v>Full</v>
      </c>
      <c r="G179" t="s">
        <v>49</v>
      </c>
      <c r="H179" s="1">
        <v>177.82650756835901</v>
      </c>
      <c r="I179" s="1">
        <v>136.59010314941401</v>
      </c>
      <c r="J179" s="8">
        <v>186.26820373535099</v>
      </c>
      <c r="K179" s="1">
        <v>110.41600036621</v>
      </c>
      <c r="L179" s="3">
        <v>0.990999996662139</v>
      </c>
      <c r="M179" s="8">
        <v>185.74620056152301</v>
      </c>
      <c r="N179" s="1">
        <v>58</v>
      </c>
      <c r="O179" s="1">
        <v>110.15499877929599</v>
      </c>
      <c r="P179" s="8">
        <v>192.40623474121</v>
      </c>
      <c r="Q179" s="1">
        <v>113.554000854492</v>
      </c>
      <c r="R179" s="3">
        <v>0.30303561687469399</v>
      </c>
      <c r="S179" s="3">
        <v>0.44910022616386402</v>
      </c>
      <c r="T179">
        <v>84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0.40000000596046398</v>
      </c>
      <c r="AA179">
        <v>1.29999995231628</v>
      </c>
      <c r="AB179">
        <v>0.89999997615814198</v>
      </c>
      <c r="AC179" s="2">
        <v>2.4884293088689398E-4</v>
      </c>
      <c r="AD179" s="2">
        <v>2.5453849229961601E-4</v>
      </c>
      <c r="AE179" s="2">
        <v>1.4102021232247301E-3</v>
      </c>
      <c r="AF179" s="2">
        <v>7.2127266321331195E-5</v>
      </c>
      <c r="AG179" s="3">
        <f t="shared" si="19"/>
        <v>4.4536065525099311E-2</v>
      </c>
      <c r="AH179" s="3">
        <f t="shared" si="20"/>
        <v>0.40863964741822845</v>
      </c>
      <c r="AI179" s="3">
        <f t="shared" si="21"/>
        <v>3.5855560757384358E-2</v>
      </c>
      <c r="AJ179" s="3">
        <f t="shared" si="22"/>
        <v>3.2952650440436368E-2</v>
      </c>
      <c r="AK179" s="3">
        <f t="shared" si="23"/>
        <v>0.88517182448815535</v>
      </c>
    </row>
    <row r="180" spans="1:37" x14ac:dyDescent="0.25">
      <c r="A180" s="32" t="str" cm="1">
        <f t="array" ref="A180:B180">_xlfn.TEXTSPLIT(G180,"P")</f>
        <v>Sponza</v>
      </c>
      <c r="B180" t="str">
        <v>ointFull15Longest</v>
      </c>
      <c r="D180" s="32" t="str">
        <f t="shared" si="16"/>
        <v>Point</v>
      </c>
      <c r="E180" s="32" t="str">
        <f t="shared" si="17"/>
        <v>15</v>
      </c>
      <c r="F180" s="32" t="str">
        <f t="shared" si="18"/>
        <v>Longest</v>
      </c>
      <c r="G180" t="s">
        <v>327</v>
      </c>
      <c r="H180" s="1">
        <v>391.87390136718699</v>
      </c>
      <c r="I180" s="1">
        <v>128.73262023925699</v>
      </c>
      <c r="J180" s="8">
        <v>377.52926635742102</v>
      </c>
      <c r="K180" s="1">
        <v>274.46798706054602</v>
      </c>
      <c r="L180" s="3">
        <v>0.990999996662139</v>
      </c>
      <c r="M180" s="8">
        <v>377.082427978515</v>
      </c>
      <c r="N180" s="1">
        <v>49.644443511962798</v>
      </c>
      <c r="O180" s="1">
        <v>274.239013671875</v>
      </c>
      <c r="P180" s="8">
        <v>166.50900268554599</v>
      </c>
      <c r="Q180" s="1">
        <v>99.175003051757798</v>
      </c>
      <c r="R180" s="3">
        <v>0.37665981054306003</v>
      </c>
      <c r="S180" s="3">
        <v>0.64698249101638705</v>
      </c>
      <c r="T180">
        <v>32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0.89999997615814198</v>
      </c>
      <c r="AA180">
        <v>1.29999995231628</v>
      </c>
      <c r="AB180">
        <v>0.89999997615814198</v>
      </c>
      <c r="AC180" s="2">
        <v>2.5004503550007901E-4</v>
      </c>
      <c r="AD180" s="2">
        <v>2.6166270254179797E-4</v>
      </c>
      <c r="AE180" s="2">
        <v>7.2721886681392694E-5</v>
      </c>
      <c r="AF180" s="2">
        <v>7.3054376116488102E-5</v>
      </c>
      <c r="AG180" s="3">
        <f t="shared" si="19"/>
        <v>3.7745492458331219E-2</v>
      </c>
      <c r="AH180" s="3">
        <f t="shared" si="20"/>
        <v>0.29344840784005966</v>
      </c>
      <c r="AI180" s="3">
        <f t="shared" si="21"/>
        <v>-0.55842810396077869</v>
      </c>
      <c r="AJ180" s="3">
        <f t="shared" si="22"/>
        <v>-0.55895074230376163</v>
      </c>
      <c r="AK180" s="3">
        <f t="shared" si="23"/>
        <v>5.2416312964053509</v>
      </c>
    </row>
    <row r="181" spans="1:37" x14ac:dyDescent="0.25">
      <c r="A181" s="32" t="str" cm="1">
        <f t="array" ref="A181:B181">_xlfn.TEXTSPLIT(G181,"P")</f>
        <v>Sponza</v>
      </c>
      <c r="B181" t="str">
        <v>ointFullStandard15</v>
      </c>
      <c r="D181" s="32" t="str">
        <f t="shared" si="16"/>
        <v>Point</v>
      </c>
      <c r="E181" s="32" t="str">
        <f t="shared" si="17"/>
        <v>15</v>
      </c>
      <c r="F181" s="32" t="str">
        <f t="shared" si="18"/>
        <v>Standard</v>
      </c>
      <c r="G181" t="s">
        <v>296</v>
      </c>
      <c r="H181" s="1">
        <v>400.04055786132801</v>
      </c>
      <c r="I181" s="1">
        <v>128.73262023925699</v>
      </c>
      <c r="J181" s="8">
        <v>408.24206542968699</v>
      </c>
      <c r="K181" s="1">
        <v>298.04901123046801</v>
      </c>
      <c r="L181" s="3">
        <v>0.990999996662139</v>
      </c>
      <c r="M181" s="8">
        <v>407.81805419921801</v>
      </c>
      <c r="N181" s="1">
        <v>47.111110687255803</v>
      </c>
      <c r="O181" s="1">
        <v>297.83700561523398</v>
      </c>
      <c r="P181" s="8">
        <v>173.73017883300699</v>
      </c>
      <c r="Q181" s="1">
        <v>103.988998413085</v>
      </c>
      <c r="R181" s="3">
        <v>0.36587095260620101</v>
      </c>
      <c r="S181" s="3">
        <v>0.61074382066726596</v>
      </c>
      <c r="T181">
        <v>33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2.6298759621568002E-4</v>
      </c>
      <c r="AD181" s="2">
        <v>2.61435634456574E-4</v>
      </c>
      <c r="AE181" s="2">
        <v>7.2466704295948094E-5</v>
      </c>
      <c r="AF181" s="2">
        <v>7.2062015533447198E-5</v>
      </c>
      <c r="AG181" s="3">
        <f t="shared" si="19"/>
        <v>1.9441769553241221E-2</v>
      </c>
      <c r="AH181" s="3">
        <f t="shared" si="20"/>
        <v>0.34954278496094809</v>
      </c>
      <c r="AI181" s="3">
        <f t="shared" si="21"/>
        <v>-0.57400076567443903</v>
      </c>
      <c r="AJ181" s="3">
        <f t="shared" si="22"/>
        <v>-0.57444321997991366</v>
      </c>
      <c r="AK181" s="3">
        <f t="shared" si="23"/>
        <v>5.9688464557795911</v>
      </c>
    </row>
    <row r="182" spans="1:37" x14ac:dyDescent="0.25">
      <c r="A182" s="32" t="str" cm="1">
        <f t="array" ref="A182:B182">_xlfn.TEXTSPLIT(G182,"P")</f>
        <v>Sponza</v>
      </c>
      <c r="B182" t="str">
        <v>ointFullSah45</v>
      </c>
      <c r="D182" s="32" t="str">
        <f t="shared" si="16"/>
        <v>Point</v>
      </c>
      <c r="E182" s="32" t="str">
        <f t="shared" si="17"/>
        <v>45</v>
      </c>
      <c r="F182" s="32" t="str">
        <f t="shared" si="18"/>
        <v>Facing</v>
      </c>
      <c r="G182" s="9" t="s">
        <v>218</v>
      </c>
      <c r="H182" s="1">
        <v>183.89305114746</v>
      </c>
      <c r="I182" s="1">
        <v>136.59010314941401</v>
      </c>
      <c r="J182" s="8">
        <v>203.61837768554599</v>
      </c>
      <c r="K182" s="1">
        <v>125.1070022583</v>
      </c>
      <c r="L182" s="3">
        <v>0.912999987602233</v>
      </c>
      <c r="M182" s="8">
        <v>201.22198486328099</v>
      </c>
      <c r="N182" s="1">
        <v>27.544824600219702</v>
      </c>
      <c r="O182" s="1">
        <v>123.88600158691401</v>
      </c>
      <c r="P182" s="8">
        <v>217.00686645507801</v>
      </c>
      <c r="Q182" s="1">
        <v>126.6070022583</v>
      </c>
      <c r="R182" s="3">
        <v>0.43834528326988198</v>
      </c>
      <c r="S182" s="3">
        <v>0.76465517282485895</v>
      </c>
      <c r="T182" s="11">
        <v>28</v>
      </c>
      <c r="U182" s="11">
        <v>0</v>
      </c>
      <c r="V182" s="11">
        <v>0</v>
      </c>
      <c r="W182" s="11">
        <v>0</v>
      </c>
      <c r="X182" s="11">
        <v>2</v>
      </c>
      <c r="Y182" s="11">
        <v>100</v>
      </c>
      <c r="Z182" s="10">
        <v>0.40000000596046398</v>
      </c>
      <c r="AA182" s="10">
        <v>1.29999995231628</v>
      </c>
      <c r="AB182" s="10">
        <v>0.89999997615814198</v>
      </c>
      <c r="AC182" s="2">
        <v>2.43091897573322E-4</v>
      </c>
      <c r="AD182" s="2">
        <v>2.6158036780543598E-4</v>
      </c>
      <c r="AE182" s="2">
        <v>7.2952214395627298E-5</v>
      </c>
      <c r="AF182" s="2">
        <v>7.3019902629312101E-5</v>
      </c>
      <c r="AG182" s="3">
        <f t="shared" si="19"/>
        <v>9.4233760371539452E-2</v>
      </c>
      <c r="AH182" s="3">
        <f t="shared" si="20"/>
        <v>0.58874516858441228</v>
      </c>
      <c r="AI182" s="3">
        <f t="shared" si="21"/>
        <v>7.8445114247938444E-2</v>
      </c>
      <c r="AJ182" s="3">
        <f t="shared" si="22"/>
        <v>6.5752850610607774E-2</v>
      </c>
      <c r="AK182" s="3">
        <f t="shared" si="23"/>
        <v>0.42693838784977711</v>
      </c>
    </row>
    <row r="183" spans="1:37" x14ac:dyDescent="0.25">
      <c r="A183" s="32" t="str" cm="1">
        <f t="array" ref="A183:B183">_xlfn.TEXTSPLIT(G183,"P")</f>
        <v>Sponza</v>
      </c>
      <c r="B183" t="str">
        <v>ointFull45</v>
      </c>
      <c r="D183" s="32" t="str">
        <f t="shared" si="16"/>
        <v>Point</v>
      </c>
      <c r="E183" s="32" t="str">
        <f t="shared" si="17"/>
        <v>45</v>
      </c>
      <c r="F183" s="32" t="str">
        <f t="shared" si="18"/>
        <v>Full</v>
      </c>
      <c r="G183" t="s">
        <v>84</v>
      </c>
      <c r="H183" s="1">
        <v>198.72708129882801</v>
      </c>
      <c r="I183" s="1">
        <v>136.59010314941401</v>
      </c>
      <c r="J183" s="8">
        <v>229.14556884765599</v>
      </c>
      <c r="K183" s="1">
        <v>137.76100158691401</v>
      </c>
      <c r="L183" s="3">
        <v>0.89099997282028198</v>
      </c>
      <c r="M183" s="8">
        <v>226.13757324218699</v>
      </c>
      <c r="N183" s="1">
        <v>27.596330642700099</v>
      </c>
      <c r="O183" s="1">
        <v>136.23800659179599</v>
      </c>
      <c r="P183" s="8">
        <v>218.03526306152301</v>
      </c>
      <c r="Q183" s="1">
        <v>127.175003051757</v>
      </c>
      <c r="R183" s="3">
        <v>0.20955908298492401</v>
      </c>
      <c r="S183" s="3">
        <v>0.57087659835815396</v>
      </c>
      <c r="T183">
        <v>78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0.40000000596046398</v>
      </c>
      <c r="AA183">
        <v>1.29999995231628</v>
      </c>
      <c r="AB183">
        <v>0.89999997615814198</v>
      </c>
      <c r="AC183" s="2">
        <v>2.4420698173344097E-4</v>
      </c>
      <c r="AD183" s="2">
        <v>2.55521270446479E-4</v>
      </c>
      <c r="AE183" s="2">
        <v>1.3745129108428901E-3</v>
      </c>
      <c r="AF183" s="2">
        <v>7.2355534939560999E-5</v>
      </c>
      <c r="AG183" s="3">
        <f t="shared" si="19"/>
        <v>0.13793033020065107</v>
      </c>
      <c r="AH183" s="3">
        <f t="shared" si="20"/>
        <v>0.59627423974500759</v>
      </c>
      <c r="AI183" s="3">
        <f t="shared" si="21"/>
        <v>-3.58291197013361E-2</v>
      </c>
      <c r="AJ183" s="3">
        <f t="shared" si="22"/>
        <v>-4.8485798097712744E-2</v>
      </c>
      <c r="AK183" s="3">
        <f t="shared" si="23"/>
        <v>1.2936009966530548</v>
      </c>
    </row>
    <row r="184" spans="1:37" x14ac:dyDescent="0.25">
      <c r="A184" s="32" t="str" cm="1">
        <f t="array" ref="A184:B184">_xlfn.TEXTSPLIT(G184,"P")</f>
        <v>Sponza</v>
      </c>
      <c r="B184" t="str">
        <v>ointFull45Longest</v>
      </c>
      <c r="D184" s="32" t="str">
        <f t="shared" si="16"/>
        <v>Point</v>
      </c>
      <c r="E184" s="32" t="str">
        <f t="shared" si="17"/>
        <v>45</v>
      </c>
      <c r="F184" s="32" t="str">
        <f t="shared" si="18"/>
        <v>Longest</v>
      </c>
      <c r="G184" t="s">
        <v>328</v>
      </c>
      <c r="H184" s="1">
        <v>341.19039916992102</v>
      </c>
      <c r="I184" s="1">
        <v>128.73262023925699</v>
      </c>
      <c r="J184" s="8">
        <v>375.82897949218699</v>
      </c>
      <c r="K184" s="1">
        <v>263.79098510742102</v>
      </c>
      <c r="L184" s="3">
        <v>0.912999987602233</v>
      </c>
      <c r="M184" s="8">
        <v>373.84661865234301</v>
      </c>
      <c r="N184" s="1">
        <v>22.786205291748001</v>
      </c>
      <c r="O184" s="1">
        <v>262.77700805664</v>
      </c>
      <c r="P184" s="8">
        <v>200.887603759765</v>
      </c>
      <c r="Q184" s="1">
        <v>118.50700378417901</v>
      </c>
      <c r="R184" s="3">
        <v>0.45696485042571999</v>
      </c>
      <c r="S184" s="3">
        <v>0.778975129127502</v>
      </c>
      <c r="T184">
        <v>32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0.89999997615814198</v>
      </c>
      <c r="AA184">
        <v>1.29999995231628</v>
      </c>
      <c r="AB184">
        <v>0.89999997615814198</v>
      </c>
      <c r="AC184" s="2">
        <v>2.4905576719902402E-4</v>
      </c>
      <c r="AD184" s="2">
        <v>2.6284635532647301E-4</v>
      </c>
      <c r="AE184" s="2">
        <v>7.2804221417754794E-5</v>
      </c>
      <c r="AF184" s="2">
        <v>7.3419745604041896E-5</v>
      </c>
      <c r="AG184" s="3">
        <f t="shared" si="19"/>
        <v>9.5712597898038765E-2</v>
      </c>
      <c r="AH184" s="3">
        <f t="shared" si="20"/>
        <v>0.56050271785351546</v>
      </c>
      <c r="AI184" s="3">
        <f t="shared" si="21"/>
        <v>-0.46264699548726018</v>
      </c>
      <c r="AJ184" s="3">
        <f t="shared" si="22"/>
        <v>-0.46548133666754349</v>
      </c>
      <c r="AK184" s="3">
        <f t="shared" si="23"/>
        <v>8.5905142026967916</v>
      </c>
    </row>
    <row r="185" spans="1:37" x14ac:dyDescent="0.25">
      <c r="A185" s="32" t="str" cm="1">
        <f t="array" ref="A185:B185">_xlfn.TEXTSPLIT(G185,"P")</f>
        <v>Sponza</v>
      </c>
      <c r="B185" t="str">
        <v>ointFullStandard45</v>
      </c>
      <c r="D185" s="32" t="str">
        <f t="shared" si="16"/>
        <v>Point</v>
      </c>
      <c r="E185" s="32" t="str">
        <f t="shared" si="17"/>
        <v>45</v>
      </c>
      <c r="F185" s="32" t="str">
        <f t="shared" si="18"/>
        <v>Standard</v>
      </c>
      <c r="G185" t="s">
        <v>286</v>
      </c>
      <c r="H185" s="1">
        <v>331.80010986328102</v>
      </c>
      <c r="I185" s="1">
        <v>128.73262023925699</v>
      </c>
      <c r="J185" s="8">
        <v>366.00851440429602</v>
      </c>
      <c r="K185" s="1">
        <v>253.06199645996</v>
      </c>
      <c r="L185" s="3">
        <v>0.89099997282028198</v>
      </c>
      <c r="M185" s="8">
        <v>363.74252319335898</v>
      </c>
      <c r="N185" s="1">
        <v>20.7889900207519</v>
      </c>
      <c r="O185" s="1">
        <v>251.91000366210901</v>
      </c>
      <c r="P185" s="8">
        <v>201.37911987304599</v>
      </c>
      <c r="Q185" s="1">
        <v>118.876998901367</v>
      </c>
      <c r="R185" s="3">
        <v>0.44823771715164101</v>
      </c>
      <c r="S185" s="3">
        <v>0.65706861019134499</v>
      </c>
      <c r="T185">
        <v>33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2.6168712065555101E-4</v>
      </c>
      <c r="AD185" s="2">
        <v>2.6135941152460803E-4</v>
      </c>
      <c r="AE185" s="2">
        <v>7.2310926043428399E-5</v>
      </c>
      <c r="AF185" s="2">
        <v>7.2110065957531306E-5</v>
      </c>
      <c r="AG185" s="3">
        <f t="shared" si="19"/>
        <v>9.6270050492870227E-2</v>
      </c>
      <c r="AH185" s="3">
        <f t="shared" si="20"/>
        <v>0.56432083413490153</v>
      </c>
      <c r="AI185" s="3">
        <f t="shared" si="21"/>
        <v>-0.44636904669516331</v>
      </c>
      <c r="AJ185" s="3">
        <f t="shared" si="22"/>
        <v>-0.44979662508451657</v>
      </c>
      <c r="AK185" s="3">
        <f t="shared" si="23"/>
        <v>8.8100669228394093</v>
      </c>
    </row>
    <row r="186" spans="1:37" x14ac:dyDescent="0.25">
      <c r="A186" s="32" t="str" cm="1">
        <f t="array" ref="A186:B186">_xlfn.TEXTSPLIT(G186,"P")</f>
        <v>Sponza</v>
      </c>
      <c r="B186" t="str">
        <v>ointFullSahOblique</v>
      </c>
      <c r="D186" s="32" t="str">
        <f t="shared" si="16"/>
        <v>Point</v>
      </c>
      <c r="E186" s="32" t="str">
        <f t="shared" si="17"/>
        <v>Oblique</v>
      </c>
      <c r="F186" s="32" t="str">
        <f t="shared" si="18"/>
        <v>Facing</v>
      </c>
      <c r="G186" s="9" t="s">
        <v>219</v>
      </c>
      <c r="H186" s="1">
        <v>164.60610961914</v>
      </c>
      <c r="I186" s="1">
        <v>136.59010314941401</v>
      </c>
      <c r="J186" s="8">
        <v>179.92762756347599</v>
      </c>
      <c r="K186" s="1">
        <v>107.39499664306599</v>
      </c>
      <c r="L186" s="3">
        <v>0.96799999475479104</v>
      </c>
      <c r="M186" s="8">
        <v>177.22245788574199</v>
      </c>
      <c r="N186" s="1">
        <v>84.537490844726506</v>
      </c>
      <c r="O186" s="1">
        <v>105.972999572753</v>
      </c>
      <c r="P186" s="8">
        <v>206.24140930175699</v>
      </c>
      <c r="Q186" s="1">
        <v>120.37799835205</v>
      </c>
      <c r="R186" s="3">
        <v>0.28244471549987699</v>
      </c>
      <c r="S186" s="3">
        <v>0.56546533107757502</v>
      </c>
      <c r="T186" s="11">
        <v>29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2.4605006910860501E-4</v>
      </c>
      <c r="AD186" s="2">
        <v>2.65108945313841E-4</v>
      </c>
      <c r="AE186" s="2">
        <v>7.2848575655370896E-5</v>
      </c>
      <c r="AF186" s="2">
        <v>7.3587958468124203E-5</v>
      </c>
      <c r="AG186" s="3">
        <f t="shared" si="19"/>
        <v>7.6645686455947867E-2</v>
      </c>
      <c r="AH186" s="3">
        <f t="shared" si="20"/>
        <v>0.50992937662659488</v>
      </c>
      <c r="AI186" s="3">
        <f t="shared" si="21"/>
        <v>0.16374308178664332</v>
      </c>
      <c r="AJ186" s="3">
        <f t="shared" si="22"/>
        <v>0.14624647751217557</v>
      </c>
      <c r="AK186" s="3">
        <f t="shared" si="23"/>
        <v>0.65673275695732114</v>
      </c>
    </row>
    <row r="187" spans="1:37" x14ac:dyDescent="0.25">
      <c r="A187" s="32" t="str" cm="1">
        <f t="array" ref="A187:B187">_xlfn.TEXTSPLIT(G187,"P")</f>
        <v>Sponza</v>
      </c>
      <c r="B187" t="str">
        <v>ointFullOblique</v>
      </c>
      <c r="D187" s="32" t="str">
        <f t="shared" si="16"/>
        <v>Point</v>
      </c>
      <c r="E187" s="32" t="str">
        <f t="shared" si="17"/>
        <v>Oblique</v>
      </c>
      <c r="F187" s="32" t="str">
        <f t="shared" si="18"/>
        <v>Full</v>
      </c>
      <c r="G187" t="s">
        <v>85</v>
      </c>
      <c r="H187" s="1">
        <v>177.43194580078099</v>
      </c>
      <c r="I187" s="1">
        <v>136.59010314941401</v>
      </c>
      <c r="J187" s="8">
        <v>196.45559692382801</v>
      </c>
      <c r="K187" s="1">
        <v>115.52700042724599</v>
      </c>
      <c r="L187" s="3">
        <v>0.962000012397766</v>
      </c>
      <c r="M187" s="8">
        <v>193.634841918945</v>
      </c>
      <c r="N187" s="1">
        <v>77.292312622070298</v>
      </c>
      <c r="O187" s="1">
        <v>113.95700073242099</v>
      </c>
      <c r="P187" s="8">
        <v>203.092514038085</v>
      </c>
      <c r="Q187" s="1">
        <v>118.679000854492</v>
      </c>
      <c r="R187" s="3">
        <v>0.45685532689094499</v>
      </c>
      <c r="S187" s="3">
        <v>0.46255651116371099</v>
      </c>
      <c r="T187">
        <v>44</v>
      </c>
      <c r="U187">
        <v>0</v>
      </c>
      <c r="V187">
        <v>0</v>
      </c>
      <c r="W187">
        <v>0</v>
      </c>
      <c r="X187">
        <v>2</v>
      </c>
      <c r="Y187">
        <v>100</v>
      </c>
      <c r="Z187">
        <v>0.40000000596046398</v>
      </c>
      <c r="AA187">
        <v>1.29999995231628</v>
      </c>
      <c r="AB187">
        <v>0.89999997615814198</v>
      </c>
      <c r="AC187" s="2">
        <v>2.46939482167363E-4</v>
      </c>
      <c r="AD187" s="2">
        <v>2.5611635646782799E-4</v>
      </c>
      <c r="AE187" s="2">
        <v>1.3020826736465001E-3</v>
      </c>
      <c r="AF187" s="2">
        <v>7.2503527917433503E-5</v>
      </c>
      <c r="AG187" s="3">
        <f t="shared" si="19"/>
        <v>9.1318933831433455E-2</v>
      </c>
      <c r="AH187" s="3">
        <f t="shared" si="20"/>
        <v>0.48687576446095027</v>
      </c>
      <c r="AI187" s="3">
        <f t="shared" si="21"/>
        <v>4.8842822011851333E-2</v>
      </c>
      <c r="AJ187" s="3">
        <f t="shared" si="22"/>
        <v>3.378329362044253E-2</v>
      </c>
      <c r="AK187" s="3">
        <f t="shared" si="23"/>
        <v>0.87763760976613037</v>
      </c>
    </row>
    <row r="188" spans="1:37" x14ac:dyDescent="0.25">
      <c r="A188" s="32" t="str" cm="1">
        <f t="array" ref="A188:B188">_xlfn.TEXTSPLIT(G188,"P")</f>
        <v>Sponza</v>
      </c>
      <c r="B188" t="str">
        <v>ointFullObliqueLongest</v>
      </c>
      <c r="D188" s="32" t="str">
        <f t="shared" si="16"/>
        <v>Point</v>
      </c>
      <c r="E188" s="32" t="str">
        <f t="shared" si="17"/>
        <v>Oblique</v>
      </c>
      <c r="F188" s="32" t="str">
        <f t="shared" si="18"/>
        <v>Longest</v>
      </c>
      <c r="G188" t="s">
        <v>329</v>
      </c>
      <c r="H188" s="1">
        <v>326.622802734375</v>
      </c>
      <c r="I188" s="1">
        <v>128.73262023925699</v>
      </c>
      <c r="J188" s="8">
        <v>333.68048095703102</v>
      </c>
      <c r="K188" s="1">
        <v>232.05599975585901</v>
      </c>
      <c r="L188" s="3">
        <v>0.96799999475479104</v>
      </c>
      <c r="M188" s="8">
        <v>331.330474853515</v>
      </c>
      <c r="N188" s="1">
        <v>73.437492370605398</v>
      </c>
      <c r="O188" s="1">
        <v>230.81199645996</v>
      </c>
      <c r="P188" s="8">
        <v>185.46855163574199</v>
      </c>
      <c r="Q188" s="1">
        <v>109.800003051757</v>
      </c>
      <c r="R188" s="3">
        <v>0.159827411174774</v>
      </c>
      <c r="S188" s="3">
        <v>0.53118240833282404</v>
      </c>
      <c r="T188">
        <v>31</v>
      </c>
      <c r="U188">
        <v>0</v>
      </c>
      <c r="V188">
        <v>0</v>
      </c>
      <c r="W188">
        <v>0</v>
      </c>
      <c r="X188">
        <v>2</v>
      </c>
      <c r="Y188">
        <v>100</v>
      </c>
      <c r="Z188">
        <v>0.89999997615814198</v>
      </c>
      <c r="AA188">
        <v>1.29999995231628</v>
      </c>
      <c r="AB188">
        <v>0.89999997615814198</v>
      </c>
      <c r="AC188" s="2">
        <v>2.5006505893543298E-4</v>
      </c>
      <c r="AD188" s="2">
        <v>2.6572606293484498E-4</v>
      </c>
      <c r="AE188" s="2">
        <v>7.3036899266298806E-5</v>
      </c>
      <c r="AF188" s="2">
        <v>7.3721494118217298E-5</v>
      </c>
      <c r="AG188" s="3">
        <f t="shared" si="19"/>
        <v>1.4413176544102157E-2</v>
      </c>
      <c r="AH188" s="3">
        <f t="shared" si="20"/>
        <v>0.44072692135868907</v>
      </c>
      <c r="AI188" s="3">
        <f t="shared" si="21"/>
        <v>-0.44023093040946576</v>
      </c>
      <c r="AJ188" s="3">
        <f t="shared" si="22"/>
        <v>-0.44417320694396478</v>
      </c>
      <c r="AK188" s="3">
        <f t="shared" si="23"/>
        <v>2.9862051182477023</v>
      </c>
    </row>
    <row r="189" spans="1:37" x14ac:dyDescent="0.25">
      <c r="A189" s="32" t="str" cm="1">
        <f t="array" ref="A189:B189">_xlfn.TEXTSPLIT(G189,"P")</f>
        <v>Sponza</v>
      </c>
      <c r="B189" t="str">
        <v>ointFullStandardOblique</v>
      </c>
      <c r="D189" s="32" t="str">
        <f t="shared" si="16"/>
        <v>Point</v>
      </c>
      <c r="E189" s="32" t="str">
        <f t="shared" si="17"/>
        <v>Oblique</v>
      </c>
      <c r="F189" s="32" t="str">
        <f t="shared" si="18"/>
        <v>Standard</v>
      </c>
      <c r="G189" t="s">
        <v>297</v>
      </c>
      <c r="H189" s="1">
        <v>380.07635498046801</v>
      </c>
      <c r="I189" s="1">
        <v>128.73262023925699</v>
      </c>
      <c r="J189" s="8">
        <v>380.6162109375</v>
      </c>
      <c r="K189" s="1">
        <v>273.14300537109301</v>
      </c>
      <c r="L189" s="3">
        <v>0.962000012397766</v>
      </c>
      <c r="M189" s="8">
        <v>378.40142822265602</v>
      </c>
      <c r="N189" s="1">
        <v>66.4923095703125</v>
      </c>
      <c r="O189" s="1">
        <v>271.78399658203102</v>
      </c>
      <c r="P189" s="8">
        <v>183.07122802734301</v>
      </c>
      <c r="Q189" s="1">
        <v>108.42400360107401</v>
      </c>
      <c r="R189" s="3">
        <v>0.170756265521049</v>
      </c>
      <c r="S189" s="3">
        <v>0.56348812580108598</v>
      </c>
      <c r="T189">
        <v>29</v>
      </c>
      <c r="U189">
        <v>0</v>
      </c>
      <c r="V189">
        <v>0</v>
      </c>
      <c r="W189">
        <v>0</v>
      </c>
      <c r="X189">
        <v>2</v>
      </c>
      <c r="Y189">
        <v>100</v>
      </c>
      <c r="Z189">
        <v>0.89999997615814198</v>
      </c>
      <c r="AA189">
        <v>1.29999995231628</v>
      </c>
      <c r="AB189">
        <v>0.89999997615814198</v>
      </c>
      <c r="AC189" s="2">
        <v>2.62722402112558E-4</v>
      </c>
      <c r="AD189" s="2">
        <v>2.6054613408632501E-4</v>
      </c>
      <c r="AE189" s="2">
        <v>7.2451701271347702E-5</v>
      </c>
      <c r="AF189" s="2">
        <v>7.1963491791393594E-5</v>
      </c>
      <c r="AG189" s="3">
        <f t="shared" si="19"/>
        <v>4.4068165142713556E-3</v>
      </c>
      <c r="AH189" s="3">
        <f t="shared" si="20"/>
        <v>0.42210441834474116</v>
      </c>
      <c r="AI189" s="3">
        <f t="shared" si="21"/>
        <v>-0.51619836931582175</v>
      </c>
      <c r="AJ189" s="3">
        <f t="shared" si="22"/>
        <v>-0.519013581748349</v>
      </c>
      <c r="AK189" s="3">
        <f t="shared" si="23"/>
        <v>3.9376359680928288</v>
      </c>
    </row>
    <row r="190" spans="1:37" x14ac:dyDescent="0.25">
      <c r="A190" s="32" t="str" cm="1">
        <f t="array" ref="A190:C190">_xlfn.TEXTSPLIT(G190,"P")</f>
        <v>Sponza</v>
      </c>
      <c r="B190" t="str">
        <v>ointFullSah</v>
      </c>
      <c r="C190" t="str">
        <v>arallel</v>
      </c>
      <c r="D190" s="32" t="str">
        <f t="shared" si="16"/>
        <v>Point</v>
      </c>
      <c r="E190" s="32" t="str">
        <f t="shared" si="17"/>
        <v>Parallel</v>
      </c>
      <c r="F190" s="32" t="str">
        <f t="shared" si="18"/>
        <v>Facing</v>
      </c>
      <c r="G190" s="9" t="s">
        <v>201</v>
      </c>
      <c r="H190" s="1">
        <v>179.91371154785099</v>
      </c>
      <c r="I190" s="1">
        <v>136.59010314941401</v>
      </c>
      <c r="J190" s="8">
        <v>174.09892272949199</v>
      </c>
      <c r="K190" s="1">
        <v>104.40899658203099</v>
      </c>
      <c r="L190" s="3">
        <v>1</v>
      </c>
      <c r="M190" s="8">
        <v>174.09892272949199</v>
      </c>
      <c r="N190" s="1">
        <v>174.09892272949199</v>
      </c>
      <c r="O190" s="1">
        <v>104.40899658203099</v>
      </c>
      <c r="P190" s="8">
        <v>197.82058715820301</v>
      </c>
      <c r="Q190" s="1">
        <v>116.486999511718</v>
      </c>
      <c r="R190" s="3">
        <v>8.0885767936706501E-2</v>
      </c>
      <c r="S190" s="3">
        <v>0.72826939821243197</v>
      </c>
      <c r="T190" s="11">
        <v>28</v>
      </c>
      <c r="U190" s="11">
        <v>0</v>
      </c>
      <c r="V190" s="11">
        <v>0</v>
      </c>
      <c r="W190" s="11">
        <v>0</v>
      </c>
      <c r="X190" s="11">
        <v>2</v>
      </c>
      <c r="Y190" s="11">
        <v>100</v>
      </c>
      <c r="Z190" s="10">
        <v>0.40000000596046398</v>
      </c>
      <c r="AA190" s="10">
        <v>1.29999995231628</v>
      </c>
      <c r="AB190" s="10">
        <v>0.89999997615814198</v>
      </c>
      <c r="AC190" s="2">
        <v>2.4618033785372902E-4</v>
      </c>
      <c r="AD190" s="2">
        <v>2.6303902268409702E-4</v>
      </c>
      <c r="AE190" s="2">
        <v>7.4208895966876298E-5</v>
      </c>
      <c r="AF190" s="2">
        <v>7.3502458690200001E-5</v>
      </c>
      <c r="AG190" s="3">
        <f t="shared" si="19"/>
        <v>3.2319875835658401E-2</v>
      </c>
      <c r="AH190" s="3">
        <f t="shared" si="20"/>
        <v>0.4482790670551719</v>
      </c>
      <c r="AI190" s="3">
        <f t="shared" si="21"/>
        <v>0.13625394147652944</v>
      </c>
      <c r="AJ190" s="3">
        <f t="shared" si="22"/>
        <v>0.13625394147652944</v>
      </c>
      <c r="AK190" s="3">
        <f t="shared" si="23"/>
        <v>0.86374605852347053</v>
      </c>
    </row>
    <row r="191" spans="1:37" x14ac:dyDescent="0.25">
      <c r="A191" s="32" t="str" cm="1">
        <f t="array" ref="A191:C191">_xlfn.TEXTSPLIT(G191,"P")</f>
        <v>Sponza</v>
      </c>
      <c r="B191" t="str">
        <v>ointFull</v>
      </c>
      <c r="C191" t="str">
        <v>arallel</v>
      </c>
      <c r="D191" s="32" t="str">
        <f t="shared" si="16"/>
        <v>Point</v>
      </c>
      <c r="E191" s="32" t="str">
        <f t="shared" si="17"/>
        <v>Parallel</v>
      </c>
      <c r="F191" s="32" t="str">
        <f t="shared" si="18"/>
        <v>Full</v>
      </c>
      <c r="G191" t="s">
        <v>83</v>
      </c>
      <c r="H191" s="1">
        <v>186.75717163085901</v>
      </c>
      <c r="I191" s="1">
        <v>136.59010314941401</v>
      </c>
      <c r="J191" s="8">
        <v>189.47019958496</v>
      </c>
      <c r="K191" s="1">
        <v>112.637001037597</v>
      </c>
      <c r="L191" s="3">
        <v>1</v>
      </c>
      <c r="M191" s="8">
        <v>189.47019958496</v>
      </c>
      <c r="N191" s="1">
        <v>189.47019958496</v>
      </c>
      <c r="O191" s="1">
        <v>112.637001037597</v>
      </c>
      <c r="P191" s="8">
        <v>204.31150817871</v>
      </c>
      <c r="Q191" s="1">
        <v>120.38400268554599</v>
      </c>
      <c r="R191" s="3">
        <v>0.67392921447753895</v>
      </c>
      <c r="S191" s="3">
        <v>0.63533121347427302</v>
      </c>
      <c r="T191">
        <v>76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0.40000000596046398</v>
      </c>
      <c r="AA191">
        <v>1.29999995231628</v>
      </c>
      <c r="AB191">
        <v>0.89999997615814198</v>
      </c>
      <c r="AC191" s="2">
        <v>2.4774792836978999E-4</v>
      </c>
      <c r="AD191" s="2">
        <v>2.5559208006598001E-4</v>
      </c>
      <c r="AE191" s="2">
        <v>1.3922695070505101E-3</v>
      </c>
      <c r="AF191" s="2">
        <v>7.3089686338789693E-5</v>
      </c>
      <c r="AG191" s="3">
        <f t="shared" si="19"/>
        <v>1.4527034921387212E-2</v>
      </c>
      <c r="AH191" s="3">
        <f t="shared" si="20"/>
        <v>0.49580023345627389</v>
      </c>
      <c r="AI191" s="3">
        <f t="shared" si="21"/>
        <v>7.8330569272953315E-2</v>
      </c>
      <c r="AJ191" s="3">
        <f t="shared" si="22"/>
        <v>7.8330569272953315E-2</v>
      </c>
      <c r="AK191" s="3">
        <f t="shared" si="23"/>
        <v>0.92166943072704666</v>
      </c>
    </row>
    <row r="192" spans="1:37" x14ac:dyDescent="0.25">
      <c r="A192" s="32" t="str" cm="1">
        <f t="array" ref="A192:C192">_xlfn.TEXTSPLIT(G192,"P")</f>
        <v>Sponza</v>
      </c>
      <c r="B192" t="str">
        <v>ointFull</v>
      </c>
      <c r="C192" t="str">
        <v>arallelLongest</v>
      </c>
      <c r="D192" s="32" t="str">
        <f t="shared" si="16"/>
        <v>Point</v>
      </c>
      <c r="E192" s="32" t="str">
        <f t="shared" si="17"/>
        <v>Parallel</v>
      </c>
      <c r="F192" s="32" t="str">
        <f t="shared" si="18"/>
        <v>Longest</v>
      </c>
      <c r="G192" t="s">
        <v>326</v>
      </c>
      <c r="H192" s="1">
        <v>351.78219604492102</v>
      </c>
      <c r="I192" s="1">
        <v>128.73262023925699</v>
      </c>
      <c r="J192" s="8">
        <v>356.47100830078102</v>
      </c>
      <c r="K192" s="1">
        <v>254.07899475097599</v>
      </c>
      <c r="L192" s="3">
        <v>1</v>
      </c>
      <c r="M192" s="8">
        <v>356.47100830078102</v>
      </c>
      <c r="N192" s="1">
        <v>356.47100830078102</v>
      </c>
      <c r="O192" s="1">
        <v>254.07899475097599</v>
      </c>
      <c r="P192" s="8">
        <v>180.54609680175699</v>
      </c>
      <c r="Q192" s="1">
        <v>107.63899993896401</v>
      </c>
      <c r="R192" s="3">
        <v>8.0776862800121293E-2</v>
      </c>
      <c r="S192" s="3">
        <v>0.76579600572586004</v>
      </c>
      <c r="T192">
        <v>30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2.5243338313885001E-4</v>
      </c>
      <c r="AD192" s="2">
        <v>2.6093315682373898E-4</v>
      </c>
      <c r="AE192" s="2">
        <v>7.3434777732472799E-5</v>
      </c>
      <c r="AF192" s="2">
        <v>7.3169248935300803E-5</v>
      </c>
      <c r="AG192" s="3">
        <f t="shared" si="19"/>
        <v>1.3328736668814416E-2</v>
      </c>
      <c r="AH192" s="3">
        <f t="shared" si="20"/>
        <v>0.40248910079047306</v>
      </c>
      <c r="AI192" s="3">
        <f t="shared" si="21"/>
        <v>-0.49351814706508512</v>
      </c>
      <c r="AJ192" s="3">
        <f t="shared" si="22"/>
        <v>-0.49351814706508512</v>
      </c>
      <c r="AK192" s="3">
        <f t="shared" si="23"/>
        <v>1.4935181470650851</v>
      </c>
    </row>
    <row r="193" spans="1:37" x14ac:dyDescent="0.25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 t="shared" si="16"/>
        <v>Point</v>
      </c>
      <c r="E193" s="32" t="str">
        <f t="shared" si="17"/>
        <v>Parallel</v>
      </c>
      <c r="F193" s="32" t="str">
        <f t="shared" si="18"/>
        <v>Standard</v>
      </c>
      <c r="G193" t="s">
        <v>284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 t="shared" si="19"/>
        <v>2.4902881148069794E-2</v>
      </c>
      <c r="AH193" s="3">
        <f t="shared" si="20"/>
        <v>0.44166592288548429</v>
      </c>
      <c r="AI193" s="3">
        <f t="shared" si="21"/>
        <v>-0.51210300770066752</v>
      </c>
      <c r="AJ193" s="3">
        <f t="shared" si="22"/>
        <v>-0.51210300770066752</v>
      </c>
      <c r="AK193" s="3">
        <f t="shared" si="23"/>
        <v>1.5121030077006676</v>
      </c>
    </row>
    <row r="194" spans="1:37" x14ac:dyDescent="0.25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24">IF(ISNUMBER(SEARCH("Plane",G194)),"Plane",IF(ISNUMBER(SEARCH("Point",G194)),"Point"))</f>
        <v>Plane</v>
      </c>
      <c r="E194" s="32" t="str">
        <f t="shared" ref="E194:E257" si="25">IF(ISNUMBER(SEARCH(15,G194)),"15",IF(ISNUMBER(SEARCH(45,G194)),"45",IF(ISNUMBER(SEARCH("Oblique",G194)),"Oblique","Parallel")))</f>
        <v>15</v>
      </c>
      <c r="F194" s="32" t="str">
        <f t="shared" ref="F194:F257" si="26">IF(ISNUMBER(SEARCH("Longest",G194)),"Longest",IF(ISNUMBER(SEARCH("Standard",G194)),"Standard",IF(ISNUMBER(SEARCH("Sah",G194)),"Facing","Full")))</f>
        <v>Facing</v>
      </c>
      <c r="G194" s="9" t="s">
        <v>152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27">ABS((M194-H194)/H194)</f>
        <v>2.913122852301967E-3</v>
      </c>
      <c r="AH194" s="3">
        <f t="shared" ref="AH194:AH257" si="28">ABS((P194-I194)/I194)</f>
        <v>0.33646243083258848</v>
      </c>
      <c r="AI194" s="3">
        <f t="shared" ref="AI194:AI257" si="29">(P194-M194)/M194</f>
        <v>0.11250385499508762</v>
      </c>
      <c r="AJ194" s="3">
        <f t="shared" ref="AJ194:AJ257" si="30">(P194-J194)/J194</f>
        <v>-2.833260146615104E-2</v>
      </c>
      <c r="AK194" s="3">
        <f t="shared" ref="AK194:AK257" si="31">(M194+N194-P194)/N194</f>
        <v>0.72600472155774742</v>
      </c>
    </row>
    <row r="195" spans="1:37" x14ac:dyDescent="0.25">
      <c r="A195" s="32" t="str" cm="1">
        <f t="array" ref="A195:B195">_xlfn.TEXTSPLIT(G195,"P")</f>
        <v>Suzanne</v>
      </c>
      <c r="B195" t="str">
        <v>laneFull15</v>
      </c>
      <c r="D195" s="32" t="str">
        <f t="shared" si="24"/>
        <v>Plane</v>
      </c>
      <c r="E195" s="32" t="str">
        <f t="shared" si="25"/>
        <v>15</v>
      </c>
      <c r="F195" s="32" t="str">
        <f t="shared" si="26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27"/>
        <v>9.7819583003973011E-3</v>
      </c>
      <c r="AH195" s="3">
        <f t="shared" si="28"/>
        <v>0.33646243083258848</v>
      </c>
      <c r="AI195" s="3">
        <f t="shared" si="29"/>
        <v>9.6489674861574296E-2</v>
      </c>
      <c r="AJ195" s="3">
        <f t="shared" si="30"/>
        <v>-4.0570992683419904E-2</v>
      </c>
      <c r="AK195" s="3">
        <f t="shared" si="31"/>
        <v>0.76157406410021622</v>
      </c>
    </row>
    <row r="196" spans="1:37" x14ac:dyDescent="0.25">
      <c r="A196" s="32" t="str" cm="1">
        <f t="array" ref="A196:B196">_xlfn.TEXTSPLIT(G196,"P")</f>
        <v>Suzanne</v>
      </c>
      <c r="B196" t="str">
        <v>laneFull15Longest</v>
      </c>
      <c r="D196" s="32" t="str">
        <f t="shared" si="24"/>
        <v>Plane</v>
      </c>
      <c r="E196" s="32" t="str">
        <f t="shared" si="25"/>
        <v>15</v>
      </c>
      <c r="F196" s="32" t="str">
        <f t="shared" si="26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27"/>
        <v>1.4061955524139936E-2</v>
      </c>
      <c r="AH196" s="3">
        <f t="shared" si="28"/>
        <v>0.32229189010807996</v>
      </c>
      <c r="AI196" s="3">
        <f t="shared" si="29"/>
        <v>1.2268223602845301E-2</v>
      </c>
      <c r="AJ196" s="3">
        <f t="shared" si="30"/>
        <v>-9.8490817637285136E-2</v>
      </c>
      <c r="AK196" s="3">
        <f t="shared" si="31"/>
        <v>0.96395212768846927</v>
      </c>
    </row>
    <row r="197" spans="1:37" x14ac:dyDescent="0.25">
      <c r="A197" s="32" t="str" cm="1">
        <f t="array" ref="A197:B197">_xlfn.TEXTSPLIT(G197,"P")</f>
        <v>Suzanne</v>
      </c>
      <c r="B197" t="str">
        <v>laneFullStandard15</v>
      </c>
      <c r="D197" s="32" t="str">
        <f t="shared" si="24"/>
        <v>Plane</v>
      </c>
      <c r="E197" s="32" t="str">
        <f t="shared" si="25"/>
        <v>15</v>
      </c>
      <c r="F197" s="32" t="str">
        <f t="shared" si="26"/>
        <v>Standard</v>
      </c>
      <c r="G197" t="s">
        <v>231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27"/>
        <v>3.9614465922452055E-3</v>
      </c>
      <c r="AH197" s="3">
        <f t="shared" si="28"/>
        <v>0.37255935685591679</v>
      </c>
      <c r="AI197" s="3">
        <f t="shared" si="29"/>
        <v>2.3131734815229552E-3</v>
      </c>
      <c r="AJ197" s="3">
        <f t="shared" si="30"/>
        <v>-0.1106268608518164</v>
      </c>
      <c r="AK197" s="3">
        <f t="shared" si="31"/>
        <v>0.99356987869446278</v>
      </c>
    </row>
    <row r="198" spans="1:37" x14ac:dyDescent="0.25">
      <c r="A198" s="32" t="str" cm="1">
        <f t="array" ref="A198:B198">_xlfn.TEXTSPLIT(G198,"P")</f>
        <v>Suzanne</v>
      </c>
      <c r="B198" t="str">
        <v>laneFullSah45</v>
      </c>
      <c r="D198" s="32" t="str">
        <f t="shared" si="24"/>
        <v>Plane</v>
      </c>
      <c r="E198" s="32" t="str">
        <f t="shared" si="25"/>
        <v>45</v>
      </c>
      <c r="F198" s="32" t="str">
        <f t="shared" si="26"/>
        <v>Facing</v>
      </c>
      <c r="G198" s="9" t="s">
        <v>148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27"/>
        <v>2.2722092028194104E-3</v>
      </c>
      <c r="AH198" s="3">
        <f t="shared" si="28"/>
        <v>0.41074445090845407</v>
      </c>
      <c r="AI198" s="3">
        <f t="shared" si="29"/>
        <v>3.2402308020125843E-2</v>
      </c>
      <c r="AJ198" s="3">
        <f t="shared" si="30"/>
        <v>-0.10621590299473814</v>
      </c>
      <c r="AK198" s="3">
        <f t="shared" si="31"/>
        <v>0.90681969183527122</v>
      </c>
    </row>
    <row r="199" spans="1:37" x14ac:dyDescent="0.25">
      <c r="A199" s="32" t="str" cm="1">
        <f t="array" ref="A199:B199">_xlfn.TEXTSPLIT(G199,"P")</f>
        <v>Suzanne</v>
      </c>
      <c r="B199" t="str">
        <v>laneFull45</v>
      </c>
      <c r="D199" s="32" t="str">
        <f t="shared" si="24"/>
        <v>Plane</v>
      </c>
      <c r="E199" s="32" t="str">
        <f t="shared" si="25"/>
        <v>45</v>
      </c>
      <c r="F199" s="32" t="str">
        <f t="shared" si="26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27"/>
        <v>2.4941505644123243E-3</v>
      </c>
      <c r="AH199" s="3">
        <f t="shared" si="28"/>
        <v>0.41074445090845407</v>
      </c>
      <c r="AI199" s="3">
        <f t="shared" si="29"/>
        <v>-6.301502426534776E-2</v>
      </c>
      <c r="AJ199" s="3">
        <f t="shared" si="30"/>
        <v>-0.17862912932844155</v>
      </c>
      <c r="AK199" s="3">
        <f t="shared" si="31"/>
        <v>1.1996680808706766</v>
      </c>
    </row>
    <row r="200" spans="1:37" x14ac:dyDescent="0.25">
      <c r="A200" s="32" t="str" cm="1">
        <f t="array" ref="A200:B200">_xlfn.TEXTSPLIT(G200,"P")</f>
        <v>Suzanne</v>
      </c>
      <c r="B200" t="str">
        <v>laneFull45Longest</v>
      </c>
      <c r="D200" s="32" t="str">
        <f t="shared" si="24"/>
        <v>Plane</v>
      </c>
      <c r="E200" s="32" t="str">
        <f t="shared" si="25"/>
        <v>45</v>
      </c>
      <c r="F200" s="32" t="str">
        <f t="shared" si="26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27"/>
        <v>5.2794717550107241E-3</v>
      </c>
      <c r="AH200" s="3">
        <f t="shared" si="28"/>
        <v>0.38353646013161452</v>
      </c>
      <c r="AI200" s="3">
        <f t="shared" si="29"/>
        <v>6.5146257019147282E-3</v>
      </c>
      <c r="AJ200" s="3">
        <f t="shared" si="30"/>
        <v>-0.11607862006666457</v>
      </c>
      <c r="AK200" s="3">
        <f t="shared" si="31"/>
        <v>0.97970820710478823</v>
      </c>
    </row>
    <row r="201" spans="1:37" x14ac:dyDescent="0.25">
      <c r="A201" s="32" t="str" cm="1">
        <f t="array" ref="A201:B201">_xlfn.TEXTSPLIT(G201,"P")</f>
        <v>Suzanne</v>
      </c>
      <c r="B201" t="str">
        <v>laneFullStandard45</v>
      </c>
      <c r="D201" s="32" t="str">
        <f t="shared" si="24"/>
        <v>Plane</v>
      </c>
      <c r="E201" s="32" t="str">
        <f t="shared" si="25"/>
        <v>45</v>
      </c>
      <c r="F201" s="32" t="str">
        <f t="shared" si="26"/>
        <v>Standard</v>
      </c>
      <c r="G201" t="s">
        <v>232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27"/>
        <v>5.3688955005232524E-3</v>
      </c>
      <c r="AH201" s="3">
        <f t="shared" si="28"/>
        <v>0.46338953834489122</v>
      </c>
      <c r="AI201" s="3">
        <f t="shared" si="29"/>
        <v>1.6531865473993868E-2</v>
      </c>
      <c r="AJ201" s="3">
        <f t="shared" si="30"/>
        <v>-0.11829733177518414</v>
      </c>
      <c r="AK201" s="3">
        <f t="shared" si="31"/>
        <v>0.95178341711261705</v>
      </c>
    </row>
    <row r="202" spans="1:37" x14ac:dyDescent="0.25">
      <c r="A202" s="32" t="str" cm="1">
        <f t="array" ref="A202:B202">_xlfn.TEXTSPLIT(G202,"P")</f>
        <v>Suzanne</v>
      </c>
      <c r="B202" t="str">
        <v>laneFullSahOblique</v>
      </c>
      <c r="D202" s="32" t="str">
        <f t="shared" si="24"/>
        <v>Plane</v>
      </c>
      <c r="E202" s="32" t="str">
        <f t="shared" si="25"/>
        <v>Oblique</v>
      </c>
      <c r="F202" s="32" t="str">
        <f t="shared" si="26"/>
        <v>Facing</v>
      </c>
      <c r="G202" s="9" t="s">
        <v>149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27"/>
        <v>1.1188082339817716E-2</v>
      </c>
      <c r="AH202" s="3">
        <f t="shared" si="28"/>
        <v>0.41706667952169307</v>
      </c>
      <c r="AI202" s="3">
        <f t="shared" si="29"/>
        <v>6.5370765825929614E-2</v>
      </c>
      <c r="AJ202" s="3">
        <f t="shared" si="30"/>
        <v>-0.11717584932580653</v>
      </c>
      <c r="AK202" s="3">
        <f t="shared" si="31"/>
        <v>0.75751817516713416</v>
      </c>
    </row>
    <row r="203" spans="1:37" x14ac:dyDescent="0.25">
      <c r="A203" s="32" t="str" cm="1">
        <f t="array" ref="A203:B203">_xlfn.TEXTSPLIT(G203,"P")</f>
        <v>Suzanne</v>
      </c>
      <c r="B203" t="str">
        <v>laneFullOblique</v>
      </c>
      <c r="D203" s="32" t="str">
        <f t="shared" si="24"/>
        <v>Plane</v>
      </c>
      <c r="E203" s="32" t="str">
        <f t="shared" si="25"/>
        <v>Oblique</v>
      </c>
      <c r="F203" s="32" t="str">
        <f t="shared" si="26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27"/>
        <v>1.2777793112271842E-2</v>
      </c>
      <c r="AH203" s="3">
        <f t="shared" si="28"/>
        <v>0.41706667952169307</v>
      </c>
      <c r="AI203" s="3">
        <f t="shared" si="29"/>
        <v>4.7891401052191834E-2</v>
      </c>
      <c r="AJ203" s="3">
        <f t="shared" si="30"/>
        <v>-0.12921227110233952</v>
      </c>
      <c r="AK203" s="3">
        <f t="shared" si="31"/>
        <v>0.81939171855663528</v>
      </c>
    </row>
    <row r="204" spans="1:37" x14ac:dyDescent="0.25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24"/>
        <v>Plane</v>
      </c>
      <c r="E204" s="32" t="str">
        <f t="shared" si="25"/>
        <v>Oblique</v>
      </c>
      <c r="F204" s="32" t="str">
        <f t="shared" si="26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27"/>
        <v>4.860142038022524E-2</v>
      </c>
      <c r="AH204" s="3">
        <f t="shared" si="28"/>
        <v>0.78782850596841225</v>
      </c>
      <c r="AI204" s="3">
        <f t="shared" si="29"/>
        <v>-6.455213862306483E-4</v>
      </c>
      <c r="AJ204" s="3">
        <f t="shared" si="30"/>
        <v>-9.1175661451429538E-2</v>
      </c>
      <c r="AK204" s="3">
        <f t="shared" si="31"/>
        <v>1.0017626538128896</v>
      </c>
    </row>
    <row r="205" spans="1:37" x14ac:dyDescent="0.25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24"/>
        <v>Plane</v>
      </c>
      <c r="E205" s="32" t="str">
        <f t="shared" si="25"/>
        <v>Oblique</v>
      </c>
      <c r="F205" s="32" t="str">
        <f t="shared" si="26"/>
        <v>Standard</v>
      </c>
      <c r="G205" t="s">
        <v>233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27"/>
        <v>7.0713712990009177E-3</v>
      </c>
      <c r="AH205" s="3">
        <f t="shared" si="28"/>
        <v>0.41116513097554674</v>
      </c>
      <c r="AI205" s="3">
        <f t="shared" si="29"/>
        <v>-2.9848063596708586E-2</v>
      </c>
      <c r="AJ205" s="3">
        <f t="shared" si="30"/>
        <v>-0.18444595526084318</v>
      </c>
      <c r="AK205" s="3">
        <f t="shared" si="31"/>
        <v>1.120770582129017</v>
      </c>
    </row>
    <row r="206" spans="1:37" x14ac:dyDescent="0.25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24"/>
        <v>Plane</v>
      </c>
      <c r="E206" s="32" t="str">
        <f t="shared" si="25"/>
        <v>Parallel</v>
      </c>
      <c r="F206" s="32" t="str">
        <f t="shared" si="26"/>
        <v>Facing</v>
      </c>
      <c r="G206" s="9" t="s">
        <v>150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27"/>
        <v>2.6281182553792568E-2</v>
      </c>
      <c r="AH206" s="3">
        <f t="shared" si="28"/>
        <v>0.19030020671732004</v>
      </c>
      <c r="AI206" s="3">
        <f t="shared" si="29"/>
        <v>0.15326619266906613</v>
      </c>
      <c r="AJ206" s="3">
        <f t="shared" si="30"/>
        <v>3.8158657049576709E-2</v>
      </c>
      <c r="AK206" s="3">
        <f t="shared" si="31"/>
        <v>0.59498212029898068</v>
      </c>
    </row>
    <row r="207" spans="1:37" x14ac:dyDescent="0.25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24"/>
        <v>Plane</v>
      </c>
      <c r="E207" s="32" t="str">
        <f t="shared" si="25"/>
        <v>Parallel</v>
      </c>
      <c r="F207" s="32" t="str">
        <f t="shared" si="26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27"/>
        <v>2.6056851765226367E-2</v>
      </c>
      <c r="AH207" s="3">
        <f t="shared" si="28"/>
        <v>0.19030020671732004</v>
      </c>
      <c r="AI207" s="3">
        <f t="shared" si="29"/>
        <v>0.2987593623878676</v>
      </c>
      <c r="AJ207" s="3">
        <f t="shared" si="30"/>
        <v>0.15459210399317067</v>
      </c>
      <c r="AK207" s="3">
        <f t="shared" si="31"/>
        <v>0.29894801972162122</v>
      </c>
    </row>
    <row r="208" spans="1:37" x14ac:dyDescent="0.25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24"/>
        <v>Plane</v>
      </c>
      <c r="E208" s="32" t="str">
        <f t="shared" si="25"/>
        <v>Parallel</v>
      </c>
      <c r="F208" s="32" t="str">
        <f t="shared" si="26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27"/>
        <v>3.0405061303711484E-2</v>
      </c>
      <c r="AH208" s="3">
        <f t="shared" si="28"/>
        <v>0.12408207483209602</v>
      </c>
      <c r="AI208" s="3">
        <f t="shared" si="29"/>
        <v>4.5605880392904675E-2</v>
      </c>
      <c r="AJ208" s="3">
        <f t="shared" si="30"/>
        <v>-5.9641328992417683E-2</v>
      </c>
      <c r="AK208" s="3">
        <f t="shared" si="31"/>
        <v>0.86430989009181647</v>
      </c>
    </row>
    <row r="209" spans="1:37" x14ac:dyDescent="0.25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24"/>
        <v>Plane</v>
      </c>
      <c r="E209" s="32" t="str">
        <f t="shared" si="25"/>
        <v>Parallel</v>
      </c>
      <c r="F209" s="32" t="str">
        <f t="shared" si="26"/>
        <v>Standard</v>
      </c>
      <c r="G209" t="s">
        <v>229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27"/>
        <v>2.5799621926903313E-2</v>
      </c>
      <c r="AH209" s="3">
        <f t="shared" si="28"/>
        <v>0.20979298034651259</v>
      </c>
      <c r="AI209" s="3">
        <f t="shared" si="29"/>
        <v>-3.4027010805279946E-3</v>
      </c>
      <c r="AJ209" s="3">
        <f t="shared" si="30"/>
        <v>-9.3761848912101209E-2</v>
      </c>
      <c r="AK209" s="3">
        <f t="shared" si="31"/>
        <v>1.0099990828776795</v>
      </c>
    </row>
    <row r="210" spans="1:37" x14ac:dyDescent="0.25">
      <c r="A210" s="32" t="str" cm="1">
        <f t="array" ref="A210:B210">_xlfn.TEXTSPLIT(G210,"P")</f>
        <v>Suzanne</v>
      </c>
      <c r="B210" t="str">
        <v>ointFullSah15</v>
      </c>
      <c r="D210" s="32" t="str">
        <f t="shared" si="24"/>
        <v>Point</v>
      </c>
      <c r="E210" s="32" t="str">
        <f t="shared" si="25"/>
        <v>15</v>
      </c>
      <c r="F210" s="32" t="str">
        <f t="shared" si="26"/>
        <v>Facing</v>
      </c>
      <c r="G210" s="9" t="s">
        <v>191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27"/>
        <v>4.7251503811098043E-3</v>
      </c>
      <c r="AH210" s="3">
        <f t="shared" si="28"/>
        <v>0.16860223039851824</v>
      </c>
      <c r="AI210" s="3">
        <f t="shared" si="29"/>
        <v>9.7149681859396042E-2</v>
      </c>
      <c r="AJ210" s="3">
        <f t="shared" si="30"/>
        <v>-7.8092054892907325E-2</v>
      </c>
      <c r="AK210" s="3">
        <f t="shared" si="31"/>
        <v>0.74343659003708618</v>
      </c>
    </row>
    <row r="211" spans="1:37" x14ac:dyDescent="0.25">
      <c r="A211" s="32" t="str" cm="1">
        <f t="array" ref="A211:B211">_xlfn.TEXTSPLIT(G211,"P")</f>
        <v>Suzanne</v>
      </c>
      <c r="B211" t="str">
        <v>ointFull15</v>
      </c>
      <c r="D211" s="32" t="str">
        <f t="shared" si="24"/>
        <v>Point</v>
      </c>
      <c r="E211" s="32" t="str">
        <f t="shared" si="25"/>
        <v>15</v>
      </c>
      <c r="F211" s="32" t="str">
        <f t="shared" si="26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27"/>
        <v>1.0910536787923031E-2</v>
      </c>
      <c r="AH211" s="3">
        <f t="shared" si="28"/>
        <v>0.15683002789785572</v>
      </c>
      <c r="AI211" s="3">
        <f t="shared" si="29"/>
        <v>9.0839775807634512E-2</v>
      </c>
      <c r="AJ211" s="3">
        <f t="shared" si="30"/>
        <v>-7.6366125339629706E-2</v>
      </c>
      <c r="AK211" s="3">
        <f t="shared" si="31"/>
        <v>0.75110984763231614</v>
      </c>
    </row>
    <row r="212" spans="1:37" x14ac:dyDescent="0.25">
      <c r="A212" s="32" t="str" cm="1">
        <f t="array" ref="A212:B212">_xlfn.TEXTSPLIT(G212,"P")</f>
        <v>Suzanne</v>
      </c>
      <c r="B212" t="str">
        <v>ointFull15Longest</v>
      </c>
      <c r="D212" s="32" t="str">
        <f t="shared" si="24"/>
        <v>Point</v>
      </c>
      <c r="E212" s="32" t="str">
        <f t="shared" si="25"/>
        <v>15</v>
      </c>
      <c r="F212" s="32" t="str">
        <f t="shared" si="26"/>
        <v>Longest</v>
      </c>
      <c r="G212" t="s">
        <v>304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27"/>
        <v>2.9854215073389073E-3</v>
      </c>
      <c r="AH212" s="3">
        <f t="shared" si="28"/>
        <v>0.18529981765210693</v>
      </c>
      <c r="AI212" s="3">
        <f t="shared" si="29"/>
        <v>-1.4180542589950893E-2</v>
      </c>
      <c r="AJ212" s="3">
        <f t="shared" si="30"/>
        <v>-0.15454795188667575</v>
      </c>
      <c r="AK212" s="3">
        <f t="shared" si="31"/>
        <v>1.0428764664621621</v>
      </c>
    </row>
    <row r="213" spans="1:37" x14ac:dyDescent="0.25">
      <c r="A213" s="32" t="str" cm="1">
        <f t="array" ref="A213:B213">_xlfn.TEXTSPLIT(G213,"P")</f>
        <v>Suzanne</v>
      </c>
      <c r="B213" t="str">
        <v>ointFullStandard15</v>
      </c>
      <c r="D213" s="32" t="str">
        <f t="shared" si="24"/>
        <v>Point</v>
      </c>
      <c r="E213" s="32" t="str">
        <f t="shared" si="25"/>
        <v>15</v>
      </c>
      <c r="F213" s="32" t="str">
        <f t="shared" si="26"/>
        <v>Standard</v>
      </c>
      <c r="G213" t="s">
        <v>267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27"/>
        <v>5.9817026621025185E-2</v>
      </c>
      <c r="AH213" s="3">
        <f t="shared" si="28"/>
        <v>0.27295090626015212</v>
      </c>
      <c r="AI213" s="3">
        <f t="shared" si="29"/>
        <v>-1.3236982968590216E-3</v>
      </c>
      <c r="AJ213" s="3">
        <f t="shared" si="30"/>
        <v>-0.13503698381199694</v>
      </c>
      <c r="AK213" s="3">
        <f t="shared" si="31"/>
        <v>1.0040073558075866</v>
      </c>
    </row>
    <row r="214" spans="1:37" x14ac:dyDescent="0.25">
      <c r="A214" s="32" t="str" cm="1">
        <f t="array" ref="A214:B214">_xlfn.TEXTSPLIT(G214,"P")</f>
        <v>Suzanne</v>
      </c>
      <c r="B214" t="str">
        <v>ointFullSah45</v>
      </c>
      <c r="D214" s="32" t="str">
        <f t="shared" si="24"/>
        <v>Point</v>
      </c>
      <c r="E214" s="32" t="str">
        <f t="shared" si="25"/>
        <v>45</v>
      </c>
      <c r="F214" s="32" t="str">
        <f t="shared" si="26"/>
        <v>Facing</v>
      </c>
      <c r="G214" s="9" t="s">
        <v>196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27"/>
        <v>4.8352200521499911E-2</v>
      </c>
      <c r="AH214" s="3">
        <f t="shared" si="28"/>
        <v>0.31274828925431364</v>
      </c>
      <c r="AI214" s="3">
        <f t="shared" si="29"/>
        <v>1.9895652936207736E-2</v>
      </c>
      <c r="AJ214" s="3">
        <f t="shared" si="30"/>
        <v>-0.11128778059742642</v>
      </c>
      <c r="AK214" s="3">
        <f t="shared" si="31"/>
        <v>0.93719041044979967</v>
      </c>
    </row>
    <row r="215" spans="1:37" x14ac:dyDescent="0.25">
      <c r="A215" s="32" t="str" cm="1">
        <f t="array" ref="A215:B215">_xlfn.TEXTSPLIT(G215,"P")</f>
        <v>Suzanne</v>
      </c>
      <c r="B215" t="str">
        <v>ointFull45</v>
      </c>
      <c r="D215" s="32" t="str">
        <f t="shared" si="24"/>
        <v>Point</v>
      </c>
      <c r="E215" s="32" t="str">
        <f t="shared" si="25"/>
        <v>45</v>
      </c>
      <c r="F215" s="32" t="str">
        <f t="shared" si="26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27"/>
        <v>8.1571689516967937E-3</v>
      </c>
      <c r="AH215" s="3">
        <f t="shared" si="28"/>
        <v>0.24665178420482134</v>
      </c>
      <c r="AI215" s="3">
        <f t="shared" si="29"/>
        <v>-6.0355916207499478E-2</v>
      </c>
      <c r="AJ215" s="3">
        <f t="shared" si="30"/>
        <v>-0.18584936586577189</v>
      </c>
      <c r="AK215" s="3">
        <f t="shared" si="31"/>
        <v>1.1942166052699754</v>
      </c>
    </row>
    <row r="216" spans="1:37" x14ac:dyDescent="0.25">
      <c r="A216" s="32" t="str" cm="1">
        <f t="array" ref="A216:B216">_xlfn.TEXTSPLIT(G216,"P")</f>
        <v>Suzanne</v>
      </c>
      <c r="B216" t="str">
        <v>ointFull45Longest</v>
      </c>
      <c r="D216" s="32" t="str">
        <f t="shared" si="24"/>
        <v>Point</v>
      </c>
      <c r="E216" s="32" t="str">
        <f t="shared" si="25"/>
        <v>45</v>
      </c>
      <c r="F216" s="32" t="str">
        <f t="shared" si="26"/>
        <v>Longest</v>
      </c>
      <c r="G216" t="s">
        <v>299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27"/>
        <v>4.9556037024760545E-2</v>
      </c>
      <c r="AH216" s="3">
        <f t="shared" si="28"/>
        <v>0.35675136415378178</v>
      </c>
      <c r="AI216" s="3">
        <f t="shared" si="29"/>
        <v>2.1822390029438109E-2</v>
      </c>
      <c r="AJ216" s="3">
        <f t="shared" si="30"/>
        <v>-0.10448880936910881</v>
      </c>
      <c r="AK216" s="3">
        <f t="shared" si="31"/>
        <v>0.92790307927596605</v>
      </c>
    </row>
    <row r="217" spans="1:37" x14ac:dyDescent="0.25">
      <c r="A217" s="32" t="str" cm="1">
        <f t="array" ref="A217:B217">_xlfn.TEXTSPLIT(G217,"P")</f>
        <v>Suzanne</v>
      </c>
      <c r="B217" t="str">
        <v>ointFullStandard45</v>
      </c>
      <c r="D217" s="32" t="str">
        <f t="shared" si="24"/>
        <v>Point</v>
      </c>
      <c r="E217" s="32" t="str">
        <f t="shared" si="25"/>
        <v>45</v>
      </c>
      <c r="F217" s="32" t="str">
        <f t="shared" si="26"/>
        <v>Standard</v>
      </c>
      <c r="G217" t="s">
        <v>272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27"/>
        <v>4.7106334498742006E-2</v>
      </c>
      <c r="AH217" s="3">
        <f t="shared" si="28"/>
        <v>0.35213491177304168</v>
      </c>
      <c r="AI217" s="3">
        <f t="shared" si="29"/>
        <v>5.2180357875913587E-3</v>
      </c>
      <c r="AJ217" s="3">
        <f t="shared" si="30"/>
        <v>-0.1207590134045506</v>
      </c>
      <c r="AK217" s="3">
        <f t="shared" si="31"/>
        <v>0.98273758193814653</v>
      </c>
    </row>
    <row r="218" spans="1:37" x14ac:dyDescent="0.25">
      <c r="A218" s="32" t="str" cm="1">
        <f t="array" ref="A218:B218">_xlfn.TEXTSPLIT(G218,"P")</f>
        <v>Suzanne</v>
      </c>
      <c r="B218" t="str">
        <v>ointFullSahOblique</v>
      </c>
      <c r="D218" s="32" t="str">
        <f t="shared" si="24"/>
        <v>Point</v>
      </c>
      <c r="E218" s="32" t="str">
        <f t="shared" si="25"/>
        <v>Oblique</v>
      </c>
      <c r="F218" s="32" t="str">
        <f t="shared" si="26"/>
        <v>Facing</v>
      </c>
      <c r="G218" s="9" t="s">
        <v>194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27"/>
        <v>5.7462449775017216E-2</v>
      </c>
      <c r="AH218" s="3">
        <f t="shared" si="28"/>
        <v>0.24154567904001609</v>
      </c>
      <c r="AI218" s="3">
        <f t="shared" si="29"/>
        <v>5.1324625340991296E-2</v>
      </c>
      <c r="AJ218" s="3">
        <f t="shared" si="30"/>
        <v>-9.6363362271297492E-2</v>
      </c>
      <c r="AK218" s="3">
        <f t="shared" si="31"/>
        <v>0.83675958122427796</v>
      </c>
    </row>
    <row r="219" spans="1:37" x14ac:dyDescent="0.25">
      <c r="A219" s="32" t="str" cm="1">
        <f t="array" ref="A219:B219">_xlfn.TEXTSPLIT(G219,"P")</f>
        <v>Suzanne</v>
      </c>
      <c r="B219" t="str">
        <v>ointFullOblique</v>
      </c>
      <c r="D219" s="32" t="str">
        <f t="shared" si="24"/>
        <v>Point</v>
      </c>
      <c r="E219" s="32" t="str">
        <f t="shared" si="25"/>
        <v>Oblique</v>
      </c>
      <c r="F219" s="32" t="str">
        <f t="shared" si="26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27"/>
        <v>6.0239751840155752E-2</v>
      </c>
      <c r="AH219" s="3">
        <f t="shared" si="28"/>
        <v>0.25272916514915167</v>
      </c>
      <c r="AI219" s="3">
        <f t="shared" si="29"/>
        <v>1.5156477956619521E-2</v>
      </c>
      <c r="AJ219" s="3">
        <f t="shared" si="30"/>
        <v>-0.11589362975770483</v>
      </c>
      <c r="AK219" s="3">
        <f t="shared" si="31"/>
        <v>0.94965636855804758</v>
      </c>
    </row>
    <row r="220" spans="1:37" x14ac:dyDescent="0.25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24"/>
        <v>Point</v>
      </c>
      <c r="E220" s="32" t="str">
        <f t="shared" si="25"/>
        <v>Oblique</v>
      </c>
      <c r="F220" s="32" t="str">
        <f t="shared" si="26"/>
        <v>Longest</v>
      </c>
      <c r="G220" t="s">
        <v>300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27"/>
        <v>5.5026626019256362E-2</v>
      </c>
      <c r="AH220" s="3">
        <f t="shared" si="28"/>
        <v>0.25591070778034242</v>
      </c>
      <c r="AI220" s="3">
        <f t="shared" si="29"/>
        <v>-3.4505163961215016E-2</v>
      </c>
      <c r="AJ220" s="3">
        <f t="shared" si="30"/>
        <v>-0.16030146514643373</v>
      </c>
      <c r="AK220" s="3">
        <f t="shared" si="31"/>
        <v>1.119660740451025</v>
      </c>
    </row>
    <row r="221" spans="1:37" x14ac:dyDescent="0.25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24"/>
        <v>Point</v>
      </c>
      <c r="E221" s="32" t="str">
        <f t="shared" si="25"/>
        <v>Oblique</v>
      </c>
      <c r="F221" s="32" t="str">
        <f t="shared" si="26"/>
        <v>Standard</v>
      </c>
      <c r="G221" t="s">
        <v>274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27"/>
        <v>2.1925031424571275E-2</v>
      </c>
      <c r="AH221" s="3">
        <f t="shared" si="28"/>
        <v>0.16619781439215664</v>
      </c>
      <c r="AI221" s="3">
        <f t="shared" si="29"/>
        <v>-2.3426702061961277E-2</v>
      </c>
      <c r="AJ221" s="3">
        <f t="shared" si="30"/>
        <v>-0.17631629538603019</v>
      </c>
      <c r="AK221" s="3">
        <f t="shared" si="31"/>
        <v>1.0692947525604466</v>
      </c>
    </row>
    <row r="222" spans="1:37" x14ac:dyDescent="0.25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24"/>
        <v>Point</v>
      </c>
      <c r="E222" s="32" t="str">
        <f t="shared" si="25"/>
        <v>Parallel</v>
      </c>
      <c r="F222" s="32" t="str">
        <f t="shared" si="26"/>
        <v>Facing</v>
      </c>
      <c r="G222" s="9" t="s">
        <v>198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27"/>
        <v>8.697497301419407E-3</v>
      </c>
      <c r="AH222" s="3">
        <f t="shared" si="28"/>
        <v>0.25669078014486013</v>
      </c>
      <c r="AI222" s="3">
        <f t="shared" si="29"/>
        <v>8.8485774087355085E-2</v>
      </c>
      <c r="AJ222" s="3">
        <f t="shared" si="30"/>
        <v>-6.5940515686199186E-2</v>
      </c>
      <c r="AK222" s="3">
        <f t="shared" si="31"/>
        <v>0.7885914452832492</v>
      </c>
    </row>
    <row r="223" spans="1:37" x14ac:dyDescent="0.25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24"/>
        <v>Point</v>
      </c>
      <c r="E223" s="32" t="str">
        <f t="shared" si="25"/>
        <v>Parallel</v>
      </c>
      <c r="F223" s="32" t="str">
        <f t="shared" si="26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27"/>
        <v>3.5470347328810478E-2</v>
      </c>
      <c r="AH223" s="3">
        <f t="shared" si="28"/>
        <v>0.20004571391475023</v>
      </c>
      <c r="AI223" s="3">
        <f t="shared" si="29"/>
        <v>8.1624740098581922E-2</v>
      </c>
      <c r="AJ223" s="3">
        <f t="shared" si="30"/>
        <v>-8.3626377622911197E-2</v>
      </c>
      <c r="AK223" s="3">
        <f t="shared" si="31"/>
        <v>0.80038696902618811</v>
      </c>
    </row>
    <row r="224" spans="1:37" x14ac:dyDescent="0.25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24"/>
        <v>Point</v>
      </c>
      <c r="E224" s="32" t="str">
        <f t="shared" si="25"/>
        <v>Parallel</v>
      </c>
      <c r="F224" s="32" t="str">
        <f t="shared" si="26"/>
        <v>Longest</v>
      </c>
      <c r="G224" t="s">
        <v>301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27"/>
        <v>1.1811237737545765E-2</v>
      </c>
      <c r="AH224" s="3">
        <f t="shared" si="28"/>
        <v>0.29046736150396096</v>
      </c>
      <c r="AI224" s="3">
        <f t="shared" si="29"/>
        <v>-2.1476983753806893E-2</v>
      </c>
      <c r="AJ224" s="3">
        <f t="shared" si="30"/>
        <v>-0.15139349322501244</v>
      </c>
      <c r="AK224" s="3">
        <f t="shared" si="31"/>
        <v>1.0554129300506665</v>
      </c>
    </row>
    <row r="225" spans="1:37" x14ac:dyDescent="0.25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24"/>
        <v>Point</v>
      </c>
      <c r="E225" s="32" t="str">
        <f t="shared" si="25"/>
        <v>Parallel</v>
      </c>
      <c r="F225" s="32" t="str">
        <f t="shared" si="26"/>
        <v>Standard</v>
      </c>
      <c r="G225" t="s">
        <v>273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27"/>
        <v>1.0729749075237535E-2</v>
      </c>
      <c r="AH225" s="3">
        <f t="shared" si="28"/>
        <v>0.26552953453404693</v>
      </c>
      <c r="AI225" s="3">
        <f t="shared" si="29"/>
        <v>-2.1714202178019838E-3</v>
      </c>
      <c r="AJ225" s="3">
        <f t="shared" si="30"/>
        <v>-0.14124651384646866</v>
      </c>
      <c r="AK225" s="3">
        <f t="shared" si="31"/>
        <v>1.0056581610682409</v>
      </c>
    </row>
    <row r="226" spans="1:37" x14ac:dyDescent="0.25">
      <c r="A226" s="32" t="str" cm="1">
        <f t="array" ref="A226:B226">_xlfn.TEXTSPLIT(G226,"P")</f>
        <v>Wood</v>
      </c>
      <c r="B226" t="str">
        <v>laneFullSah15</v>
      </c>
      <c r="D226" s="32" t="str">
        <f t="shared" si="24"/>
        <v>Plane</v>
      </c>
      <c r="E226" s="32" t="str">
        <f t="shared" si="25"/>
        <v>15</v>
      </c>
      <c r="F226" s="32" t="str">
        <f t="shared" si="26"/>
        <v>Facing</v>
      </c>
      <c r="G226" s="9" t="s">
        <v>146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27"/>
        <v>6.4072176648739551E-3</v>
      </c>
      <c r="AH226" s="3">
        <f t="shared" si="28"/>
        <v>0.48830126194962015</v>
      </c>
      <c r="AI226" s="3">
        <f t="shared" si="29"/>
        <v>0.20176724057547882</v>
      </c>
      <c r="AJ226" s="3">
        <f t="shared" si="30"/>
        <v>1.6357228344497286E-2</v>
      </c>
      <c r="AK226" s="3">
        <f t="shared" si="31"/>
        <v>0.60957480580160706</v>
      </c>
    </row>
    <row r="227" spans="1:37" x14ac:dyDescent="0.25">
      <c r="A227" s="32" t="str" cm="1">
        <f t="array" ref="A227:B227">_xlfn.TEXTSPLIT(G227,"P")</f>
        <v>Wood</v>
      </c>
      <c r="B227" t="str">
        <v>laneFull15</v>
      </c>
      <c r="D227" s="32" t="str">
        <f t="shared" si="24"/>
        <v>Plane</v>
      </c>
      <c r="E227" s="32" t="str">
        <f t="shared" si="25"/>
        <v>15</v>
      </c>
      <c r="F227" s="32" t="str">
        <f t="shared" si="26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27"/>
        <v>6.6239496469294688E-3</v>
      </c>
      <c r="AH227" s="3">
        <f t="shared" si="28"/>
        <v>0.48830126194962015</v>
      </c>
      <c r="AI227" s="3">
        <f t="shared" si="29"/>
        <v>0.2218468364029767</v>
      </c>
      <c r="AJ227" s="3">
        <f t="shared" si="30"/>
        <v>3.0682099894731356E-2</v>
      </c>
      <c r="AK227" s="3">
        <f t="shared" si="31"/>
        <v>0.57777493330599927</v>
      </c>
    </row>
    <row r="228" spans="1:37" x14ac:dyDescent="0.25">
      <c r="A228" s="32" t="str" cm="1">
        <f t="array" ref="A228:B228">_xlfn.TEXTSPLIT(G228,"P")</f>
        <v>Wood</v>
      </c>
      <c r="B228" t="str">
        <v>laneFull15Longest</v>
      </c>
      <c r="D228" s="32" t="str">
        <f t="shared" si="24"/>
        <v>Plane</v>
      </c>
      <c r="E228" s="32" t="str">
        <f t="shared" si="25"/>
        <v>15</v>
      </c>
      <c r="F228" s="32" t="str">
        <f t="shared" si="26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27"/>
        <v>1.1878204317388652E-2</v>
      </c>
      <c r="AH228" s="3">
        <f t="shared" si="28"/>
        <v>0.50215526961810253</v>
      </c>
      <c r="AI228" s="3">
        <f t="shared" si="29"/>
        <v>-0.57468175061894811</v>
      </c>
      <c r="AJ228" s="3">
        <f t="shared" si="30"/>
        <v>-0.60028429813897066</v>
      </c>
      <c r="AK228" s="3">
        <f t="shared" si="31"/>
        <v>4.2838101798375563</v>
      </c>
    </row>
    <row r="229" spans="1:37" x14ac:dyDescent="0.25">
      <c r="A229" s="32" t="str" cm="1">
        <f t="array" ref="A229:B229">_xlfn.TEXTSPLIT(G229,"P")</f>
        <v>Wood</v>
      </c>
      <c r="B229" t="str">
        <v>laneFullStandard15</v>
      </c>
      <c r="D229" s="32" t="str">
        <f t="shared" si="24"/>
        <v>Plane</v>
      </c>
      <c r="E229" s="32" t="str">
        <f t="shared" si="25"/>
        <v>15</v>
      </c>
      <c r="F229" s="32" t="str">
        <f t="shared" si="26"/>
        <v>Standard</v>
      </c>
      <c r="G229" t="s">
        <v>230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27"/>
        <v>1.6960901743950259E-3</v>
      </c>
      <c r="AH229" s="3">
        <f t="shared" si="28"/>
        <v>0.53194432438808903</v>
      </c>
      <c r="AI229" s="3">
        <f t="shared" si="29"/>
        <v>-0.59236620872584522</v>
      </c>
      <c r="AJ229" s="3">
        <f t="shared" si="30"/>
        <v>-0.61230886888293312</v>
      </c>
      <c r="AK229" s="3">
        <f t="shared" si="31"/>
        <v>5.0651250136336401</v>
      </c>
    </row>
    <row r="230" spans="1:37" x14ac:dyDescent="0.25">
      <c r="A230" s="32" t="str" cm="1">
        <f t="array" ref="A230:B230">_xlfn.TEXTSPLIT(G230,"P")</f>
        <v>Wood</v>
      </c>
      <c r="B230" t="str">
        <v>laneFullSah45</v>
      </c>
      <c r="D230" s="32" t="str">
        <f t="shared" si="24"/>
        <v>Plane</v>
      </c>
      <c r="E230" s="32" t="str">
        <f t="shared" si="25"/>
        <v>45</v>
      </c>
      <c r="F230" s="32" t="str">
        <f t="shared" si="26"/>
        <v>Facing</v>
      </c>
      <c r="G230" s="9" t="s">
        <v>144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27"/>
        <v>1.9963559959963323E-2</v>
      </c>
      <c r="AH230" s="3">
        <f t="shared" si="28"/>
        <v>0.73498179194018654</v>
      </c>
      <c r="AI230" s="3">
        <f t="shared" si="29"/>
        <v>-0.35056334797096939</v>
      </c>
      <c r="AJ230" s="3">
        <f t="shared" si="30"/>
        <v>-0.39155231564415377</v>
      </c>
      <c r="AK230" s="3">
        <f t="shared" si="31"/>
        <v>2.5611497715685951</v>
      </c>
    </row>
    <row r="231" spans="1:37" x14ac:dyDescent="0.25">
      <c r="A231" s="32" t="str" cm="1">
        <f t="array" ref="A231:B231">_xlfn.TEXTSPLIT(G231,"P")</f>
        <v>Wood</v>
      </c>
      <c r="B231" t="str">
        <v>laneFull45</v>
      </c>
      <c r="D231" s="32" t="str">
        <f t="shared" si="24"/>
        <v>Plane</v>
      </c>
      <c r="E231" s="32" t="str">
        <f t="shared" si="25"/>
        <v>45</v>
      </c>
      <c r="F231" s="32" t="str">
        <f t="shared" si="26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27"/>
        <v>2.6238549303001027E-2</v>
      </c>
      <c r="AH231" s="3">
        <f t="shared" si="28"/>
        <v>0.73498179194018654</v>
      </c>
      <c r="AI231" s="3">
        <f t="shared" si="29"/>
        <v>-0.49769880834572694</v>
      </c>
      <c r="AJ231" s="3">
        <f t="shared" si="30"/>
        <v>-0.52257502673358436</v>
      </c>
      <c r="AK231" s="3">
        <f t="shared" si="31"/>
        <v>3.8656110918076116</v>
      </c>
    </row>
    <row r="232" spans="1:37" x14ac:dyDescent="0.25">
      <c r="A232" s="32" t="str" cm="1">
        <f t="array" ref="A232:B232">_xlfn.TEXTSPLIT(G232,"P")</f>
        <v>Wood</v>
      </c>
      <c r="B232" t="str">
        <v>laneFull45Longest</v>
      </c>
      <c r="D232" s="32" t="str">
        <f t="shared" si="24"/>
        <v>Plane</v>
      </c>
      <c r="E232" s="32" t="str">
        <f t="shared" si="25"/>
        <v>45</v>
      </c>
      <c r="F232" s="32" t="str">
        <f t="shared" si="26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27"/>
        <v>1.660479097848502E-2</v>
      </c>
      <c r="AH232" s="3">
        <f t="shared" si="28"/>
        <v>0.82144495152787622</v>
      </c>
      <c r="AI232" s="3">
        <f t="shared" si="29"/>
        <v>-0.64003001324241982</v>
      </c>
      <c r="AJ232" s="3">
        <f t="shared" si="30"/>
        <v>-0.6517984727666416</v>
      </c>
      <c r="AK232" s="3">
        <f t="shared" si="31"/>
        <v>6.2455678455791359</v>
      </c>
    </row>
    <row r="233" spans="1:37" x14ac:dyDescent="0.25">
      <c r="A233" s="32" t="str" cm="1">
        <f t="array" ref="A233:B233">_xlfn.TEXTSPLIT(G233,"P")</f>
        <v>Wood</v>
      </c>
      <c r="B233" t="str">
        <v>laneFullStandard45</v>
      </c>
      <c r="D233" s="32" t="str">
        <f t="shared" si="24"/>
        <v>Plane</v>
      </c>
      <c r="E233" s="32" t="str">
        <f t="shared" si="25"/>
        <v>45</v>
      </c>
      <c r="F233" s="32" t="str">
        <f t="shared" si="26"/>
        <v>Standard</v>
      </c>
      <c r="G233" t="s">
        <v>227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27"/>
        <v>1.1762045865367944E-2</v>
      </c>
      <c r="AH233" s="3">
        <f t="shared" si="28"/>
        <v>0.77271038693341476</v>
      </c>
      <c r="AI233" s="3">
        <f t="shared" si="29"/>
        <v>-0.6123849248665737</v>
      </c>
      <c r="AJ233" s="3">
        <f t="shared" si="30"/>
        <v>-0.62485240548193943</v>
      </c>
      <c r="AK233" s="3">
        <f t="shared" si="31"/>
        <v>6.5280319953775292</v>
      </c>
    </row>
    <row r="234" spans="1:37" x14ac:dyDescent="0.25">
      <c r="A234" s="32" t="str" cm="1">
        <f t="array" ref="A234:B234">_xlfn.TEXTSPLIT(G234,"P")</f>
        <v>Wood</v>
      </c>
      <c r="B234" t="str">
        <v>laneFullSahOblique</v>
      </c>
      <c r="D234" s="32" t="str">
        <f t="shared" si="24"/>
        <v>Plane</v>
      </c>
      <c r="E234" s="32" t="str">
        <f t="shared" si="25"/>
        <v>Oblique</v>
      </c>
      <c r="F234" s="32" t="str">
        <f t="shared" si="26"/>
        <v>Facing</v>
      </c>
      <c r="G234" s="9" t="s">
        <v>147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27"/>
        <v>3.2605517901382823E-2</v>
      </c>
      <c r="AH234" s="3">
        <f t="shared" si="28"/>
        <v>0.42523850721606371</v>
      </c>
      <c r="AI234" s="3">
        <f t="shared" si="29"/>
        <v>0.16394129245519057</v>
      </c>
      <c r="AJ234" s="3">
        <f t="shared" si="30"/>
        <v>2.1310328244655424E-2</v>
      </c>
      <c r="AK234" s="3">
        <f t="shared" si="31"/>
        <v>0.65252681475877028</v>
      </c>
    </row>
    <row r="235" spans="1:37" x14ac:dyDescent="0.25">
      <c r="A235" s="32" t="str" cm="1">
        <f t="array" ref="A235:B235">_xlfn.TEXTSPLIT(G235,"P")</f>
        <v>Wood</v>
      </c>
      <c r="B235" t="str">
        <v>laneFullOblique</v>
      </c>
      <c r="D235" s="32" t="str">
        <f t="shared" si="24"/>
        <v>Plane</v>
      </c>
      <c r="E235" s="32" t="str">
        <f t="shared" si="25"/>
        <v>Oblique</v>
      </c>
      <c r="F235" s="32" t="str">
        <f t="shared" si="26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27"/>
        <v>3.1654773166738551E-2</v>
      </c>
      <c r="AH235" s="3">
        <f t="shared" si="28"/>
        <v>0.42523850721606371</v>
      </c>
      <c r="AI235" s="3">
        <f t="shared" si="29"/>
        <v>0.16068978949145366</v>
      </c>
      <c r="AJ235" s="3">
        <f t="shared" si="30"/>
        <v>1.880602944762496E-2</v>
      </c>
      <c r="AK235" s="3">
        <f t="shared" si="31"/>
        <v>0.65846427796013718</v>
      </c>
    </row>
    <row r="236" spans="1:37" x14ac:dyDescent="0.25">
      <c r="A236" s="32" t="str" cm="1">
        <f t="array" ref="A236:B236">_xlfn.TEXTSPLIT(G236,"P")</f>
        <v>Wood</v>
      </c>
      <c r="B236" t="str">
        <v>laneFullObliqueLongest</v>
      </c>
      <c r="D236" s="32" t="str">
        <f t="shared" si="24"/>
        <v>Plane</v>
      </c>
      <c r="E236" s="32" t="str">
        <f t="shared" si="25"/>
        <v>Oblique</v>
      </c>
      <c r="F236" s="32" t="str">
        <f t="shared" si="26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27"/>
        <v>3.2017779497656877E-2</v>
      </c>
      <c r="AH236" s="3">
        <f t="shared" si="28"/>
        <v>0.33500395005152867</v>
      </c>
      <c r="AI236" s="3">
        <f t="shared" si="29"/>
        <v>-0.59448444714077664</v>
      </c>
      <c r="AJ236" s="3">
        <f t="shared" si="30"/>
        <v>-0.61434252404458933</v>
      </c>
      <c r="AK236" s="3">
        <f t="shared" si="31"/>
        <v>4.6714044443174734</v>
      </c>
    </row>
    <row r="237" spans="1:37" x14ac:dyDescent="0.25">
      <c r="A237" s="32" t="str" cm="1">
        <f t="array" ref="A237:B237">_xlfn.TEXTSPLIT(G237,"P")</f>
        <v>Wood</v>
      </c>
      <c r="B237" t="str">
        <v>laneFullStandardOblique</v>
      </c>
      <c r="D237" s="32" t="str">
        <f t="shared" si="24"/>
        <v>Plane</v>
      </c>
      <c r="E237" s="32" t="str">
        <f t="shared" si="25"/>
        <v>Oblique</v>
      </c>
      <c r="F237" s="32" t="str">
        <f t="shared" si="26"/>
        <v>Standard</v>
      </c>
      <c r="G237" t="s">
        <v>226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27"/>
        <v>2.9300548031981531E-2</v>
      </c>
      <c r="AH237" s="3">
        <f t="shared" si="28"/>
        <v>0.48102935046662404</v>
      </c>
      <c r="AI237" s="3">
        <f t="shared" si="29"/>
        <v>-0.62986673695204742</v>
      </c>
      <c r="AJ237" s="3">
        <f t="shared" si="30"/>
        <v>-0.64274622636314915</v>
      </c>
      <c r="AK237" s="3">
        <f t="shared" si="31"/>
        <v>6.1715471812288119</v>
      </c>
    </row>
    <row r="238" spans="1:37" x14ac:dyDescent="0.25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24"/>
        <v>Plane</v>
      </c>
      <c r="E238" s="32" t="str">
        <f t="shared" si="25"/>
        <v>Parallel</v>
      </c>
      <c r="F238" s="32" t="str">
        <f t="shared" si="26"/>
        <v>Facing</v>
      </c>
      <c r="G238" s="9" t="s">
        <v>145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27"/>
        <v>2.9946447662728554E-2</v>
      </c>
      <c r="AH238" s="3">
        <f t="shared" si="28"/>
        <v>0.59008899812115667</v>
      </c>
      <c r="AI238" s="3">
        <f t="shared" si="29"/>
        <v>0.31517173905640539</v>
      </c>
      <c r="AJ238" s="3">
        <f t="shared" si="30"/>
        <v>5.6256224896830506E-2</v>
      </c>
      <c r="AK238" s="3">
        <f t="shared" si="31"/>
        <v>0.60270297528645012</v>
      </c>
    </row>
    <row r="239" spans="1:37" x14ac:dyDescent="0.25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24"/>
        <v>Plane</v>
      </c>
      <c r="E239" s="32" t="str">
        <f t="shared" si="25"/>
        <v>Parallel</v>
      </c>
      <c r="F239" s="32" t="str">
        <f t="shared" si="26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27"/>
        <v>6.3646415173897021E-3</v>
      </c>
      <c r="AH239" s="3">
        <f t="shared" si="28"/>
        <v>0.59008899812115667</v>
      </c>
      <c r="AI239" s="3">
        <f t="shared" si="29"/>
        <v>0.54839339998922243</v>
      </c>
      <c r="AJ239" s="3">
        <f t="shared" si="30"/>
        <v>0.20161449430352346</v>
      </c>
      <c r="AK239" s="3">
        <f t="shared" si="31"/>
        <v>0.41283329587586853</v>
      </c>
    </row>
    <row r="240" spans="1:37" x14ac:dyDescent="0.25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24"/>
        <v>Plane</v>
      </c>
      <c r="E240" s="32" t="str">
        <f t="shared" si="25"/>
        <v>Parallel</v>
      </c>
      <c r="F240" s="32" t="str">
        <f t="shared" si="26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27"/>
        <v>2.4198750778511833E-2</v>
      </c>
      <c r="AH240" s="3">
        <f t="shared" si="28"/>
        <v>0.55083182035326994</v>
      </c>
      <c r="AI240" s="3">
        <f t="shared" si="29"/>
        <v>-0.26941963713770817</v>
      </c>
      <c r="AJ240" s="3">
        <f t="shared" si="30"/>
        <v>-0.36509875593726232</v>
      </c>
      <c r="AK240" s="3">
        <f t="shared" si="31"/>
        <v>1.5989119009573192</v>
      </c>
    </row>
    <row r="241" spans="1:37" x14ac:dyDescent="0.25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24"/>
        <v>Plane</v>
      </c>
      <c r="E241" s="32" t="str">
        <f t="shared" si="25"/>
        <v>Parallel</v>
      </c>
      <c r="F241" s="32" t="str">
        <f t="shared" si="26"/>
        <v>Standard</v>
      </c>
      <c r="G241" t="s">
        <v>228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27"/>
        <v>3.690059113978035E-2</v>
      </c>
      <c r="AH241" s="3">
        <f t="shared" si="28"/>
        <v>0.68539693519391409</v>
      </c>
      <c r="AI241" s="3">
        <f t="shared" si="29"/>
        <v>-0.31817315464672563</v>
      </c>
      <c r="AJ241" s="3">
        <f t="shared" si="30"/>
        <v>-0.39575343631391269</v>
      </c>
      <c r="AK241" s="3">
        <f t="shared" si="31"/>
        <v>1.7657510398554204</v>
      </c>
    </row>
    <row r="242" spans="1:37" x14ac:dyDescent="0.25">
      <c r="A242" s="32" t="str" cm="1">
        <f t="array" ref="A242:B242">_xlfn.TEXTSPLIT(G242,"P")</f>
        <v>Wood</v>
      </c>
      <c r="B242" t="str">
        <v>ointFullSah15</v>
      </c>
      <c r="D242" s="32" t="str">
        <f t="shared" si="24"/>
        <v>Point</v>
      </c>
      <c r="E242" s="32" t="str">
        <f t="shared" si="25"/>
        <v>15</v>
      </c>
      <c r="F242" s="32" t="str">
        <f t="shared" si="26"/>
        <v>Facing</v>
      </c>
      <c r="G242" s="9" t="s">
        <v>190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27"/>
        <v>7.7127853189093612E-2</v>
      </c>
      <c r="AH242" s="3">
        <f t="shared" si="28"/>
        <v>0.1466179969217937</v>
      </c>
      <c r="AI242" s="3">
        <f t="shared" si="29"/>
        <v>0.29164624702259401</v>
      </c>
      <c r="AJ242" s="3">
        <f t="shared" si="30"/>
        <v>4.7863961076499741E-2</v>
      </c>
      <c r="AK242" s="3">
        <f t="shared" si="31"/>
        <v>0.48477333881980766</v>
      </c>
    </row>
    <row r="243" spans="1:37" x14ac:dyDescent="0.25">
      <c r="A243" s="32" t="str" cm="1">
        <f t="array" ref="A243:B243">_xlfn.TEXTSPLIT(G243,"P")</f>
        <v>Wood</v>
      </c>
      <c r="B243" t="str">
        <v>ointFull15</v>
      </c>
      <c r="D243" s="32" t="str">
        <f t="shared" si="24"/>
        <v>Point</v>
      </c>
      <c r="E243" s="32" t="str">
        <f t="shared" si="25"/>
        <v>15</v>
      </c>
      <c r="F243" s="32" t="str">
        <f t="shared" si="26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27"/>
        <v>5.4859138854737956E-2</v>
      </c>
      <c r="AH243" s="3">
        <f t="shared" si="28"/>
        <v>0.11043366720842886</v>
      </c>
      <c r="AI243" s="3">
        <f t="shared" si="29"/>
        <v>0.22873903388765496</v>
      </c>
      <c r="AJ243" s="3">
        <f t="shared" si="30"/>
        <v>-1.2058868439087881E-2</v>
      </c>
      <c r="AK243" s="3">
        <f t="shared" si="31"/>
        <v>0.60584690342870251</v>
      </c>
    </row>
    <row r="244" spans="1:37" x14ac:dyDescent="0.25">
      <c r="A244" s="32" t="str" cm="1">
        <f t="array" ref="A244:B244">_xlfn.TEXTSPLIT(G244,"P")</f>
        <v>Wood</v>
      </c>
      <c r="B244" t="str">
        <v>ointFull15Longest</v>
      </c>
      <c r="D244" s="32" t="str">
        <f t="shared" si="24"/>
        <v>Point</v>
      </c>
      <c r="E244" s="32" t="str">
        <f t="shared" si="25"/>
        <v>15</v>
      </c>
      <c r="F244" s="32" t="str">
        <f t="shared" si="26"/>
        <v>Longest</v>
      </c>
      <c r="G244" t="s">
        <v>302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27"/>
        <v>4.2023745550377328E-2</v>
      </c>
      <c r="AH244" s="3">
        <f t="shared" si="28"/>
        <v>0.1438348407537017</v>
      </c>
      <c r="AI244" s="3">
        <f t="shared" si="29"/>
        <v>-0.72220765771131146</v>
      </c>
      <c r="AJ244" s="3">
        <f t="shared" si="30"/>
        <v>-0.73145615736918312</v>
      </c>
      <c r="AK244" s="3">
        <f t="shared" si="31"/>
        <v>9.6187303172739238</v>
      </c>
    </row>
    <row r="245" spans="1:37" x14ac:dyDescent="0.25">
      <c r="A245" s="32" t="str" cm="1">
        <f t="array" ref="A245:B245">_xlfn.TEXTSPLIT(G245,"P")</f>
        <v>Wood</v>
      </c>
      <c r="B245" t="str">
        <v>ointFullStandard15</v>
      </c>
      <c r="D245" s="32" t="str">
        <f t="shared" si="24"/>
        <v>Point</v>
      </c>
      <c r="E245" s="32" t="str">
        <f t="shared" si="25"/>
        <v>15</v>
      </c>
      <c r="F245" s="32" t="str">
        <f t="shared" si="26"/>
        <v>Standard</v>
      </c>
      <c r="G245" t="s">
        <v>271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27"/>
        <v>9.6203293365547241E-2</v>
      </c>
      <c r="AH245" s="3">
        <f t="shared" si="28"/>
        <v>0.11802183368538617</v>
      </c>
      <c r="AI245" s="3">
        <f t="shared" si="29"/>
        <v>-0.63058964118929717</v>
      </c>
      <c r="AJ245" s="3">
        <f t="shared" si="30"/>
        <v>-0.64776793668717381</v>
      </c>
      <c r="AK245" s="3">
        <f t="shared" si="31"/>
        <v>6.7150329177909001</v>
      </c>
    </row>
    <row r="246" spans="1:37" x14ac:dyDescent="0.25">
      <c r="A246" s="32" t="str" cm="1">
        <f t="array" ref="A246:B246">_xlfn.TEXTSPLIT(G246,"P")</f>
        <v>Wood</v>
      </c>
      <c r="B246" t="str">
        <v>ointFullSah45</v>
      </c>
      <c r="D246" s="32" t="str">
        <f t="shared" si="24"/>
        <v>Point</v>
      </c>
      <c r="E246" s="32" t="str">
        <f t="shared" si="25"/>
        <v>45</v>
      </c>
      <c r="F246" s="32" t="str">
        <f t="shared" si="26"/>
        <v>Facing</v>
      </c>
      <c r="G246" s="9" t="s">
        <v>188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27"/>
        <v>0.17402369617479929</v>
      </c>
      <c r="AH246" s="3">
        <f t="shared" si="28"/>
        <v>0.46360668281274547</v>
      </c>
      <c r="AI246" s="3">
        <f t="shared" si="29"/>
        <v>-0.35658949742732488</v>
      </c>
      <c r="AJ246" s="3">
        <f t="shared" si="30"/>
        <v>-0.4220418323334576</v>
      </c>
      <c r="AK246" s="3">
        <f t="shared" si="31"/>
        <v>3.172630927478215</v>
      </c>
    </row>
    <row r="247" spans="1:37" x14ac:dyDescent="0.25">
      <c r="A247" s="32" t="str" cm="1">
        <f t="array" ref="A247:B247">_xlfn.TEXTSPLIT(G247,"P")</f>
        <v>Wood</v>
      </c>
      <c r="B247" t="str">
        <v>ointFull45</v>
      </c>
      <c r="D247" s="32" t="str">
        <f t="shared" si="24"/>
        <v>Point</v>
      </c>
      <c r="E247" s="32" t="str">
        <f t="shared" si="25"/>
        <v>45</v>
      </c>
      <c r="F247" s="32" t="str">
        <f t="shared" si="26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27"/>
        <v>0.37416770711459829</v>
      </c>
      <c r="AH247" s="3">
        <f t="shared" si="28"/>
        <v>0.40844252493017713</v>
      </c>
      <c r="AI247" s="3">
        <f t="shared" si="29"/>
        <v>-0.42269543659194869</v>
      </c>
      <c r="AJ247" s="3">
        <f t="shared" si="30"/>
        <v>-0.471444845999693</v>
      </c>
      <c r="AK247" s="3">
        <f t="shared" si="31"/>
        <v>4.166845470422138</v>
      </c>
    </row>
    <row r="248" spans="1:37" x14ac:dyDescent="0.25">
      <c r="A248" s="32" t="str" cm="1">
        <f t="array" ref="A248:B248">_xlfn.TEXTSPLIT(G248,"P")</f>
        <v>Wood</v>
      </c>
      <c r="B248" t="str">
        <v>ointFull45Longest</v>
      </c>
      <c r="D248" s="32" t="str">
        <f t="shared" si="24"/>
        <v>Point</v>
      </c>
      <c r="E248" s="32" t="str">
        <f t="shared" si="25"/>
        <v>45</v>
      </c>
      <c r="F248" s="32" t="str">
        <f t="shared" si="26"/>
        <v>Longest</v>
      </c>
      <c r="G248" t="s">
        <v>305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27"/>
        <v>0.19208031350665572</v>
      </c>
      <c r="AH248" s="3">
        <f t="shared" si="28"/>
        <v>0.47018229103780879</v>
      </c>
      <c r="AI248" s="3">
        <f t="shared" si="29"/>
        <v>-0.60545364158036341</v>
      </c>
      <c r="AJ248" s="3">
        <f t="shared" si="30"/>
        <v>-0.62303546658326092</v>
      </c>
      <c r="AK248" s="3">
        <f t="shared" si="31"/>
        <v>9.9571072513831922</v>
      </c>
    </row>
    <row r="249" spans="1:37" x14ac:dyDescent="0.25">
      <c r="A249" s="32" t="str" cm="1">
        <f t="array" ref="A249:B249">_xlfn.TEXTSPLIT(G249,"P")</f>
        <v>Wood</v>
      </c>
      <c r="B249" t="str">
        <v>ointFullStandard45</v>
      </c>
      <c r="D249" s="32" t="str">
        <f t="shared" si="24"/>
        <v>Point</v>
      </c>
      <c r="E249" s="32" t="str">
        <f t="shared" si="25"/>
        <v>45</v>
      </c>
      <c r="F249" s="32" t="str">
        <f t="shared" si="26"/>
        <v>Standard</v>
      </c>
      <c r="G249" t="s">
        <v>266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27"/>
        <v>0.16445189897119553</v>
      </c>
      <c r="AH249" s="3">
        <f t="shared" si="28"/>
        <v>0.46115457397267623</v>
      </c>
      <c r="AI249" s="3">
        <f t="shared" si="29"/>
        <v>-0.69696849515556492</v>
      </c>
      <c r="AJ249" s="3">
        <f t="shared" si="30"/>
        <v>-0.70892770529465476</v>
      </c>
      <c r="AK249" s="3">
        <f t="shared" si="31"/>
        <v>12.925290673722831</v>
      </c>
    </row>
    <row r="250" spans="1:37" x14ac:dyDescent="0.25">
      <c r="A250" s="32" t="str" cm="1">
        <f t="array" ref="A250:B250">_xlfn.TEXTSPLIT(G250,"P")</f>
        <v>Wood</v>
      </c>
      <c r="B250" t="str">
        <v>ointFullSahOblique</v>
      </c>
      <c r="D250" s="32" t="str">
        <f t="shared" si="24"/>
        <v>Point</v>
      </c>
      <c r="E250" s="32" t="str">
        <f t="shared" si="25"/>
        <v>Oblique</v>
      </c>
      <c r="F250" s="32" t="str">
        <f t="shared" si="26"/>
        <v>Facing</v>
      </c>
      <c r="G250" s="9" t="s">
        <v>193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27"/>
        <v>6.2182138333795947E-2</v>
      </c>
      <c r="AH250" s="3">
        <f t="shared" si="28"/>
        <v>4.5635918967921317E-2</v>
      </c>
      <c r="AI250" s="3">
        <f t="shared" si="29"/>
        <v>0.19135799760957614</v>
      </c>
      <c r="AJ250" s="3">
        <f t="shared" si="30"/>
        <v>-2.9947178754535526E-2</v>
      </c>
      <c r="AK250" s="3">
        <f t="shared" si="31"/>
        <v>0.59506435583871031</v>
      </c>
    </row>
    <row r="251" spans="1:37" x14ac:dyDescent="0.25">
      <c r="A251" s="32" t="str" cm="1">
        <f t="array" ref="A251:B251">_xlfn.TEXTSPLIT(G251,"P")</f>
        <v>Wood</v>
      </c>
      <c r="B251" t="str">
        <v>ointFullOblique</v>
      </c>
      <c r="D251" s="32" t="str">
        <f t="shared" si="24"/>
        <v>Point</v>
      </c>
      <c r="E251" s="32" t="str">
        <f t="shared" si="25"/>
        <v>Oblique</v>
      </c>
      <c r="F251" s="32" t="str">
        <f t="shared" si="26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27"/>
        <v>0.19542950797088943</v>
      </c>
      <c r="AH251" s="3">
        <f t="shared" si="28"/>
        <v>5.2926339258256447E-2</v>
      </c>
      <c r="AI251" s="3">
        <f t="shared" si="29"/>
        <v>0.20034891567699362</v>
      </c>
      <c r="AJ251" s="3">
        <f t="shared" si="30"/>
        <v>6.8146371954625039E-3</v>
      </c>
      <c r="AK251" s="3">
        <f t="shared" si="31"/>
        <v>0.53716476311651462</v>
      </c>
    </row>
    <row r="252" spans="1:37" x14ac:dyDescent="0.25">
      <c r="A252" s="32" t="str" cm="1">
        <f t="array" ref="A252:B252">_xlfn.TEXTSPLIT(G252,"P")</f>
        <v>Wood</v>
      </c>
      <c r="B252" t="str">
        <v>ointFullObliqueLongest</v>
      </c>
      <c r="D252" s="32" t="str">
        <f t="shared" si="24"/>
        <v>Point</v>
      </c>
      <c r="E252" s="32" t="str">
        <f t="shared" si="25"/>
        <v>Oblique</v>
      </c>
      <c r="F252" s="32" t="str">
        <f t="shared" si="26"/>
        <v>Longest</v>
      </c>
      <c r="G252" t="s">
        <v>308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27"/>
        <v>1.1666495852324994E-2</v>
      </c>
      <c r="AH252" s="3">
        <f t="shared" si="28"/>
        <v>1.9637089568693099E-2</v>
      </c>
      <c r="AI252" s="3">
        <f t="shared" si="29"/>
        <v>-0.81771999866292699</v>
      </c>
      <c r="AJ252" s="3">
        <f t="shared" si="30"/>
        <v>-0.82213211061725922</v>
      </c>
      <c r="AK252" s="3">
        <f t="shared" si="31"/>
        <v>15.856098889500743</v>
      </c>
    </row>
    <row r="253" spans="1:37" x14ac:dyDescent="0.25">
      <c r="A253" s="32" t="str" cm="1">
        <f t="array" ref="A253:B253">_xlfn.TEXTSPLIT(G253,"P")</f>
        <v>Wood</v>
      </c>
      <c r="B253" t="str">
        <v>ointFullStandardOblique</v>
      </c>
      <c r="D253" s="32" t="str">
        <f t="shared" si="24"/>
        <v>Point</v>
      </c>
      <c r="E253" s="32" t="str">
        <f t="shared" si="25"/>
        <v>Oblique</v>
      </c>
      <c r="F253" s="32" t="str">
        <f t="shared" si="26"/>
        <v>Standard</v>
      </c>
      <c r="G253" t="s">
        <v>269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27"/>
        <v>8.6308277706194175E-2</v>
      </c>
      <c r="AH253" s="3">
        <f t="shared" si="28"/>
        <v>3.8436582831798606E-2</v>
      </c>
      <c r="AI253" s="3">
        <f t="shared" si="29"/>
        <v>-0.6179232131793696</v>
      </c>
      <c r="AJ253" s="3">
        <f t="shared" si="30"/>
        <v>-0.63336523509844678</v>
      </c>
      <c r="AK253" s="3">
        <f t="shared" si="31"/>
        <v>7.4287406854322224</v>
      </c>
    </row>
    <row r="254" spans="1:37" x14ac:dyDescent="0.25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24"/>
        <v>Point</v>
      </c>
      <c r="E254" s="32" t="str">
        <f t="shared" si="25"/>
        <v>Parallel</v>
      </c>
      <c r="F254" s="32" t="str">
        <f t="shared" si="26"/>
        <v>Facing</v>
      </c>
      <c r="G254" s="9" t="s">
        <v>189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27"/>
        <v>0.11583515509672411</v>
      </c>
      <c r="AH254" s="3">
        <f t="shared" si="28"/>
        <v>9.7425650875690273E-2</v>
      </c>
      <c r="AI254" s="3">
        <f t="shared" si="29"/>
        <v>0.2860556945362242</v>
      </c>
      <c r="AJ254" s="3">
        <f t="shared" si="30"/>
        <v>3.7384739621155669E-2</v>
      </c>
      <c r="AK254" s="3">
        <f t="shared" si="31"/>
        <v>0.49283226096294158</v>
      </c>
    </row>
    <row r="255" spans="1:37" x14ac:dyDescent="0.25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24"/>
        <v>Point</v>
      </c>
      <c r="E255" s="32" t="str">
        <f t="shared" si="25"/>
        <v>Parallel</v>
      </c>
      <c r="F255" s="32" t="str">
        <f t="shared" si="26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27"/>
        <v>7.4228085609186728E-2</v>
      </c>
      <c r="AH255" s="3">
        <f t="shared" si="28"/>
        <v>5.5475693564365207E-2</v>
      </c>
      <c r="AI255" s="3">
        <f t="shared" si="29"/>
        <v>0.26588160579228448</v>
      </c>
      <c r="AJ255" s="3">
        <f t="shared" si="30"/>
        <v>4.2766863348274028E-3</v>
      </c>
      <c r="AK255" s="3">
        <f t="shared" si="31"/>
        <v>0.54987736369666296</v>
      </c>
    </row>
    <row r="256" spans="1:37" x14ac:dyDescent="0.25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24"/>
        <v>Point</v>
      </c>
      <c r="E256" s="32" t="str">
        <f t="shared" si="25"/>
        <v>Parallel</v>
      </c>
      <c r="F256" s="32" t="str">
        <f t="shared" si="26"/>
        <v>Longest</v>
      </c>
      <c r="G256" t="s">
        <v>298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27"/>
        <v>0.11464839550067095</v>
      </c>
      <c r="AH256" s="3">
        <f t="shared" si="28"/>
        <v>0.10241186930540715</v>
      </c>
      <c r="AI256" s="3">
        <f t="shared" si="29"/>
        <v>-0.40112520410943181</v>
      </c>
      <c r="AJ256" s="3">
        <f t="shared" si="30"/>
        <v>-0.44811324339054825</v>
      </c>
      <c r="AK256" s="3">
        <f t="shared" si="31"/>
        <v>3.002307934295906</v>
      </c>
    </row>
    <row r="257" spans="1:37" x14ac:dyDescent="0.25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24"/>
        <v>Point</v>
      </c>
      <c r="E257" s="32" t="str">
        <f t="shared" si="25"/>
        <v>Parallel</v>
      </c>
      <c r="F257" s="32" t="str">
        <f t="shared" si="26"/>
        <v>Standard</v>
      </c>
      <c r="G257" t="s">
        <v>270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27"/>
        <v>6.3819153907726786E-2</v>
      </c>
      <c r="AH257" s="3">
        <f t="shared" si="28"/>
        <v>0.11262782386901089</v>
      </c>
      <c r="AI257" s="3">
        <f t="shared" si="29"/>
        <v>-0.57918461538576183</v>
      </c>
      <c r="AJ257" s="3">
        <f t="shared" si="30"/>
        <v>-0.60188210062204772</v>
      </c>
      <c r="AK257" s="3">
        <f t="shared" si="31"/>
        <v>5.1448721348457278</v>
      </c>
    </row>
  </sheetData>
  <autoFilter ref="A1:AK257" xr:uid="{00000000-0001-0000-0000-000000000000}">
    <sortState xmlns:xlrd2="http://schemas.microsoft.com/office/spreadsheetml/2017/richdata2" ref="A2:AK257">
      <sortCondition ref="A2:A257"/>
      <sortCondition ref="D2:D257"/>
      <sortCondition ref="E2:E257"/>
      <sortCondition ref="F2:F257"/>
    </sortState>
  </autoFilter>
  <conditionalFormatting sqref="G1:G1048576">
    <cfRule type="containsText" dxfId="21" priority="1" operator="containsText" text="45">
      <formula>NOT(ISERROR(SEARCH("45",G1)))</formula>
    </cfRule>
    <cfRule type="containsText" dxfId="20" priority="2" operator="containsText" text="15">
      <formula>NOT(ISERROR(SEARCH("15",G1)))</formula>
    </cfRule>
    <cfRule type="containsText" dxfId="19" priority="3" operator="containsText" text="parallel">
      <formula>NOT(ISERROR(SEARCH("parallel",G1)))</formula>
    </cfRule>
    <cfRule type="containsText" dxfId="18" priority="4" operator="containsText" text="PlaneFullSah">
      <formula>NOT(ISERROR(SEARCH("PlaneFullSah",G1)))</formula>
    </cfRule>
    <cfRule type="containsText" dxfId="17" priority="5" operator="containsText" text="Standard">
      <formula>NOT(ISERROR(SEARCH("Standard",G1)))</formula>
    </cfRule>
    <cfRule type="containsText" dxfId="16" priority="6" operator="containsText" text="PointFullSah">
      <formula>NOT(ISERROR(SEARCH("PointFullSah",G1)))</formula>
    </cfRule>
    <cfRule type="containsText" dxfId="15" priority="8" operator="containsText" text="Longest">
      <formula>NOT(ISERROR(SEARCH("Longest",G1)))</formula>
    </cfRule>
    <cfRule type="containsText" dxfId="14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13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AVERAGEIFS(Data!H:H,Data!$G:$G,"*PointFullSah15")</f>
        <v>69.858243703842078</v>
      </c>
      <c r="C2" s="1">
        <f>AVERAGEIFS(Data!I:I,Data!$G:$G,"*PointFullSah15")</f>
        <v>66.20818638801569</v>
      </c>
      <c r="D2" s="8">
        <f>AVERAGEIFS(Data!J:J,Data!$G:$G,"*PointFullSah15")</f>
        <v>85.30616998672474</v>
      </c>
      <c r="E2" s="1">
        <f>AVERAGEIFS(Data!K:K,Data!$G:$G,"*PointFullSah15")</f>
        <v>52.266125440597484</v>
      </c>
      <c r="F2" s="3">
        <f>AVERAGEIFS(Data!L:L,Data!$G:$G,"*PointFullSah15")</f>
        <v>0.5892499983310695</v>
      </c>
      <c r="G2" s="8">
        <f>AVERAGEIFS(Data!M:M,Data!$G:$G,"*PointFullSah15")</f>
        <v>73.206297397613469</v>
      </c>
      <c r="H2" s="1">
        <f>AVERAGEIFS(Data!N:N,Data!$G:$G,"*PointFullSah15")</f>
        <v>37.524727463722172</v>
      </c>
      <c r="I2" s="1">
        <f>AVERAGEIFS(Data!O:O,Data!$G:$G,"*PointFullSah15")</f>
        <v>45.355375528335536</v>
      </c>
      <c r="J2" s="8">
        <f>AVERAGEIFS(Data!P:P,Data!$G:$G,"*PointFullSah15")</f>
        <v>82.22479319572443</v>
      </c>
      <c r="K2" s="1">
        <f>AVERAGEIFS(Data!Q:Q,Data!$G:$G,"*PointFullSah15")</f>
        <v>50.018874406814412</v>
      </c>
      <c r="L2" s="3">
        <f>AVERAGEIFS(Data!R:R,Data!$G:$G,"*PointFullSah15")</f>
        <v>0.50362011417746488</v>
      </c>
      <c r="M2" s="3">
        <f>AVERAGEIFS(Data!S:S,Data!$G:$G,"*PointFullSah15")</f>
        <v>0.63354722782969408</v>
      </c>
      <c r="N2">
        <f>AVERAGEIFS(Data!T:T,Data!$G:$G,"*PointFullSah15")</f>
        <v>20.25</v>
      </c>
      <c r="O2">
        <f>AVERAGEIFS(Data!U:U,Data!$G:$G,"*PointFullSah15")</f>
        <v>0</v>
      </c>
      <c r="P2">
        <f>AVERAGEIFS(Data!V:V,Data!$G:$G,"*PointFullSah15")</f>
        <v>0</v>
      </c>
      <c r="Q2">
        <f>AVERAGEIFS(Data!W:W,Data!$G:$G,"*PointFullSah15")</f>
        <v>0</v>
      </c>
      <c r="R2">
        <f>AVERAGEIFS(Data!X:X,Data!$G:$G,"*PointFullSah15")</f>
        <v>2</v>
      </c>
      <c r="S2">
        <f>AVERAGEIFS(Data!Y:Y,Data!$G:$G,"*PointFullSah15")</f>
        <v>100</v>
      </c>
      <c r="T2">
        <f>AVERAGEIFS(Data!Z:Z,Data!$G:$G,"*PointFullSah15")</f>
        <v>0.40000000596046398</v>
      </c>
      <c r="U2">
        <f>AVERAGEIFS(Data!AA:AA,Data!$G:$G,"*PointFullSah15")</f>
        <v>1.29999995231628</v>
      </c>
      <c r="V2">
        <f>AVERAGEIFS(Data!AB:AB,Data!$G:$G,"*PointFullSah15")</f>
        <v>0.89999997615814198</v>
      </c>
      <c r="W2" s="2">
        <f>AVERAGEIFS(Data!AC:AC,Data!$G:$G,"*PointFullSah15")</f>
        <v>2.4716730149520973E-4</v>
      </c>
      <c r="X2" s="2">
        <f>AVERAGEIFS(Data!AD:AD,Data!$G:$G,"*PointFullSah15")</f>
        <v>2.6895867267739916E-4</v>
      </c>
      <c r="Y2" s="2">
        <f>AVERAGEIFS(Data!AE:AE,Data!$G:$G,"*PointFullSah15")</f>
        <v>7.2694285336183343E-5</v>
      </c>
      <c r="Z2" s="2">
        <f>AVERAGEIFS(Data!AF:AF,Data!$G:$G,"*PointFullSah15")</f>
        <v>7.3020839408854913E-5</v>
      </c>
      <c r="AA2" s="3">
        <f>AVERAGEIFS(Data!AG:AG,Data!$G:$G,"*PointFullSah15")</f>
        <v>8.8569482230589039E-2</v>
      </c>
      <c r="AB2" s="3">
        <f>AVERAGEIFS(Data!AH:AH,Data!$G:$G,"*PointFullSah15")</f>
        <v>0.24409986285966934</v>
      </c>
      <c r="AC2" s="3">
        <f>AVERAGEIFS(Data!AI:AI,Data!$G:$G,"*PointFullSah15")</f>
        <v>0.11841290247970696</v>
      </c>
      <c r="AD2" s="3">
        <f>AVERAGEIFS(Data!AJ:AJ,Data!$G:$G,"*PointFullSah15")</f>
        <v>-7.7065090528953439E-2</v>
      </c>
      <c r="AE2" s="3">
        <f>AVERAGEIFS(Data!AK:AK,Data!$G:$G,"*PointFullSah15")</f>
        <v>0.71407143351318358</v>
      </c>
    </row>
    <row r="3" spans="1:31" x14ac:dyDescent="0.25">
      <c r="A3" s="9" t="s">
        <v>180</v>
      </c>
      <c r="B3" s="1">
        <f>AVERAGEIFS(Data!H:H,Data!$G:$G,"*PointFullSahParallel")</f>
        <v>74.144143342971702</v>
      </c>
      <c r="C3" s="1">
        <f>AVERAGEIFS(Data!I:I,Data!$G:$G,"*PointFullSahParallel")</f>
        <v>66.20818638801569</v>
      </c>
      <c r="D3" s="8">
        <f>AVERAGEIFS(Data!J:J,Data!$G:$G,"*PointFullSahParallel")</f>
        <v>88.008819580077969</v>
      </c>
      <c r="E3" s="1">
        <f>AVERAGEIFS(Data!K:K,Data!$G:$G,"*PointFullSahParallel")</f>
        <v>53.863624334335242</v>
      </c>
      <c r="F3" s="3">
        <f>AVERAGEIFS(Data!L:L,Data!$G:$G,"*PointFullSahParallel")</f>
        <v>0.61399999447166898</v>
      </c>
      <c r="G3" s="8">
        <f>AVERAGEIFS(Data!M:M,Data!$G:$G,"*PointFullSahParallel")</f>
        <v>76.148547887802096</v>
      </c>
      <c r="H3" s="1">
        <f>AVERAGEIFS(Data!N:N,Data!$G:$G,"*PointFullSahParallel")</f>
        <v>53.099091410636838</v>
      </c>
      <c r="I3" s="1">
        <f>AVERAGEIFS(Data!O:O,Data!$G:$G,"*PointFullSahParallel")</f>
        <v>47.059874653816152</v>
      </c>
      <c r="J3" s="8">
        <f>AVERAGEIFS(Data!P:P,Data!$G:$G,"*PointFullSahParallel")</f>
        <v>84.363414287567082</v>
      </c>
      <c r="K3" s="1">
        <f>AVERAGEIFS(Data!Q:Q,Data!$G:$G,"*PointFullSahParallel")</f>
        <v>51.451625227928041</v>
      </c>
      <c r="L3" s="3">
        <f>AVERAGEIFS(Data!R:R,Data!$G:$G,"*PointFullSahParallel")</f>
        <v>0.44006115198135326</v>
      </c>
      <c r="M3" s="3">
        <f>AVERAGEIFS(Data!S:S,Data!$G:$G,"*PointFullSahParallel")</f>
        <v>0.62332637980580285</v>
      </c>
      <c r="N3">
        <f>AVERAGEIFS(Data!T:T,Data!$G:$G,"*PointFullSahParallel")</f>
        <v>19.875</v>
      </c>
      <c r="O3">
        <f>AVERAGEIFS(Data!U:U,Data!$G:$G,"*PointFullSahParallel")</f>
        <v>0</v>
      </c>
      <c r="P3">
        <f>AVERAGEIFS(Data!V:V,Data!$G:$G,"*PointFullSahParallel")</f>
        <v>0</v>
      </c>
      <c r="Q3">
        <f>AVERAGEIFS(Data!W:W,Data!$G:$G,"*PointFullSahParallel")</f>
        <v>0</v>
      </c>
      <c r="R3">
        <f>AVERAGEIFS(Data!X:X,Data!$G:$G,"*PointFullSahParallel")</f>
        <v>2</v>
      </c>
      <c r="S3">
        <f>AVERAGEIFS(Data!Y:Y,Data!$G:$G,"*PointFullSahParallel")</f>
        <v>100</v>
      </c>
      <c r="T3">
        <f>AVERAGEIFS(Data!Z:Z,Data!$G:$G,"*PointFullSahParallel")</f>
        <v>0.40000000596046398</v>
      </c>
      <c r="U3">
        <f>AVERAGEIFS(Data!AA:AA,Data!$G:$G,"*PointFullSahParallel")</f>
        <v>1.29999995231628</v>
      </c>
      <c r="V3">
        <f>AVERAGEIFS(Data!AB:AB,Data!$G:$G,"*PointFullSahParallel")</f>
        <v>0.89999997615814198</v>
      </c>
      <c r="W3" s="2">
        <f>AVERAGEIFS(Data!AC:AC,Data!$G:$G,"*PointFullSahParallel")</f>
        <v>2.4610697619209488E-4</v>
      </c>
      <c r="X3" s="2">
        <f>AVERAGEIFS(Data!AD:AD,Data!$G:$G,"*PointFullSahParallel")</f>
        <v>2.7593964841798841E-4</v>
      </c>
      <c r="Y3" s="2">
        <f>AVERAGEIFS(Data!AE:AE,Data!$G:$G,"*PointFullSahParallel")</f>
        <v>7.4239790592400782E-5</v>
      </c>
      <c r="Z3" s="2">
        <f>AVERAGEIFS(Data!AF:AF,Data!$G:$G,"*PointFullSahParallel")</f>
        <v>7.5219639256829342E-5</v>
      </c>
      <c r="AA3" s="3">
        <f>AVERAGEIFS(Data!AG:AG,Data!$G:$G,"*PointFullSahParallel")</f>
        <v>6.9530209005528157E-2</v>
      </c>
      <c r="AB3" s="3">
        <f>AVERAGEIFS(Data!AH:AH,Data!$G:$G,"*PointFullSahParallel")</f>
        <v>0.2646190919265774</v>
      </c>
      <c r="AC3" s="3">
        <f>AVERAGEIFS(Data!AI:AI,Data!$G:$G,"*PointFullSahParallel")</f>
        <v>0.10677659609536572</v>
      </c>
      <c r="AD3" s="3">
        <f>AVERAGEIFS(Data!AJ:AJ,Data!$G:$G,"*PointFullSahParallel")</f>
        <v>-8.7337150055403615E-2</v>
      </c>
      <c r="AE3" s="3">
        <f>AVERAGEIFS(Data!AK:AK,Data!$G:$G,"*PointFullSahParallel")</f>
        <v>0.79801004792733687</v>
      </c>
    </row>
    <row r="4" spans="1:31" x14ac:dyDescent="0.25">
      <c r="A4" s="9" t="s">
        <v>183</v>
      </c>
      <c r="B4" s="1">
        <f>AVERAGEIFS(Data!H:H,Data!$G:$G,"*PointFullSahOblique")</f>
        <v>77.944703340530154</v>
      </c>
      <c r="C4" s="1">
        <f>AVERAGEIFS(Data!I:I,Data!$G:$G,"*PointFullSahOblique")</f>
        <v>66.20818638801569</v>
      </c>
      <c r="D4" s="8">
        <f>AVERAGEIFS(Data!J:J,Data!$G:$G,"*PointFullSahOblique")</f>
        <v>93.512981891631838</v>
      </c>
      <c r="E4" s="1">
        <f>AVERAGEIFS(Data!K:K,Data!$G:$G,"*PointFullSahOblique")</f>
        <v>56.81874966621389</v>
      </c>
      <c r="F4" s="3">
        <f>AVERAGEIFS(Data!L:L,Data!$G:$G,"*PointFullSahOblique")</f>
        <v>0.60037500038742986</v>
      </c>
      <c r="G4" s="8">
        <f>AVERAGEIFS(Data!M:M,Data!$G:$G,"*PointFullSahOblique")</f>
        <v>83.857906103133942</v>
      </c>
      <c r="H4" s="1">
        <f>AVERAGEIFS(Data!N:N,Data!$G:$G,"*PointFullSahOblique")</f>
        <v>32.860803902149165</v>
      </c>
      <c r="I4" s="1">
        <f>AVERAGEIFS(Data!O:O,Data!$G:$G,"*PointFullSahOblique")</f>
        <v>51.131500005721875</v>
      </c>
      <c r="J4" s="8">
        <f>AVERAGEIFS(Data!P:P,Data!$G:$G,"*PointFullSahOblique")</f>
        <v>87.511986017226945</v>
      </c>
      <c r="K4" s="1">
        <f>AVERAGEIFS(Data!Q:Q,Data!$G:$G,"*PointFullSahOblique")</f>
        <v>53.030874609947062</v>
      </c>
      <c r="L4" s="3">
        <f>AVERAGEIFS(Data!R:R,Data!$G:$G,"*PointFullSahOblique")</f>
        <v>0.58439151197671835</v>
      </c>
      <c r="M4" s="3">
        <f>AVERAGEIFS(Data!S:S,Data!$G:$G,"*PointFullSahOblique")</f>
        <v>0.66694879531860307</v>
      </c>
      <c r="N4">
        <f>AVERAGEIFS(Data!T:T,Data!$G:$G,"*PointFullSahOblique")</f>
        <v>19.375</v>
      </c>
      <c r="O4">
        <f>AVERAGEIFS(Data!U:U,Data!$G:$G,"*PointFullSahOblique")</f>
        <v>0</v>
      </c>
      <c r="P4">
        <f>AVERAGEIFS(Data!V:V,Data!$G:$G,"*PointFullSahOblique")</f>
        <v>0</v>
      </c>
      <c r="Q4">
        <f>AVERAGEIFS(Data!W:W,Data!$G:$G,"*PointFullSahOblique")</f>
        <v>0</v>
      </c>
      <c r="R4">
        <f>AVERAGEIFS(Data!X:X,Data!$G:$G,"*PointFullSahOblique")</f>
        <v>2</v>
      </c>
      <c r="S4">
        <f>AVERAGEIFS(Data!Y:Y,Data!$G:$G,"*PointFullSahOblique")</f>
        <v>100</v>
      </c>
      <c r="T4">
        <f>AVERAGEIFS(Data!Z:Z,Data!$G:$G,"*PointFullSahOblique")</f>
        <v>0.40000000596046398</v>
      </c>
      <c r="U4">
        <f>AVERAGEIFS(Data!AA:AA,Data!$G:$G,"*PointFullSahOblique")</f>
        <v>1.29999995231628</v>
      </c>
      <c r="V4">
        <f>AVERAGEIFS(Data!AB:AB,Data!$G:$G,"*PointFullSahOblique")</f>
        <v>0.89999997615814198</v>
      </c>
      <c r="W4" s="2">
        <f>AVERAGEIFS(Data!AC:AC,Data!$G:$G,"*PointFullSahOblique")</f>
        <v>2.4664335796842303E-4</v>
      </c>
      <c r="X4" s="2">
        <f>AVERAGEIFS(Data!AD:AD,Data!$G:$G,"*PointFullSahOblique")</f>
        <v>2.6909578082268105E-4</v>
      </c>
      <c r="Y4" s="2">
        <f>AVERAGEIFS(Data!AE:AE,Data!$G:$G,"*PointFullSahOblique")</f>
        <v>7.2709619416855235E-5</v>
      </c>
      <c r="Z4" s="2">
        <f>AVERAGEIFS(Data!AF:AF,Data!$G:$G,"*PointFullSahOblique")</f>
        <v>7.2760030889185118E-5</v>
      </c>
      <c r="AA4" s="3">
        <f>AVERAGEIFS(Data!AG:AG,Data!$G:$G,"*PointFullSahOblique")</f>
        <v>0.14299583332148946</v>
      </c>
      <c r="AB4" s="3">
        <f>AVERAGEIFS(Data!AH:AH,Data!$G:$G,"*PointFullSahOblique")</f>
        <v>0.40254658275777966</v>
      </c>
      <c r="AC4" s="3">
        <f>AVERAGEIFS(Data!AI:AI,Data!$G:$G,"*PointFullSahOblique")</f>
        <v>2.3574643538438193E-2</v>
      </c>
      <c r="AD4" s="3">
        <f>AVERAGEIFS(Data!AJ:AJ,Data!$G:$G,"*PointFullSahOblique")</f>
        <v>-0.10479210510344419</v>
      </c>
      <c r="AE4" s="3">
        <f>AVERAGEIFS(Data!AK:AK,Data!$G:$G,"*PointFullSahOblique")</f>
        <v>0.96770753408703003</v>
      </c>
    </row>
    <row r="5" spans="1:31" x14ac:dyDescent="0.25">
      <c r="A5" s="9" t="s">
        <v>182</v>
      </c>
      <c r="B5" s="1">
        <f>AVERAGEIFS(Data!H:H,Data!$G:$G,"*PointFullSah45")</f>
        <v>82.45315790176366</v>
      </c>
      <c r="C5" s="1">
        <f>AVERAGEIFS(Data!I:I,Data!$G:$G,"*PointFullSah45")</f>
        <v>66.20818638801569</v>
      </c>
      <c r="D5" s="8">
        <f>AVERAGEIFS(Data!J:J,Data!$G:$G,"*PointFullSah45")</f>
        <v>98.987257719039576</v>
      </c>
      <c r="E5" s="1">
        <f>AVERAGEIFS(Data!K:K,Data!$G:$G,"*PointFullSah45")</f>
        <v>61.697124719619595</v>
      </c>
      <c r="F5" s="3">
        <f>AVERAGEIFS(Data!L:L,Data!$G:$G,"*PointFullSah45")</f>
        <v>0.55549999698996511</v>
      </c>
      <c r="G5" s="8">
        <f>AVERAGEIFS(Data!M:M,Data!$G:$G,"*PointFullSah45")</f>
        <v>89.521172761917029</v>
      </c>
      <c r="H5" s="1">
        <f>AVERAGEIFS(Data!N:N,Data!$G:$G,"*PointFullSah45")</f>
        <v>39.436468631029101</v>
      </c>
      <c r="I5" s="1">
        <f>AVERAGEIFS(Data!O:O,Data!$G:$G,"*PointFullSah45")</f>
        <v>56.401875019073437</v>
      </c>
      <c r="J5" s="8">
        <f>AVERAGEIFS(Data!P:P,Data!$G:$G,"*PointFullSah45")</f>
        <v>87.36640143394456</v>
      </c>
      <c r="K5" s="1">
        <f>AVERAGEIFS(Data!Q:Q,Data!$G:$G,"*PointFullSah45")</f>
        <v>52.587000966071948</v>
      </c>
      <c r="L5" s="3">
        <f>AVERAGEIFS(Data!R:R,Data!$G:$G,"*PointFullSah45")</f>
        <v>0.60288068279623908</v>
      </c>
      <c r="M5" s="3">
        <f>AVERAGEIFS(Data!S:S,Data!$G:$G,"*PointFullSah45")</f>
        <v>0.69405543804168646</v>
      </c>
      <c r="N5">
        <f>AVERAGEIFS(Data!T:T,Data!$G:$G,"*PointFullSah45")</f>
        <v>20</v>
      </c>
      <c r="O5">
        <f>AVERAGEIFS(Data!U:U,Data!$G:$G,"*PointFullSah45")</f>
        <v>0</v>
      </c>
      <c r="P5">
        <f>AVERAGEIFS(Data!V:V,Data!$G:$G,"*PointFullSah45")</f>
        <v>0</v>
      </c>
      <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AVERAGEIFS(Data!Y:Y,Data!$G:$G,"*PointFullSah45")</f>
        <v>100</v>
      </c>
      <c r="T5">
        <f>AVERAGEIFS(Data!Z:Z,Data!$G:$G,"*PointFullSah45")</f>
        <v>0.40000000596046398</v>
      </c>
      <c r="U5">
        <f>AVERAGEIFS(Data!AA:AA,Data!$G:$G,"*PointFullSah45")</f>
        <v>1.29999995231628</v>
      </c>
      <c r="V5">
        <f>AVERAGEIFS(Data!AB:AB,Data!$G:$G,"*PointFullSah45")</f>
        <v>0.89999997615814198</v>
      </c>
      <c r="W5" s="2">
        <f>AVERAGEIFS(Data!AC:AC,Data!$G:$G,"*PointFullSah45")</f>
        <v>2.456853817420775E-4</v>
      </c>
      <c r="X5" s="2">
        <f>AVERAGEIFS(Data!AD:AD,Data!$G:$G,"*PointFullSah45")</f>
        <v>2.728502659010696E-4</v>
      </c>
      <c r="Y5" s="2">
        <f>AVERAGEIFS(Data!AE:AE,Data!$G:$G,"*PointFullSah45")</f>
        <v>7.2739432653179338E-5</v>
      </c>
      <c r="Z5" s="2">
        <f>AVERAGEIFS(Data!AF:AF,Data!$G:$G,"*PointFullSah45")</f>
        <v>7.3034721935982762E-5</v>
      </c>
      <c r="AA5" s="3">
        <f>AVERAGEIFS(Data!AG:AG,Data!$G:$G,"*PointFullSah45")</f>
        <v>0.14297239958248006</v>
      </c>
      <c r="AB5" s="3">
        <f>AVERAGEIFS(Data!AH:AH,Data!$G:$G,"*PointFullSah45")</f>
        <v>0.55356125062439421</v>
      </c>
      <c r="AC5" s="3">
        <f>AVERAGEIFS(Data!AI:AI,Data!$G:$G,"*PointFullSah45")</f>
        <v>-2.7355798953466785E-2</v>
      </c>
      <c r="AD5" s="3">
        <f>AVERAGEIFS(Data!AJ:AJ,Data!$G:$G,"*PointFullSah45")</f>
        <v>-0.16050961895706548</v>
      </c>
      <c r="AE5" s="3">
        <f>AVERAGEIFS(Data!AK:AK,Data!$G:$G,"*PointFullSah45")</f>
        <v>1.0864973777278943</v>
      </c>
    </row>
    <row r="6" spans="1:31" x14ac:dyDescent="0.25">
      <c r="A6" s="9" t="s">
        <v>176</v>
      </c>
      <c r="B6" s="1">
        <f>AVERAGEIFS(Data!H:H,Data!$G:$G,"*PlaneFullSahParallel")</f>
        <v>74.04700875282272</v>
      </c>
      <c r="C6" s="1">
        <f>AVERAGEIFS(Data!I:I,Data!$G:$G,"*PlaneFullSahParallel")</f>
        <v>66.20818638801569</v>
      </c>
      <c r="D6" s="8">
        <f>AVERAGEIFS(Data!J:J,Data!$G:$G,"*PlaneFullSahParallel")</f>
        <v>84.917047023773094</v>
      </c>
      <c r="E6" s="1">
        <f>AVERAGEIFS(Data!K:K,Data!$G:$G,"*PlaneFullSahParallel")</f>
        <v>54.449249982833827</v>
      </c>
      <c r="F6" s="3">
        <f>AVERAGEIFS(Data!L:L,Data!$G:$G,"*PlaneFullSahParallel")</f>
        <v>0.76649999991059259</v>
      </c>
      <c r="G6" s="8">
        <f>AVERAGEIFS(Data!M:M,Data!$G:$G,"*PlaneFullSahParallel")</f>
        <v>74.050285220146137</v>
      </c>
      <c r="H6" s="1">
        <f>AVERAGEIFS(Data!N:N,Data!$G:$G,"*PlaneFullSahParallel")</f>
        <v>76.566570162773061</v>
      </c>
      <c r="I6" s="1">
        <f>AVERAGEIFS(Data!O:O,Data!$G:$G,"*PlaneFullSahParallel")</f>
        <v>47.953624784946392</v>
      </c>
      <c r="J6" s="8">
        <f>AVERAGEIFS(Data!P:P,Data!$G:$G,"*PlaneFullSahParallel")</f>
        <v>102.17178583145103</v>
      </c>
      <c r="K6" s="1">
        <f>AVERAGEIFS(Data!Q:Q,Data!$G:$G,"*PlaneFullSahParallel")</f>
        <v>62.602251172065685</v>
      </c>
      <c r="L6" s="3">
        <f>AVERAGEIFS(Data!R:R,Data!$G:$G,"*PlaneFullSahParallel")</f>
        <v>0.52226236648857549</v>
      </c>
      <c r="M6" s="3">
        <f>AVERAGEIFS(Data!S:S,Data!$G:$G,"*PlaneFullSahParallel")</f>
        <v>0.5618935097008938</v>
      </c>
      <c r="N6">
        <f>AVERAGEIFS(Data!T:T,Data!$G:$G,"*PlaneFullSahParallel")</f>
        <v>19.375</v>
      </c>
      <c r="O6">
        <f>AVERAGEIFS(Data!U:U,Data!$G:$G,"*PlaneFullSahParallel")</f>
        <v>0</v>
      </c>
      <c r="P6">
        <f>AVERAGEIFS(Data!V:V,Data!$G:$G,"*PlaneFullSahParallel")</f>
        <v>0</v>
      </c>
      <c r="Q6">
        <f>AVERAGEIFS(Data!W:W,Data!$G:$G,"*PlaneFullSahParallel")</f>
        <v>0</v>
      </c>
      <c r="R6">
        <f>AVERAGEIFS(Data!X:X,Data!$G:$G,"*PlaneFullSahParallel")</f>
        <v>2</v>
      </c>
      <c r="S6">
        <f>AVERAGEIFS(Data!Y:Y,Data!$G:$G,"*PlaneFullSahParallel")</f>
        <v>100</v>
      </c>
      <c r="T6">
        <f>AVERAGEIFS(Data!Z:Z,Data!$G:$G,"*PlaneFullSahParallel")</f>
        <v>0.40000000596046398</v>
      </c>
      <c r="U6">
        <f>AVERAGEIFS(Data!AA:AA,Data!$G:$G,"*PlaneFullSahParallel")</f>
        <v>1.29999995231628</v>
      </c>
      <c r="V6">
        <f>AVERAGEIFS(Data!AB:AB,Data!$G:$G,"*PlaneFullSahParallel")</f>
        <v>0.89999997615814198</v>
      </c>
      <c r="W6" s="2">
        <f>AVERAGEIFS(Data!AC:AC,Data!$G:$G,"*PlaneFullSahParallel")</f>
        <v>1.8278233983437501E-4</v>
      </c>
      <c r="X6" s="2">
        <f>AVERAGEIFS(Data!AD:AD,Data!$G:$G,"*PlaneFullSahParallel")</f>
        <v>2.7065319227403912E-4</v>
      </c>
      <c r="Y6" s="2">
        <f>AVERAGEIFS(Data!AE:AE,Data!$G:$G,"*PlaneFullSahParallel")</f>
        <v>7.4103809311054606E-5</v>
      </c>
      <c r="Z6" s="2">
        <f>AVERAGEIFS(Data!AF:AF,Data!$G:$G,"*PlaneFullSahParallel")</f>
        <v>7.3926053119066583E-5</v>
      </c>
      <c r="AA6" s="3">
        <f>AVERAGEIFS(Data!AG:AG,Data!$G:$G,"*PlaneFullSahParallel")</f>
        <v>1.6278040049296394E-2</v>
      </c>
      <c r="AB6" s="3">
        <f>AVERAGEIFS(Data!AH:AH,Data!$G:$G,"*PlaneFullSahParallel")</f>
        <v>0.56133838749894938</v>
      </c>
      <c r="AC6" s="3">
        <f>AVERAGEIFS(Data!AI:AI,Data!$G:$G,"*PlaneFullSahParallel")</f>
        <v>0.37098981639335638</v>
      </c>
      <c r="AD6" s="3">
        <f>AVERAGEIFS(Data!AJ:AJ,Data!$G:$G,"*PlaneFullSahParallel")</f>
        <v>0.15939739912105472</v>
      </c>
      <c r="AE6" s="3">
        <f>AVERAGEIFS(Data!AK:AK,Data!$G:$G,"*PlaneFullSahParallel")</f>
        <v>0.60954174877683309</v>
      </c>
    </row>
    <row r="7" spans="1:31" x14ac:dyDescent="0.25">
      <c r="A7" s="9" t="s">
        <v>178</v>
      </c>
      <c r="B7" s="1">
        <f>AVERAGEIFS(Data!H:H,Data!$G:$G,"*PlaneFullSah15")</f>
        <v>91.728901863097875</v>
      </c>
      <c r="C7" s="1">
        <f>AVERAGEIFS(Data!I:I,Data!$G:$G,"*PlaneFullSah15")</f>
        <v>66.20818638801569</v>
      </c>
      <c r="D7" s="8">
        <f>AVERAGEIFS(Data!J:J,Data!$G:$G,"*PlaneFullSah15")</f>
        <v>102.3773202896113</v>
      </c>
      <c r="E7" s="1">
        <f>AVERAGEIFS(Data!K:K,Data!$G:$G,"*PlaneFullSah15")</f>
        <v>64.229249477386446</v>
      </c>
      <c r="F7" s="3">
        <f>AVERAGEIFS(Data!L:L,Data!$G:$G,"*PlaneFullSah15")</f>
        <v>0.74437500163912729</v>
      </c>
      <c r="G7" s="8">
        <f>AVERAGEIFS(Data!M:M,Data!$G:$G,"*PlaneFullSah15")</f>
        <v>93.064581155776608</v>
      </c>
      <c r="H7" s="1">
        <f>AVERAGEIFS(Data!N:N,Data!$G:$G,"*PlaneFullSah15")</f>
        <v>81.399901390075456</v>
      </c>
      <c r="I7" s="1">
        <f>AVERAGEIFS(Data!O:O,Data!$G:$G,"*PlaneFullSah15")</f>
        <v>58.879875659942577</v>
      </c>
      <c r="J7" s="8">
        <f>AVERAGEIFS(Data!P:P,Data!$G:$G,"*PlaneFullSah15")</f>
        <v>113.22485899925184</v>
      </c>
      <c r="K7" s="1">
        <f>AVERAGEIFS(Data!Q:Q,Data!$G:$G,"*PlaneFullSah15")</f>
        <v>69.230499505996633</v>
      </c>
      <c r="L7" s="3">
        <f>AVERAGEIFS(Data!R:R,Data!$G:$G,"*PlaneFullSah15")</f>
        <v>0.56655883789062467</v>
      </c>
      <c r="M7" s="3">
        <f>AVERAGEIFS(Data!S:S,Data!$G:$G,"*PlaneFullSah15")</f>
        <v>0.64759373292326872</v>
      </c>
      <c r="N7">
        <f>AVERAGEIFS(Data!T:T,Data!$G:$G,"*PlaneFullSah15")</f>
        <v>19.75</v>
      </c>
      <c r="O7">
        <f>AVERAGEIFS(Data!U:U,Data!$G:$G,"*PlaneFullSah15")</f>
        <v>0</v>
      </c>
      <c r="P7">
        <f>AVERAGEIFS(Data!V:V,Data!$G:$G,"*PlaneFullSah15")</f>
        <v>0</v>
      </c>
      <c r="Q7">
        <f>AVERAGEIFS(Data!W:W,Data!$G:$G,"*PlaneFullSah15")</f>
        <v>0</v>
      </c>
      <c r="R7">
        <f>AVERAGEIFS(Data!X:X,Data!$G:$G,"*PlaneFullSah15")</f>
        <v>2</v>
      </c>
      <c r="S7">
        <f>AVERAGEIFS(Data!Y:Y,Data!$G:$G,"*PlaneFullSah15")</f>
        <v>100</v>
      </c>
      <c r="T7">
        <f>AVERAGEIFS(Data!Z:Z,Data!$G:$G,"*PlaneFullSah15")</f>
        <v>0.40000000596046398</v>
      </c>
      <c r="U7">
        <f>AVERAGEIFS(Data!AA:AA,Data!$G:$G,"*PlaneFullSah15")</f>
        <v>1.29999995231628</v>
      </c>
      <c r="V7">
        <f>AVERAGEIFS(Data!AB:AB,Data!$G:$G,"*PlaneFullSah15")</f>
        <v>0.89999997615814198</v>
      </c>
      <c r="W7" s="2">
        <f>AVERAGEIFS(Data!AC:AC,Data!$G:$G,"*PlaneFullSah15")</f>
        <v>2.2043006720195925E-4</v>
      </c>
      <c r="X7" s="2">
        <f>AVERAGEIFS(Data!AD:AD,Data!$G:$G,"*PlaneFullSah15")</f>
        <v>2.64404909103177E-4</v>
      </c>
      <c r="Y7" s="2">
        <f>AVERAGEIFS(Data!AE:AE,Data!$G:$G,"*PlaneFullSah15")</f>
        <v>7.2189871389127761E-5</v>
      </c>
      <c r="Z7" s="2">
        <f>AVERAGEIFS(Data!AF:AF,Data!$G:$G,"*PlaneFullSah15")</f>
        <v>7.2636851655261071E-5</v>
      </c>
      <c r="AA7" s="3">
        <f>AVERAGEIFS(Data!AG:AG,Data!$G:$G,"*PlaneFullSah15")</f>
        <v>1.5516051073094913E-2</v>
      </c>
      <c r="AB7" s="3">
        <f>AVERAGEIFS(Data!AH:AH,Data!$G:$G,"*PlaneFullSah15")</f>
        <v>0.73339622089463019</v>
      </c>
      <c r="AC7" s="3">
        <f>AVERAGEIFS(Data!AI:AI,Data!$G:$G,"*PlaneFullSah15")</f>
        <v>0.20419401146049576</v>
      </c>
      <c r="AD7" s="3">
        <f>AVERAGEIFS(Data!AJ:AJ,Data!$G:$G,"*PlaneFullSah15")</f>
        <v>4.8878133399854043E-2</v>
      </c>
      <c r="AE7" s="3">
        <f>AVERAGEIFS(Data!AK:AK,Data!$G:$G,"*PlaneFullSah15")</f>
        <v>0.75593601343328909</v>
      </c>
    </row>
    <row r="8" spans="1:31" x14ac:dyDescent="0.25">
      <c r="A8" s="9" t="s">
        <v>179</v>
      </c>
      <c r="B8" s="1">
        <f>AVERAGEIFS(Data!H:H,Data!$G:$G,"*PlaneFullSahOblique")</f>
        <v>102.76059603691061</v>
      </c>
      <c r="C8" s="1">
        <f>AVERAGEIFS(Data!I:I,Data!$G:$G,"*PlaneFullSahOblique")</f>
        <v>66.20818638801569</v>
      </c>
      <c r="D8" s="8">
        <f>AVERAGEIFS(Data!J:J,Data!$G:$G,"*PlaneFullSahOblique")</f>
        <v>112.71762609481773</v>
      </c>
      <c r="E8" s="1">
        <f>AVERAGEIFS(Data!K:K,Data!$G:$G,"*PlaneFullSahOblique")</f>
        <v>69.036000013351384</v>
      </c>
      <c r="F8" s="3">
        <f>AVERAGEIFS(Data!L:L,Data!$G:$G,"*PlaneFullSahOblique")</f>
        <v>0.68374999240040735</v>
      </c>
      <c r="G8" s="8">
        <f>AVERAGEIFS(Data!M:M,Data!$G:$G,"*PlaneFullSahOblique")</f>
        <v>103.69900178909263</v>
      </c>
      <c r="H8" s="1">
        <f>AVERAGEIFS(Data!N:N,Data!$G:$G,"*PlaneFullSahOblique")</f>
        <v>49.123737394809638</v>
      </c>
      <c r="I8" s="1">
        <f>AVERAGEIFS(Data!O:O,Data!$G:$G,"*PlaneFullSahOblique")</f>
        <v>63.943000197410541</v>
      </c>
      <c r="J8" s="8">
        <f>AVERAGEIFS(Data!P:P,Data!$G:$G,"*PlaneFullSahOblique")</f>
        <v>105.70342731475799</v>
      </c>
      <c r="K8" s="1">
        <f>AVERAGEIFS(Data!Q:Q,Data!$G:$G,"*PlaneFullSahOblique")</f>
        <v>64.109375476837059</v>
      </c>
      <c r="L8" s="3">
        <f>AVERAGEIFS(Data!R:R,Data!$G:$G,"*PlaneFullSahOblique")</f>
        <v>0.58639321848750059</v>
      </c>
      <c r="M8" s="3">
        <f>AVERAGEIFS(Data!S:S,Data!$G:$G,"*PlaneFullSahOblique")</f>
        <v>0.66341777890920584</v>
      </c>
      <c r="N8">
        <f>AVERAGEIFS(Data!T:T,Data!$G:$G,"*PlaneFullSahOblique")</f>
        <v>19.5</v>
      </c>
      <c r="O8">
        <f>AVERAGEIFS(Data!U:U,Data!$G:$G,"*PlaneFullSahOblique")</f>
        <v>0</v>
      </c>
      <c r="P8">
        <f>AVERAGEIFS(Data!V:V,Data!$G:$G,"*PlaneFullSahOblique")</f>
        <v>0</v>
      </c>
      <c r="Q8">
        <f>AVERAGEIFS(Data!W:W,Data!$G:$G,"*PlaneFullSahOblique")</f>
        <v>0</v>
      </c>
      <c r="R8">
        <f>AVERAGEIFS(Data!X:X,Data!$G:$G,"*PlaneFullSahOblique")</f>
        <v>2</v>
      </c>
      <c r="S8">
        <f>AVERAGEIFS(Data!Y:Y,Data!$G:$G,"*PlaneFullSahOblique")</f>
        <v>100</v>
      </c>
      <c r="T8">
        <f>AVERAGEIFS(Data!Z:Z,Data!$G:$G,"*PlaneFullSahOblique")</f>
        <v>0.40000000596046398</v>
      </c>
      <c r="U8">
        <f>AVERAGEIFS(Data!AA:AA,Data!$G:$G,"*PlaneFullSahOblique")</f>
        <v>1.29999995231628</v>
      </c>
      <c r="V8">
        <f>AVERAGEIFS(Data!AB:AB,Data!$G:$G,"*PlaneFullSahOblique")</f>
        <v>0.89999997615814198</v>
      </c>
      <c r="W8" s="2">
        <f>AVERAGEIFS(Data!AC:AC,Data!$G:$G,"*PlaneFullSahOblique")</f>
        <v>2.3989853798411749E-4</v>
      </c>
      <c r="X8" s="2">
        <f>AVERAGEIFS(Data!AD:AD,Data!$G:$G,"*PlaneFullSahOblique")</f>
        <v>2.6376123423688054E-4</v>
      </c>
      <c r="Y8" s="2">
        <f>AVERAGEIFS(Data!AE:AE,Data!$G:$G,"*PlaneFullSahOblique")</f>
        <v>7.2508649282099159E-5</v>
      </c>
      <c r="Z8" s="2">
        <f>AVERAGEIFS(Data!AF:AF,Data!$G:$G,"*PlaneFullSahOblique")</f>
        <v>7.2308065682591364E-5</v>
      </c>
      <c r="AA8" s="3">
        <f>AVERAGEIFS(Data!AG:AG,Data!$G:$G,"*PlaneFullSahOblique")</f>
        <v>1.2449536585583329E-2</v>
      </c>
      <c r="AB8" s="3">
        <f>AVERAGEIFS(Data!AH:AH,Data!$G:$G,"*PlaneFullSahOblique")</f>
        <v>0.64594998412812599</v>
      </c>
      <c r="AC8" s="3">
        <f>AVERAGEIFS(Data!AI:AI,Data!$G:$G,"*PlaneFullSahOblique")</f>
        <v>9.6302309929158728E-3</v>
      </c>
      <c r="AD8" s="3">
        <f>AVERAGEIFS(Data!AJ:AJ,Data!$G:$G,"*PlaneFullSahOblique")</f>
        <v>-0.11272198085889071</v>
      </c>
      <c r="AE8" s="3">
        <f>AVERAGEIFS(Data!AK:AK,Data!$G:$G,"*PlaneFullSahOblique")</f>
        <v>0.9185815799620759</v>
      </c>
    </row>
    <row r="9" spans="1:31" x14ac:dyDescent="0.25">
      <c r="A9" s="9" t="s">
        <v>177</v>
      </c>
      <c r="B9" s="1">
        <f>AVERAGEIFS(Data!H:H,Data!$G:$G,"*PlaneFullSah45")</f>
        <v>125.52457928657492</v>
      </c>
      <c r="C9" s="1">
        <f>AVERAGEIFS(Data!I:I,Data!$G:$G,"*PlaneFullSah45")</f>
        <v>66.20818638801569</v>
      </c>
      <c r="D9" s="8">
        <f>AVERAGEIFS(Data!J:J,Data!$G:$G,"*PlaneFullSah45")</f>
        <v>133.01515817642164</v>
      </c>
      <c r="E9" s="1">
        <f>AVERAGEIFS(Data!K:K,Data!$G:$G,"*PlaneFullSah45")</f>
        <v>87.184874534606749</v>
      </c>
      <c r="F9" s="3">
        <f>AVERAGEIFS(Data!L:L,Data!$G:$G,"*PlaneFullSah45")</f>
        <v>0.72587499395012822</v>
      </c>
      <c r="G9" s="8">
        <f>AVERAGEIFS(Data!M:M,Data!$G:$G,"*PlaneFullSah45")</f>
        <v>123.09001803398081</v>
      </c>
      <c r="H9" s="1">
        <f>AVERAGEIFS(Data!N:N,Data!$G:$G,"*PlaneFullSah45")</f>
        <v>62.908392429351579</v>
      </c>
      <c r="I9" s="1">
        <f>AVERAGEIFS(Data!O:O,Data!$G:$G,"*PlaneFullSah45")</f>
        <v>81.545874834060527</v>
      </c>
      <c r="J9" s="8">
        <f>AVERAGEIFS(Data!P:P,Data!$G:$G,"*PlaneFullSah45")</f>
        <v>115.10467338561963</v>
      </c>
      <c r="K9" s="1">
        <f>AVERAGEIFS(Data!Q:Q,Data!$G:$G,"*PlaneFullSah45")</f>
        <v>69.820249795913512</v>
      </c>
      <c r="L9" s="3">
        <f>AVERAGEIFS(Data!R:R,Data!$G:$G,"*PlaneFullSah45")</f>
        <v>0.59001697972416822</v>
      </c>
      <c r="M9" s="3">
        <f>AVERAGEIFS(Data!S:S,Data!$G:$G,"*PlaneFullSah45")</f>
        <v>0.63894126191735223</v>
      </c>
      <c r="N9">
        <f>AVERAGEIFS(Data!T:T,Data!$G:$G,"*PlaneFullSah45")</f>
        <v>20.875</v>
      </c>
      <c r="O9">
        <f>AVERAGEIFS(Data!U:U,Data!$G:$G,"*PlaneFullSah45")</f>
        <v>0</v>
      </c>
      <c r="P9">
        <f>AVERAGEIFS(Data!V:V,Data!$G:$G,"*PlaneFullSah45")</f>
        <v>0</v>
      </c>
      <c r="Q9">
        <f>AVERAGEIFS(Data!W:W,Data!$G:$G,"*PlaneFullSah45")</f>
        <v>0</v>
      </c>
      <c r="R9">
        <f>AVERAGEIFS(Data!X:X,Data!$G:$G,"*PlaneFullSah45")</f>
        <v>2</v>
      </c>
      <c r="S9">
        <f>AVERAGEIFS(Data!Y:Y,Data!$G:$G,"*PlaneFullSah45")</f>
        <v>100</v>
      </c>
      <c r="T9">
        <f>AVERAGEIFS(Data!Z:Z,Data!$G:$G,"*PlaneFullSah45")</f>
        <v>0.40000000596046398</v>
      </c>
      <c r="U9">
        <f>AVERAGEIFS(Data!AA:AA,Data!$G:$G,"*PlaneFullSah45")</f>
        <v>1.29999995231628</v>
      </c>
      <c r="V9">
        <f>AVERAGEIFS(Data!AB:AB,Data!$G:$G,"*PlaneFullSah45")</f>
        <v>0.89999997615814198</v>
      </c>
      <c r="W9" s="2">
        <f>AVERAGEIFS(Data!AC:AC,Data!$G:$G,"*PlaneFullSah45")</f>
        <v>2.1637973259203087E-4</v>
      </c>
      <c r="X9" s="2">
        <f>AVERAGEIFS(Data!AD:AD,Data!$G:$G,"*PlaneFullSah45")</f>
        <v>2.6477920619072349E-4</v>
      </c>
      <c r="Y9" s="2">
        <f>AVERAGEIFS(Data!AE:AE,Data!$G:$G,"*PlaneFullSah45")</f>
        <v>7.2269918746314889E-5</v>
      </c>
      <c r="Z9" s="2">
        <f>AVERAGEIFS(Data!AF:AF,Data!$G:$G,"*PlaneFullSah45")</f>
        <v>7.2303868364542696E-5</v>
      </c>
      <c r="AA9" s="3">
        <f>AVERAGEIFS(Data!AG:AG,Data!$G:$G,"*PlaneFullSah45")</f>
        <v>1.9111525320814216E-2</v>
      </c>
      <c r="AB9" s="3">
        <f>AVERAGEIFS(Data!AH:AH,Data!$G:$G,"*PlaneFullSah45")</f>
        <v>0.77952404852206536</v>
      </c>
      <c r="AC9" s="3">
        <f>AVERAGEIFS(Data!AI:AI,Data!$G:$G,"*PlaneFullSah45")</f>
        <v>4.6701064237637882E-3</v>
      </c>
      <c r="AD9" s="3">
        <f>AVERAGEIFS(Data!AJ:AJ,Data!$G:$G,"*PlaneFullSah45")</f>
        <v>-0.11917799494253328</v>
      </c>
      <c r="AE9" s="3">
        <f>AVERAGEIFS(Data!AK:AK,Data!$G:$G,"*PlaneFullSah45")</f>
        <v>1.2316874891043434</v>
      </c>
    </row>
    <row r="10" spans="1:31" x14ac:dyDescent="0.25">
      <c r="A10" t="s">
        <v>135</v>
      </c>
      <c r="B10" s="1">
        <f>AVERAGEIFS(Data!H:H,Data!$G:$G,"*PointFullParallel")</f>
        <v>73.96220183372489</v>
      </c>
      <c r="C10" s="1">
        <f>AVERAGEIFS(Data!I:I,Data!$G:$G,"*PointFullParallel")</f>
        <v>66.20818638801569</v>
      </c>
      <c r="D10" s="8">
        <f>AVERAGEIFS(Data!J:J,Data!$G:$G,"*PointFullParallel")</f>
        <v>89.417627811431586</v>
      </c>
      <c r="E10" s="1">
        <f>AVERAGEIFS(Data!K:K,Data!$G:$G,"*PointFullParallel")</f>
        <v>54.614625215530282</v>
      </c>
      <c r="F10" s="3">
        <f>AVERAGEIFS(Data!L:L,Data!$G:$G,"*PointFullParallel")</f>
        <v>0.60700000450015024</v>
      </c>
      <c r="G10" s="8">
        <f>AVERAGEIFS(Data!M:M,Data!$G:$G,"*PointFullParallel")</f>
        <v>77.193412065505825</v>
      </c>
      <c r="H10" s="1">
        <f>AVERAGEIFS(Data!N:N,Data!$G:$G,"*PointFullParallel")</f>
        <v>55.062533974647373</v>
      </c>
      <c r="I10" s="1">
        <f>AVERAGEIFS(Data!O:O,Data!$G:$G,"*PointFullParallel")</f>
        <v>47.596499443054078</v>
      </c>
      <c r="J10" s="8">
        <f>AVERAGEIFS(Data!P:P,Data!$G:$G,"*PointFullParallel")</f>
        <v>84.708224296569696</v>
      </c>
      <c r="K10" s="1">
        <f>AVERAGEIFS(Data!Q:Q,Data!$G:$G,"*PointFullParallel")</f>
        <v>51.625375747680508</v>
      </c>
      <c r="L10" s="3">
        <f>AVERAGEIFS(Data!R:R,Data!$G:$G,"*PointFullParallel")</f>
        <v>0.48687456548213925</v>
      </c>
      <c r="M10" s="3">
        <f>AVERAGEIFS(Data!S:S,Data!$G:$G,"*PointFullParallel")</f>
        <v>0.55958262085914556</v>
      </c>
      <c r="N10">
        <f>AVERAGEIFS(Data!T:T,Data!$G:$G,"*PointFullParallel")</f>
        <v>26.375</v>
      </c>
      <c r="O10">
        <f>AVERAGEIFS(Data!U:U,Data!$G:$G,"*PointFullParallel")</f>
        <v>0</v>
      </c>
      <c r="P10">
        <f>AVERAGEIFS(Data!V:V,Data!$G:$G,"*PointFullParallel")</f>
        <v>0</v>
      </c>
      <c r="Q10">
        <f>AVERAGEIFS(Data!W:W,Data!$G:$G,"*PointFullParallel")</f>
        <v>0</v>
      </c>
      <c r="R10">
        <f>AVERAGEIFS(Data!X:X,Data!$G:$G,"*PointFullParallel")</f>
        <v>2</v>
      </c>
      <c r="S10">
        <f>AVERAGEIFS(Data!Y:Y,Data!$G:$G,"*PointFullParallel")</f>
        <v>100</v>
      </c>
      <c r="T10">
        <f>AVERAGEIFS(Data!Z:Z,Data!$G:$G,"*PointFullParallel")</f>
        <v>0.40000000596046398</v>
      </c>
      <c r="U10">
        <f>AVERAGEIFS(Data!AA:AA,Data!$G:$G,"*PointFullParallel")</f>
        <v>1.29999995231628</v>
      </c>
      <c r="V10">
        <f>AVERAGEIFS(Data!AB:AB,Data!$G:$G,"*PointFullParallel")</f>
        <v>0.89999997615814198</v>
      </c>
      <c r="W10" s="2">
        <f>AVERAGEIFS(Data!AC:AC,Data!$G:$G,"*PointFullParallel")</f>
        <v>2.5508763792458862E-4</v>
      </c>
      <c r="X10" s="2">
        <f>AVERAGEIFS(Data!AD:AD,Data!$G:$G,"*PointFullParallel")</f>
        <v>2.628064503369384E-4</v>
      </c>
      <c r="Y10" s="2">
        <f>AVERAGEIFS(Data!AE:AE,Data!$G:$G,"*PointFullParallel")</f>
        <v>1.5445936442119951E-3</v>
      </c>
      <c r="Z10" s="2">
        <f>AVERAGEIFS(Data!AF:AF,Data!$G:$G,"*PointFullParallel")</f>
        <v>7.2338014433626045E-5</v>
      </c>
      <c r="AA10" s="3">
        <f>AVERAGEIFS(Data!AG:AG,Data!$G:$G,"*PointFullParallel")</f>
        <v>7.521889513503581E-2</v>
      </c>
      <c r="AB10" s="3">
        <f>AVERAGEIFS(Data!AH:AH,Data!$G:$G,"*PointFullParallel")</f>
        <v>0.25643121465399665</v>
      </c>
      <c r="AC10" s="3">
        <f>AVERAGEIFS(Data!AI:AI,Data!$G:$G,"*PointFullParallel")</f>
        <v>0.10137878790140258</v>
      </c>
      <c r="AD10" s="3">
        <f>AVERAGEIFS(Data!AJ:AJ,Data!$G:$G,"*PointFullParallel")</f>
        <v>-9.938005002226824E-2</v>
      </c>
      <c r="AE10" s="3">
        <f>AVERAGEIFS(Data!AK:AK,Data!$G:$G,"*PointFullParallel")</f>
        <v>0.82415684127099231</v>
      </c>
    </row>
    <row r="11" spans="1:31" x14ac:dyDescent="0.25">
      <c r="A11" t="s">
        <v>136</v>
      </c>
      <c r="B11" s="1">
        <f>AVERAGEIFS(Data!H:H,Data!$G:$G,"*PointFull15")</f>
        <v>71.920246839523244</v>
      </c>
      <c r="C11" s="1">
        <f>AVERAGEIFS(Data!I:I,Data!$G:$G,"*PointFull15")</f>
        <v>66.20818638801569</v>
      </c>
      <c r="D11" s="8">
        <f>AVERAGEIFS(Data!J:J,Data!$G:$G,"*PointFull15")</f>
        <v>88.695409774780089</v>
      </c>
      <c r="E11" s="1">
        <f>AVERAGEIFS(Data!K:K,Data!$G:$G,"*PointFull15")</f>
        <v>53.923624515533298</v>
      </c>
      <c r="F11" s="3">
        <f>AVERAGEIFS(Data!L:L,Data!$G:$G,"*PointFull15")</f>
        <v>0.58874999824911312</v>
      </c>
      <c r="G11" s="8">
        <f>AVERAGEIFS(Data!M:M,Data!$G:$G,"*PointFull15")</f>
        <v>76.740638971328636</v>
      </c>
      <c r="H11" s="1">
        <f>AVERAGEIFS(Data!N:N,Data!$G:$G,"*PointFull15")</f>
        <v>36.868395566940265</v>
      </c>
      <c r="I11" s="1">
        <f>AVERAGEIFS(Data!O:O,Data!$G:$G,"*PointFull15")</f>
        <v>47.1221246719359</v>
      </c>
      <c r="J11" s="8">
        <f>AVERAGEIFS(Data!P:P,Data!$G:$G,"*PointFull15")</f>
        <v>82.758307218551479</v>
      </c>
      <c r="K11" s="1">
        <f>AVERAGEIFS(Data!Q:Q,Data!$G:$G,"*PointFull15")</f>
        <v>50.332125186920116</v>
      </c>
      <c r="L11" s="3">
        <f>AVERAGEIFS(Data!R:R,Data!$G:$G,"*PointFull15")</f>
        <v>0.42882565408945039</v>
      </c>
      <c r="M11" s="3">
        <f>AVERAGEIFS(Data!S:S,Data!$G:$G,"*PointFull15")</f>
        <v>0.53266032785177198</v>
      </c>
      <c r="N11">
        <f>AVERAGEIFS(Data!T:T,Data!$G:$G,"*PointFull15")</f>
        <v>26.5</v>
      </c>
      <c r="O11">
        <f>AVERAGEIFS(Data!U:U,Data!$G:$G,"*PointFull15")</f>
        <v>0</v>
      </c>
      <c r="P11">
        <f>AVERAGEIFS(Data!V:V,Data!$G:$G,"*PointFull15")</f>
        <v>0</v>
      </c>
      <c r="Q11">
        <f>AVERAGEIFS(Data!W:W,Data!$G:$G,"*PointFull15")</f>
        <v>0</v>
      </c>
      <c r="R11">
        <f>AVERAGEIFS(Data!X:X,Data!$G:$G,"*PointFull15")</f>
        <v>2</v>
      </c>
      <c r="S11">
        <f>AVERAGEIFS(Data!Y:Y,Data!$G:$G,"*PointFull15")</f>
        <v>100</v>
      </c>
      <c r="T11">
        <f>AVERAGEIFS(Data!Z:Z,Data!$G:$G,"*PointFull15")</f>
        <v>0.40000000596046398</v>
      </c>
      <c r="U11">
        <f>AVERAGEIFS(Data!AA:AA,Data!$G:$G,"*PointFull15")</f>
        <v>1.29999995231628</v>
      </c>
      <c r="V11">
        <f>AVERAGEIFS(Data!AB:AB,Data!$G:$G,"*PointFull15")</f>
        <v>0.89999997615814198</v>
      </c>
      <c r="W11" s="2">
        <f>AVERAGEIFS(Data!AC:AC,Data!$G:$G,"*PointFull15")</f>
        <v>2.7406576191424354E-4</v>
      </c>
      <c r="X11" s="2">
        <f>AVERAGEIFS(Data!AD:AD,Data!$G:$G,"*PointFull15")</f>
        <v>2.6056485876324549E-4</v>
      </c>
      <c r="Y11" s="2">
        <f>AVERAGEIFS(Data!AE:AE,Data!$G:$G,"*PointFull15")</f>
        <v>1.5524247137363948E-3</v>
      </c>
      <c r="Z11" s="2">
        <f>AVERAGEIFS(Data!AF:AF,Data!$G:$G,"*PointFull15")</f>
        <v>7.2171890678873684E-5</v>
      </c>
      <c r="AA11" s="3">
        <f>AVERAGEIFS(Data!AG:AG,Data!$G:$G,"*PointFull15")</f>
        <v>0.10799351956008307</v>
      </c>
      <c r="AB11" s="3">
        <f>AVERAGEIFS(Data!AH:AH,Data!$G:$G,"*PointFull15")</f>
        <v>0.2328094432829797</v>
      </c>
      <c r="AC11" s="3">
        <f>AVERAGEIFS(Data!AI:AI,Data!$G:$G,"*PointFull15")</f>
        <v>7.9129060135723447E-2</v>
      </c>
      <c r="AD11" s="3">
        <f>AVERAGEIFS(Data!AJ:AJ,Data!$G:$G,"*PointFull15")</f>
        <v>-0.11150887374481558</v>
      </c>
      <c r="AE11" s="3">
        <f>AVERAGEIFS(Data!AK:AK,Data!$G:$G,"*PointFull15")</f>
        <v>0.8637655650773336</v>
      </c>
    </row>
    <row r="12" spans="1:31" x14ac:dyDescent="0.25">
      <c r="A12" t="s">
        <v>138</v>
      </c>
      <c r="B12" s="1">
        <f>AVERAGEIFS(Data!H:H,Data!$G:$G,"*Point*Oblique")</f>
        <v>104.43256529172238</v>
      </c>
      <c r="C12" s="1">
        <f>AVERAGEIFS(Data!I:I,Data!$G:$G,"*Point*Oblique")</f>
        <v>64.729187170664389</v>
      </c>
      <c r="D12" s="8">
        <f>AVERAGEIFS(Data!J:J,Data!$G:$G,"*Point*Oblique")</f>
        <v>120.45659859975162</v>
      </c>
      <c r="E12" s="1">
        <f>AVERAGEIFS(Data!K:K,Data!$G:$G,"*Point*Oblique")</f>
        <v>78.571458498636716</v>
      </c>
      <c r="F12" s="3">
        <f>AVERAGEIFS(Data!L:L,Data!$G:$G,"*Point*Oblique")</f>
        <v>0.60416667194416096</v>
      </c>
      <c r="G12" s="8">
        <f>AVERAGEIFS(Data!M:M,Data!$G:$G,"*Point*Oblique")</f>
        <v>111.20469752947469</v>
      </c>
      <c r="H12" s="1">
        <f>AVERAGEIFS(Data!N:N,Data!$G:$G,"*Point*Oblique")</f>
        <v>31.388891677061689</v>
      </c>
      <c r="I12" s="1">
        <f>AVERAGEIFS(Data!O:O,Data!$G:$G,"*Point*Oblique")</f>
        <v>73.116916616757536</v>
      </c>
      <c r="J12" s="8">
        <f>AVERAGEIFS(Data!P:P,Data!$G:$G,"*Point*Oblique")</f>
        <v>85.769535621007094</v>
      </c>
      <c r="K12" s="1">
        <f>AVERAGEIFS(Data!Q:Q,Data!$G:$G,"*Point*Oblique")</f>
        <v>52.203791737556372</v>
      </c>
      <c r="L12" s="3">
        <f>AVERAGEIFS(Data!R:R,Data!$G:$G,"*Point*Oblique")</f>
        <v>0.59571240159372463</v>
      </c>
      <c r="M12" s="3">
        <f>AVERAGEIFS(Data!S:S,Data!$G:$G,"*Point*Oblique")</f>
        <v>0.66657034928599967</v>
      </c>
      <c r="N12">
        <f>AVERAGEIFS(Data!T:T,Data!$G:$G,"*Point*Oblique")</f>
        <v>20.416666666666668</v>
      </c>
      <c r="O12">
        <f>AVERAGEIFS(Data!U:U,Data!$G:$G,"*Point*Oblique")</f>
        <v>0</v>
      </c>
      <c r="P12">
        <f>AVERAGEIFS(Data!V:V,Data!$G:$G,"*Point*Oblique")</f>
        <v>0</v>
      </c>
      <c r="Q12">
        <f>AVERAGEIFS(Data!W:W,Data!$G:$G,"*Point*Oblique")</f>
        <v>0</v>
      </c>
      <c r="R12">
        <f>AVERAGEIFS(Data!X:X,Data!$G:$G,"*Point*Oblique")</f>
        <v>2</v>
      </c>
      <c r="S12">
        <f>AVERAGEIFS(Data!Y:Y,Data!$G:$G,"*Point*Oblique")</f>
        <v>100</v>
      </c>
      <c r="T12">
        <f>AVERAGEIFS(Data!Z:Z,Data!$G:$G,"*Point*Oblique")</f>
        <v>0.56666666269302335</v>
      </c>
      <c r="U12">
        <f>AVERAGEIFS(Data!AA:AA,Data!$G:$G,"*Point*Oblique")</f>
        <v>1.2999999523162804</v>
      </c>
      <c r="V12">
        <f>AVERAGEIFS(Data!AB:AB,Data!$G:$G,"*Point*Oblique")</f>
        <v>0.89999997615814198</v>
      </c>
      <c r="W12" s="2">
        <f>AVERAGEIFS(Data!AC:AC,Data!$G:$G,"*Point*Oblique")</f>
        <v>2.6218512478711349E-4</v>
      </c>
      <c r="X12" s="2">
        <f>AVERAGEIFS(Data!AD:AD,Data!$G:$G,"*Point*Oblique")</f>
        <v>2.6977195739163985E-4</v>
      </c>
      <c r="Y12" s="2">
        <f>AVERAGEIFS(Data!AE:AE,Data!$G:$G,"*Point*Oblique")</f>
        <v>5.6270324209132464E-4</v>
      </c>
      <c r="Z12" s="2">
        <f>AVERAGEIFS(Data!AF:AF,Data!$G:$G,"*Point*Oblique")</f>
        <v>7.3063661451063411E-5</v>
      </c>
      <c r="AA12" s="3">
        <f>AVERAGEIFS(Data!AG:AG,Data!$G:$G,"*Point*Oblique")</f>
        <v>0.14652259652348984</v>
      </c>
      <c r="AB12" s="3">
        <f>AVERAGEIFS(Data!AH:AH,Data!$G:$G,"*Point*Oblique")</f>
        <v>0.39995673848103891</v>
      </c>
      <c r="AC12" s="3">
        <f>AVERAGEIFS(Data!AI:AI,Data!$G:$G,"*Point*Oblique")</f>
        <v>-0.11032630930821324</v>
      </c>
      <c r="AD12" s="3">
        <f>AVERAGEIFS(Data!AJ:AJ,Data!$G:$G,"*Point*Oblique")</f>
        <v>-0.22731315237095381</v>
      </c>
      <c r="AE12" s="3">
        <f>AVERAGEIFS(Data!AK:AK,Data!$G:$G,"*Point*Oblique")</f>
        <v>2.5458567603812554</v>
      </c>
    </row>
    <row r="13" spans="1:31" x14ac:dyDescent="0.25">
      <c r="A13" t="s">
        <v>137</v>
      </c>
      <c r="B13" s="1">
        <f>AVERAGEIFS(Data!H:H,Data!$G:$G,"*Point*45")</f>
        <v>109.80596558252951</v>
      </c>
      <c r="C13" s="1">
        <f>AVERAGEIFS(Data!I:I,Data!$G:$G,"*Point*45")</f>
        <v>64.729187170664389</v>
      </c>
      <c r="D13" s="8">
        <f>AVERAGEIFS(Data!J:J,Data!$G:$G,"*Point*45")</f>
        <v>127.64059122403431</v>
      </c>
      <c r="E13" s="1">
        <f>AVERAGEIFS(Data!K:K,Data!$G:$G,"*Point*45")</f>
        <v>84.005125522613355</v>
      </c>
      <c r="F13" s="3">
        <f>AVERAGEIFS(Data!L:L,Data!$G:$G,"*Point*45")</f>
        <v>0.5525416638702153</v>
      </c>
      <c r="G13" s="8">
        <f>AVERAGEIFS(Data!M:M,Data!$G:$G,"*Point*45")</f>
        <v>118.38766256968161</v>
      </c>
      <c r="H13" s="1">
        <f>AVERAGEIFS(Data!N:N,Data!$G:$G,"*Point*45")</f>
        <v>48.597874760627668</v>
      </c>
      <c r="I13" s="1">
        <f>AVERAGEIFS(Data!O:O,Data!$G:$G,"*Point*45")</f>
        <v>78.82616746425613</v>
      </c>
      <c r="J13" s="8">
        <f>AVERAGEIFS(Data!P:P,Data!$G:$G,"*Point*45")</f>
        <v>85.082167943318538</v>
      </c>
      <c r="K13" s="1">
        <f>AVERAGEIFS(Data!Q:Q,Data!$G:$G,"*Point*45")</f>
        <v>51.376542091369537</v>
      </c>
      <c r="L13" s="3">
        <f>AVERAGEIFS(Data!R:R,Data!$G:$G,"*Point*45")</f>
        <v>0.60796407486001625</v>
      </c>
      <c r="M13" s="3">
        <f>AVERAGEIFS(Data!S:S,Data!$G:$G,"*Point*45")</f>
        <v>0.69203527395923903</v>
      </c>
      <c r="N13">
        <f>AVERAGEIFS(Data!T:T,Data!$G:$G,"*Point*45")</f>
        <v>22.625</v>
      </c>
      <c r="O13">
        <f>AVERAGEIFS(Data!U:U,Data!$G:$G,"*Point*45")</f>
        <v>0</v>
      </c>
      <c r="P13">
        <f>AVERAGEIFS(Data!V:V,Data!$G:$G,"*Point*45")</f>
        <v>0</v>
      </c>
      <c r="Q13">
        <f>AVERAGEIFS(Data!W:W,Data!$G:$G,"*Point*45")</f>
        <v>0</v>
      </c>
      <c r="R13">
        <f>AVERAGEIFS(Data!X:X,Data!$G:$G,"*Point*45")</f>
        <v>2</v>
      </c>
      <c r="S13">
        <f>AVERAGEIFS(Data!Y:Y,Data!$G:$G,"*Point*45")</f>
        <v>100</v>
      </c>
      <c r="T13">
        <f>AVERAGEIFS(Data!Z:Z,Data!$G:$G,"*Point*45")</f>
        <v>0.56666666269302335</v>
      </c>
      <c r="U13">
        <f>AVERAGEIFS(Data!AA:AA,Data!$G:$G,"*Point*45")</f>
        <v>1.2999999523162804</v>
      </c>
      <c r="V13">
        <f>AVERAGEIFS(Data!AB:AB,Data!$G:$G,"*Point*45")</f>
        <v>0.89999997615814198</v>
      </c>
      <c r="W13" s="2">
        <f>AVERAGEIFS(Data!AC:AC,Data!$G:$G,"*Point*45")</f>
        <v>2.5877673760987775E-4</v>
      </c>
      <c r="X13" s="2">
        <f>AVERAGEIFS(Data!AD:AD,Data!$G:$G,"*Point*45")</f>
        <v>2.6816312068452398E-4</v>
      </c>
      <c r="Y13" s="2">
        <f>AVERAGEIFS(Data!AE:AE,Data!$G:$G,"*Point*45")</f>
        <v>5.1102751331199897E-4</v>
      </c>
      <c r="Z13" s="2">
        <f>AVERAGEIFS(Data!AF:AF,Data!$G:$G,"*Point*45")</f>
        <v>7.2862568534522596E-5</v>
      </c>
      <c r="AA13" s="3">
        <f>AVERAGEIFS(Data!AG:AG,Data!$G:$G,"*Point*45")</f>
        <v>0.14549411306192914</v>
      </c>
      <c r="AB13" s="3">
        <f>AVERAGEIFS(Data!AH:AH,Data!$G:$G,"*Point*45")</f>
        <v>0.5379595094139108</v>
      </c>
      <c r="AC13" s="3">
        <f>AVERAGEIFS(Data!AI:AI,Data!$G:$G,"*Point*45")</f>
        <v>-0.16473200236548721</v>
      </c>
      <c r="AD13" s="3">
        <f>AVERAGEIFS(Data!AJ:AJ,Data!$G:$G,"*Point*45")</f>
        <v>-0.28726642475748848</v>
      </c>
      <c r="AE13" s="3">
        <f>AVERAGEIFS(Data!AK:AK,Data!$G:$G,"*Point*45")</f>
        <v>2.4116147769171188</v>
      </c>
    </row>
    <row r="14" spans="1:31" x14ac:dyDescent="0.25">
      <c r="A14" t="s">
        <v>130</v>
      </c>
      <c r="B14" s="1">
        <f>AVERAGEIFS(Data!H:H,Data!$G:$G,"*PlaneFullParallel")</f>
        <v>60.835803031921358</v>
      </c>
      <c r="C14" s="1">
        <f>AVERAGEIFS(Data!I:I,Data!$G:$G,"*PlaneFullParallel")</f>
        <v>66.20818638801569</v>
      </c>
      <c r="D14" s="8">
        <f>AVERAGEIFS(Data!J:J,Data!$G:$G,"*PlaneFullParallel")</f>
        <v>70.897330284118596</v>
      </c>
      <c r="E14" s="1">
        <f>AVERAGEIFS(Data!K:K,Data!$G:$G,"*PlaneFullParallel")</f>
        <v>47.12962460517879</v>
      </c>
      <c r="F14" s="3">
        <f>AVERAGEIFS(Data!L:L,Data!$G:$G,"*PlaneFullParallel")</f>
        <v>0.7683750037103888</v>
      </c>
      <c r="G14" s="8">
        <f>AVERAGEIFS(Data!M:M,Data!$G:$G,"*PlaneFullParallel")</f>
        <v>60.301064848899784</v>
      </c>
      <c r="H14" s="1">
        <f>AVERAGEIFS(Data!N:N,Data!$G:$G,"*PlaneFullParallel")</f>
        <v>78.861856818199044</v>
      </c>
      <c r="I14" s="1">
        <f>AVERAGEIFS(Data!O:O,Data!$G:$G,"*PlaneFullParallel")</f>
        <v>40.836500227451289</v>
      </c>
      <c r="J14" s="8">
        <f>AVERAGEIFS(Data!P:P,Data!$G:$G,"*PlaneFullParallel")</f>
        <v>100.73212933540319</v>
      </c>
      <c r="K14" s="1">
        <f>AVERAGEIFS(Data!Q:Q,Data!$G:$G,"*PlaneFullParallel")</f>
        <v>61.781501173973034</v>
      </c>
      <c r="L14" s="3">
        <f>AVERAGEIFS(Data!R:R,Data!$G:$G,"*PlaneFullParallel")</f>
        <v>0.34973195940256074</v>
      </c>
      <c r="M14" s="3">
        <f>AVERAGEIFS(Data!S:S,Data!$G:$G,"*PlaneFullParallel")</f>
        <v>0.38881521578878131</v>
      </c>
      <c r="N14">
        <f>AVERAGEIFS(Data!T:T,Data!$G:$G,"*PlaneFullParallel")</f>
        <v>20.75</v>
      </c>
      <c r="O14">
        <f>AVERAGEIFS(Data!U:U,Data!$G:$G,"*PlaneFullParallel")</f>
        <v>0</v>
      </c>
      <c r="P14">
        <f>AVERAGEIFS(Data!V:V,Data!$G:$G,"*PlaneFullParallel")</f>
        <v>0</v>
      </c>
      <c r="Q14">
        <f>AVERAGEIFS(Data!W:W,Data!$G:$G,"*PlaneFullParallel")</f>
        <v>0</v>
      </c>
      <c r="R14">
        <f>AVERAGEIFS(Data!X:X,Data!$G:$G,"*PlaneFullParallel")</f>
        <v>2</v>
      </c>
      <c r="S14">
        <f>AVERAGEIFS(Data!Y:Y,Data!$G:$G,"*PlaneFullParallel")</f>
        <v>100</v>
      </c>
      <c r="T14">
        <f>AVERAGEIFS(Data!Z:Z,Data!$G:$G,"*PlaneFullParallel")</f>
        <v>0.40000000596046398</v>
      </c>
      <c r="U14">
        <f>AVERAGEIFS(Data!AA:AA,Data!$G:$G,"*PlaneFullParallel")</f>
        <v>1.29999995231628</v>
      </c>
      <c r="V14">
        <f>AVERAGEIFS(Data!AB:AB,Data!$G:$G,"*PlaneFullParallel")</f>
        <v>0.89999997615814198</v>
      </c>
      <c r="W14" s="2">
        <f>AVERAGEIFS(Data!AC:AC,Data!$G:$G,"*PlaneFullParallel")</f>
        <v>1.8872532382374586E-4</v>
      </c>
      <c r="X14" s="2">
        <f>AVERAGEIFS(Data!AD:AD,Data!$G:$G,"*PlaneFullParallel")</f>
        <v>2.6898105352302049E-4</v>
      </c>
      <c r="Y14" s="2">
        <f>AVERAGEIFS(Data!AE:AE,Data!$G:$G,"*PlaneFullParallel")</f>
        <v>1.2304686097195313E-3</v>
      </c>
      <c r="Z14" s="2">
        <f>AVERAGEIFS(Data!AF:AF,Data!$G:$G,"*PlaneFullParallel")</f>
        <v>7.6441986493591631E-5</v>
      </c>
      <c r="AA14" s="3">
        <f>AVERAGEIFS(Data!AG:AG,Data!$G:$G,"*PlaneFullParallel")</f>
        <v>1.7550464654381391E-2</v>
      </c>
      <c r="AB14" s="3">
        <f>AVERAGEIFS(Data!AH:AH,Data!$G:$G,"*PlaneFullParallel")</f>
        <v>0.55150827315210205</v>
      </c>
      <c r="AC14" s="3">
        <f>AVERAGEIFS(Data!AI:AI,Data!$G:$G,"*PlaneFullParallel")</f>
        <v>0.64312901323362193</v>
      </c>
      <c r="AD14" s="3">
        <f>AVERAGEIFS(Data!AJ:AJ,Data!$G:$G,"*PlaneFullParallel")</f>
        <v>0.38149882034409666</v>
      </c>
      <c r="AE14" s="3">
        <f>AVERAGEIFS(Data!AK:AK,Data!$G:$G,"*PlaneFullParallel")</f>
        <v>0.44649574789181912</v>
      </c>
    </row>
    <row r="15" spans="1:31" x14ac:dyDescent="0.25">
      <c r="A15" t="s">
        <v>132</v>
      </c>
      <c r="B15" s="1">
        <f>AVERAGEIFS(Data!H:H,Data!$G:$G,"*PlaneFull15")</f>
        <v>93.656640529632213</v>
      </c>
      <c r="C15" s="1">
        <f>AVERAGEIFS(Data!I:I,Data!$G:$G,"*PlaneFull15")</f>
        <v>66.20818638801569</v>
      </c>
      <c r="D15" s="8">
        <f>AVERAGEIFS(Data!J:J,Data!$G:$G,"*PlaneFull15")</f>
        <v>104.55639648437452</v>
      </c>
      <c r="E15" s="1">
        <f>AVERAGEIFS(Data!K:K,Data!$G:$G,"*PlaneFull15")</f>
        <v>65.36874985694881</v>
      </c>
      <c r="F15" s="3">
        <f>AVERAGEIFS(Data!L:L,Data!$G:$G,"*PlaneFull15")</f>
        <v>0.74850000441074327</v>
      </c>
      <c r="G15" s="8">
        <f>AVERAGEIFS(Data!M:M,Data!$G:$G,"*PlaneFull15")</f>
        <v>95.037018775939558</v>
      </c>
      <c r="H15" s="1">
        <f>AVERAGEIFS(Data!N:N,Data!$G:$G,"*PlaneFull15")</f>
        <v>91.424844026565339</v>
      </c>
      <c r="I15" s="1">
        <f>AVERAGEIFS(Data!O:O,Data!$G:$G,"*PlaneFull15")</f>
        <v>59.866500139236408</v>
      </c>
      <c r="J15" s="8">
        <f>AVERAGEIFS(Data!P:P,Data!$G:$G,"*PlaneFull15")</f>
        <v>113.53108286857578</v>
      </c>
      <c r="K15" s="1">
        <f>AVERAGEIFS(Data!Q:Q,Data!$G:$G,"*PlaneFull15")</f>
        <v>69.360624790191579</v>
      </c>
      <c r="L15" s="3">
        <f>AVERAGEIFS(Data!R:R,Data!$G:$G,"*PlaneFull15")</f>
        <v>0.52667963691055697</v>
      </c>
      <c r="M15" s="3">
        <f>AVERAGEIFS(Data!S:S,Data!$G:$G,"*PlaneFull15")</f>
        <v>0.58737602457404081</v>
      </c>
      <c r="N15">
        <f>AVERAGEIFS(Data!T:T,Data!$G:$G,"*PlaneFull15")</f>
        <v>20.875</v>
      </c>
      <c r="O15">
        <f>AVERAGEIFS(Data!U:U,Data!$G:$G,"*PlaneFull15")</f>
        <v>0</v>
      </c>
      <c r="P15">
        <f>AVERAGEIFS(Data!V:V,Data!$G:$G,"*PlaneFull15")</f>
        <v>0</v>
      </c>
      <c r="Q15">
        <f>AVERAGEIFS(Data!W:W,Data!$G:$G,"*PlaneFull15")</f>
        <v>0</v>
      </c>
      <c r="R15">
        <f>AVERAGEIFS(Data!X:X,Data!$G:$G,"*PlaneFull15")</f>
        <v>2</v>
      </c>
      <c r="S15">
        <f>AVERAGEIFS(Data!Y:Y,Data!$G:$G,"*PlaneFull15")</f>
        <v>100</v>
      </c>
      <c r="T15">
        <f>AVERAGEIFS(Data!Z:Z,Data!$G:$G,"*PlaneFull15")</f>
        <v>0.40000000596046398</v>
      </c>
      <c r="U15">
        <f>AVERAGEIFS(Data!AA:AA,Data!$G:$G,"*PlaneFull15")</f>
        <v>1.29999995231628</v>
      </c>
      <c r="V15">
        <f>AVERAGEIFS(Data!AB:AB,Data!$G:$G,"*PlaneFull15")</f>
        <v>0.89999997615814198</v>
      </c>
      <c r="W15" s="2">
        <f>AVERAGEIFS(Data!AC:AC,Data!$G:$G,"*PlaneFull15")</f>
        <v>2.2474961224361279E-4</v>
      </c>
      <c r="X15" s="2">
        <f>AVERAGEIFS(Data!AD:AD,Data!$G:$G,"*PlaneFull15")</f>
        <v>2.6804894514498252E-4</v>
      </c>
      <c r="Y15" s="2">
        <f>AVERAGEIFS(Data!AE:AE,Data!$G:$G,"*PlaneFull15")</f>
        <v>1.7234116821782611E-3</v>
      </c>
      <c r="Z15" s="2">
        <f>AVERAGEIFS(Data!AF:AF,Data!$G:$G,"*PlaneFull15")</f>
        <v>7.2459474722563714E-5</v>
      </c>
      <c r="AA15" s="3">
        <f>AVERAGEIFS(Data!AG:AG,Data!$G:$G,"*PlaneFull15")</f>
        <v>1.5496520135811502E-2</v>
      </c>
      <c r="AB15" s="3">
        <f>AVERAGEIFS(Data!AH:AH,Data!$G:$G,"*PlaneFull15")</f>
        <v>0.73671323151864365</v>
      </c>
      <c r="AC15" s="3">
        <f>AVERAGEIFS(Data!AI:AI,Data!$G:$G,"*PlaneFull15")</f>
        <v>0.19601680180207912</v>
      </c>
      <c r="AD15" s="3">
        <f>AVERAGEIFS(Data!AJ:AJ,Data!$G:$G,"*PlaneFull15")</f>
        <v>2.7909866885723618E-2</v>
      </c>
      <c r="AE15" s="3">
        <f>AVERAGEIFS(Data!AK:AK,Data!$G:$G,"*PlaneFull15")</f>
        <v>0.77710365040438689</v>
      </c>
    </row>
    <row r="16" spans="1:31" x14ac:dyDescent="0.25">
      <c r="A16" t="s">
        <v>131</v>
      </c>
      <c r="B16" s="1">
        <f>AVERAGEIFS(Data!H:H,Data!$G:$G,"*Parallel*")</f>
        <v>100.92361611127841</v>
      </c>
      <c r="C16" s="1">
        <f>AVERAGEIFS(Data!I:I,Data!$G:$G,"*Parallel*")</f>
        <v>64.544312268495503</v>
      </c>
      <c r="D16" s="8">
        <f>AVERAGEIFS(Data!J:J,Data!$G:$G,"*Parallel*")</f>
        <v>113.54247599840144</v>
      </c>
      <c r="E16" s="1">
        <f>AVERAGEIFS(Data!K:K,Data!$G:$G,"*Parallel*")</f>
        <v>75.804077595472208</v>
      </c>
      <c r="F16" s="3">
        <f>AVERAGEIFS(Data!L:L,Data!$G:$G,"*Parallel*")</f>
        <v>0.68846874916926026</v>
      </c>
      <c r="G16" s="8">
        <f>AVERAGEIFS(Data!M:M,Data!$G:$G,"*Parallel*")</f>
        <v>102.49405214190472</v>
      </c>
      <c r="H16" s="1">
        <f>AVERAGEIFS(Data!N:N,Data!$G:$G,"*Parallel*")</f>
        <v>74.523538708686772</v>
      </c>
      <c r="I16" s="1">
        <f>AVERAGEIFS(Data!O:O,Data!$G:$G,"*Parallel*")</f>
        <v>69.31995294988144</v>
      </c>
      <c r="J16" s="8">
        <f>AVERAGEIFS(Data!P:P,Data!$G:$G,"*Parallel*")</f>
        <v>90.47877430915814</v>
      </c>
      <c r="K16" s="1">
        <f>AVERAGEIFS(Data!Q:Q,Data!$G:$G,"*Parallel*")</f>
        <v>55.557344272732671</v>
      </c>
      <c r="L16" s="3">
        <f>AVERAGEIFS(Data!R:R,Data!$G:$G,"*Parallel*")</f>
        <v>0.50160789012443263</v>
      </c>
      <c r="M16" s="3">
        <f>AVERAGEIFS(Data!S:S,Data!$G:$G,"*Parallel*")</f>
        <v>0.59394515643361945</v>
      </c>
      <c r="N16">
        <f>AVERAGEIFS(Data!T:T,Data!$G:$G,"*Parallel*")</f>
        <v>20.9375</v>
      </c>
      <c r="O16">
        <f>AVERAGEIFS(Data!U:U,Data!$G:$G,"*Parallel*")</f>
        <v>0</v>
      </c>
      <c r="P16">
        <f>AVERAGEIFS(Data!V:V,Data!$G:$G,"*Parallel*")</f>
        <v>0</v>
      </c>
      <c r="Q16">
        <f>AVERAGEIFS(Data!W:W,Data!$G:$G,"*Parallel*")</f>
        <v>0</v>
      </c>
      <c r="R16">
        <f>AVERAGEIFS(Data!X:X,Data!$G:$G,"*Parallel*")</f>
        <v>2</v>
      </c>
      <c r="S16">
        <f>AVERAGEIFS(Data!Y:Y,Data!$G:$G,"*Parallel*")</f>
        <v>100</v>
      </c>
      <c r="T16">
        <f>AVERAGEIFS(Data!Z:Z,Data!$G:$G,"*Parallel*")</f>
        <v>0.64999999105930317</v>
      </c>
      <c r="U16">
        <f>AVERAGEIFS(Data!AA:AA,Data!$G:$G,"*Parallel*")</f>
        <v>1.29999995231628</v>
      </c>
      <c r="V16">
        <f>AVERAGEIFS(Data!AB:AB,Data!$G:$G,"*Parallel*")</f>
        <v>0.89999997615814198</v>
      </c>
      <c r="W16" s="2">
        <f>AVERAGEIFS(Data!AC:AC,Data!$G:$G,"*Parallel*")</f>
        <v>2.4217114037128307E-4</v>
      </c>
      <c r="X16" s="2">
        <f>AVERAGEIFS(Data!AD:AD,Data!$G:$G,"*Parallel*")</f>
        <v>2.7188787043996821E-4</v>
      </c>
      <c r="Y16" s="2">
        <f>AVERAGEIFS(Data!AE:AE,Data!$G:$G,"*Parallel*")</f>
        <v>5.605416124581079E-4</v>
      </c>
      <c r="Z16" s="2">
        <f>AVERAGEIFS(Data!AF:AF,Data!$G:$G,"*Parallel*")</f>
        <v>7.4355011292936965E-5</v>
      </c>
      <c r="AA16" s="3">
        <f>AVERAGEIFS(Data!AG:AG,Data!$G:$G,"*Parallel*")</f>
        <v>4.5484455992629069E-2</v>
      </c>
      <c r="AB16" s="3">
        <f>AVERAGEIFS(Data!AH:AH,Data!$G:$G,"*Parallel*")</f>
        <v>0.40830879660297509</v>
      </c>
      <c r="AC16" s="3">
        <f>AVERAGEIFS(Data!AI:AI,Data!$G:$G,"*Parallel*")</f>
        <v>5.1094486975370682E-2</v>
      </c>
      <c r="AD16" s="3">
        <f>AVERAGEIFS(Data!AJ:AJ,Data!$G:$G,"*Parallel*")</f>
        <v>-0.11626717917238401</v>
      </c>
      <c r="AE16" s="3">
        <f>AVERAGEIFS(Data!AK:AK,Data!$G:$G,"*Parallel*")</f>
        <v>1.1608695513575471</v>
      </c>
    </row>
    <row r="17" spans="1:31" x14ac:dyDescent="0.25">
      <c r="A17" t="s">
        <v>127</v>
      </c>
      <c r="B17" s="1">
        <f>AVERAGEIFS(Data!H:H,Data!$G:$G,"*15*")</f>
        <v>121.69813585281351</v>
      </c>
      <c r="C17" s="1">
        <f>AVERAGEIFS(Data!I:I,Data!$G:$G,"*15*")</f>
        <v>64.544312268495503</v>
      </c>
      <c r="D17" s="8">
        <f>AVERAGEIFS(Data!J:J,Data!$G:$G,"*15*")</f>
        <v>134.57288116216625</v>
      </c>
      <c r="E17" s="1">
        <f>AVERAGEIFS(Data!K:K,Data!$G:$G,"*15*")</f>
        <v>90.758499354123913</v>
      </c>
      <c r="F17" s="3">
        <f>AVERAGEIFS(Data!L:L,Data!$G:$G,"*15*")</f>
        <v>0.66650000168010581</v>
      </c>
      <c r="G17" s="8">
        <f>AVERAGEIFS(Data!M:M,Data!$G:$G,"*15*")</f>
        <v>124.25885501503919</v>
      </c>
      <c r="H17" s="1">
        <f>AVERAGEIFS(Data!N:N,Data!$G:$G,"*15*")</f>
        <v>65.651626631617461</v>
      </c>
      <c r="I17" s="1">
        <f>AVERAGEIFS(Data!O:O,Data!$G:$G,"*15*")</f>
        <v>84.827406525611792</v>
      </c>
      <c r="J17" s="8">
        <f>AVERAGEIFS(Data!P:P,Data!$G:$G,"*15*")</f>
        <v>94.932270258664843</v>
      </c>
      <c r="K17" s="1">
        <f>AVERAGEIFS(Data!Q:Q,Data!$G:$G,"*15*")</f>
        <v>58.160515502095159</v>
      </c>
      <c r="L17" s="3">
        <f>AVERAGEIFS(Data!R:R,Data!$G:$G,"*15*")</f>
        <v>0.55376623780466605</v>
      </c>
      <c r="M17" s="3">
        <f>AVERAGEIFS(Data!S:S,Data!$G:$G,"*15*")</f>
        <v>0.63875745562836517</v>
      </c>
      <c r="N17">
        <f>AVERAGEIFS(Data!T:T,Data!$G:$G,"*15*")</f>
        <v>21.234375</v>
      </c>
      <c r="O17">
        <f>AVERAGEIFS(Data!U:U,Data!$G:$G,"*15*")</f>
        <v>0</v>
      </c>
      <c r="P17">
        <f>AVERAGEIFS(Data!V:V,Data!$G:$G,"*15*")</f>
        <v>0</v>
      </c>
      <c r="Q17">
        <f>AVERAGEIFS(Data!W:W,Data!$G:$G,"*15*")</f>
        <v>0</v>
      </c>
      <c r="R17">
        <f>AVERAGEIFS(Data!X:X,Data!$G:$G,"*15*")</f>
        <v>2</v>
      </c>
      <c r="S17">
        <f>AVERAGEIFS(Data!Y:Y,Data!$G:$G,"*15*")</f>
        <v>100</v>
      </c>
      <c r="T17">
        <f>AVERAGEIFS(Data!Z:Z,Data!$G:$G,"*15*")</f>
        <v>0.64999999105930317</v>
      </c>
      <c r="U17">
        <f>AVERAGEIFS(Data!AA:AA,Data!$G:$G,"*15*")</f>
        <v>1.29999995231628</v>
      </c>
      <c r="V17">
        <f>AVERAGEIFS(Data!AB:AB,Data!$G:$G,"*15*")</f>
        <v>0.89999997615814198</v>
      </c>
      <c r="W17" s="2">
        <f>AVERAGEIFS(Data!AC:AC,Data!$G:$G,"*15*")</f>
        <v>2.5507056989226802E-4</v>
      </c>
      <c r="X17" s="2">
        <f>AVERAGEIFS(Data!AD:AD,Data!$G:$G,"*15*")</f>
        <v>2.6989645266439733E-4</v>
      </c>
      <c r="Y17" s="2">
        <f>AVERAGEIFS(Data!AE:AE,Data!$G:$G,"*15*")</f>
        <v>6.6418961625913469E-4</v>
      </c>
      <c r="Z17" s="2">
        <f>AVERAGEIFS(Data!AF:AF,Data!$G:$G,"*15*")</f>
        <v>7.3100004897241875E-5</v>
      </c>
      <c r="AA17" s="3">
        <f>AVERAGEIFS(Data!AG:AG,Data!$G:$G,"*15*")</f>
        <v>5.564698794710881E-2</v>
      </c>
      <c r="AB17" s="3">
        <f>AVERAGEIFS(Data!AH:AH,Data!$G:$G,"*15*")</f>
        <v>0.48605305242596819</v>
      </c>
      <c r="AC17" s="3">
        <f>AVERAGEIFS(Data!AI:AI,Data!$G:$G,"*15*")</f>
        <v>-5.4568539026810671E-2</v>
      </c>
      <c r="AD17" s="3">
        <f>AVERAGEIFS(Data!AJ:AJ,Data!$G:$G,"*15*")</f>
        <v>-0.19942641953370582</v>
      </c>
      <c r="AE17" s="3">
        <f>AVERAGEIFS(Data!AK:AK,Data!$G:$G,"*15*")</f>
        <v>1.5931677424091362</v>
      </c>
    </row>
    <row r="18" spans="1:31" x14ac:dyDescent="0.25">
      <c r="A18" t="s">
        <v>134</v>
      </c>
      <c r="B18" s="1">
        <f>AVERAGEIFS(Data!H:H,Data!$G:$G,"*PlaneFullOblique")</f>
        <v>113.57991695404029</v>
      </c>
      <c r="C18" s="1">
        <f>AVERAGEIFS(Data!I:I,Data!$G:$G,"*PlaneFullOblique")</f>
        <v>66.20818638801569</v>
      </c>
      <c r="D18" s="8">
        <f>AVERAGEIFS(Data!J:J,Data!$G:$G,"*PlaneFullOblique")</f>
        <v>123.37292575836143</v>
      </c>
      <c r="E18" s="1">
        <f>AVERAGEIFS(Data!K:K,Data!$G:$G,"*PlaneFullOblique")</f>
        <v>74.568750619888121</v>
      </c>
      <c r="F18" s="3">
        <f>AVERAGEIFS(Data!L:L,Data!$G:$G,"*PlaneFullOblique")</f>
        <v>0.68149999249726489</v>
      </c>
      <c r="G18" s="8">
        <f>AVERAGEIFS(Data!M:M,Data!$G:$G,"*PlaneFullOblique")</f>
        <v>114.17261219024633</v>
      </c>
      <c r="H18" s="1">
        <f>AVERAGEIFS(Data!N:N,Data!$G:$G,"*PlaneFullOblique")</f>
        <v>53.291788518428724</v>
      </c>
      <c r="I18" s="1">
        <f>AVERAGEIFS(Data!O:O,Data!$G:$G,"*PlaneFullOblique")</f>
        <v>69.355000615119707</v>
      </c>
      <c r="J18" s="8">
        <f>AVERAGEIFS(Data!P:P,Data!$G:$G,"*PlaneFullOblique")</f>
        <v>105.27425479888876</v>
      </c>
      <c r="K18" s="1">
        <f>AVERAGEIFS(Data!Q:Q,Data!$G:$G,"*PlaneFullOblique")</f>
        <v>63.824123740196114</v>
      </c>
      <c r="L18" s="3">
        <f>AVERAGEIFS(Data!R:R,Data!$G:$G,"*PlaneFullOblique")</f>
        <v>0.59787900373339609</v>
      </c>
      <c r="M18" s="3">
        <f>AVERAGEIFS(Data!S:S,Data!$G:$G,"*PlaneFullOblique")</f>
        <v>0.67626842483878113</v>
      </c>
      <c r="N18">
        <f>AVERAGEIFS(Data!T:T,Data!$G:$G,"*PlaneFullOblique")</f>
        <v>24.375</v>
      </c>
      <c r="O18">
        <f>AVERAGEIFS(Data!U:U,Data!$G:$G,"*PlaneFullOblique")</f>
        <v>0</v>
      </c>
      <c r="P18">
        <f>AVERAGEIFS(Data!V:V,Data!$G:$G,"*PlaneFullOblique")</f>
        <v>0</v>
      </c>
      <c r="Q18">
        <f>AVERAGEIFS(Data!W:W,Data!$G:$G,"*PlaneFullOblique")</f>
        <v>0</v>
      </c>
      <c r="R18">
        <f>AVERAGEIFS(Data!X:X,Data!$G:$G,"*PlaneFullOblique")</f>
        <v>2</v>
      </c>
      <c r="S18">
        <f>AVERAGEIFS(Data!Y:Y,Data!$G:$G,"*PlaneFullOblique")</f>
        <v>100</v>
      </c>
      <c r="T18">
        <f>AVERAGEIFS(Data!Z:Z,Data!$G:$G,"*PlaneFullOblique")</f>
        <v>0.40000000596046398</v>
      </c>
      <c r="U18">
        <f>AVERAGEIFS(Data!AA:AA,Data!$G:$G,"*PlaneFullOblique")</f>
        <v>1.29999995231628</v>
      </c>
      <c r="V18">
        <f>AVERAGEIFS(Data!AB:AB,Data!$G:$G,"*PlaneFullOblique")</f>
        <v>0.89999997615814198</v>
      </c>
      <c r="W18" s="2">
        <f>AVERAGEIFS(Data!AC:AC,Data!$G:$G,"*PlaneFullOblique")</f>
        <v>2.44945935264695E-4</v>
      </c>
      <c r="X18" s="2">
        <f>AVERAGEIFS(Data!AD:AD,Data!$G:$G,"*PlaneFullOblique")</f>
        <v>2.6014848845079498E-4</v>
      </c>
      <c r="Y18" s="2">
        <f>AVERAGEIFS(Data!AE:AE,Data!$G:$G,"*PlaneFullOblique")</f>
        <v>1.6544908576179246E-3</v>
      </c>
      <c r="Z18" s="2">
        <f>AVERAGEIFS(Data!AF:AF,Data!$G:$G,"*PlaneFullOblique")</f>
        <v>7.245885353768243E-5</v>
      </c>
      <c r="AA18" s="3">
        <f>AVERAGEIFS(Data!AG:AG,Data!$G:$G,"*PlaneFullOblique")</f>
        <v>1.3797338563149153E-2</v>
      </c>
      <c r="AB18" s="3">
        <f>AVERAGEIFS(Data!AH:AH,Data!$G:$G,"*PlaneFullOblique")</f>
        <v>0.64408939423205624</v>
      </c>
      <c r="AC18" s="3">
        <f>AVERAGEIFS(Data!AI:AI,Data!$G:$G,"*PlaneFullOblique")</f>
        <v>-5.0774920542309546E-2</v>
      </c>
      <c r="AD18" s="3">
        <f>AVERAGEIFS(Data!AJ:AJ,Data!$G:$G,"*PlaneFullOblique")</f>
        <v>-0.17621993942134379</v>
      </c>
      <c r="AE18" s="3">
        <f>AVERAGEIFS(Data!AK:AK,Data!$G:$G,"*PlaneFullOblique")</f>
        <v>1.1574825813607978</v>
      </c>
    </row>
    <row r="19" spans="1:31" x14ac:dyDescent="0.25">
      <c r="A19" t="s">
        <v>129</v>
      </c>
      <c r="B19" s="1">
        <f>AVERAGEIFS(Data!H:H,Data!$G:$G,"*Oblique*")</f>
        <v>136.37332671880696</v>
      </c>
      <c r="C19" s="1">
        <f>AVERAGEIFS(Data!I:I,Data!$G:$G,"*Oblique*")</f>
        <v>64.544312268495503</v>
      </c>
      <c r="D19" s="8">
        <f>AVERAGEIFS(Data!J:J,Data!$G:$G,"*Oblique*")</f>
        <v>149.17188394069649</v>
      </c>
      <c r="E19" s="1">
        <f>AVERAGEIFS(Data!K:K,Data!$G:$G,"*Oblique*")</f>
        <v>100.14690685272203</v>
      </c>
      <c r="F19" s="3">
        <f>AVERAGEIFS(Data!L:L,Data!$G:$G,"*Oblique*")</f>
        <v>0.64995312353130419</v>
      </c>
      <c r="G19" s="8">
        <f>AVERAGEIFS(Data!M:M,Data!$G:$G,"*Oblique*")</f>
        <v>140.06159943342183</v>
      </c>
      <c r="H19" s="1">
        <f>AVERAGEIFS(Data!N:N,Data!$G:$G,"*Oblique*")</f>
        <v>47.079613398760536</v>
      </c>
      <c r="I19" s="1">
        <f>AVERAGEIFS(Data!O:O,Data!$G:$G,"*Oblique*")</f>
        <v>94.862328439950772</v>
      </c>
      <c r="J19" s="8">
        <f>AVERAGEIFS(Data!P:P,Data!$G:$G,"*Oblique*")</f>
        <v>94.698246449231888</v>
      </c>
      <c r="K19" s="1">
        <f>AVERAGEIFS(Data!Q:Q,Data!$G:$G,"*Oblique*")</f>
        <v>57.680671751499112</v>
      </c>
      <c r="L19" s="3">
        <f>AVERAGEIFS(Data!R:R,Data!$G:$G,"*Oblique*")</f>
        <v>0.6104866915848105</v>
      </c>
      <c r="M19" s="3">
        <f>AVERAGEIFS(Data!S:S,Data!$G:$G,"*Oblique*")</f>
        <v>0.68542154785245646</v>
      </c>
      <c r="N19">
        <f>AVERAGEIFS(Data!T:T,Data!$G:$G,"*Oblique*")</f>
        <v>20.984375</v>
      </c>
      <c r="O19">
        <f>AVERAGEIFS(Data!U:U,Data!$G:$G,"*Oblique*")</f>
        <v>0</v>
      </c>
      <c r="P19">
        <f>AVERAGEIFS(Data!V:V,Data!$G:$G,"*Oblique*")</f>
        <v>0</v>
      </c>
      <c r="Q19">
        <f>AVERAGEIFS(Data!W:W,Data!$G:$G,"*Oblique*")</f>
        <v>0</v>
      </c>
      <c r="R19">
        <f>AVERAGEIFS(Data!X:X,Data!$G:$G,"*Oblique*")</f>
        <v>2</v>
      </c>
      <c r="S19">
        <f>AVERAGEIFS(Data!Y:Y,Data!$G:$G,"*Oblique*")</f>
        <v>100</v>
      </c>
      <c r="T19">
        <f>AVERAGEIFS(Data!Z:Z,Data!$G:$G,"*Oblique*")</f>
        <v>0.64999999105930317</v>
      </c>
      <c r="U19">
        <f>AVERAGEIFS(Data!AA:AA,Data!$G:$G,"*Oblique*")</f>
        <v>1.29999995231628</v>
      </c>
      <c r="V19">
        <f>AVERAGEIFS(Data!AB:AB,Data!$G:$G,"*Oblique*")</f>
        <v>0.89999997615814198</v>
      </c>
      <c r="W19" s="2">
        <f>AVERAGEIFS(Data!AC:AC,Data!$G:$G,"*Oblique*")</f>
        <v>2.5872216929201359E-4</v>
      </c>
      <c r="X19" s="2">
        <f>AVERAGEIFS(Data!AD:AD,Data!$G:$G,"*Oblique*")</f>
        <v>2.6838938720175043E-4</v>
      </c>
      <c r="Y19" s="2">
        <f>AVERAGEIFS(Data!AE:AE,Data!$G:$G,"*Oblique*")</f>
        <v>6.7195213739523567E-4</v>
      </c>
      <c r="Z19" s="2">
        <f>AVERAGEIFS(Data!AF:AF,Data!$G:$G,"*Oblique*")</f>
        <v>7.2993011372091132E-5</v>
      </c>
      <c r="AA19" s="3">
        <f>AVERAGEIFS(Data!AG:AG,Data!$G:$G,"*Oblique*")</f>
        <v>7.9359564397555676E-2</v>
      </c>
      <c r="AB19" s="3">
        <f>AVERAGEIFS(Data!AH:AH,Data!$G:$G,"*Oblique*")</f>
        <v>0.52555996261581817</v>
      </c>
      <c r="AC19" s="3">
        <f>AVERAGEIFS(Data!AI:AI,Data!$G:$G,"*Oblique*")</f>
        <v>-0.16216475474658076</v>
      </c>
      <c r="AD19" s="3">
        <f>AVERAGEIFS(Data!AJ:AJ,Data!$G:$G,"*Oblique*")</f>
        <v>-0.27492237504764439</v>
      </c>
      <c r="AE19" s="3">
        <f>AVERAGEIFS(Data!AK:AK,Data!$G:$G,"*Oblique*")</f>
        <v>2.6148407359793935</v>
      </c>
    </row>
    <row r="20" spans="1:31" x14ac:dyDescent="0.25">
      <c r="A20" t="s">
        <v>128</v>
      </c>
      <c r="B20" s="1">
        <f>AVERAGEIFS(Data!H:H,Data!$G:$G,"*45*")</f>
        <v>142.55244919657679</v>
      </c>
      <c r="C20" s="1">
        <f>AVERAGEIFS(Data!I:I,Data!$G:$G,"*45*")</f>
        <v>64.544312268495503</v>
      </c>
      <c r="D20" s="8">
        <f>AVERAGEIFS(Data!J:J,Data!$G:$G,"*45*")</f>
        <v>156.04088148474665</v>
      </c>
      <c r="E20" s="1">
        <f>AVERAGEIFS(Data!K:K,Data!$G:$G,"*45*")</f>
        <v>105.6752812564371</v>
      </c>
      <c r="F20" s="3">
        <f>AVERAGEIFS(Data!L:L,Data!$G:$G,"*45*")</f>
        <v>0.6394062478793785</v>
      </c>
      <c r="G20" s="8">
        <f>AVERAGEIFS(Data!M:M,Data!$G:$G,"*45*")</f>
        <v>146.6184706091878</v>
      </c>
      <c r="H20" s="1">
        <f>AVERAGEIFS(Data!N:N,Data!$G:$G,"*45*")</f>
        <v>64.617256596684356</v>
      </c>
      <c r="I20" s="1">
        <f>AVERAGEIFS(Data!O:O,Data!$G:$G,"*45*")</f>
        <v>100.35801564156992</v>
      </c>
      <c r="J20" s="8">
        <f>AVERAGEIFS(Data!P:P,Data!$G:$G,"*45*")</f>
        <v>98.780437141656648</v>
      </c>
      <c r="K20" s="1">
        <f>AVERAGEIFS(Data!Q:Q,Data!$G:$G,"*45*")</f>
        <v>59.974281653761793</v>
      </c>
      <c r="L20" s="3">
        <f>AVERAGEIFS(Data!R:R,Data!$G:$G,"*45*")</f>
        <v>0.60295758768916119</v>
      </c>
      <c r="M20" s="3">
        <f>AVERAGEIFS(Data!S:S,Data!$G:$G,"*45*")</f>
        <v>0.66879745619371533</v>
      </c>
      <c r="N20">
        <f>AVERAGEIFS(Data!T:T,Data!$G:$G,"*45*")</f>
        <v>21.390625</v>
      </c>
      <c r="O20">
        <f>AVERAGEIFS(Data!U:U,Data!$G:$G,"*45*")</f>
        <v>0</v>
      </c>
      <c r="P20">
        <f>AVERAGEIFS(Data!V:V,Data!$G:$G,"*45*")</f>
        <v>0</v>
      </c>
      <c r="Q20">
        <f>AVERAGEIFS(Data!W:W,Data!$G:$G,"*45*")</f>
        <v>0</v>
      </c>
      <c r="R20">
        <f>AVERAGEIFS(Data!X:X,Data!$G:$G,"*45*")</f>
        <v>2</v>
      </c>
      <c r="S20">
        <f>AVERAGEIFS(Data!Y:Y,Data!$G:$G,"*45*")</f>
        <v>100</v>
      </c>
      <c r="T20">
        <f>AVERAGEIFS(Data!Z:Z,Data!$G:$G,"*45*")</f>
        <v>0.64999999105930317</v>
      </c>
      <c r="U20">
        <f>AVERAGEIFS(Data!AA:AA,Data!$G:$G,"*45*")</f>
        <v>1.29999995231628</v>
      </c>
      <c r="V20">
        <f>AVERAGEIFS(Data!AB:AB,Data!$G:$G,"*45*")</f>
        <v>0.89999997615814198</v>
      </c>
      <c r="W20" s="2">
        <f>AVERAGEIFS(Data!AC:AC,Data!$G:$G,"*45*")</f>
        <v>2.5067922206289912E-4</v>
      </c>
      <c r="X20" s="2">
        <f>AVERAGEIFS(Data!AD:AD,Data!$G:$G,"*45*")</f>
        <v>2.6624242264006138E-4</v>
      </c>
      <c r="Y20" s="2">
        <f>AVERAGEIFS(Data!AE:AE,Data!$G:$G,"*45*")</f>
        <v>5.4977351192064643E-4</v>
      </c>
      <c r="Z20" s="2">
        <f>AVERAGEIFS(Data!AF:AF,Data!$G:$G,"*45*")</f>
        <v>7.2569033136460334E-5</v>
      </c>
      <c r="AA20" s="3">
        <f>AVERAGEIFS(Data!AG:AG,Data!$G:$G,"*45*")</f>
        <v>8.0706618244734574E-2</v>
      </c>
      <c r="AB20" s="3">
        <f>AVERAGEIFS(Data!AH:AH,Data!$G:$G,"*45*")</f>
        <v>0.65972286506119804</v>
      </c>
      <c r="AC20" s="3">
        <f>AVERAGEIFS(Data!AI:AI,Data!$G:$G,"*45*")</f>
        <v>-0.16972890381069802</v>
      </c>
      <c r="AD20" s="3">
        <f>AVERAGEIFS(Data!AJ:AJ,Data!$G:$G,"*45*")</f>
        <v>-0.2876876979037461</v>
      </c>
      <c r="AE20" s="3">
        <f>AVERAGEIFS(Data!AK:AK,Data!$G:$G,"*45*")</f>
        <v>2.3424095136270848</v>
      </c>
    </row>
    <row r="21" spans="1:31" x14ac:dyDescent="0.25">
      <c r="A21" t="s">
        <v>133</v>
      </c>
      <c r="B21" s="1">
        <f>AVERAGEIFS(Data!H:H,Data!$G:$G,"*PlaneFull45")</f>
        <v>159.0428664684292</v>
      </c>
      <c r="C21" s="1">
        <f>AVERAGEIFS(Data!I:I,Data!$G:$G,"*PlaneFull45")</f>
        <v>66.20818638801569</v>
      </c>
      <c r="D21" s="8">
        <f>AVERAGEIFS(Data!J:J,Data!$G:$G,"*PlaneFull45")</f>
        <v>169.7736864089963</v>
      </c>
      <c r="E21" s="1">
        <f>AVERAGEIFS(Data!K:K,Data!$G:$G,"*PlaneFull45")</f>
        <v>108.74674987792943</v>
      </c>
      <c r="F21" s="3">
        <f>AVERAGEIFS(Data!L:L,Data!$G:$G,"*PlaneFull45")</f>
        <v>0.72250000108033385</v>
      </c>
      <c r="G21" s="8">
        <f>AVERAGEIFS(Data!M:M,Data!$G:$G,"*PlaneFull45")</f>
        <v>159.78195953369121</v>
      </c>
      <c r="H21" s="1">
        <f>AVERAGEIFS(Data!N:N,Data!$G:$G,"*PlaneFull45")</f>
        <v>79.916882753372107</v>
      </c>
      <c r="I21" s="1">
        <f>AVERAGEIFS(Data!O:O,Data!$G:$G,"*PlaneFull45")</f>
        <v>103.08487415313698</v>
      </c>
      <c r="J21" s="8">
        <f>AVERAGEIFS(Data!P:P,Data!$G:$G,"*PlaneFull45")</f>
        <v>116.13270592689491</v>
      </c>
      <c r="K21" s="1">
        <f>AVERAGEIFS(Data!Q:Q,Data!$G:$G,"*PlaneFull45")</f>
        <v>70.447751283645573</v>
      </c>
      <c r="L21" s="3">
        <f>AVERAGEIFS(Data!R:R,Data!$G:$G,"*PlaneFull45")</f>
        <v>0.56424702703952734</v>
      </c>
      <c r="M21" s="3">
        <f>AVERAGEIFS(Data!S:S,Data!$G:$G,"*PlaneFull45")</f>
        <v>0.62116725370287851</v>
      </c>
      <c r="N21">
        <f>AVERAGEIFS(Data!T:T,Data!$G:$G,"*PlaneFull45")</f>
        <v>21.625</v>
      </c>
      <c r="O21">
        <f>AVERAGEIFS(Data!U:U,Data!$G:$G,"*PlaneFull45")</f>
        <v>0</v>
      </c>
      <c r="P21">
        <f>AVERAGEIFS(Data!V:V,Data!$G:$G,"*PlaneFull45")</f>
        <v>0</v>
      </c>
      <c r="Q21">
        <f>AVERAGEIFS(Data!W:W,Data!$G:$G,"*PlaneFull45")</f>
        <v>0</v>
      </c>
      <c r="R21">
        <f>AVERAGEIFS(Data!X:X,Data!$G:$G,"*PlaneFull45")</f>
        <v>2</v>
      </c>
      <c r="S21">
        <f>AVERAGEIFS(Data!Y:Y,Data!$G:$G,"*PlaneFull45")</f>
        <v>100</v>
      </c>
      <c r="T21">
        <f>AVERAGEIFS(Data!Z:Z,Data!$G:$G,"*PlaneFull45")</f>
        <v>0.40000000596046398</v>
      </c>
      <c r="U21">
        <f>AVERAGEIFS(Data!AA:AA,Data!$G:$G,"*PlaneFull45")</f>
        <v>1.29999995231628</v>
      </c>
      <c r="V21">
        <f>AVERAGEIFS(Data!AB:AB,Data!$G:$G,"*PlaneFull45")</f>
        <v>0.89999997615814198</v>
      </c>
      <c r="W21" s="2">
        <f>AVERAGEIFS(Data!AC:AC,Data!$G:$G,"*PlaneFull45")</f>
        <v>2.2086473836679889E-4</v>
      </c>
      <c r="X21" s="2">
        <f>AVERAGEIFS(Data!AD:AD,Data!$G:$G,"*PlaneFull45")</f>
        <v>2.6204283494735072E-4</v>
      </c>
      <c r="Y21" s="2">
        <f>AVERAGEIFS(Data!AE:AE,Data!$G:$G,"*PlaneFull45")</f>
        <v>9.2773905635112691E-4</v>
      </c>
      <c r="Z21" s="2">
        <f>AVERAGEIFS(Data!AF:AF,Data!$G:$G,"*PlaneFull45")</f>
        <v>7.2241808084072491E-5</v>
      </c>
      <c r="AA21" s="3">
        <f>AVERAGEIFS(Data!AG:AG,Data!$G:$G,"*PlaneFull45")</f>
        <v>1.9254253053481538E-2</v>
      </c>
      <c r="AB21" s="3">
        <f>AVERAGEIFS(Data!AH:AH,Data!$G:$G,"*PlaneFull45")</f>
        <v>0.78561563610543483</v>
      </c>
      <c r="AC21" s="3">
        <f>AVERAGEIFS(Data!AI:AI,Data!$G:$G,"*PlaneFull45")</f>
        <v>-0.16118515654244936</v>
      </c>
      <c r="AD21" s="3">
        <f>AVERAGEIFS(Data!AJ:AJ,Data!$G:$G,"*PlaneFull45")</f>
        <v>-0.28374893551764546</v>
      </c>
      <c r="AE21" s="3">
        <f>AVERAGEIFS(Data!AK:AK,Data!$G:$G,"*PlaneFull45")</f>
        <v>1.8072562267836587</v>
      </c>
    </row>
    <row r="22" spans="1:31" x14ac:dyDescent="0.25">
      <c r="A22" s="9" t="s">
        <v>184</v>
      </c>
      <c r="B22" s="1">
        <f>AVERAGEIFS(Data!H:H,Data!$G:$G,"*SahParallel")</f>
        <v>74.095576047897211</v>
      </c>
      <c r="C22" s="1">
        <f>AVERAGEIFS(Data!I:I,Data!$G:$G,"*SahParallel")</f>
        <v>66.208186388015704</v>
      </c>
      <c r="D22" s="8">
        <f>AVERAGEIFS(Data!J:J,Data!$G:$G,"*SahParallel")</f>
        <v>86.462933301925545</v>
      </c>
      <c r="E22" s="1">
        <f>AVERAGEIFS(Data!K:K,Data!$G:$G,"*SahParallel")</f>
        <v>54.156437158584545</v>
      </c>
      <c r="F22" s="3">
        <f>AVERAGEIFS(Data!L:L,Data!$G:$G,"*SahParallel")</f>
        <v>0.69024999719113078</v>
      </c>
      <c r="G22" s="8">
        <f>AVERAGEIFS(Data!M:M,Data!$G:$G,"*SahParallel")</f>
        <v>75.099416553974109</v>
      </c>
      <c r="H22" s="1">
        <f>AVERAGEIFS(Data!N:N,Data!$G:$G,"*SahParallel")</f>
        <v>64.83283078670496</v>
      </c>
      <c r="I22" s="1">
        <f>AVERAGEIFS(Data!O:O,Data!$G:$G,"*SahParallel")</f>
        <v>47.506749719381268</v>
      </c>
      <c r="J22" s="8">
        <f>AVERAGEIFS(Data!P:P,Data!$G:$G,"*SahParallel")</f>
        <v>93.267600059509064</v>
      </c>
      <c r="K22" s="1">
        <f>AVERAGEIFS(Data!Q:Q,Data!$G:$G,"*SahParallel")</f>
        <v>57.026938199996863</v>
      </c>
      <c r="L22" s="3">
        <f>AVERAGEIFS(Data!R:R,Data!$G:$G,"*SahParallel")</f>
        <v>0.4811617592349644</v>
      </c>
      <c r="M22" s="3">
        <f>AVERAGEIFS(Data!S:S,Data!$G:$G,"*SahParallel")</f>
        <v>0.59260994475334838</v>
      </c>
      <c r="N22">
        <f>AVERAGEIFS(Data!T:T,Data!$G:$G,"*SahParallel")</f>
        <v>19.625</v>
      </c>
      <c r="O22">
        <f>AVERAGEIFS(Data!U:U,Data!$G:$G,"*SahParallel")</f>
        <v>0</v>
      </c>
      <c r="P22">
        <f>AVERAGEIFS(Data!V:V,Data!$G:$G,"*SahParallel")</f>
        <v>0</v>
      </c>
      <c r="Q22">
        <f>AVERAGEIFS(Data!W:W,Data!$G:$G,"*SahParallel")</f>
        <v>0</v>
      </c>
      <c r="R22">
        <f>AVERAGEIFS(Data!X:X,Data!$G:$G,"*SahParallel")</f>
        <v>2</v>
      </c>
      <c r="S22">
        <f>AVERAGEIFS(Data!Y:Y,Data!$G:$G,"*SahParallel")</f>
        <v>100</v>
      </c>
      <c r="T22">
        <f>AVERAGEIFS(Data!Z:Z,Data!$G:$G,"*SahParallel")</f>
        <v>0.40000000596046381</v>
      </c>
      <c r="U22">
        <f>AVERAGEIFS(Data!AA:AA,Data!$G:$G,"*SahParallel")</f>
        <v>1.2999999523162802</v>
      </c>
      <c r="V22">
        <f>AVERAGEIFS(Data!AB:AB,Data!$G:$G,"*SahParallel")</f>
        <v>0.89999997615814198</v>
      </c>
      <c r="W22" s="2">
        <f>AVERAGEIFS(Data!AC:AC,Data!$G:$G,"*SahParallel")</f>
        <v>2.1444465801323491E-4</v>
      </c>
      <c r="X22" s="2">
        <f>AVERAGEIFS(Data!AD:AD,Data!$G:$G,"*SahParallel")</f>
        <v>2.7329642034601377E-4</v>
      </c>
      <c r="Y22" s="2">
        <f>AVERAGEIFS(Data!AE:AE,Data!$G:$G,"*SahParallel")</f>
        <v>7.4171799951727721E-5</v>
      </c>
      <c r="Z22" s="2">
        <f>AVERAGEIFS(Data!AF:AF,Data!$G:$G,"*SahParallel")</f>
        <v>7.4572846187947989E-5</v>
      </c>
      <c r="AA22" s="3">
        <f>AVERAGEIFS(Data!AG:AG,Data!$G:$G,"*SahParallel")</f>
        <v>4.2904124527412282E-2</v>
      </c>
      <c r="AB22" s="3">
        <f>AVERAGEIFS(Data!AH:AH,Data!$G:$G,"*SahParallel")</f>
        <v>0.41297873971276344</v>
      </c>
      <c r="AC22" s="3">
        <f>AVERAGEIFS(Data!AI:AI,Data!$G:$G,"*SahParallel")</f>
        <v>0.23888320624436107</v>
      </c>
      <c r="AD22" s="3">
        <f>AVERAGEIFS(Data!AJ:AJ,Data!$G:$G,"*SahParallel")</f>
        <v>3.6030124532825544E-2</v>
      </c>
      <c r="AE22" s="3">
        <f>AVERAGEIFS(Data!AK:AK,Data!$G:$G,"*SahParallel")</f>
        <v>0.70377589835208498</v>
      </c>
    </row>
    <row r="23" spans="1:31" x14ac:dyDescent="0.25">
      <c r="A23" s="9" t="s">
        <v>185</v>
      </c>
      <c r="B23" s="1">
        <f>AVERAGEIFS(Data!H:H,Data!$G:$G,"*Sah15")</f>
        <v>80.793572783469983</v>
      </c>
      <c r="C23" s="1">
        <f>AVERAGEIFS(Data!I:I,Data!$G:$G,"*Sah15")</f>
        <v>66.208186388015704</v>
      </c>
      <c r="D23" s="8">
        <f>AVERAGEIFS(Data!J:J,Data!$G:$G,"*Sah15")</f>
        <v>93.841745138168037</v>
      </c>
      <c r="E23" s="1">
        <f>AVERAGEIFS(Data!K:K,Data!$G:$G,"*Sah15")</f>
        <v>58.247687458991969</v>
      </c>
      <c r="F23" s="3">
        <f>AVERAGEIFS(Data!L:L,Data!$G:$G,"*Sah15")</f>
        <v>0.66681249998509862</v>
      </c>
      <c r="G23" s="8">
        <f>AVERAGEIFS(Data!M:M,Data!$G:$G,"*Sah15")</f>
        <v>83.135439276695038</v>
      </c>
      <c r="H23" s="1">
        <f>AVERAGEIFS(Data!N:N,Data!$G:$G,"*Sah15")</f>
        <v>59.462314426898814</v>
      </c>
      <c r="I23" s="1">
        <f>AVERAGEIFS(Data!O:O,Data!$G:$G,"*Sah15")</f>
        <v>52.117625594139056</v>
      </c>
      <c r="J23" s="8">
        <f>AVERAGEIFS(Data!P:P,Data!$G:$G,"*Sah15")</f>
        <v>97.724826097488148</v>
      </c>
      <c r="K23" s="1">
        <f>AVERAGEIFS(Data!Q:Q,Data!$G:$G,"*Sah15")</f>
        <v>59.624686956405519</v>
      </c>
      <c r="L23" s="3">
        <f>AVERAGEIFS(Data!R:R,Data!$G:$G,"*Sah15")</f>
        <v>0.53508947603404478</v>
      </c>
      <c r="M23" s="3">
        <f>AVERAGEIFS(Data!S:S,Data!$G:$G,"*Sah15")</f>
        <v>0.64057048037648157</v>
      </c>
      <c r="N23">
        <f>AVERAGEIFS(Data!T:T,Data!$G:$G,"*Sah15")</f>
        <v>20</v>
      </c>
      <c r="O23">
        <f>AVERAGEIFS(Data!U:U,Data!$G:$G,"*Sah15")</f>
        <v>0</v>
      </c>
      <c r="P23">
        <f>AVERAGEIFS(Data!V:V,Data!$G:$G,"*Sah15")</f>
        <v>0</v>
      </c>
      <c r="Q23">
        <f>AVERAGEIFS(Data!W:W,Data!$G:$G,"*Sah15")</f>
        <v>0</v>
      </c>
      <c r="R23">
        <f>AVERAGEIFS(Data!X:X,Data!$G:$G,"*Sah15")</f>
        <v>2</v>
      </c>
      <c r="S23">
        <f>AVERAGEIFS(Data!Y:Y,Data!$G:$G,"*Sah15")</f>
        <v>100</v>
      </c>
      <c r="T23">
        <f>AVERAGEIFS(Data!Z:Z,Data!$G:$G,"*Sah15")</f>
        <v>0.40000000596046381</v>
      </c>
      <c r="U23">
        <f>AVERAGEIFS(Data!AA:AA,Data!$G:$G,"*Sah15")</f>
        <v>1.2999999523162802</v>
      </c>
      <c r="V23">
        <f>AVERAGEIFS(Data!AB:AB,Data!$G:$G,"*Sah15")</f>
        <v>0.89999997615814198</v>
      </c>
      <c r="W23" s="2">
        <f>AVERAGEIFS(Data!AC:AC,Data!$G:$G,"*Sah15")</f>
        <v>2.3379868434858451E-4</v>
      </c>
      <c r="X23" s="2">
        <f>AVERAGEIFS(Data!AD:AD,Data!$G:$G,"*Sah15")</f>
        <v>2.6668179089028811E-4</v>
      </c>
      <c r="Y23" s="2">
        <f>AVERAGEIFS(Data!AE:AE,Data!$G:$G,"*Sah15")</f>
        <v>7.2442078362655566E-5</v>
      </c>
      <c r="Z23" s="2">
        <f>AVERAGEIFS(Data!AF:AF,Data!$G:$G,"*Sah15")</f>
        <v>7.2828845532058013E-5</v>
      </c>
      <c r="AA23" s="3">
        <f>AVERAGEIFS(Data!AG:AG,Data!$G:$G,"*Sah15")</f>
        <v>5.2042766651841973E-2</v>
      </c>
      <c r="AB23" s="3">
        <f>AVERAGEIFS(Data!AH:AH,Data!$G:$G,"*Sah15")</f>
        <v>0.48874804187714982</v>
      </c>
      <c r="AC23" s="3">
        <f>AVERAGEIFS(Data!AI:AI,Data!$G:$G,"*Sah15")</f>
        <v>0.16130345697010137</v>
      </c>
      <c r="AD23" s="3">
        <f>AVERAGEIFS(Data!AJ:AJ,Data!$G:$G,"*Sah15")</f>
        <v>-1.4093478564549696E-2</v>
      </c>
      <c r="AE23" s="3">
        <f>AVERAGEIFS(Data!AK:AK,Data!$G:$G,"*Sah15")</f>
        <v>0.73500372347323628</v>
      </c>
    </row>
    <row r="24" spans="1:31" x14ac:dyDescent="0.25">
      <c r="A24" s="9" t="s">
        <v>187</v>
      </c>
      <c r="B24" s="1">
        <f>AVERAGEIFS(Data!H:H,Data!$G:$G,"*SahOblique")</f>
        <v>90.35264968872039</v>
      </c>
      <c r="C24" s="1">
        <f>AVERAGEIFS(Data!I:I,Data!$G:$G,"*SahOblique")</f>
        <v>66.208186388015704</v>
      </c>
      <c r="D24" s="8">
        <f>AVERAGEIFS(Data!J:J,Data!$G:$G,"*SahOblique")</f>
        <v>103.11530399322479</v>
      </c>
      <c r="E24" s="1">
        <f>AVERAGEIFS(Data!K:K,Data!$G:$G,"*SahOblique")</f>
        <v>62.927374839782644</v>
      </c>
      <c r="F24" s="3">
        <f>AVERAGEIFS(Data!L:L,Data!$G:$G,"*SahOblique")</f>
        <v>0.64206249639391877</v>
      </c>
      <c r="G24" s="8">
        <f>AVERAGEIFS(Data!M:M,Data!$G:$G,"*SahOblique")</f>
        <v>93.778453946113288</v>
      </c>
      <c r="H24" s="1">
        <f>AVERAGEIFS(Data!N:N,Data!$G:$G,"*SahOblique")</f>
        <v>40.992270648479405</v>
      </c>
      <c r="I24" s="1">
        <f>AVERAGEIFS(Data!O:O,Data!$G:$G,"*SahOblique")</f>
        <v>57.537250101566215</v>
      </c>
      <c r="J24" s="8">
        <f>AVERAGEIFS(Data!P:P,Data!$G:$G,"*SahOblique")</f>
        <v>96.607706665992467</v>
      </c>
      <c r="K24" s="1">
        <f>AVERAGEIFS(Data!Q:Q,Data!$G:$G,"*SahOblique")</f>
        <v>58.570125043392061</v>
      </c>
      <c r="L24" s="3">
        <f>AVERAGEIFS(Data!R:R,Data!$G:$G,"*SahOblique")</f>
        <v>0.58539236523210958</v>
      </c>
      <c r="M24" s="3">
        <f>AVERAGEIFS(Data!S:S,Data!$G:$G,"*SahOblique")</f>
        <v>0.66518328711390462</v>
      </c>
      <c r="N24">
        <f>AVERAGEIFS(Data!T:T,Data!$G:$G,"*SahOblique")</f>
        <v>19.4375</v>
      </c>
      <c r="O24">
        <f>AVERAGEIFS(Data!U:U,Data!$G:$G,"*SahOblique")</f>
        <v>0</v>
      </c>
      <c r="P24">
        <f>AVERAGEIFS(Data!V:V,Data!$G:$G,"*SahOblique")</f>
        <v>0</v>
      </c>
      <c r="Q24">
        <f>AVERAGEIFS(Data!W:W,Data!$G:$G,"*SahOblique")</f>
        <v>0</v>
      </c>
      <c r="R24">
        <f>AVERAGEIFS(Data!X:X,Data!$G:$G,"*SahOblique")</f>
        <v>2</v>
      </c>
      <c r="S24">
        <f>AVERAGEIFS(Data!Y:Y,Data!$G:$G,"*SahOblique")</f>
        <v>100</v>
      </c>
      <c r="T24">
        <f>AVERAGEIFS(Data!Z:Z,Data!$G:$G,"*SahOblique")</f>
        <v>0.40000000596046381</v>
      </c>
      <c r="U24">
        <f>AVERAGEIFS(Data!AA:AA,Data!$G:$G,"*SahOblique")</f>
        <v>1.2999999523162802</v>
      </c>
      <c r="V24">
        <f>AVERAGEIFS(Data!AB:AB,Data!$G:$G,"*SahOblique")</f>
        <v>0.89999997615814198</v>
      </c>
      <c r="W24" s="2">
        <f>AVERAGEIFS(Data!AC:AC,Data!$G:$G,"*SahOblique")</f>
        <v>2.4327094797627026E-4</v>
      </c>
      <c r="X24" s="2">
        <f>AVERAGEIFS(Data!AD:AD,Data!$G:$G,"*SahOblique")</f>
        <v>2.6642850752978077E-4</v>
      </c>
      <c r="Y24" s="2">
        <f>AVERAGEIFS(Data!AE:AE,Data!$G:$G,"*SahOblique")</f>
        <v>7.2609134349477204E-5</v>
      </c>
      <c r="Z24" s="2">
        <f>AVERAGEIFS(Data!AF:AF,Data!$G:$G,"*SahOblique")</f>
        <v>7.2534048285888248E-5</v>
      </c>
      <c r="AA24" s="3">
        <f>AVERAGEIFS(Data!AG:AG,Data!$G:$G,"*SahOblique")</f>
        <v>7.7722684953536403E-2</v>
      </c>
      <c r="AB24" s="3">
        <f>AVERAGEIFS(Data!AH:AH,Data!$G:$G,"*SahOblique")</f>
        <v>0.52424828344295271</v>
      </c>
      <c r="AC24" s="3">
        <f>AVERAGEIFS(Data!AI:AI,Data!$G:$G,"*SahOblique")</f>
        <v>1.6602437265677034E-2</v>
      </c>
      <c r="AD24" s="3">
        <f>AVERAGEIFS(Data!AJ:AJ,Data!$G:$G,"*SahOblique")</f>
        <v>-0.10875704298116746</v>
      </c>
      <c r="AE24" s="3">
        <f>AVERAGEIFS(Data!AK:AK,Data!$G:$G,"*SahOblique")</f>
        <v>0.9431445570245528</v>
      </c>
    </row>
    <row r="25" spans="1:31" x14ac:dyDescent="0.25">
      <c r="A25" s="9" t="s">
        <v>186</v>
      </c>
      <c r="B25" s="1">
        <f>AVERAGEIFS(Data!H:H,Data!$G:$G,"*Sah45")</f>
        <v>103.98886859416929</v>
      </c>
      <c r="C25" s="1">
        <f>AVERAGEIFS(Data!I:I,Data!$G:$G,"*Sah45")</f>
        <v>66.208186388015704</v>
      </c>
      <c r="D25" s="8">
        <f>AVERAGEIFS(Data!J:J,Data!$G:$G,"*Sah45")</f>
        <v>116.00120794773062</v>
      </c>
      <c r="E25" s="1">
        <f>AVERAGEIFS(Data!K:K,Data!$G:$G,"*Sah45")</f>
        <v>74.440999627113172</v>
      </c>
      <c r="F25" s="3">
        <f>AVERAGEIFS(Data!L:L,Data!$G:$G,"*Sah45")</f>
        <v>0.64068749547004678</v>
      </c>
      <c r="G25" s="8">
        <f>AVERAGEIFS(Data!M:M,Data!$G:$G,"*Sah45")</f>
        <v>106.30559539794893</v>
      </c>
      <c r="H25" s="1">
        <f>AVERAGEIFS(Data!N:N,Data!$G:$G,"*Sah45")</f>
        <v>51.17243053019034</v>
      </c>
      <c r="I25" s="1">
        <f>AVERAGEIFS(Data!O:O,Data!$G:$G,"*Sah45")</f>
        <v>68.973874926566978</v>
      </c>
      <c r="J25" s="8">
        <f>AVERAGEIFS(Data!P:P,Data!$G:$G,"*Sah45")</f>
        <v>101.23553740978213</v>
      </c>
      <c r="K25" s="1">
        <f>AVERAGEIFS(Data!Q:Q,Data!$G:$G,"*Sah45")</f>
        <v>61.203625380992733</v>
      </c>
      <c r="L25" s="3">
        <f>AVERAGEIFS(Data!R:R,Data!$G:$G,"*Sah45")</f>
        <v>0.59644883126020387</v>
      </c>
      <c r="M25" s="3">
        <f>AVERAGEIFS(Data!S:S,Data!$G:$G,"*Sah45")</f>
        <v>0.66649834997951951</v>
      </c>
      <c r="N25">
        <f>AVERAGEIFS(Data!T:T,Data!$G:$G,"*Sah45")</f>
        <v>20.4375</v>
      </c>
      <c r="O25">
        <f>AVERAGEIFS(Data!U:U,Data!$G:$G,"*Sah45")</f>
        <v>0</v>
      </c>
      <c r="P25">
        <f>AVERAGEIFS(Data!V:V,Data!$G:$G,"*Sah45")</f>
        <v>0</v>
      </c>
      <c r="Q25">
        <f>AVERAGEIFS(Data!W:W,Data!$G:$G,"*Sah45")</f>
        <v>0</v>
      </c>
      <c r="R25">
        <f>AVERAGEIFS(Data!X:X,Data!$G:$G,"*Sah45")</f>
        <v>2</v>
      </c>
      <c r="S25">
        <f>AVERAGEIFS(Data!Y:Y,Data!$G:$G,"*Sah45")</f>
        <v>100</v>
      </c>
      <c r="T25">
        <f>AVERAGEIFS(Data!Z:Z,Data!$G:$G,"*Sah45")</f>
        <v>0.40000000596046381</v>
      </c>
      <c r="U25">
        <f>AVERAGEIFS(Data!AA:AA,Data!$G:$G,"*Sah45")</f>
        <v>1.2999999523162802</v>
      </c>
      <c r="V25">
        <f>AVERAGEIFS(Data!AB:AB,Data!$G:$G,"*Sah45")</f>
        <v>0.89999997615814198</v>
      </c>
      <c r="W25" s="2">
        <f>AVERAGEIFS(Data!AC:AC,Data!$G:$G,"*Sah45")</f>
        <v>2.3103255716705421E-4</v>
      </c>
      <c r="X25" s="2">
        <f>AVERAGEIFS(Data!AD:AD,Data!$G:$G,"*Sah45")</f>
        <v>2.6881473604589652E-4</v>
      </c>
      <c r="Y25" s="2">
        <f>AVERAGEIFS(Data!AE:AE,Data!$G:$G,"*Sah45")</f>
        <v>7.250467569974714E-5</v>
      </c>
      <c r="Z25" s="2">
        <f>AVERAGEIFS(Data!AF:AF,Data!$G:$G,"*Sah45")</f>
        <v>7.2669295150262742E-5</v>
      </c>
      <c r="AA25" s="3">
        <f>AVERAGEIFS(Data!AG:AG,Data!$G:$G,"*Sah45")</f>
        <v>8.1041962451647132E-2</v>
      </c>
      <c r="AB25" s="3">
        <f>AVERAGEIFS(Data!AH:AH,Data!$G:$G,"*Sah45")</f>
        <v>0.66654264957322973</v>
      </c>
      <c r="AC25" s="3">
        <f>AVERAGEIFS(Data!AI:AI,Data!$G:$G,"*Sah45")</f>
        <v>-1.1342846264851499E-2</v>
      </c>
      <c r="AD25" s="3">
        <f>AVERAGEIFS(Data!AJ:AJ,Data!$G:$G,"*Sah45")</f>
        <v>-0.13984380694979937</v>
      </c>
      <c r="AE25" s="3">
        <f>AVERAGEIFS(Data!AK:AK,Data!$G:$G,"*Sah45")</f>
        <v>1.1590924334161188</v>
      </c>
    </row>
    <row r="26" spans="1:31" x14ac:dyDescent="0.25">
      <c r="A26" t="s">
        <v>139</v>
      </c>
      <c r="B26" s="1">
        <f>AVERAGEIFS(Data!H:H,Data!$G:$G,"*PlaneFullParallelLongest")</f>
        <v>136.79615235328652</v>
      </c>
      <c r="C26" s="1">
        <f>AVERAGEIFS(Data!I:I,Data!$G:$G,"*PlaneFullParallelLongest")</f>
        <v>66.20818638801569</v>
      </c>
      <c r="D26" s="8">
        <f>AVERAGEIFS(Data!J:J,Data!$G:$G,"*PlaneFullParallelLongest")</f>
        <v>147.78365993499713</v>
      </c>
      <c r="E26" s="1">
        <f>AVERAGEIFS(Data!K:K,Data!$G:$G,"*PlaneFullParallelLongest")</f>
        <v>102.97762370109544</v>
      </c>
      <c r="F26" s="3">
        <f>AVERAGEIFS(Data!L:L,Data!$G:$G,"*PlaneFullParallelLongest")</f>
        <v>0.76174999587237791</v>
      </c>
      <c r="G26" s="8">
        <f>AVERAGEIFS(Data!M:M,Data!$G:$G,"*PlaneFullParallelLongest")</f>
        <v>136.90715551376314</v>
      </c>
      <c r="H26" s="1">
        <f>AVERAGEIFS(Data!N:N,Data!$G:$G,"*PlaneFullParallelLongest")</f>
        <v>106.74193608760817</v>
      </c>
      <c r="I26" s="1">
        <f>AVERAGEIFS(Data!O:O,Data!$G:$G,"*PlaneFullParallelLongest")</f>
        <v>96.505125045776126</v>
      </c>
      <c r="J26" s="8">
        <f>AVERAGEIFS(Data!P:P,Data!$G:$G,"*PlaneFullParallelLongest")</f>
        <v>101.67356824874852</v>
      </c>
      <c r="K26" s="1">
        <f>AVERAGEIFS(Data!Q:Q,Data!$G:$G,"*PlaneFullParallelLongest")</f>
        <v>62.26450097560879</v>
      </c>
      <c r="L26" s="3">
        <f>AVERAGEIFS(Data!R:R,Data!$G:$G,"*PlaneFullParallelLongest")</f>
        <v>0.58966976776719049</v>
      </c>
      <c r="M26" s="3">
        <f>AVERAGEIFS(Data!S:S,Data!$G:$G,"*PlaneFullParallelLongest")</f>
        <v>0.61758983880281404</v>
      </c>
      <c r="N26">
        <f>AVERAGEIFS(Data!T:T,Data!$G:$G,"*PlaneFullParallelLongest")</f>
        <v>21</v>
      </c>
      <c r="O26">
        <f>AVERAGEIFS(Data!U:U,Data!$G:$G,"*PlaneFullParallelLongest")</f>
        <v>0</v>
      </c>
      <c r="P26">
        <f>AVERAGEIFS(Data!V:V,Data!$G:$G,"*PlaneFullParallelLongest")</f>
        <v>0</v>
      </c>
      <c r="Q26">
        <f>AVERAGEIFS(Data!W:W,Data!$G:$G,"*PlaneFullParallelLongest")</f>
        <v>0</v>
      </c>
      <c r="R26">
        <f>AVERAGEIFS(Data!X:X,Data!$G:$G,"*PlaneFullParallelLongest")</f>
        <v>2</v>
      </c>
      <c r="S26">
        <f>AVERAGEIFS(Data!Y:Y,Data!$G:$G,"*PlaneFullParallelLongest")</f>
        <v>100</v>
      </c>
      <c r="T26">
        <f>AVERAGEIFS(Data!Z:Z,Data!$G:$G,"*PlaneFullParallelLongest")</f>
        <v>0.89999997615814198</v>
      </c>
      <c r="U26">
        <f>AVERAGEIFS(Data!AA:AA,Data!$G:$G,"*PlaneFullParallelLongest")</f>
        <v>1.29999995231628</v>
      </c>
      <c r="V26">
        <f>AVERAGEIFS(Data!AB:AB,Data!$G:$G,"*PlaneFullParallelLongest")</f>
        <v>0.89999997615814198</v>
      </c>
      <c r="W26" s="2">
        <f>AVERAGEIFS(Data!AC:AC,Data!$G:$G,"*PlaneFullParallelLongest")</f>
        <v>2.631981988088224E-4</v>
      </c>
      <c r="X26" s="2">
        <f>AVERAGEIFS(Data!AD:AD,Data!$G:$G,"*PlaneFullParallelLongest")</f>
        <v>2.6383189469925074E-4</v>
      </c>
      <c r="Y26" s="2">
        <f>AVERAGEIFS(Data!AE:AE,Data!$G:$G,"*PlaneFullParallelLongest")</f>
        <v>1.3384898775257125E-3</v>
      </c>
      <c r="Z26" s="2">
        <f>AVERAGEIFS(Data!AF:AF,Data!$G:$G,"*PlaneFullParallelLongest")</f>
        <v>7.2619372076587697E-5</v>
      </c>
      <c r="AA26" s="3">
        <f>AVERAGEIFS(Data!AG:AG,Data!$G:$G,"*PlaneFullParallelLongest")</f>
        <v>1.4962451709864683E-2</v>
      </c>
      <c r="AB26" s="3">
        <f>AVERAGEIFS(Data!AH:AH,Data!$G:$G,"*PlaneFullParallelLongest")</f>
        <v>0.55089834221099354</v>
      </c>
      <c r="AC26" s="3">
        <f>AVERAGEIFS(Data!AI:AI,Data!$G:$G,"*PlaneFullParallelLongest")</f>
        <v>-0.12857684813671577</v>
      </c>
      <c r="AD26" s="3">
        <f>AVERAGEIFS(Data!AJ:AJ,Data!$G:$G,"*PlaneFullParallelLongest")</f>
        <v>-0.24185280581887858</v>
      </c>
      <c r="AE26" s="3">
        <f>AVERAGEIFS(Data!AK:AK,Data!$G:$G,"*PlaneFullParallelLongest")</f>
        <v>1.2373322895226855</v>
      </c>
    </row>
    <row r="27" spans="1:31" x14ac:dyDescent="0.25">
      <c r="A27" t="s">
        <v>140</v>
      </c>
      <c r="B27" s="1">
        <f>AVERAGEIFS(Data!H:H,Data!$G:$G,"*PlaneFull15Longest")</f>
        <v>183.76424479484524</v>
      </c>
      <c r="C27" s="1">
        <f>AVERAGEIFS(Data!I:I,Data!$G:$G,"*PlaneFull15Longest")</f>
        <v>66.20818638801569</v>
      </c>
      <c r="D27" s="8">
        <f>AVERAGEIFS(Data!J:J,Data!$G:$G,"*PlaneFull15Longest")</f>
        <v>192.69190883636435</v>
      </c>
      <c r="E27" s="1">
        <f>AVERAGEIFS(Data!K:K,Data!$G:$G,"*PlaneFull15Longest")</f>
        <v>136.40449976921053</v>
      </c>
      <c r="F27" s="3">
        <f>AVERAGEIFS(Data!L:L,Data!$G:$G,"*PlaneFull15Longest")</f>
        <v>0.74137500580400184</v>
      </c>
      <c r="G27" s="8">
        <f>AVERAGEIFS(Data!M:M,Data!$G:$G,"*PlaneFull15Longest")</f>
        <v>183.11065888404818</v>
      </c>
      <c r="H27" s="1">
        <f>AVERAGEIFS(Data!N:N,Data!$G:$G,"*PlaneFull15Longest")</f>
        <v>111.25143170356732</v>
      </c>
      <c r="I27" s="1">
        <f>AVERAGEIFS(Data!O:O,Data!$G:$G,"*PlaneFull15Longest")</f>
        <v>130.86787509918199</v>
      </c>
      <c r="J27" s="8">
        <f>AVERAGEIFS(Data!P:P,Data!$G:$G,"*PlaneFull15Longest")</f>
        <v>112.34608268737767</v>
      </c>
      <c r="K27" s="1">
        <f>AVERAGEIFS(Data!Q:Q,Data!$G:$G,"*PlaneFull15Longest")</f>
        <v>68.59237539768209</v>
      </c>
      <c r="L27" s="3">
        <f>AVERAGEIFS(Data!R:R,Data!$G:$G,"*PlaneFull15Longest")</f>
        <v>0.64234881475567773</v>
      </c>
      <c r="M27" s="3">
        <f>AVERAGEIFS(Data!S:S,Data!$G:$G,"*PlaneFull15Longest")</f>
        <v>0.69516959786415056</v>
      </c>
      <c r="N27">
        <f>AVERAGEIFS(Data!T:T,Data!$G:$G,"*PlaneFull15Longest")</f>
        <v>21.125</v>
      </c>
      <c r="O27">
        <f>AVERAGEIFS(Data!U:U,Data!$G:$G,"*PlaneFull15Longest")</f>
        <v>0</v>
      </c>
      <c r="P27">
        <f>AVERAGEIFS(Data!V:V,Data!$G:$G,"*PlaneFull15Longest")</f>
        <v>0</v>
      </c>
      <c r="Q27">
        <f>AVERAGEIFS(Data!W:W,Data!$G:$G,"*PlaneFull15Longest")</f>
        <v>0</v>
      </c>
      <c r="R27">
        <f>AVERAGEIFS(Data!X:X,Data!$G:$G,"*PlaneFull15Longest")</f>
        <v>2</v>
      </c>
      <c r="S27">
        <f>AVERAGEIFS(Data!Y:Y,Data!$G:$G,"*PlaneFull15Longest")</f>
        <v>100</v>
      </c>
      <c r="T27">
        <f>AVERAGEIFS(Data!Z:Z,Data!$G:$G,"*PlaneFull15Longest")</f>
        <v>0.89999997615814198</v>
      </c>
      <c r="U27">
        <f>AVERAGEIFS(Data!AA:AA,Data!$G:$G,"*PlaneFull15Longest")</f>
        <v>1.29999995231628</v>
      </c>
      <c r="V27">
        <f>AVERAGEIFS(Data!AB:AB,Data!$G:$G,"*PlaneFull15Longest")</f>
        <v>0.89999997615814198</v>
      </c>
      <c r="W27" s="2">
        <f>AVERAGEIFS(Data!AC:AC,Data!$G:$G,"*PlaneFull15Longest")</f>
        <v>2.6861246078624336E-4</v>
      </c>
      <c r="X27" s="2">
        <f>AVERAGEIFS(Data!AD:AD,Data!$G:$G,"*PlaneFull15Longest")</f>
        <v>2.6158788023167236E-4</v>
      </c>
      <c r="Y27" s="2">
        <f>AVERAGEIFS(Data!AE:AE,Data!$G:$G,"*PlaneFull15Longest")</f>
        <v>1.6708885086700262E-3</v>
      </c>
      <c r="Z27" s="2">
        <f>AVERAGEIFS(Data!AF:AF,Data!$G:$G,"*PlaneFull15Longest")</f>
        <v>7.206063310150053E-5</v>
      </c>
      <c r="AA27" s="3">
        <f>AVERAGEIFS(Data!AG:AG,Data!$G:$G,"*PlaneFull15Longest")</f>
        <v>1.6702446822719853E-2</v>
      </c>
      <c r="AB27" s="3">
        <f>AVERAGEIFS(Data!AH:AH,Data!$G:$G,"*PlaneFull15Longest")</f>
        <v>0.72697001835835773</v>
      </c>
      <c r="AC27" s="3">
        <f>AVERAGEIFS(Data!AI:AI,Data!$G:$G,"*PlaneFull15Longest")</f>
        <v>-0.20488103348021625</v>
      </c>
      <c r="AD27" s="3">
        <f>AVERAGEIFS(Data!AJ:AJ,Data!$G:$G,"*PlaneFull15Longest")</f>
        <v>-0.30785678453459209</v>
      </c>
      <c r="AE27" s="3">
        <f>AVERAGEIFS(Data!AK:AK,Data!$G:$G,"*PlaneFull15Longest")</f>
        <v>1.7058674963801366</v>
      </c>
    </row>
    <row r="28" spans="1:31" x14ac:dyDescent="0.25">
      <c r="A28" t="s">
        <v>141</v>
      </c>
      <c r="B28" s="1">
        <f>AVERAGEIFS(Data!H:H,Data!$G:$G,"*PlaneFull45Longest")</f>
        <v>210.87701630592298</v>
      </c>
      <c r="C28" s="1">
        <f>AVERAGEIFS(Data!I:I,Data!$G:$G,"*PlaneFull45Longest")</f>
        <v>66.20818638801569</v>
      </c>
      <c r="D28" s="8">
        <f>AVERAGEIFS(Data!J:J,Data!$G:$G,"*PlaneFull45Longest")</f>
        <v>220.34534978866552</v>
      </c>
      <c r="E28" s="1">
        <f>AVERAGEIFS(Data!K:K,Data!$G:$G,"*PlaneFull45Longest")</f>
        <v>158.10687708854653</v>
      </c>
      <c r="F28" s="3">
        <f>AVERAGEIFS(Data!L:L,Data!$G:$G,"*PlaneFull45Longest")</f>
        <v>0.72787500545382466</v>
      </c>
      <c r="G28" s="8">
        <f>AVERAGEIFS(Data!M:M,Data!$G:$G,"*PlaneFull45Longest")</f>
        <v>210.54564189910857</v>
      </c>
      <c r="H28" s="1">
        <f>AVERAGEIFS(Data!N:N,Data!$G:$G,"*PlaneFull45Longest")</f>
        <v>91.393058300018239</v>
      </c>
      <c r="I28" s="1">
        <f>AVERAGEIFS(Data!O:O,Data!$G:$G,"*PlaneFull45Longest")</f>
        <v>152.56162321567516</v>
      </c>
      <c r="J28" s="8">
        <f>AVERAGEIFS(Data!P:P,Data!$G:$G,"*PlaneFull45Longest")</f>
        <v>116.16039037704432</v>
      </c>
      <c r="K28" s="1">
        <f>AVERAGEIFS(Data!Q:Q,Data!$G:$G,"*PlaneFull45Longest")</f>
        <v>70.601250171661306</v>
      </c>
      <c r="L28" s="3">
        <f>AVERAGEIFS(Data!R:R,Data!$G:$G,"*PlaneFull45Longest")</f>
        <v>0.61857146024703924</v>
      </c>
      <c r="M28" s="3">
        <f>AVERAGEIFS(Data!S:S,Data!$G:$G,"*PlaneFull45Longest")</f>
        <v>0.66078653559088663</v>
      </c>
      <c r="N28">
        <f>AVERAGEIFS(Data!T:T,Data!$G:$G,"*PlaneFull45Longest")</f>
        <v>20.5</v>
      </c>
      <c r="O28">
        <f>AVERAGEIFS(Data!U:U,Data!$G:$G,"*PlaneFull45Longest")</f>
        <v>0</v>
      </c>
      <c r="P28">
        <f>AVERAGEIFS(Data!V:V,Data!$G:$G,"*PlaneFull45Longest")</f>
        <v>0</v>
      </c>
      <c r="Q28">
        <f>AVERAGEIFS(Data!W:W,Data!$G:$G,"*PlaneFull45Longest")</f>
        <v>0</v>
      </c>
      <c r="R28">
        <f>AVERAGEIFS(Data!X:X,Data!$G:$G,"*PlaneFull45Longest")</f>
        <v>2</v>
      </c>
      <c r="S28">
        <f>AVERAGEIFS(Data!Y:Y,Data!$G:$G,"*PlaneFull45Longest")</f>
        <v>100</v>
      </c>
      <c r="T28">
        <f>AVERAGEIFS(Data!Z:Z,Data!$G:$G,"*PlaneFull45Longest")</f>
        <v>0.89999997615814198</v>
      </c>
      <c r="U28">
        <f>AVERAGEIFS(Data!AA:AA,Data!$G:$G,"*PlaneFull45Longest")</f>
        <v>1.29999995231628</v>
      </c>
      <c r="V28">
        <f>AVERAGEIFS(Data!AB:AB,Data!$G:$G,"*PlaneFull45Longest")</f>
        <v>0.89999997615814198</v>
      </c>
      <c r="W28" s="2">
        <f>AVERAGEIFS(Data!AC:AC,Data!$G:$G,"*PlaneFull45Longest")</f>
        <v>2.6616181639837989E-4</v>
      </c>
      <c r="X28" s="2">
        <f>AVERAGEIFS(Data!AD:AD,Data!$G:$G,"*PlaneFull45Longest")</f>
        <v>2.5958303012885099E-4</v>
      </c>
      <c r="Y28" s="2">
        <f>AVERAGEIFS(Data!AE:AE,Data!$G:$G,"*PlaneFull45Longest")</f>
        <v>1.7186842305818527E-3</v>
      </c>
      <c r="Z28" s="2">
        <f>AVERAGEIFS(Data!AF:AF,Data!$G:$G,"*PlaneFull45Longest")</f>
        <v>7.1917147579369999E-5</v>
      </c>
      <c r="AA28" s="3">
        <f>AVERAGEIFS(Data!AG:AG,Data!$G:$G,"*PlaneFull45Longest")</f>
        <v>1.2473117087622809E-2</v>
      </c>
      <c r="AB28" s="3">
        <f>AVERAGEIFS(Data!AH:AH,Data!$G:$G,"*PlaneFull45Longest")</f>
        <v>0.77837246642251623</v>
      </c>
      <c r="AC28" s="3">
        <f>AVERAGEIFS(Data!AI:AI,Data!$G:$G,"*PlaneFull45Longest")</f>
        <v>-0.22759936347353216</v>
      </c>
      <c r="AD28" s="3">
        <f>AVERAGEIFS(Data!AJ:AJ,Data!$G:$G,"*PlaneFull45Longest")</f>
        <v>-0.33380018147815177</v>
      </c>
      <c r="AE28" s="3">
        <f>AVERAGEIFS(Data!AK:AK,Data!$G:$G,"*PlaneFull45Longest")</f>
        <v>2.471314343414361</v>
      </c>
    </row>
    <row r="29" spans="1:31" x14ac:dyDescent="0.25">
      <c r="A29" t="s">
        <v>142</v>
      </c>
      <c r="B29" s="1">
        <f>AVERAGEIFS(Data!H:H,Data!$G:$G,"*PlaneFullObliqueLongest")</f>
        <v>193.96651577949496</v>
      </c>
      <c r="C29" s="1">
        <f>AVERAGEIFS(Data!I:I,Data!$G:$G,"*PlaneFullObliqueLongest")</f>
        <v>66.20818638801569</v>
      </c>
      <c r="D29" s="8">
        <f>AVERAGEIFS(Data!J:J,Data!$G:$G,"*PlaneFullObliqueLongest")</f>
        <v>202.81193017959575</v>
      </c>
      <c r="E29" s="1">
        <f>AVERAGEIFS(Data!K:K,Data!$G:$G,"*PlaneFullObliqueLongest")</f>
        <v>141.44012618064869</v>
      </c>
      <c r="F29" s="3">
        <f>AVERAGEIFS(Data!L:L,Data!$G:$G,"*PlaneFullObliqueLongest")</f>
        <v>0.73774999473243918</v>
      </c>
      <c r="G29" s="8">
        <f>AVERAGEIFS(Data!M:M,Data!$G:$G,"*PlaneFullObliqueLongest")</f>
        <v>193.00810623168914</v>
      </c>
      <c r="H29" s="1">
        <f>AVERAGEIFS(Data!N:N,Data!$G:$G,"*PlaneFullObliqueLongest")</f>
        <v>76.359369874000464</v>
      </c>
      <c r="I29" s="1">
        <f>AVERAGEIFS(Data!O:O,Data!$G:$G,"*PlaneFullObliqueLongest")</f>
        <v>135.88787436485262</v>
      </c>
      <c r="J29" s="8">
        <f>AVERAGEIFS(Data!P:P,Data!$G:$G,"*PlaneFullObliqueLongest")</f>
        <v>110.21960020065285</v>
      </c>
      <c r="K29" s="1">
        <f>AVERAGEIFS(Data!Q:Q,Data!$G:$G,"*PlaneFullObliqueLongest")</f>
        <v>67.136249423026939</v>
      </c>
      <c r="L29" s="3">
        <f>AVERAGEIFS(Data!R:R,Data!$G:$G,"*PlaneFullObliqueLongest")</f>
        <v>0.65031332150101617</v>
      </c>
      <c r="M29" s="3">
        <f>AVERAGEIFS(Data!S:S,Data!$G:$G,"*PlaneFullObliqueLongest")</f>
        <v>0.73218544945120756</v>
      </c>
      <c r="N29">
        <f>AVERAGEIFS(Data!T:T,Data!$G:$G,"*PlaneFullObliqueLongest")</f>
        <v>23.125</v>
      </c>
      <c r="O29">
        <f>AVERAGEIFS(Data!U:U,Data!$G:$G,"*PlaneFullObliqueLongest")</f>
        <v>0</v>
      </c>
      <c r="P29">
        <f>AVERAGEIFS(Data!V:V,Data!$G:$G,"*PlaneFullObliqueLongest")</f>
        <v>0</v>
      </c>
      <c r="Q29">
        <f>AVERAGEIFS(Data!W:W,Data!$G:$G,"*PlaneFullObliqueLongest")</f>
        <v>0</v>
      </c>
      <c r="R29">
        <f>AVERAGEIFS(Data!X:X,Data!$G:$G,"*PlaneFullObliqueLongest")</f>
        <v>2</v>
      </c>
      <c r="S29">
        <f>AVERAGEIFS(Data!Y:Y,Data!$G:$G,"*PlaneFullObliqueLongest")</f>
        <v>100</v>
      </c>
      <c r="T29">
        <f>AVERAGEIFS(Data!Z:Z,Data!$G:$G,"*PlaneFullObliqueLongest")</f>
        <v>0.89999997615814198</v>
      </c>
      <c r="U29">
        <f>AVERAGEIFS(Data!AA:AA,Data!$G:$G,"*PlaneFullObliqueLongest")</f>
        <v>1.29999995231628</v>
      </c>
      <c r="V29">
        <f>AVERAGEIFS(Data!AB:AB,Data!$G:$G,"*PlaneFullObliqueLongest")</f>
        <v>0.89999997615814198</v>
      </c>
      <c r="W29" s="2">
        <f>AVERAGEIFS(Data!AC:AC,Data!$G:$G,"*PlaneFullObliqueLongest")</f>
        <v>2.6863676976063235E-4</v>
      </c>
      <c r="X29" s="2">
        <f>AVERAGEIFS(Data!AD:AD,Data!$G:$G,"*PlaneFullObliqueLongest")</f>
        <v>2.6483295005164066E-4</v>
      </c>
      <c r="Y29" s="2">
        <f>AVERAGEIFS(Data!AE:AE,Data!$G:$G,"*PlaneFullObliqueLongest")</f>
        <v>1.814297604141751E-3</v>
      </c>
      <c r="Z29" s="2">
        <f>AVERAGEIFS(Data!AF:AF,Data!$G:$G,"*PlaneFullObliqueLongest")</f>
        <v>7.2785490374371848E-5</v>
      </c>
      <c r="AA29" s="3">
        <f>AVERAGEIFS(Data!AG:AG,Data!$G:$G,"*PlaneFullObliqueLongest")</f>
        <v>2.2034580004440283E-2</v>
      </c>
      <c r="AB29" s="3">
        <f>AVERAGEIFS(Data!AH:AH,Data!$G:$G,"*PlaneFullObliqueLongest")</f>
        <v>0.68015806495279885</v>
      </c>
      <c r="AC29" s="3">
        <f>AVERAGEIFS(Data!AI:AI,Data!$G:$G,"*PlaneFullObliqueLongest")</f>
        <v>-0.26898824313729719</v>
      </c>
      <c r="AD29" s="3">
        <f>AVERAGEIFS(Data!AJ:AJ,Data!$G:$G,"*PlaneFullObliqueLongest")</f>
        <v>-0.37120484137919191</v>
      </c>
      <c r="AE29" s="3">
        <f>AVERAGEIFS(Data!AK:AK,Data!$G:$G,"*PlaneFullObliqueLongest")</f>
        <v>2.2919386671970905</v>
      </c>
    </row>
    <row r="30" spans="1:31" x14ac:dyDescent="0.25">
      <c r="A30" t="s">
        <v>258</v>
      </c>
      <c r="B30" s="1">
        <f>AVERAGEIFS(Data!H:H,Data!$G:$G,"*PlaneFullStandardParallel")</f>
        <v>130.52513599395735</v>
      </c>
      <c r="C30" s="1">
        <f>AVERAGEIFS(Data!I:I,Data!$G:$G,"*PlaneFullStandardParallel")</f>
        <v>61.771188735961779</v>
      </c>
      <c r="D30" s="8">
        <f>AVERAGEIFS(Data!J:J,Data!$G:$G,"*PlaneFullStandardParallel")</f>
        <v>141.52370882034273</v>
      </c>
      <c r="E30" s="1">
        <f>AVERAGEIFS(Data!K:K,Data!$G:$G,"*PlaneFullStandardParallel")</f>
        <v>97.59187459945646</v>
      </c>
      <c r="F30" s="3">
        <f>AVERAGEIFS(Data!L:L,Data!$G:$G,"*PlaneFullStandardParallel")</f>
        <v>0.76649999991059259</v>
      </c>
      <c r="G30" s="8">
        <f>AVERAGEIFS(Data!M:M,Data!$G:$G,"*PlaneFullStandardParallel")</f>
        <v>131.29900741577117</v>
      </c>
      <c r="H30" s="1">
        <f>AVERAGEIFS(Data!N:N,Data!$G:$G,"*PlaneFullStandardParallel")</f>
        <v>76.52280294895165</v>
      </c>
      <c r="I30" s="1">
        <f>AVERAGEIFS(Data!O:O,Data!$G:$G,"*PlaneFullStandardParallel")</f>
        <v>91.426375269889519</v>
      </c>
      <c r="J30" s="8">
        <f>AVERAGEIFS(Data!P:P,Data!$G:$G,"*PlaneFullStandardParallel")</f>
        <v>93.746982336044056</v>
      </c>
      <c r="K30" s="1">
        <f>AVERAGEIFS(Data!Q:Q,Data!$G:$G,"*PlaneFullStandardParallel")</f>
        <v>58.246749758720355</v>
      </c>
      <c r="L30" s="3">
        <f>AVERAGEIFS(Data!R:R,Data!$G:$G,"*PlaneFullStandardParallel")</f>
        <v>0.62733525037765459</v>
      </c>
      <c r="M30" s="3">
        <f>AVERAGEIFS(Data!S:S,Data!$G:$G,"*PlaneFullStandardParallel")</f>
        <v>0.66035857051610902</v>
      </c>
      <c r="N30">
        <f>AVERAGEIFS(Data!T:T,Data!$G:$G,"*PlaneFullStandardParallel")</f>
        <v>18.5</v>
      </c>
      <c r="O30">
        <f>AVERAGEIFS(Data!U:U,Data!$G:$G,"*PlaneFullStandardParallel")</f>
        <v>0</v>
      </c>
      <c r="P30">
        <f>AVERAGEIFS(Data!V:V,Data!$G:$G,"*PlaneFullStandardParallel")</f>
        <v>0</v>
      </c>
      <c r="Q30">
        <f>AVERAGEIFS(Data!W:W,Data!$G:$G,"*PlaneFullStandardParallel")</f>
        <v>0</v>
      </c>
      <c r="R30">
        <f>AVERAGEIFS(Data!X:X,Data!$G:$G,"*PlaneFullStandardParallel")</f>
        <v>2</v>
      </c>
      <c r="S30">
        <f>AVERAGEIFS(Data!Y:Y,Data!$G:$G,"*PlaneFullStandardParallel")</f>
        <v>100</v>
      </c>
      <c r="T30">
        <f>AVERAGEIFS(Data!Z:Z,Data!$G:$G,"*PlaneFullStandardParallel")</f>
        <v>0.89999997615814198</v>
      </c>
      <c r="U30">
        <f>AVERAGEIFS(Data!AA:AA,Data!$G:$G,"*PlaneFullStandardParallel")</f>
        <v>1.29999995231628</v>
      </c>
      <c r="V30">
        <f>AVERAGEIFS(Data!AB:AB,Data!$G:$G,"*PlaneFullStandardParallel")</f>
        <v>0.89999997615814198</v>
      </c>
      <c r="W30" s="2">
        <f>AVERAGEIFS(Data!AC:AC,Data!$G:$G,"*PlaneFullStandardParallel")</f>
        <v>2.6832842195290097E-4</v>
      </c>
      <c r="X30" s="2">
        <f>AVERAGEIFS(Data!AD:AD,Data!$G:$G,"*PlaneFullStandardParallel")</f>
        <v>2.8146508702775404E-4</v>
      </c>
      <c r="Y30" s="2">
        <f>AVERAGEIFS(Data!AE:AE,Data!$G:$G,"*PlaneFullStandardParallel")</f>
        <v>7.4265477451262968E-5</v>
      </c>
      <c r="Z30" s="2">
        <f>AVERAGEIFS(Data!AF:AF,Data!$G:$G,"*PlaneFullStandardParallel")</f>
        <v>7.5036429734609515E-5</v>
      </c>
      <c r="AA30" s="3">
        <f>AVERAGEIFS(Data!AG:AG,Data!$G:$G,"*PlaneFullStandardParallel")</f>
        <v>1.4429090442519183E-2</v>
      </c>
      <c r="AB30" s="3">
        <f>AVERAGEIFS(Data!AH:AH,Data!$G:$G,"*PlaneFullStandardParallel")</f>
        <v>0.54287451668995779</v>
      </c>
      <c r="AC30" s="3">
        <f>AVERAGEIFS(Data!AI:AI,Data!$G:$G,"*PlaneFullStandardParallel")</f>
        <v>-0.18483619209406354</v>
      </c>
      <c r="AD30" s="3">
        <f>AVERAGEIFS(Data!AJ:AJ,Data!$G:$G,"*PlaneFullStandardParallel")</f>
        <v>-0.28520468639643309</v>
      </c>
      <c r="AE30" s="3">
        <f>AVERAGEIFS(Data!AK:AK,Data!$G:$G,"*PlaneFullStandardParallel")</f>
        <v>1.4965420948083028</v>
      </c>
    </row>
    <row r="31" spans="1:31" x14ac:dyDescent="0.25">
      <c r="A31" t="s">
        <v>259</v>
      </c>
      <c r="B31" s="1">
        <f>AVERAGEIFS(Data!H:H,Data!$G:$G,"*PlaneFullStandard15")</f>
        <v>175.24712538719132</v>
      </c>
      <c r="C31" s="1">
        <f>AVERAGEIFS(Data!I:I,Data!$G:$G,"*PlaneFullStandard15")</f>
        <v>61.771188735961779</v>
      </c>
      <c r="D31" s="8">
        <f>AVERAGEIFS(Data!J:J,Data!$G:$G,"*PlaneFullStandard15")</f>
        <v>185.28657913207971</v>
      </c>
      <c r="E31" s="1">
        <f>AVERAGEIFS(Data!K:K,Data!$G:$G,"*PlaneFullStandard15")</f>
        <v>130.51237440109222</v>
      </c>
      <c r="F31" s="3">
        <f>AVERAGEIFS(Data!L:L,Data!$G:$G,"*PlaneFullStandard15")</f>
        <v>0.74437500163912729</v>
      </c>
      <c r="G31" s="8">
        <f>AVERAGEIFS(Data!M:M,Data!$G:$G,"*PlaneFullStandard15")</f>
        <v>176.91970324516262</v>
      </c>
      <c r="H31" s="1">
        <f>AVERAGEIFS(Data!N:N,Data!$G:$G,"*PlaneFullStandard15")</f>
        <v>100.18481278419473</v>
      </c>
      <c r="I31" s="1">
        <f>AVERAGEIFS(Data!O:O,Data!$G:$G,"*PlaneFullStandard15")</f>
        <v>125.67037463188149</v>
      </c>
      <c r="J31" s="8">
        <f>AVERAGEIFS(Data!P:P,Data!$G:$G,"*PlaneFullStandard15")</f>
        <v>103.96716833114576</v>
      </c>
      <c r="K31" s="1">
        <f>AVERAGEIFS(Data!Q:Q,Data!$G:$G,"*PlaneFullStandard15")</f>
        <v>64.466874718666006</v>
      </c>
      <c r="L31" s="3">
        <f>AVERAGEIFS(Data!R:R,Data!$G:$G,"*PlaneFullStandard15")</f>
        <v>0.63063673675060228</v>
      </c>
      <c r="M31" s="3">
        <f>AVERAGEIFS(Data!S:S,Data!$G:$G,"*PlaneFullStandard15")</f>
        <v>0.68165987730026212</v>
      </c>
      <c r="N31">
        <f>AVERAGEIFS(Data!T:T,Data!$G:$G,"*PlaneFullStandard15")</f>
        <v>20.125</v>
      </c>
      <c r="O31">
        <f>AVERAGEIFS(Data!U:U,Data!$G:$G,"*PlaneFullStandard15")</f>
        <v>0</v>
      </c>
      <c r="P31">
        <f>AVERAGEIFS(Data!V:V,Data!$G:$G,"*PlaneFullStandard15")</f>
        <v>0</v>
      </c>
      <c r="Q31">
        <f>AVERAGEIFS(Data!W:W,Data!$G:$G,"*PlaneFullStandard15")</f>
        <v>0</v>
      </c>
      <c r="R31">
        <f>AVERAGEIFS(Data!X:X,Data!$G:$G,"*PlaneFullStandard15")</f>
        <v>2</v>
      </c>
      <c r="S31">
        <f>AVERAGEIFS(Data!Y:Y,Data!$G:$G,"*PlaneFullStandard15")</f>
        <v>100</v>
      </c>
      <c r="T31">
        <f>AVERAGEIFS(Data!Z:Z,Data!$G:$G,"*PlaneFullStandard15")</f>
        <v>0.89999997615814198</v>
      </c>
      <c r="U31">
        <f>AVERAGEIFS(Data!AA:AA,Data!$G:$G,"*PlaneFullStandard15")</f>
        <v>1.29999995231628</v>
      </c>
      <c r="V31">
        <f>AVERAGEIFS(Data!AB:AB,Data!$G:$G,"*PlaneFullStandard15")</f>
        <v>0.89999997615814198</v>
      </c>
      <c r="W31" s="2">
        <f>AVERAGEIFS(Data!AC:AC,Data!$G:$G,"*PlaneFullStandard15")</f>
        <v>2.6785062073031402E-4</v>
      </c>
      <c r="X31" s="2">
        <f>AVERAGEIFS(Data!AD:AD,Data!$G:$G,"*PlaneFullStandard15")</f>
        <v>2.7431348644313348E-4</v>
      </c>
      <c r="Y31" s="2">
        <f>AVERAGEIFS(Data!AE:AE,Data!$G:$G,"*PlaneFullStandard15")</f>
        <v>7.3366305514355122E-5</v>
      </c>
      <c r="Z31" s="2">
        <f>AVERAGEIFS(Data!AF:AF,Data!$G:$G,"*PlaneFullStandard15")</f>
        <v>7.3177576268790263E-5</v>
      </c>
      <c r="AA31" s="3">
        <f>AVERAGEIFS(Data!AG:AG,Data!$G:$G,"*PlaneFullStandard15")</f>
        <v>1.4049606136643864E-2</v>
      </c>
      <c r="AB31" s="3">
        <f>AVERAGEIFS(Data!AH:AH,Data!$G:$G,"*PlaneFullStandard15")</f>
        <v>0.71213789449390974</v>
      </c>
      <c r="AC31" s="3">
        <f>AVERAGEIFS(Data!AI:AI,Data!$G:$G,"*PlaneFullStandard15")</f>
        <v>-0.24718353049207903</v>
      </c>
      <c r="AD31" s="3">
        <f>AVERAGEIFS(Data!AJ:AJ,Data!$G:$G,"*PlaneFullStandard15")</f>
        <v>-0.34239277854640815</v>
      </c>
      <c r="AE31" s="3">
        <f>AVERAGEIFS(Data!AK:AK,Data!$G:$G,"*PlaneFullStandard15")</f>
        <v>1.9045110585560476</v>
      </c>
    </row>
    <row r="32" spans="1:31" x14ac:dyDescent="0.25">
      <c r="A32" t="s">
        <v>260</v>
      </c>
      <c r="B32" s="1">
        <f>AVERAGEIFS(Data!H:H,Data!$G:$G,"*PlaneFullStandard45")</f>
        <v>200.37536478042566</v>
      </c>
      <c r="C32" s="1">
        <f>AVERAGEIFS(Data!I:I,Data!$G:$G,"*PlaneFullStandard45")</f>
        <v>61.771188735961779</v>
      </c>
      <c r="D32" s="8">
        <f>AVERAGEIFS(Data!J:J,Data!$G:$G,"*PlaneFullStandard45")</f>
        <v>208.56336116790735</v>
      </c>
      <c r="E32" s="1">
        <f>AVERAGEIFS(Data!K:K,Data!$G:$G,"*PlaneFullStandard45")</f>
        <v>149.1381227970121</v>
      </c>
      <c r="F32" s="3">
        <f>AVERAGEIFS(Data!L:L,Data!$G:$G,"*PlaneFullStandard45")</f>
        <v>0.72587499395012822</v>
      </c>
      <c r="G32" s="8">
        <f>AVERAGEIFS(Data!M:M,Data!$G:$G,"*PlaneFullStandard45")</f>
        <v>199.36851882934513</v>
      </c>
      <c r="H32" s="1">
        <f>AVERAGEIFS(Data!N:N,Data!$G:$G,"*PlaneFullStandard45")</f>
        <v>91.202825069427305</v>
      </c>
      <c r="I32" s="1">
        <f>AVERAGEIFS(Data!O:O,Data!$G:$G,"*PlaneFullStandard45")</f>
        <v>143.88812375068642</v>
      </c>
      <c r="J32" s="8">
        <f>AVERAGEIFS(Data!P:P,Data!$G:$G,"*PlaneFullStandard45")</f>
        <v>106.12608313560459</v>
      </c>
      <c r="K32" s="1">
        <f>AVERAGEIFS(Data!Q:Q,Data!$G:$G,"*PlaneFullStandard45")</f>
        <v>65.212749838828984</v>
      </c>
      <c r="L32" s="3">
        <f>AVERAGEIFS(Data!R:R,Data!$G:$G,"*PlaneFullStandard45")</f>
        <v>0.61795720458030645</v>
      </c>
      <c r="M32" s="3">
        <f>AVERAGEIFS(Data!S:S,Data!$G:$G,"*PlaneFullStandard45")</f>
        <v>0.65990317985415425</v>
      </c>
      <c r="N32">
        <f>AVERAGEIFS(Data!T:T,Data!$G:$G,"*PlaneFullStandard45")</f>
        <v>19.625</v>
      </c>
      <c r="O32">
        <f>AVERAGEIFS(Data!U:U,Data!$G:$G,"*PlaneFullStandard45")</f>
        <v>0</v>
      </c>
      <c r="P32">
        <f>AVERAGEIFS(Data!V:V,Data!$G:$G,"*PlaneFullStandard45")</f>
        <v>0</v>
      </c>
      <c r="Q32">
        <f>AVERAGEIFS(Data!W:W,Data!$G:$G,"*PlaneFullStandard45")</f>
        <v>0</v>
      </c>
      <c r="R32">
        <f>AVERAGEIFS(Data!X:X,Data!$G:$G,"*PlaneFullStandard45")</f>
        <v>2</v>
      </c>
      <c r="S32">
        <f>AVERAGEIFS(Data!Y:Y,Data!$G:$G,"*PlaneFullStandard45")</f>
        <v>100</v>
      </c>
      <c r="T32">
        <f>AVERAGEIFS(Data!Z:Z,Data!$G:$G,"*PlaneFullStandard45")</f>
        <v>0.89999997615814198</v>
      </c>
      <c r="U32">
        <f>AVERAGEIFS(Data!AA:AA,Data!$G:$G,"*PlaneFullStandard45")</f>
        <v>1.29999995231628</v>
      </c>
      <c r="V32">
        <f>AVERAGEIFS(Data!AB:AB,Data!$G:$G,"*PlaneFullStandard45")</f>
        <v>0.89999997615814198</v>
      </c>
      <c r="W32" s="2">
        <f>AVERAGEIFS(Data!AC:AC,Data!$G:$G,"*PlaneFullStandard45")</f>
        <v>2.6976736990036372E-4</v>
      </c>
      <c r="X32" s="2">
        <f>AVERAGEIFS(Data!AD:AD,Data!$G:$G,"*PlaneFullStandard45")</f>
        <v>2.6956387591781024E-4</v>
      </c>
      <c r="Y32" s="2">
        <f>AVERAGEIFS(Data!AE:AE,Data!$G:$G,"*PlaneFullStandard45")</f>
        <v>7.2770157203194645E-5</v>
      </c>
      <c r="Z32" s="2">
        <f>AVERAGEIFS(Data!AF:AF,Data!$G:$G,"*PlaneFullStandard45")</f>
        <v>7.2249252298206502E-5</v>
      </c>
      <c r="AA32" s="3">
        <f>AVERAGEIFS(Data!AG:AG,Data!$G:$G,"*PlaneFullStandard45")</f>
        <v>1.3320800995235981E-2</v>
      </c>
      <c r="AB32" s="3">
        <f>AVERAGEIFS(Data!AH:AH,Data!$G:$G,"*PlaneFullStandard45")</f>
        <v>0.76263528706360817</v>
      </c>
      <c r="AC32" s="3">
        <f>AVERAGEIFS(Data!AI:AI,Data!$G:$G,"*PlaneFullStandard45")</f>
        <v>-0.26644497804589767</v>
      </c>
      <c r="AD32" s="3">
        <f>AVERAGEIFS(Data!AJ:AJ,Data!$G:$G,"*PlaneFullStandard45")</f>
        <v>-0.36822234630622169</v>
      </c>
      <c r="AE32" s="3">
        <f>AVERAGEIFS(Data!AK:AK,Data!$G:$G,"*PlaneFullStandard45")</f>
        <v>2.7653327110577388</v>
      </c>
    </row>
    <row r="33" spans="1:31" x14ac:dyDescent="0.25">
      <c r="A33" t="s">
        <v>261</v>
      </c>
      <c r="B33" s="1">
        <f>AVERAGEIFS(Data!H:H,Data!$G:$G,"*PlaneFullStandardOblique")</f>
        <v>193.44897842407192</v>
      </c>
      <c r="C33" s="1">
        <f>AVERAGEIFS(Data!I:I,Data!$G:$G,"*PlaneFullStandardOblique")</f>
        <v>61.771188735961779</v>
      </c>
      <c r="D33" s="8">
        <f>AVERAGEIFS(Data!J:J,Data!$G:$G,"*PlaneFullStandardOblique")</f>
        <v>204.88611745834322</v>
      </c>
      <c r="E33" s="1">
        <f>AVERAGEIFS(Data!K:K,Data!$G:$G,"*PlaneFullStandardOblique")</f>
        <v>145.35450100898711</v>
      </c>
      <c r="F33" s="3">
        <f>AVERAGEIFS(Data!L:L,Data!$G:$G,"*PlaneFullStandardOblique")</f>
        <v>0.68374999240040735</v>
      </c>
      <c r="G33" s="8">
        <f>AVERAGEIFS(Data!M:M,Data!$G:$G,"*PlaneFullStandardOblique")</f>
        <v>196.47266912460296</v>
      </c>
      <c r="H33" s="1">
        <f>AVERAGEIFS(Data!N:N,Data!$G:$G,"*PlaneFullStandardOblique")</f>
        <v>73.639612555503831</v>
      </c>
      <c r="I33" s="1">
        <f>AVERAGEIFS(Data!O:O,Data!$G:$G,"*PlaneFullStandardOblique")</f>
        <v>140.58212709426866</v>
      </c>
      <c r="J33" s="8">
        <f>AVERAGEIFS(Data!P:P,Data!$G:$G,"*PlaneFullStandardOblique")</f>
        <v>97.628069400787041</v>
      </c>
      <c r="K33" s="1">
        <f>AVERAGEIFS(Data!Q:Q,Data!$G:$G,"*PlaneFullStandardOblique")</f>
        <v>59.909999608993459</v>
      </c>
      <c r="L33" s="3">
        <f>AVERAGEIFS(Data!R:R,Data!$G:$G,"*PlaneFullStandardOblique")</f>
        <v>0.63161455839872316</v>
      </c>
      <c r="M33" s="3">
        <f>AVERAGEIFS(Data!S:S,Data!$G:$G,"*PlaneFullStandardOblique")</f>
        <v>0.70525686070322957</v>
      </c>
      <c r="N33">
        <f>AVERAGEIFS(Data!T:T,Data!$G:$G,"*PlaneFullStandardOblique")</f>
        <v>19.75</v>
      </c>
      <c r="O33">
        <f>AVERAGEIFS(Data!U:U,Data!$G:$G,"*PlaneFullStandardOblique")</f>
        <v>0</v>
      </c>
      <c r="P33">
        <f>AVERAGEIFS(Data!V:V,Data!$G:$G,"*PlaneFullStandardOblique")</f>
        <v>0</v>
      </c>
      <c r="Q33">
        <f>AVERAGEIFS(Data!W:W,Data!$G:$G,"*PlaneFullStandardOblique")</f>
        <v>0</v>
      </c>
      <c r="R33">
        <f>AVERAGEIFS(Data!X:X,Data!$G:$G,"*PlaneFullStandardOblique")</f>
        <v>2</v>
      </c>
      <c r="S33">
        <f>AVERAGEIFS(Data!Y:Y,Data!$G:$G,"*PlaneFullStandardOblique")</f>
        <v>100</v>
      </c>
      <c r="T33">
        <f>AVERAGEIFS(Data!Z:Z,Data!$G:$G,"*PlaneFullStandardOblique")</f>
        <v>0.89999997615814198</v>
      </c>
      <c r="U33">
        <f>AVERAGEIFS(Data!AA:AA,Data!$G:$G,"*PlaneFullStandardOblique")</f>
        <v>1.29999995231628</v>
      </c>
      <c r="V33">
        <f>AVERAGEIFS(Data!AB:AB,Data!$G:$G,"*PlaneFullStandardOblique")</f>
        <v>0.89999997615814198</v>
      </c>
      <c r="W33" s="2">
        <f>AVERAGEIFS(Data!AC:AC,Data!$G:$G,"*PlaneFullStandardOblique")</f>
        <v>2.7008851247955996E-4</v>
      </c>
      <c r="X33" s="2">
        <f>AVERAGEIFS(Data!AD:AD,Data!$G:$G,"*PlaneFullStandardOblique")</f>
        <v>2.7246791796642312E-4</v>
      </c>
      <c r="Y33" s="2">
        <f>AVERAGEIFS(Data!AE:AE,Data!$G:$G,"*PlaneFullStandardOblique")</f>
        <v>7.2965516665135483E-5</v>
      </c>
      <c r="Z33" s="2">
        <f>AVERAGEIFS(Data!AF:AF,Data!$G:$G,"*PlaneFullStandardOblique")</f>
        <v>7.3112222708004938E-5</v>
      </c>
      <c r="AA33" s="3">
        <f>AVERAGEIFS(Data!AG:AG,Data!$G:$G,"*PlaneFullStandardOblique")</f>
        <v>1.5023461753824751E-2</v>
      </c>
      <c r="AB33" s="3">
        <f>AVERAGEIFS(Data!AH:AH,Data!$G:$G,"*PlaneFullStandardOblique")</f>
        <v>0.63792281064595224</v>
      </c>
      <c r="AC33" s="3">
        <f>AVERAGEIFS(Data!AI:AI,Data!$G:$G,"*PlaneFullStandardOblique")</f>
        <v>-0.31278194016883731</v>
      </c>
      <c r="AD33" s="3">
        <f>AVERAGEIFS(Data!AJ:AJ,Data!$G:$G,"*PlaneFullStandardOblique")</f>
        <v>-0.41963514796525492</v>
      </c>
      <c r="AE33" s="3">
        <f>AVERAGEIFS(Data!AK:AK,Data!$G:$G,"*PlaneFullStandardOblique")</f>
        <v>2.8932635100532176</v>
      </c>
    </row>
    <row r="34" spans="1:31" x14ac:dyDescent="0.25">
      <c r="A34" t="s">
        <v>262</v>
      </c>
      <c r="B34" s="1">
        <f>AVERAGEIFS(Data!H:H,Data!$G:$G,"*PointFullStandardParallel")</f>
        <v>145.99405097961395</v>
      </c>
      <c r="C34" s="1">
        <f>AVERAGEIFS(Data!I:I,Data!$G:$G,"*PointFullStandardParallel")</f>
        <v>61.771188735961779</v>
      </c>
      <c r="D34" s="8">
        <f>AVERAGEIFS(Data!J:J,Data!$G:$G,"*PointFullStandardParallel")</f>
        <v>159.31640386581398</v>
      </c>
      <c r="E34" s="1">
        <f>AVERAGEIFS(Data!K:K,Data!$G:$G,"*PointFullStandardParallel")</f>
        <v>111.07274889945958</v>
      </c>
      <c r="F34" s="3">
        <f>AVERAGEIFS(Data!L:L,Data!$G:$G,"*PointFullStandardParallel")</f>
        <v>0.60962500050663926</v>
      </c>
      <c r="G34" s="8">
        <f>AVERAGEIFS(Data!M:M,Data!$G:$G,"*PointFullStandardParallel")</f>
        <v>148.30645990371687</v>
      </c>
      <c r="H34" s="1">
        <f>AVERAGEIFS(Data!N:N,Data!$G:$G,"*PointFullStandardParallel")</f>
        <v>76.29571628570551</v>
      </c>
      <c r="I34" s="1">
        <f>AVERAGEIFS(Data!O:O,Data!$G:$G,"*PointFullStandardParallel")</f>
        <v>104.66362440586072</v>
      </c>
      <c r="J34" s="8">
        <f>AVERAGEIFS(Data!P:P,Data!$G:$G,"*PointFullStandardParallel")</f>
        <v>78.551544666290212</v>
      </c>
      <c r="K34" s="1">
        <f>AVERAGEIFS(Data!Q:Q,Data!$G:$G,"*PointFullStandardParallel")</f>
        <v>48.430000066757088</v>
      </c>
      <c r="L34" s="3">
        <f>AVERAGEIFS(Data!R:R,Data!$G:$G,"*PointFullStandardParallel")</f>
        <v>0.50959350354969457</v>
      </c>
      <c r="M34" s="3">
        <f>AVERAGEIFS(Data!S:S,Data!$G:$G,"*PointFullStandardParallel")</f>
        <v>0.66959734633564916</v>
      </c>
      <c r="N34">
        <f>AVERAGEIFS(Data!T:T,Data!$G:$G,"*PointFullStandardParallel")</f>
        <v>20.5</v>
      </c>
      <c r="O34">
        <f>AVERAGEIFS(Data!U:U,Data!$G:$G,"*PointFullStandardParallel")</f>
        <v>0</v>
      </c>
      <c r="P34">
        <f>AVERAGEIFS(Data!V:V,Data!$G:$G,"*PointFullStandardParallel")</f>
        <v>0</v>
      </c>
      <c r="Q34">
        <f>AVERAGEIFS(Data!W:W,Data!$G:$G,"*PointFullStandardParallel")</f>
        <v>0</v>
      </c>
      <c r="R34">
        <f>AVERAGEIFS(Data!X:X,Data!$G:$G,"*PointFullStandardParallel")</f>
        <v>2</v>
      </c>
      <c r="S34">
        <f>AVERAGEIFS(Data!Y:Y,Data!$G:$G,"*PointFullStandardParallel")</f>
        <v>100</v>
      </c>
      <c r="T34">
        <f>AVERAGEIFS(Data!Z:Z,Data!$G:$G,"*PointFullStandardParallel")</f>
        <v>0.89999997615814198</v>
      </c>
      <c r="U34">
        <f>AVERAGEIFS(Data!AA:AA,Data!$G:$G,"*PointFullStandardParallel")</f>
        <v>1.29999995231628</v>
      </c>
      <c r="V34">
        <f>AVERAGEIFS(Data!AB:AB,Data!$G:$G,"*PointFullStandardParallel")</f>
        <v>0.89999997615814198</v>
      </c>
      <c r="W34" s="2">
        <f>AVERAGEIFS(Data!AC:AC,Data!$G:$G,"*PointFullStandardParallel")</f>
        <v>2.7690186834661236E-4</v>
      </c>
      <c r="X34" s="2">
        <f>AVERAGEIFS(Data!AD:AD,Data!$G:$G,"*PointFullStandardParallel")</f>
        <v>2.7860798945766825E-4</v>
      </c>
      <c r="Y34" s="2">
        <f>AVERAGEIFS(Data!AE:AE,Data!$G:$G,"*PointFullStandardParallel")</f>
        <v>7.4563700763974312E-5</v>
      </c>
      <c r="Z34" s="2">
        <f>AVERAGEIFS(Data!AF:AF,Data!$G:$G,"*PointFullStandardParallel")</f>
        <v>7.3630754741316155E-5</v>
      </c>
      <c r="AA34" s="3">
        <f>AVERAGEIFS(Data!AG:AG,Data!$G:$G,"*PointFullStandardParallel")</f>
        <v>8.7881100980923818E-2</v>
      </c>
      <c r="AB34" s="3">
        <f>AVERAGEIFS(Data!AH:AH,Data!$G:$G,"*PointFullStandardParallel")</f>
        <v>0.26720824673632959</v>
      </c>
      <c r="AC34" s="3">
        <f>AVERAGEIFS(Data!AI:AI,Data!$G:$G,"*PointFullStandardParallel")</f>
        <v>-0.30593510125490531</v>
      </c>
      <c r="AD34" s="3">
        <f>AVERAGEIFS(Data!AJ:AJ,Data!$G:$G,"*PointFullStandardParallel")</f>
        <v>-0.42709354294722768</v>
      </c>
      <c r="AE34" s="3">
        <f>AVERAGEIFS(Data!AK:AK,Data!$G:$G,"*PointFullStandardParallel")</f>
        <v>2.3401050987784373</v>
      </c>
    </row>
    <row r="35" spans="1:31" x14ac:dyDescent="0.25">
      <c r="A35" t="s">
        <v>263</v>
      </c>
      <c r="B35" s="1">
        <f>AVERAGEIFS(Data!H:H,Data!$G:$G,"*PointFullStandard15")</f>
        <v>146.78118491172773</v>
      </c>
      <c r="C35" s="1">
        <f>AVERAGEIFS(Data!I:I,Data!$G:$G,"*PointFullStandard15")</f>
        <v>61.771188735961779</v>
      </c>
      <c r="D35" s="8">
        <f>AVERAGEIFS(Data!J:J,Data!$G:$G,"*PointFullStandard15")</f>
        <v>164.522452831268</v>
      </c>
      <c r="E35" s="1">
        <f>AVERAGEIFS(Data!K:K,Data!$G:$G,"*PointFullStandard15")</f>
        <v>115.87712454795816</v>
      </c>
      <c r="F35" s="3">
        <f>AVERAGEIFS(Data!L:L,Data!$G:$G,"*PointFullStandard15")</f>
        <v>0.58612500503659204</v>
      </c>
      <c r="G35" s="8">
        <f>AVERAGEIFS(Data!M:M,Data!$G:$G,"*PointFullStandard15")</f>
        <v>153.58816790580721</v>
      </c>
      <c r="H35" s="1">
        <f>AVERAGEIFS(Data!N:N,Data!$G:$G,"*PointFullStandard15")</f>
        <v>33.402928471565183</v>
      </c>
      <c r="I35" s="1">
        <f>AVERAGEIFS(Data!O:O,Data!$G:$G,"*PointFullStandard15")</f>
        <v>109.57475006580336</v>
      </c>
      <c r="J35" s="8">
        <f>AVERAGEIFS(Data!P:P,Data!$G:$G,"*PointFullStandard15")</f>
        <v>76.026677846908441</v>
      </c>
      <c r="K35" s="1">
        <f>AVERAGEIFS(Data!Q:Q,Data!$G:$G,"*PointFullStandard15")</f>
        <v>46.836625099181973</v>
      </c>
      <c r="L35" s="3">
        <f>AVERAGEIFS(Data!R:R,Data!$G:$G,"*PointFullStandard15")</f>
        <v>0.58731037750840143</v>
      </c>
      <c r="M35" s="3">
        <f>AVERAGEIFS(Data!S:S,Data!$G:$G,"*PointFullStandard15")</f>
        <v>0.68941986560821478</v>
      </c>
      <c r="N35">
        <f>AVERAGEIFS(Data!T:T,Data!$G:$G,"*PointFullStandard15")</f>
        <v>20.5</v>
      </c>
      <c r="O35">
        <f>AVERAGEIFS(Data!U:U,Data!$G:$G,"*PointFullStandard15")</f>
        <v>0</v>
      </c>
      <c r="P35">
        <f>AVERAGEIFS(Data!V:V,Data!$G:$G,"*PointFullStandard15")</f>
        <v>0</v>
      </c>
      <c r="Q35">
        <f>AVERAGEIFS(Data!W:W,Data!$G:$G,"*PointFullStandard15")</f>
        <v>0</v>
      </c>
      <c r="R35">
        <f>AVERAGEIFS(Data!X:X,Data!$G:$G,"*PointFullStandard15")</f>
        <v>2</v>
      </c>
      <c r="S35">
        <f>AVERAGEIFS(Data!Y:Y,Data!$G:$G,"*PointFullStandard15")</f>
        <v>100</v>
      </c>
      <c r="T35">
        <f>AVERAGEIFS(Data!Z:Z,Data!$G:$G,"*PointFullStandard15")</f>
        <v>0.89999997615814198</v>
      </c>
      <c r="U35">
        <f>AVERAGEIFS(Data!AA:AA,Data!$G:$G,"*PointFullStandard15")</f>
        <v>1.29999995231628</v>
      </c>
      <c r="V35">
        <f>AVERAGEIFS(Data!AB:AB,Data!$G:$G,"*PointFullStandard15")</f>
        <v>0.89999997615814198</v>
      </c>
      <c r="W35" s="2">
        <f>AVERAGEIFS(Data!AC:AC,Data!$G:$G,"*PointFullStandard15")</f>
        <v>2.8046734587405759E-4</v>
      </c>
      <c r="X35" s="2">
        <f>AVERAGEIFS(Data!AD:AD,Data!$G:$G,"*PointFullStandard15")</f>
        <v>2.8959295741515196E-4</v>
      </c>
      <c r="Y35" s="2">
        <f>AVERAGEIFS(Data!AE:AE,Data!$G:$G,"*PointFullStandard15")</f>
        <v>7.4886758739012253E-5</v>
      </c>
      <c r="Z35" s="2">
        <f>AVERAGEIFS(Data!AF:AF,Data!$G:$G,"*PointFullStandard15")</f>
        <v>7.4992296504205983E-5</v>
      </c>
      <c r="AA35" s="3">
        <f>AVERAGEIFS(Data!AG:AG,Data!$G:$G,"*PointFullStandard15")</f>
        <v>9.3122363123341503E-2</v>
      </c>
      <c r="AB35" s="3">
        <f>AVERAGEIFS(Data!AH:AH,Data!$G:$G,"*PointFullStandard15")</f>
        <v>0.26249887036216568</v>
      </c>
      <c r="AC35" s="3">
        <f>AVERAGEIFS(Data!AI:AI,Data!$G:$G,"*PointFullStandard15")</f>
        <v>-0.32132838736647484</v>
      </c>
      <c r="AD35" s="3">
        <f>AVERAGEIFS(Data!AJ:AJ,Data!$G:$G,"*PointFullStandard15")</f>
        <v>-0.44237214464729757</v>
      </c>
      <c r="AE35" s="3">
        <f>AVERAGEIFS(Data!AK:AK,Data!$G:$G,"*PointFullStandard15")</f>
        <v>3.1106502001420981</v>
      </c>
    </row>
    <row r="36" spans="1:31" x14ac:dyDescent="0.25">
      <c r="A36" t="s">
        <v>264</v>
      </c>
      <c r="B36" s="1">
        <f>AVERAGEIFS(Data!H:H,Data!$G:$G,"*PointFullStandard45")</f>
        <v>154.61762881278972</v>
      </c>
      <c r="C36" s="1">
        <f>AVERAGEIFS(Data!I:I,Data!$G:$G,"*PointFullStandard45")</f>
        <v>61.771188735961779</v>
      </c>
      <c r="D36" s="8">
        <f>AVERAGEIFS(Data!J:J,Data!$G:$G,"*PointFullStandard45")</f>
        <v>172.40315341949426</v>
      </c>
      <c r="E36" s="1">
        <f>AVERAGEIFS(Data!K:K,Data!$G:$G,"*PointFullStandard45")</f>
        <v>121.7823765277859</v>
      </c>
      <c r="F36" s="3">
        <f>AVERAGEIFS(Data!L:L,Data!$G:$G,"*PointFullStandard45")</f>
        <v>0.55437499564141013</v>
      </c>
      <c r="G36" s="8">
        <f>AVERAGEIFS(Data!M:M,Data!$G:$G,"*PointFullStandard45")</f>
        <v>163.64949679374666</v>
      </c>
      <c r="H36" s="1">
        <f>AVERAGEIFS(Data!N:N,Data!$G:$G,"*PointFullStandard45")</f>
        <v>63.219283819198459</v>
      </c>
      <c r="I36" s="1">
        <f>AVERAGEIFS(Data!O:O,Data!$G:$G,"*PointFullStandard45")</f>
        <v>116.85525107383702</v>
      </c>
      <c r="J36" s="8">
        <f>AVERAGEIFS(Data!P:P,Data!$G:$G,"*PointFullStandard45")</f>
        <v>81.04880928993208</v>
      </c>
      <c r="K36" s="1">
        <f>AVERAGEIFS(Data!Q:Q,Data!$G:$G,"*PointFullStandard45")</f>
        <v>49.336750626563969</v>
      </c>
      <c r="L36" s="3">
        <f>AVERAGEIFS(Data!R:R,Data!$G:$G,"*PointFullStandard45")</f>
        <v>0.64915964752435629</v>
      </c>
      <c r="M36" s="3">
        <f>AVERAGEIFS(Data!S:S,Data!$G:$G,"*PointFullStandard45")</f>
        <v>0.70972688496112779</v>
      </c>
      <c r="N36">
        <f>AVERAGEIFS(Data!T:T,Data!$G:$G,"*PointFullStandard45")</f>
        <v>21</v>
      </c>
      <c r="O36">
        <f>AVERAGEIFS(Data!U:U,Data!$G:$G,"*PointFullStandard45")</f>
        <v>0</v>
      </c>
      <c r="P36">
        <f>AVERAGEIFS(Data!V:V,Data!$G:$G,"*PointFullStandard45")</f>
        <v>0</v>
      </c>
      <c r="Q36">
        <f>AVERAGEIFS(Data!W:W,Data!$G:$G,"*PointFullStandard45")</f>
        <v>0</v>
      </c>
      <c r="R36">
        <f>AVERAGEIFS(Data!X:X,Data!$G:$G,"*PointFullStandard45")</f>
        <v>2</v>
      </c>
      <c r="S36">
        <f>AVERAGEIFS(Data!Y:Y,Data!$G:$G,"*PointFullStandard45")</f>
        <v>100</v>
      </c>
      <c r="T36">
        <f>AVERAGEIFS(Data!Z:Z,Data!$G:$G,"*PointFullStandard45")</f>
        <v>0.89999997615814198</v>
      </c>
      <c r="U36">
        <f>AVERAGEIFS(Data!AA:AA,Data!$G:$G,"*PointFullStandard45")</f>
        <v>1.29999995231628</v>
      </c>
      <c r="V36">
        <f>AVERAGEIFS(Data!AB:AB,Data!$G:$G,"*PointFullStandard45")</f>
        <v>0.89999997615814198</v>
      </c>
      <c r="W36" s="2">
        <f>AVERAGEIFS(Data!AC:AC,Data!$G:$G,"*PointFullStandard45")</f>
        <v>2.7296798725728828E-4</v>
      </c>
      <c r="X36" s="2">
        <f>AVERAGEIFS(Data!AD:AD,Data!$G:$G,"*PointFullStandard45")</f>
        <v>2.7095317273051424E-4</v>
      </c>
      <c r="Y36" s="2">
        <f>AVERAGEIFS(Data!AE:AE,Data!$G:$G,"*PointFullStandard45")</f>
        <v>7.3802645601972418E-5</v>
      </c>
      <c r="Z36" s="2">
        <f>AVERAGEIFS(Data!AF:AF,Data!$G:$G,"*PointFullStandard45")</f>
        <v>7.3032301770581358E-5</v>
      </c>
      <c r="AA36" s="3">
        <f>AVERAGEIFS(Data!AG:AG,Data!$G:$G,"*PointFullStandard45")</f>
        <v>0.14671474656375771</v>
      </c>
      <c r="AB36" s="3">
        <f>AVERAGEIFS(Data!AH:AH,Data!$G:$G,"*PointFullStandard45")</f>
        <v>0.53544706408873288</v>
      </c>
      <c r="AC36" s="3">
        <f>AVERAGEIFS(Data!AI:AI,Data!$G:$G,"*PointFullStandard45")</f>
        <v>-0.31892385616094154</v>
      </c>
      <c r="AD36" s="3">
        <f>AVERAGEIFS(Data!AJ:AJ,Data!$G:$G,"*PointFullStandard45")</f>
        <v>-0.43380943300055935</v>
      </c>
      <c r="AE36" s="3">
        <f>AVERAGEIFS(Data!AK:AK,Data!$G:$G,"*PointFullStandard45")</f>
        <v>4.3477384795699807</v>
      </c>
    </row>
    <row r="37" spans="1:31" x14ac:dyDescent="0.25">
      <c r="A37" t="s">
        <v>265</v>
      </c>
      <c r="B37" s="1">
        <f>AVERAGEIFS(Data!H:H,Data!$G:$G,"*PointFullStandardOblique")</f>
        <v>152.73801851272552</v>
      </c>
      <c r="C37" s="1">
        <f>AVERAGEIFS(Data!I:I,Data!$G:$G,"*PointFullStandardOblique")</f>
        <v>61.771188735961779</v>
      </c>
      <c r="D37" s="8">
        <f>AVERAGEIFS(Data!J:J,Data!$G:$G,"*PointFullStandardOblique")</f>
        <v>167.54211521148659</v>
      </c>
      <c r="E37" s="1">
        <f>AVERAGEIFS(Data!K:K,Data!$G:$G,"*PointFullStandardOblique")</f>
        <v>118.3797516822811</v>
      </c>
      <c r="F37" s="3">
        <f>AVERAGEIFS(Data!L:L,Data!$G:$G,"*PointFullStandardOblique")</f>
        <v>0.60012501012533837</v>
      </c>
      <c r="G37" s="8">
        <f>AVERAGEIFS(Data!M:M,Data!$G:$G,"*PointFullStandardOblique")</f>
        <v>158.80014181137059</v>
      </c>
      <c r="H37" s="1">
        <f>AVERAGEIFS(Data!N:N,Data!$G:$G,"*PointFullStandardOblique")</f>
        <v>29.707607746124228</v>
      </c>
      <c r="I37" s="1">
        <f>AVERAGEIFS(Data!O:O,Data!$G:$G,"*PointFullStandardOblique")</f>
        <v>113.18162524700139</v>
      </c>
      <c r="J37" s="8">
        <f>AVERAGEIFS(Data!P:P,Data!$G:$G,"*PointFullStandardOblique")</f>
        <v>81.200898885726758</v>
      </c>
      <c r="K37" s="1">
        <f>AVERAGEIFS(Data!Q:Q,Data!$G:$G,"*PointFullStandardOblique")</f>
        <v>49.763375401496823</v>
      </c>
      <c r="L37" s="3">
        <f>AVERAGEIFS(Data!R:R,Data!$G:$G,"*PointFullStandardOblique")</f>
        <v>0.61544095538556531</v>
      </c>
      <c r="M37" s="3">
        <f>AVERAGEIFS(Data!S:S,Data!$G:$G,"*PointFullStandardOblique")</f>
        <v>0.70266591757535868</v>
      </c>
      <c r="N37">
        <f>AVERAGEIFS(Data!T:T,Data!$G:$G,"*PointFullStandardOblique")</f>
        <v>19.875</v>
      </c>
      <c r="O37">
        <f>AVERAGEIFS(Data!U:U,Data!$G:$G,"*PointFullStandardOblique")</f>
        <v>0</v>
      </c>
      <c r="P37">
        <f>AVERAGEIFS(Data!V:V,Data!$G:$G,"*PointFullStandardOblique")</f>
        <v>0</v>
      </c>
      <c r="Q37">
        <f>AVERAGEIFS(Data!W:W,Data!$G:$G,"*PointFullStandardOblique")</f>
        <v>0</v>
      </c>
      <c r="R37">
        <f>AVERAGEIFS(Data!X:X,Data!$G:$G,"*PointFullStandardOblique")</f>
        <v>2</v>
      </c>
      <c r="S37">
        <f>AVERAGEIFS(Data!Y:Y,Data!$G:$G,"*PointFullStandardOblique")</f>
        <v>100</v>
      </c>
      <c r="T37">
        <f>AVERAGEIFS(Data!Z:Z,Data!$G:$G,"*PointFullStandardOblique")</f>
        <v>0.89999997615814198</v>
      </c>
      <c r="U37">
        <f>AVERAGEIFS(Data!AA:AA,Data!$G:$G,"*PointFullStandardOblique")</f>
        <v>1.29999995231628</v>
      </c>
      <c r="V37">
        <f>AVERAGEIFS(Data!AB:AB,Data!$G:$G,"*PointFullStandardOblique")</f>
        <v>0.89999997615814198</v>
      </c>
      <c r="W37" s="2">
        <f>AVERAGEIFS(Data!AC:AC,Data!$G:$G,"*PointFullStandardOblique")</f>
        <v>2.8979465787415349E-4</v>
      </c>
      <c r="X37" s="2">
        <f>AVERAGEIFS(Data!AD:AD,Data!$G:$G,"*PointFullStandardOblique")</f>
        <v>2.7542371026356661E-4</v>
      </c>
      <c r="Y37" s="2">
        <f>AVERAGEIFS(Data!AE:AE,Data!$G:$G,"*PointFullStandardOblique")</f>
        <v>7.6248151344771004E-5</v>
      </c>
      <c r="Z37" s="2">
        <f>AVERAGEIFS(Data!AF:AF,Data!$G:$G,"*PointFullStandardOblique")</f>
        <v>7.354650369961742E-5</v>
      </c>
      <c r="AA37" s="3">
        <f>AVERAGEIFS(Data!AG:AG,Data!$G:$G,"*PointFullStandardOblique")</f>
        <v>0.13062848461981966</v>
      </c>
      <c r="AB37" s="3">
        <f>AVERAGEIFS(Data!AH:AH,Data!$G:$G,"*PointFullStandardOblique")</f>
        <v>0.39073768306990209</v>
      </c>
      <c r="AC37" s="3">
        <f>AVERAGEIFS(Data!AI:AI,Data!$G:$G,"*PointFullStandardOblique")</f>
        <v>-0.31858021641943829</v>
      </c>
      <c r="AD37" s="3">
        <f>AVERAGEIFS(Data!AJ:AJ,Data!$G:$G,"*PointFullStandardOblique")</f>
        <v>-0.42045410896021373</v>
      </c>
      <c r="AE37" s="3">
        <f>AVERAGEIFS(Data!AK:AK,Data!$G:$G,"*PointFullStandardOblique")</f>
        <v>4.5506260720141301</v>
      </c>
    </row>
    <row r="38" spans="1:31" x14ac:dyDescent="0.25">
      <c r="A38" t="s">
        <v>330</v>
      </c>
      <c r="B38" s="1">
        <f>AVERAGEIFS(Data!H:H,Data!$G:$G,"*PointFullParallelLongest")</f>
        <v>111.08443260192851</v>
      </c>
      <c r="C38" s="1">
        <f>AVERAGEIFS(Data!I:I,Data!$G:$G,"*PointFullParallelLongest")</f>
        <v>61.771188735961779</v>
      </c>
      <c r="D38" s="8">
        <f>AVERAGEIFS(Data!J:J,Data!$G:$G,"*PointFullParallelLongest")</f>
        <v>126.47521066665615</v>
      </c>
      <c r="E38" s="1">
        <f>AVERAGEIFS(Data!K:K,Data!$G:$G,"*PointFullParallelLongest")</f>
        <v>84.733249425887891</v>
      </c>
      <c r="F38" s="3">
        <f>AVERAGEIFS(Data!L:L,Data!$G:$G,"*PointFullParallelLongest")</f>
        <v>0.61399999447166898</v>
      </c>
      <c r="G38" s="8">
        <f>AVERAGEIFS(Data!M:M,Data!$G:$G,"*PointFullParallelLongest")</f>
        <v>115.74648427963251</v>
      </c>
      <c r="H38" s="1">
        <f>AVERAGEIFS(Data!N:N,Data!$G:$G,"*PointFullParallelLongest")</f>
        <v>73.037801980972219</v>
      </c>
      <c r="I38" s="1">
        <f>AVERAGEIFS(Data!O:O,Data!$G:$G,"*PointFullParallelLongest")</f>
        <v>78.517999768257056</v>
      </c>
      <c r="J38" s="8">
        <f>AVERAGEIFS(Data!P:P,Data!$G:$G,"*PointFullParallelLongest")</f>
        <v>77.882545471191264</v>
      </c>
      <c r="K38" s="1">
        <f>AVERAGEIFS(Data!Q:Q,Data!$G:$G,"*PointFullParallelLongest")</f>
        <v>48.056750059127666</v>
      </c>
      <c r="L38" s="3">
        <f>AVERAGEIFS(Data!R:R,Data!$G:$G,"*PointFullParallelLongest")</f>
        <v>0.48733455594629005</v>
      </c>
      <c r="M38" s="3">
        <f>AVERAGEIFS(Data!S:S,Data!$G:$G,"*PointFullParallelLongest")</f>
        <v>0.67039776965975717</v>
      </c>
      <c r="N38">
        <f>AVERAGEIFS(Data!T:T,Data!$G:$G,"*PointFullParallelLongest")</f>
        <v>21.125</v>
      </c>
      <c r="O38">
        <f>AVERAGEIFS(Data!U:U,Data!$G:$G,"*PointFullParallelLongest")</f>
        <v>0</v>
      </c>
      <c r="P38">
        <f>AVERAGEIFS(Data!V:V,Data!$G:$G,"*PointFullParallelLongest")</f>
        <v>0</v>
      </c>
      <c r="Q38">
        <f>AVERAGEIFS(Data!W:W,Data!$G:$G,"*PointFullParallelLongest")</f>
        <v>0</v>
      </c>
      <c r="R38">
        <f>AVERAGEIFS(Data!X:X,Data!$G:$G,"*PointFullParallelLongest")</f>
        <v>2</v>
      </c>
      <c r="S38">
        <f>AVERAGEIFS(Data!Y:Y,Data!$G:$G,"*PointFullParallelLongest")</f>
        <v>100</v>
      </c>
      <c r="T38">
        <f>AVERAGEIFS(Data!Z:Z,Data!$G:$G,"*PointFullParallelLongest")</f>
        <v>0.89999997615814198</v>
      </c>
      <c r="U38">
        <f>AVERAGEIFS(Data!AA:AA,Data!$G:$G,"*PointFullParallelLongest")</f>
        <v>1.29999995231628</v>
      </c>
      <c r="V38">
        <f>AVERAGEIFS(Data!AB:AB,Data!$G:$G,"*PointFullParallelLongest")</f>
        <v>0.89999997615814198</v>
      </c>
      <c r="W38" s="2">
        <f>AVERAGEIFS(Data!AC:AC,Data!$G:$G,"*PointFullParallelLongest")</f>
        <v>2.5623835608712338E-4</v>
      </c>
      <c r="X38" s="2">
        <f>AVERAGEIFS(Data!AD:AD,Data!$G:$G,"*PointFullParallelLongest")</f>
        <v>2.7281764778308527E-4</v>
      </c>
      <c r="Y38" s="2">
        <f>AVERAGEIFS(Data!AE:AE,Data!$G:$G,"*PointFullParallelLongest")</f>
        <v>7.3607990088930779E-5</v>
      </c>
      <c r="Z38" s="2">
        <f>AVERAGEIFS(Data!AF:AF,Data!$G:$G,"*PointFullParallelLongest")</f>
        <v>7.5627840487868484E-5</v>
      </c>
      <c r="AA38" s="3">
        <f>AVERAGEIFS(Data!AG:AG,Data!$G:$G,"*PointFullParallelLongest")</f>
        <v>6.8025395963483101E-2</v>
      </c>
      <c r="AB38" s="3">
        <f>AVERAGEIFS(Data!AH:AH,Data!$G:$G,"*PointFullParallelLongest")</f>
        <v>0.27159229995489259</v>
      </c>
      <c r="AC38" s="3">
        <f>AVERAGEIFS(Data!AI:AI,Data!$G:$G,"*PointFullParallelLongest")</f>
        <v>-0.19417017633509659</v>
      </c>
      <c r="AD38" s="3">
        <f>AVERAGEIFS(Data!AJ:AJ,Data!$G:$G,"*PointFullParallelLongest")</f>
        <v>-0.33016541760401225</v>
      </c>
      <c r="AE38" s="3">
        <f>AVERAGEIFS(Data!AK:AK,Data!$G:$G,"*PointFullParallelLongest")</f>
        <v>1.5347725418839715</v>
      </c>
    </row>
    <row r="39" spans="1:31" x14ac:dyDescent="0.25">
      <c r="A39" t="s">
        <v>331</v>
      </c>
      <c r="B39" s="1">
        <f>AVERAGEIFS(Data!H:H,Data!$G:$G,"*PointFull15Longest")</f>
        <v>140.6284987926482</v>
      </c>
      <c r="C39" s="1">
        <f>AVERAGEIFS(Data!I:I,Data!$G:$G,"*PointFull15Longest")</f>
        <v>61.771188735961779</v>
      </c>
      <c r="D39" s="8">
        <f>AVERAGEIFS(Data!J:J,Data!$G:$G,"*PointFull15Longest")</f>
        <v>153.1468119621274</v>
      </c>
      <c r="E39" s="1">
        <f>AVERAGEIFS(Data!K:K,Data!$G:$G,"*PointFull15Longest")</f>
        <v>107.48624682426427</v>
      </c>
      <c r="F39" s="3">
        <f>AVERAGEIFS(Data!L:L,Data!$G:$G,"*PointFull15Longest")</f>
        <v>0.5892499983310695</v>
      </c>
      <c r="G39" s="8">
        <f>AVERAGEIFS(Data!M:M,Data!$G:$G,"*PointFull15Longest")</f>
        <v>142.40377378463728</v>
      </c>
      <c r="H39" s="1">
        <f>AVERAGEIFS(Data!N:N,Data!$G:$G,"*PointFull15Longest")</f>
        <v>33.155971646308863</v>
      </c>
      <c r="I39" s="1">
        <f>AVERAGEIFS(Data!O:O,Data!$G:$G,"*PointFull15Longest")</f>
        <v>101.28237640857689</v>
      </c>
      <c r="J39" s="8">
        <f>AVERAGEIFS(Data!P:P,Data!$G:$G,"*PointFull15Longest")</f>
        <v>75.379190921783305</v>
      </c>
      <c r="K39" s="1">
        <f>AVERAGEIFS(Data!Q:Q,Data!$G:$G,"*PointFull15Longest")</f>
        <v>46.44612491130826</v>
      </c>
      <c r="L39" s="3">
        <f>AVERAGEIFS(Data!R:R,Data!$G:$G,"*PointFull15Longest")</f>
        <v>0.54414973035454695</v>
      </c>
      <c r="M39" s="3">
        <f>AVERAGEIFS(Data!S:S,Data!$G:$G,"*PointFull15Longest")</f>
        <v>0.64263299107551508</v>
      </c>
      <c r="N39">
        <f>AVERAGEIFS(Data!T:T,Data!$G:$G,"*PointFull15Longest")</f>
        <v>20.75</v>
      </c>
      <c r="O39">
        <f>AVERAGEIFS(Data!U:U,Data!$G:$G,"*PointFull15Longest")</f>
        <v>0</v>
      </c>
      <c r="P39">
        <f>AVERAGEIFS(Data!V:V,Data!$G:$G,"*PointFull15Longest")</f>
        <v>0</v>
      </c>
      <c r="Q39">
        <f>AVERAGEIFS(Data!W:W,Data!$G:$G,"*PointFull15Longest")</f>
        <v>0</v>
      </c>
      <c r="R39">
        <f>AVERAGEIFS(Data!X:X,Data!$G:$G,"*PointFull15Longest")</f>
        <v>2</v>
      </c>
      <c r="S39">
        <f>AVERAGEIFS(Data!Y:Y,Data!$G:$G,"*PointFull15Longest")</f>
        <v>100</v>
      </c>
      <c r="T39">
        <f>AVERAGEIFS(Data!Z:Z,Data!$G:$G,"*PointFull15Longest")</f>
        <v>0.89999997615814198</v>
      </c>
      <c r="U39">
        <f>AVERAGEIFS(Data!AA:AA,Data!$G:$G,"*PointFull15Longest")</f>
        <v>1.29999995231628</v>
      </c>
      <c r="V39">
        <f>AVERAGEIFS(Data!AB:AB,Data!$G:$G,"*PointFull15Longest")</f>
        <v>0.89999997615814198</v>
      </c>
      <c r="W39" s="2">
        <f>AVERAGEIFS(Data!AC:AC,Data!$G:$G,"*PointFull15Longest")</f>
        <v>2.5722138889250313E-4</v>
      </c>
      <c r="X39" s="2">
        <f>AVERAGEIFS(Data!AD:AD,Data!$G:$G,"*PointFull15Longest")</f>
        <v>2.716999115364155E-4</v>
      </c>
      <c r="Y39" s="2">
        <f>AVERAGEIFS(Data!AE:AE,Data!$G:$G,"*PointFull15Longest")</f>
        <v>7.3654804509715123E-5</v>
      </c>
      <c r="Z39" s="2">
        <f>AVERAGEIFS(Data!AF:AF,Data!$G:$G,"*PointFull15Longest")</f>
        <v>7.4280476837884594E-5</v>
      </c>
      <c r="AA39" s="3">
        <f>AVERAGEIFS(Data!AG:AG,Data!$G:$G,"*PointFull15Longest")</f>
        <v>9.3725914494586587E-2</v>
      </c>
      <c r="AB39" s="3">
        <f>AVERAGEIFS(Data!AH:AH,Data!$G:$G,"*PointFull15Longest")</f>
        <v>0.23979887763738814</v>
      </c>
      <c r="AC39" s="3">
        <f>AVERAGEIFS(Data!AI:AI,Data!$G:$G,"*PointFull15Longest")</f>
        <v>-0.26090813675372027</v>
      </c>
      <c r="AD39" s="3">
        <f>AVERAGEIFS(Data!AJ:AJ,Data!$G:$G,"*PointFull15Longest")</f>
        <v>-0.39100368455315698</v>
      </c>
      <c r="AE39" s="3">
        <f>AVERAGEIFS(Data!AK:AK,Data!$G:$G,"*PointFull15Longest")</f>
        <v>2.9134365217666107</v>
      </c>
    </row>
    <row r="40" spans="1:31" x14ac:dyDescent="0.25">
      <c r="A40" t="s">
        <v>332</v>
      </c>
      <c r="B40" s="1">
        <f>AVERAGEIFS(Data!H:H,Data!$G:$G,"*PointFull45Longest")</f>
        <v>115.18186998367287</v>
      </c>
      <c r="C40" s="1">
        <f>AVERAGEIFS(Data!I:I,Data!$G:$G,"*PointFull45Longest")</f>
        <v>61.771188735961779</v>
      </c>
      <c r="D40" s="8">
        <f>AVERAGEIFS(Data!J:J,Data!$G:$G,"*PointFull45Longest")</f>
        <v>133.70772266387911</v>
      </c>
      <c r="E40" s="1">
        <f>AVERAGEIFS(Data!K:K,Data!$G:$G,"*PointFull45Longest")</f>
        <v>90.210249185561906</v>
      </c>
      <c r="F40" s="3">
        <f>AVERAGEIFS(Data!L:L,Data!$G:$G,"*PointFull45Longest")</f>
        <v>0.55549999698996511</v>
      </c>
      <c r="G40" s="8">
        <f>AVERAGEIFS(Data!M:M,Data!$G:$G,"*PointFull45Longest")</f>
        <v>124.99863886833158</v>
      </c>
      <c r="H40" s="1">
        <f>AVERAGEIFS(Data!N:N,Data!$G:$G,"*PointFull45Longest")</f>
        <v>45.723269939422465</v>
      </c>
      <c r="I40" s="1">
        <f>AVERAGEIFS(Data!O:O,Data!$G:$G,"*PointFull45Longest")</f>
        <v>85.305126786231824</v>
      </c>
      <c r="J40" s="8">
        <f>AVERAGEIFS(Data!P:P,Data!$G:$G,"*PointFull45Longest")</f>
        <v>81.473140478133928</v>
      </c>
      <c r="K40" s="1">
        <f>AVERAGEIFS(Data!Q:Q,Data!$G:$G,"*PointFull45Longest")</f>
        <v>49.582625865936137</v>
      </c>
      <c r="L40" s="3">
        <f>AVERAGEIFS(Data!R:R,Data!$G:$G,"*PointFull45Longest")</f>
        <v>0.60897580534219697</v>
      </c>
      <c r="M40" s="3">
        <f>AVERAGEIFS(Data!S:S,Data!$G:$G,"*PointFull45Longest")</f>
        <v>0.69347559660673108</v>
      </c>
      <c r="N40">
        <f>AVERAGEIFS(Data!T:T,Data!$G:$G,"*PointFull45Longest")</f>
        <v>20.625</v>
      </c>
      <c r="O40">
        <f>AVERAGEIFS(Data!U:U,Data!$G:$G,"*PointFull45Longest")</f>
        <v>0</v>
      </c>
      <c r="P40">
        <f>AVERAGEIFS(Data!V:V,Data!$G:$G,"*PointFull45Longest")</f>
        <v>0</v>
      </c>
      <c r="Q40">
        <f>AVERAGEIFS(Data!W:W,Data!$G:$G,"*PointFull45Longest")</f>
        <v>0</v>
      </c>
      <c r="R40">
        <f>AVERAGEIFS(Data!X:X,Data!$G:$G,"*PointFull45Longest")</f>
        <v>2</v>
      </c>
      <c r="S40">
        <f>AVERAGEIFS(Data!Y:Y,Data!$G:$G,"*PointFull45Longest")</f>
        <v>100</v>
      </c>
      <c r="T40">
        <f>AVERAGEIFS(Data!Z:Z,Data!$G:$G,"*PointFull45Longest")</f>
        <v>0.89999997615814198</v>
      </c>
      <c r="U40">
        <f>AVERAGEIFS(Data!AA:AA,Data!$G:$G,"*PointFull45Longest")</f>
        <v>1.29999995231628</v>
      </c>
      <c r="V40">
        <f>AVERAGEIFS(Data!AB:AB,Data!$G:$G,"*PointFull45Longest")</f>
        <v>0.89999997615814198</v>
      </c>
      <c r="W40" s="2">
        <f>AVERAGEIFS(Data!AC:AC,Data!$G:$G,"*PointFull45Longest")</f>
        <v>2.5592990641598536E-4</v>
      </c>
      <c r="X40" s="2">
        <f>AVERAGEIFS(Data!AD:AD,Data!$G:$G,"*PointFull45Longest")</f>
        <v>2.6948107188218224E-4</v>
      </c>
      <c r="Y40" s="2">
        <f>AVERAGEIFS(Data!AE:AE,Data!$G:$G,"*PointFull45Longest")</f>
        <v>7.3642192546685638E-5</v>
      </c>
      <c r="Z40" s="2">
        <f>AVERAGEIFS(Data!AF:AF,Data!$G:$G,"*PointFull45Longest")</f>
        <v>7.3252483161922983E-5</v>
      </c>
      <c r="AA40" s="3">
        <f>AVERAGEIFS(Data!AG:AG,Data!$G:$G,"*PointFull45Longest")</f>
        <v>0.14501091031493446</v>
      </c>
      <c r="AB40" s="3">
        <f>AVERAGEIFS(Data!AH:AH,Data!$G:$G,"*PointFull45Longest")</f>
        <v>0.5577569541342261</v>
      </c>
      <c r="AC40" s="3">
        <f>AVERAGEIFS(Data!AI:AI,Data!$G:$G,"*PointFull45Longest")</f>
        <v>-0.21307583175100703</v>
      </c>
      <c r="AD40" s="3">
        <f>AVERAGEIFS(Data!AJ:AJ,Data!$G:$G,"*PointFull45Longest")</f>
        <v>-0.33475285071295136</v>
      </c>
      <c r="AE40" s="3">
        <f>AVERAGEIFS(Data!AK:AK,Data!$G:$G,"*PointFull45Longest")</f>
        <v>3.2288410079052206</v>
      </c>
    </row>
    <row r="41" spans="1:31" x14ac:dyDescent="0.25">
      <c r="A41" t="s">
        <v>333</v>
      </c>
      <c r="B41" s="1">
        <f>AVERAGEIFS(Data!H:H,Data!$G:$G,"*PointFullObliqueLongest")</f>
        <v>173.93291068077068</v>
      </c>
      <c r="C41" s="1">
        <f>AVERAGEIFS(Data!I:I,Data!$G:$G,"*PointFullObliqueLongest")</f>
        <v>61.771188735961779</v>
      </c>
      <c r="D41" s="8">
        <f>AVERAGEIFS(Data!J:J,Data!$G:$G,"*PointFullObliqueLongest")</f>
        <v>188.21667623519852</v>
      </c>
      <c r="E41" s="1">
        <f>AVERAGEIFS(Data!K:K,Data!$G:$G,"*PointFullObliqueLongest")</f>
        <v>135.06150150299058</v>
      </c>
      <c r="F41" s="3">
        <f>AVERAGEIFS(Data!L:L,Data!$G:$G,"*PointFullObliqueLongest")</f>
        <v>0.60037500038742986</v>
      </c>
      <c r="G41" s="8">
        <f>AVERAGEIFS(Data!M:M,Data!$G:$G,"*PointFullObliqueLongest")</f>
        <v>179.52631354331942</v>
      </c>
      <c r="H41" s="1">
        <f>AVERAGEIFS(Data!N:N,Data!$G:$G,"*PointFullObliqueLongest")</f>
        <v>30.055723816156345</v>
      </c>
      <c r="I41" s="1">
        <f>AVERAGEIFS(Data!O:O,Data!$G:$G,"*PointFullObliqueLongest")</f>
        <v>129.77987539768191</v>
      </c>
      <c r="J41" s="8">
        <f>AVERAGEIFS(Data!P:P,Data!$G:$G,"*PointFullObliqueLongest")</f>
        <v>81.452013015746957</v>
      </c>
      <c r="K41" s="1">
        <f>AVERAGEIFS(Data!Q:Q,Data!$G:$G,"*PointFullObliqueLongest")</f>
        <v>49.854250550269924</v>
      </c>
      <c r="L41" s="3">
        <f>AVERAGEIFS(Data!R:R,Data!$G:$G,"*PointFullObliqueLongest")</f>
        <v>0.63055622577667192</v>
      </c>
      <c r="M41" s="3">
        <f>AVERAGEIFS(Data!S:S,Data!$G:$G,"*PointFullObliqueLongest")</f>
        <v>0.70653282105922632</v>
      </c>
      <c r="N41">
        <f>AVERAGEIFS(Data!T:T,Data!$G:$G,"*PointFullObliqueLongest")</f>
        <v>19.875</v>
      </c>
      <c r="O41">
        <f>AVERAGEIFS(Data!U:U,Data!$G:$G,"*PointFullObliqueLongest")</f>
        <v>0</v>
      </c>
      <c r="P41">
        <f>AVERAGEIFS(Data!V:V,Data!$G:$G,"*PointFullObliqueLongest")</f>
        <v>0</v>
      </c>
      <c r="Q41">
        <f>AVERAGEIFS(Data!W:W,Data!$G:$G,"*PointFullObliqueLongest")</f>
        <v>0</v>
      </c>
      <c r="R41">
        <f>AVERAGEIFS(Data!X:X,Data!$G:$G,"*PointFullObliqueLongest")</f>
        <v>2</v>
      </c>
      <c r="S41">
        <f>AVERAGEIFS(Data!Y:Y,Data!$G:$G,"*PointFullObliqueLongest")</f>
        <v>100</v>
      </c>
      <c r="T41">
        <f>AVERAGEIFS(Data!Z:Z,Data!$G:$G,"*PointFullObliqueLongest")</f>
        <v>0.89999997615814198</v>
      </c>
      <c r="U41">
        <f>AVERAGEIFS(Data!AA:AA,Data!$G:$G,"*PointFullObliqueLongest")</f>
        <v>1.29999995231628</v>
      </c>
      <c r="V41">
        <f>AVERAGEIFS(Data!AB:AB,Data!$G:$G,"*PointFullObliqueLongest")</f>
        <v>0.89999997615814198</v>
      </c>
      <c r="W41" s="2">
        <f>AVERAGEIFS(Data!AC:AC,Data!$G:$G,"*PointFullObliqueLongest")</f>
        <v>2.5965222448576204E-4</v>
      </c>
      <c r="X41" s="2">
        <f>AVERAGEIFS(Data!AD:AD,Data!$G:$G,"*PointFullObliqueLongest")</f>
        <v>2.7658863473334328E-4</v>
      </c>
      <c r="Y41" s="2">
        <f>AVERAGEIFS(Data!AE:AE,Data!$G:$G,"*PointFullObliqueLongest")</f>
        <v>7.3244745181000299E-5</v>
      </c>
      <c r="Z41" s="2">
        <f>AVERAGEIFS(Data!AF:AF,Data!$G:$G,"*PointFullObliqueLongest")</f>
        <v>7.4088474320887999E-5</v>
      </c>
      <c r="AA41" s="3">
        <f>AVERAGEIFS(Data!AG:AG,Data!$G:$G,"*PointFullObliqueLongest")</f>
        <v>0.13200380870297829</v>
      </c>
      <c r="AB41" s="3">
        <f>AVERAGEIFS(Data!AH:AH,Data!$G:$G,"*PointFullObliqueLongest")</f>
        <v>0.39648923152449561</v>
      </c>
      <c r="AC41" s="3">
        <f>AVERAGEIFS(Data!AI:AI,Data!$G:$G,"*PointFullObliqueLongest")</f>
        <v>-0.34342423719247805</v>
      </c>
      <c r="AD41" s="3">
        <f>AVERAGEIFS(Data!AJ:AJ,Data!$G:$G,"*PointFullObliqueLongest")</f>
        <v>-0.43765763364361238</v>
      </c>
      <c r="AE41" s="3">
        <f>AVERAGEIFS(Data!AK:AK,Data!$G:$G,"*PointFullObliqueLongest")</f>
        <v>6.0198892681182041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38"/>
    </sortState>
  </autoFilter>
  <conditionalFormatting sqref="A1:A1048576">
    <cfRule type="containsText" dxfId="12" priority="1" operator="containsText" text="Point*Standard">
      <formula>NOT(ISERROR(SEARCH("Point*Standard",A1)))</formula>
    </cfRule>
    <cfRule type="containsText" dxfId="11" priority="2" operator="containsText" text="Plane*Standard">
      <formula>NOT(ISERROR(SEARCH("Plane*Standard",A1)))</formula>
    </cfRule>
    <cfRule type="containsText" dxfId="10" priority="3" operator="containsText" text="Plane*SPFH">
      <formula>NOT(ISERROR(SEARCH("Plane*SPFH",A1)))</formula>
    </cfRule>
    <cfRule type="containsText" dxfId="9" priority="4" operator="containsText" text="Point*SPFH">
      <formula>NOT(ISERROR(SEARCH("Point*SPFH",A1)))</formula>
    </cfRule>
    <cfRule type="containsText" dxfId="8" priority="6" operator="containsText" text="Longest">
      <formula>NOT(ISERROR(SEARCH("Longest",A1)))</formula>
    </cfRule>
    <cfRule type="containsText" dxfId="7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6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24-2F3E-4973-9513-9B49797BFCEF}">
  <dimension ref="A1:F6"/>
  <sheetViews>
    <sheetView tabSelected="1"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1.7109375" bestFit="1" customWidth="1"/>
    <col min="4" max="4" width="19" bestFit="1" customWidth="1"/>
    <col min="5" max="5" width="22" bestFit="1" customWidth="1"/>
    <col min="6" max="6" width="11.5703125" bestFit="1" customWidth="1"/>
  </cols>
  <sheetData>
    <row r="1" spans="1:6" s="12" customFormat="1" x14ac:dyDescent="0.25">
      <c r="A1" s="12" t="s">
        <v>686</v>
      </c>
      <c r="B1" s="12" t="s">
        <v>687</v>
      </c>
      <c r="C1" s="12" t="s">
        <v>688</v>
      </c>
      <c r="D1" s="12" t="s">
        <v>689</v>
      </c>
      <c r="E1" s="12" t="s">
        <v>690</v>
      </c>
      <c r="F1" s="12" t="s">
        <v>691</v>
      </c>
    </row>
    <row r="2" spans="1:6" x14ac:dyDescent="0.25">
      <c r="A2">
        <v>0.4</v>
      </c>
      <c r="B2">
        <v>1.3</v>
      </c>
      <c r="C2">
        <v>0.9</v>
      </c>
      <c r="D2">
        <v>110.5</v>
      </c>
      <c r="E2">
        <v>1.8</v>
      </c>
      <c r="F2">
        <v>0.34</v>
      </c>
    </row>
    <row r="3" spans="1:6" x14ac:dyDescent="0.25">
      <c r="A3">
        <v>0.1</v>
      </c>
      <c r="B3">
        <v>1.3</v>
      </c>
      <c r="C3">
        <v>0.9</v>
      </c>
      <c r="D3">
        <v>88.4</v>
      </c>
      <c r="E3">
        <v>2.4</v>
      </c>
      <c r="F3">
        <v>0.13</v>
      </c>
    </row>
    <row r="4" spans="1:6" x14ac:dyDescent="0.25">
      <c r="A4">
        <v>0.8</v>
      </c>
      <c r="B4">
        <v>1.3</v>
      </c>
      <c r="C4">
        <v>0.9</v>
      </c>
      <c r="D4">
        <v>148.30000000000001</v>
      </c>
      <c r="E4">
        <v>1.5</v>
      </c>
      <c r="F4">
        <v>0.68</v>
      </c>
    </row>
    <row r="5" spans="1:6" x14ac:dyDescent="0.25">
      <c r="A5">
        <v>0.4</v>
      </c>
      <c r="B5">
        <v>1.1000000000000001</v>
      </c>
      <c r="C5">
        <v>0.7</v>
      </c>
      <c r="D5">
        <v>69.2</v>
      </c>
      <c r="E5">
        <v>2</v>
      </c>
      <c r="F5">
        <v>0.41</v>
      </c>
    </row>
    <row r="6" spans="1:6" x14ac:dyDescent="0.25">
      <c r="A6">
        <v>0.4</v>
      </c>
      <c r="B6">
        <v>1.5</v>
      </c>
      <c r="C6">
        <v>1.1000000000000001</v>
      </c>
      <c r="D6">
        <v>124.6</v>
      </c>
      <c r="E6">
        <v>1.7</v>
      </c>
      <c r="F6">
        <v>0.28999999999999998</v>
      </c>
    </row>
  </sheetData>
  <autoFilter ref="A1:F1" xr:uid="{C454BA24-2F3E-4973-9513-9B49797BF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opLeftCell="A44" zoomScaleNormal="100" workbookViewId="0">
      <selection activeCell="J52" sqref="J52"/>
    </sheetView>
  </sheetViews>
  <sheetFormatPr defaultRowHeight="15" x14ac:dyDescent="0.25"/>
  <cols>
    <col min="1" max="1" width="36" bestFit="1" customWidth="1"/>
    <col min="2" max="2" width="7.7109375" style="3" customWidth="1"/>
    <col min="3" max="3" width="7.7109375" style="36" customWidth="1"/>
    <col min="4" max="4" width="7.7109375" style="34" customWidth="1"/>
    <col min="5" max="5" width="7.7109375" style="36" customWidth="1"/>
    <col min="6" max="6" width="7.7109375" style="3" customWidth="1"/>
    <col min="7" max="7" width="7.7109375" style="34" customWidth="1"/>
  </cols>
  <sheetData>
    <row r="1" spans="1:9" ht="90" x14ac:dyDescent="0.25">
      <c r="A1" s="4" t="s">
        <v>0</v>
      </c>
      <c r="B1" s="6" t="s">
        <v>222</v>
      </c>
      <c r="C1" s="35" t="s">
        <v>676</v>
      </c>
      <c r="D1" s="33" t="s">
        <v>677</v>
      </c>
      <c r="E1" s="35" t="s">
        <v>90</v>
      </c>
      <c r="F1" s="6" t="s">
        <v>653</v>
      </c>
      <c r="G1" s="33" t="s">
        <v>225</v>
      </c>
      <c r="H1" s="6" t="s">
        <v>672</v>
      </c>
      <c r="I1" s="6" t="s">
        <v>673</v>
      </c>
    </row>
    <row r="2" spans="1:9" hidden="1" x14ac:dyDescent="0.25">
      <c r="A2" t="s">
        <v>577</v>
      </c>
      <c r="B2" s="3">
        <f>AVERAGEIFS('New data'!$N:$N,'New data'!$E:$E,$A2)</f>
        <v>0.98900002241134599</v>
      </c>
      <c r="C2" s="34">
        <f>(AVERAGEIFS('New data'!$J:$J,'New data'!$E:$E,$A2)-AVERAGEIFS('New data'!$L:$L,'New data'!$E:$E,$A2))/AVERAGEIFS('New data'!$L:$L,'New data'!$E:$E,$A2)</f>
        <v>1.7420359412459332</v>
      </c>
      <c r="D2" s="3">
        <f>ABS($C2)</f>
        <v>1.7420359412459332</v>
      </c>
      <c r="E2" s="3">
        <f>AVERAGEIFS('New data'!$AM:$AM,'New data'!$E:$E,$A2)</f>
        <v>13.030475637682255</v>
      </c>
      <c r="F2" s="3">
        <f>ABS($E2)</f>
        <v>13.030475637682255</v>
      </c>
      <c r="G2" s="3">
        <f>ABS($D2-$F2)</f>
        <v>11.288439696436321</v>
      </c>
    </row>
    <row r="3" spans="1:9" hidden="1" x14ac:dyDescent="0.25">
      <c r="A3" t="s">
        <v>539</v>
      </c>
      <c r="B3" s="3">
        <f>AVERAGEIFS('New data'!$N:$N,'New data'!$E:$E,$A3)</f>
        <v>0.104000002145767</v>
      </c>
      <c r="C3" s="34">
        <f>(AVERAGEIFS('New data'!$J:$J,'New data'!$E:$E,$A3)-AVERAGEIFS('New data'!$L:$L,'New data'!$E:$E,$A3))/AVERAGEIFS('New data'!$L:$L,'New data'!$E:$E,$A3)</f>
        <v>3.0113062275253594E-2</v>
      </c>
      <c r="D3" s="3">
        <f t="shared" ref="D3" si="0">ABS($C3)</f>
        <v>3.0113062275253594E-2</v>
      </c>
      <c r="E3" s="3">
        <f>AVERAGEIFS('New data'!$AM:$AM,'New data'!$E:$E,$A3)</f>
        <v>1.0312422577983373</v>
      </c>
      <c r="F3" s="3">
        <f t="shared" ref="F3" si="1">ABS($E3)</f>
        <v>1.0312422577983373</v>
      </c>
      <c r="G3" s="3">
        <f t="shared" ref="G3" si="2">ABS($D3-$F3)</f>
        <v>1.0011291955230837</v>
      </c>
    </row>
    <row r="4" spans="1:9" x14ac:dyDescent="0.25">
      <c r="A4" t="s">
        <v>617</v>
      </c>
      <c r="B4" s="3">
        <f>AVERAGEIFS('New data'!$N:$N,'New data'!$E:$E,$A4)</f>
        <v>0.86199998855590798</v>
      </c>
      <c r="C4" s="36">
        <f>(AVERAGEIFS('New data'!$J:$J,'New data'!$E:$E,$A4)-AVERAGEIFS('New data'!$L:$L,'New data'!$E:$E,$A4))/AVERAGEIFS('New data'!$L:$L,'New data'!$E:$E,$A4)</f>
        <v>-8.7930669239485865E-2</v>
      </c>
      <c r="D4" s="34">
        <f t="shared" ref="D4:D67" si="3">ABS($C4)</f>
        <v>8.7930669239485865E-2</v>
      </c>
      <c r="E4" s="36">
        <f>AVERAGEIFS('New data'!$AM:$AM,'New data'!$E:$E,$A4)</f>
        <v>0.85437601826268517</v>
      </c>
      <c r="F4" s="3">
        <f t="shared" ref="F4:F67" si="4">ABS($E4)</f>
        <v>0.85437601826268517</v>
      </c>
      <c r="G4" s="34">
        <f>ABS($B4-$F4)</f>
        <v>7.6239702932228148E-3</v>
      </c>
      <c r="H4" s="3">
        <f>AVERAGEIFS('New data'!$Q:$Q,'New data'!$E:$E,$A4)</f>
        <v>0.652182936668396</v>
      </c>
      <c r="I4" s="14">
        <f>AVERAGEIFS('New data'!$J:$J,'New data'!$E:$E,$A4)</f>
        <v>90.890159606933594</v>
      </c>
    </row>
    <row r="5" spans="1:9" hidden="1" x14ac:dyDescent="0.25">
      <c r="A5" t="s">
        <v>511</v>
      </c>
      <c r="B5" s="3">
        <f>AVERAGEIFS('New data'!$N:$N,'New data'!$E:$E,$A5)</f>
        <v>0.23299999535083701</v>
      </c>
      <c r="C5" s="34">
        <f>(AVERAGEIFS('New data'!$J:$J,'New data'!$E:$E,$A5)-AVERAGEIFS('New data'!$L:$L,'New data'!$E:$E,$A5))/AVERAGEIFS('New data'!$L:$L,'New data'!$E:$E,$A5)</f>
        <v>0.63373622162239707</v>
      </c>
      <c r="D5" s="3">
        <f t="shared" si="3"/>
        <v>0.63373622162239707</v>
      </c>
      <c r="E5" s="3">
        <f>AVERAGEIFS('New data'!$AM:$AM,'New data'!$E:$E,$A5)</f>
        <v>3.50440708968845</v>
      </c>
      <c r="F5" s="3">
        <f t="shared" si="4"/>
        <v>3.50440708968845</v>
      </c>
      <c r="G5" s="3">
        <f>ABS($D5-$F5)</f>
        <v>2.8706708680660529</v>
      </c>
    </row>
    <row r="6" spans="1:9" hidden="1" x14ac:dyDescent="0.25">
      <c r="A6" t="s">
        <v>543</v>
      </c>
      <c r="B6" s="3">
        <f>AVERAGEIFS('New data'!$N:$N,'New data'!$E:$E,$A6)</f>
        <v>0.111000001430511</v>
      </c>
      <c r="C6" s="34">
        <f>(AVERAGEIFS('New data'!$J:$J,'New data'!$E:$E,$A6)-AVERAGEIFS('New data'!$L:$L,'New data'!$E:$E,$A6))/AVERAGEIFS('New data'!$L:$L,'New data'!$E:$E,$A6)</f>
        <v>4.2124742125925957E-2</v>
      </c>
      <c r="D6" s="3">
        <f t="shared" si="3"/>
        <v>4.2124742125925957E-2</v>
      </c>
      <c r="E6" s="3">
        <f>AVERAGEIFS('New data'!$AM:$AM,'New data'!$E:$E,$A6)</f>
        <v>1.043503019800061</v>
      </c>
      <c r="F6" s="3">
        <f t="shared" si="4"/>
        <v>1.043503019800061</v>
      </c>
      <c r="G6" s="3">
        <f>ABS($D6-$F6)</f>
        <v>1.0013782776741351</v>
      </c>
    </row>
    <row r="7" spans="1:9" hidden="1" x14ac:dyDescent="0.25">
      <c r="A7" t="s">
        <v>566</v>
      </c>
      <c r="B7" s="3">
        <f>AVERAGEIFS('New data'!$N:$N,'New data'!$E:$E,$A7)</f>
        <v>0.104000002145767</v>
      </c>
      <c r="C7" s="34">
        <f>(AVERAGEIFS('New data'!$J:$J,'New data'!$E:$E,$A7)-AVERAGEIFS('New data'!$L:$L,'New data'!$E:$E,$A7))/AVERAGEIFS('New data'!$L:$L,'New data'!$E:$E,$A7)</f>
        <v>1.310806571811738E-2</v>
      </c>
      <c r="D7" s="3">
        <f t="shared" si="3"/>
        <v>1.310806571811738E-2</v>
      </c>
      <c r="E7" s="3">
        <f>AVERAGEIFS('New data'!$AM:$AM,'New data'!$E:$E,$A7)</f>
        <v>1.013537746538842</v>
      </c>
      <c r="F7" s="3">
        <f t="shared" si="4"/>
        <v>1.013537746538842</v>
      </c>
      <c r="G7" s="3">
        <f>ABS($D7-$F7)</f>
        <v>1.0004296808207247</v>
      </c>
    </row>
    <row r="8" spans="1:9" hidden="1" x14ac:dyDescent="0.25">
      <c r="A8" t="s">
        <v>568</v>
      </c>
      <c r="B8" s="3">
        <f>AVERAGEIFS('New data'!$N:$N,'New data'!$E:$E,$A8)</f>
        <v>0.12700000405311501</v>
      </c>
      <c r="C8" s="34">
        <f>(AVERAGEIFS('New data'!$J:$J,'New data'!$E:$E,$A8)-AVERAGEIFS('New data'!$L:$L,'New data'!$E:$E,$A8))/AVERAGEIFS('New data'!$L:$L,'New data'!$E:$E,$A8)</f>
        <v>-2.2403025257744728E-2</v>
      </c>
      <c r="D8" s="3">
        <f t="shared" si="3"/>
        <v>2.2403025257744728E-2</v>
      </c>
      <c r="E8" s="3">
        <f>AVERAGEIFS('New data'!$AM:$AM,'New data'!$E:$E,$A8)</f>
        <v>0.97666365108080599</v>
      </c>
      <c r="F8" s="3">
        <f t="shared" si="4"/>
        <v>0.97666365108080599</v>
      </c>
      <c r="G8" s="3">
        <f>ABS($D8-$F8)</f>
        <v>0.95426062582306126</v>
      </c>
    </row>
    <row r="9" spans="1:9" hidden="1" x14ac:dyDescent="0.25">
      <c r="A9" t="s">
        <v>575</v>
      </c>
      <c r="B9" s="3">
        <f>AVERAGEIFS('New data'!$N:$N,'New data'!$E:$E,$A9)</f>
        <v>0.112999998033046</v>
      </c>
      <c r="C9" s="34">
        <f>(AVERAGEIFS('New data'!$J:$J,'New data'!$E:$E,$A9)-AVERAGEIFS('New data'!$L:$L,'New data'!$E:$E,$A9))/AVERAGEIFS('New data'!$L:$L,'New data'!$E:$E,$A9)</f>
        <v>2.5237905708871189E-2</v>
      </c>
      <c r="D9" s="3">
        <f t="shared" si="3"/>
        <v>2.5237905708871189E-2</v>
      </c>
      <c r="E9" s="3">
        <f>AVERAGEIFS('New data'!$AM:$AM,'New data'!$E:$E,$A9)</f>
        <v>1.0263684102809225</v>
      </c>
      <c r="F9" s="3">
        <f t="shared" si="4"/>
        <v>1.0263684102809225</v>
      </c>
      <c r="G9" s="3">
        <f>ABS($D9-$F9)</f>
        <v>1.0011305045720513</v>
      </c>
    </row>
    <row r="10" spans="1:9" x14ac:dyDescent="0.25">
      <c r="A10" t="s">
        <v>606</v>
      </c>
      <c r="B10" s="3">
        <f>AVERAGEIFS('New data'!$N:$N,'New data'!$E:$E,$A10)</f>
        <v>0.89200001955032304</v>
      </c>
      <c r="C10" s="36">
        <f>(AVERAGEIFS('New data'!$J:$J,'New data'!$E:$E,$A10)-AVERAGEIFS('New data'!$L:$L,'New data'!$E:$E,$A10))/AVERAGEIFS('New data'!$L:$L,'New data'!$E:$E,$A10)</f>
        <v>-5.4122962743074522E-2</v>
      </c>
      <c r="D10" s="34">
        <f t="shared" si="3"/>
        <v>5.4122962743074522E-2</v>
      </c>
      <c r="E10" s="36">
        <f>AVERAGEIFS('New data'!$AM:$AM,'New data'!$E:$E,$A10)</f>
        <v>0.92329650837927901</v>
      </c>
      <c r="F10" s="3">
        <f t="shared" si="4"/>
        <v>0.92329650837927901</v>
      </c>
      <c r="G10" s="34">
        <f>ABS($B10-$F10)</f>
        <v>3.1296488828955971E-2</v>
      </c>
      <c r="H10" s="3">
        <f>AVERAGEIFS('New data'!$Q:$Q,'New data'!$E:$E,$A10)</f>
        <v>0.79859465360641402</v>
      </c>
      <c r="I10" s="14">
        <f>AVERAGEIFS('New data'!$J:$J,'New data'!$E:$E,$A10)</f>
        <v>109.34432220458901</v>
      </c>
    </row>
    <row r="11" spans="1:9" hidden="1" x14ac:dyDescent="0.25">
      <c r="A11" t="s">
        <v>567</v>
      </c>
      <c r="B11" s="3">
        <f>AVERAGEIFS('New data'!$N:$N,'New data'!$E:$E,$A11)</f>
        <v>0.168999999761581</v>
      </c>
      <c r="C11" s="34">
        <f>(AVERAGEIFS('New data'!$J:$J,'New data'!$E:$E,$A11)-AVERAGEIFS('New data'!$L:$L,'New data'!$E:$E,$A11))/AVERAGEIFS('New data'!$L:$L,'New data'!$E:$E,$A11)</f>
        <v>-3.1675073250112838E-2</v>
      </c>
      <c r="D11" s="3">
        <f t="shared" si="3"/>
        <v>3.1675073250112838E-2</v>
      </c>
      <c r="E11" s="3">
        <f>AVERAGEIFS('New data'!$AM:$AM,'New data'!$E:$E,$A11)</f>
        <v>0.96699482695268479</v>
      </c>
      <c r="F11" s="3">
        <f t="shared" si="4"/>
        <v>0.96699482695268479</v>
      </c>
      <c r="G11" s="3">
        <f>ABS($D11-$F11)</f>
        <v>0.93531975370257192</v>
      </c>
    </row>
    <row r="12" spans="1:9" hidden="1" x14ac:dyDescent="0.25">
      <c r="A12" t="s">
        <v>569</v>
      </c>
      <c r="B12" s="3">
        <f>AVERAGEIFS('New data'!$N:$N,'New data'!$E:$E,$A12)</f>
        <v>0.103000000119209</v>
      </c>
      <c r="C12" s="34">
        <f>(AVERAGEIFS('New data'!$J:$J,'New data'!$E:$E,$A12)-AVERAGEIFS('New data'!$L:$L,'New data'!$E:$E,$A12))/AVERAGEIFS('New data'!$L:$L,'New data'!$E:$E,$A12)</f>
        <v>-4.4504412236445558E-2</v>
      </c>
      <c r="D12" s="3">
        <f t="shared" si="3"/>
        <v>4.4504412236445558E-2</v>
      </c>
      <c r="E12" s="3">
        <f>AVERAGEIFS('New data'!$AM:$AM,'New data'!$E:$E,$A12)</f>
        <v>0.95337697161003054</v>
      </c>
      <c r="F12" s="3">
        <f t="shared" si="4"/>
        <v>0.95337697161003054</v>
      </c>
      <c r="G12" s="3">
        <f>ABS($D12-$F12)</f>
        <v>0.90887255937358502</v>
      </c>
    </row>
    <row r="13" spans="1:9" x14ac:dyDescent="0.25">
      <c r="A13" t="s">
        <v>597</v>
      </c>
      <c r="B13" s="3">
        <f>AVERAGEIFS('New data'!$N:$N,'New data'!$E:$E,$A13)</f>
        <v>0.59200000762939398</v>
      </c>
      <c r="C13" s="36">
        <f>(AVERAGEIFS('New data'!$J:$J,'New data'!$E:$E,$A13)-AVERAGEIFS('New data'!$L:$L,'New data'!$E:$E,$A13))/AVERAGEIFS('New data'!$L:$L,'New data'!$E:$E,$A13)</f>
        <v>-0.16679195632467553</v>
      </c>
      <c r="D13" s="34">
        <f t="shared" si="3"/>
        <v>0.16679195632467553</v>
      </c>
      <c r="E13" s="36">
        <f>AVERAGEIFS('New data'!$AM:$AM,'New data'!$E:$E,$A13)</f>
        <v>0.64255374385629127</v>
      </c>
      <c r="F13" s="3">
        <f t="shared" si="4"/>
        <v>0.64255374385629127</v>
      </c>
      <c r="G13" s="34">
        <f>ABS($B13-$F13)</f>
        <v>5.0553736226897295E-2</v>
      </c>
      <c r="H13" s="3">
        <f>AVERAGEIFS('New data'!$Q:$Q,'New data'!$E:$E,$A13)</f>
        <v>0.68322086334228505</v>
      </c>
      <c r="I13" s="14">
        <f>AVERAGEIFS('New data'!$J:$J,'New data'!$E:$E,$A13)</f>
        <v>80.182022094726506</v>
      </c>
    </row>
    <row r="14" spans="1:9" hidden="1" x14ac:dyDescent="0.25">
      <c r="A14" t="s">
        <v>538</v>
      </c>
      <c r="B14" s="3">
        <f>AVERAGEIFS('New data'!$N:$N,'New data'!$E:$E,$A14)</f>
        <v>9.8999999463558197E-2</v>
      </c>
      <c r="C14" s="34">
        <f>(AVERAGEIFS('New data'!$J:$J,'New data'!$E:$E,$A14)-AVERAGEIFS('New data'!$L:$L,'New data'!$E:$E,$A14))/AVERAGEIFS('New data'!$L:$L,'New data'!$E:$E,$A14)</f>
        <v>-4.0846969878073998E-3</v>
      </c>
      <c r="D14" s="3">
        <f t="shared" si="3"/>
        <v>4.0846969878073998E-3</v>
      </c>
      <c r="E14" s="3">
        <f>AVERAGEIFS('New data'!$AM:$AM,'New data'!$E:$E,$A14)</f>
        <v>0.99576210559043543</v>
      </c>
      <c r="F14" s="3">
        <f t="shared" si="4"/>
        <v>0.99576210559043543</v>
      </c>
      <c r="G14" s="3">
        <f>ABS($D14-$F14)</f>
        <v>0.99167740860262799</v>
      </c>
    </row>
    <row r="15" spans="1:9" hidden="1" x14ac:dyDescent="0.25">
      <c r="A15" t="s">
        <v>512</v>
      </c>
      <c r="B15" s="3">
        <f>AVERAGEIFS('New data'!$N:$N,'New data'!$E:$E,$A15)</f>
        <v>0.53200000524520796</v>
      </c>
      <c r="C15" s="34">
        <f>(AVERAGEIFS('New data'!$J:$J,'New data'!$E:$E,$A15)-AVERAGEIFS('New data'!$L:$L,'New data'!$E:$E,$A15))/AVERAGEIFS('New data'!$L:$L,'New data'!$E:$E,$A15)</f>
        <v>-3.723147808903552E-2</v>
      </c>
      <c r="D15" s="3">
        <f t="shared" si="3"/>
        <v>3.723147808903552E-2</v>
      </c>
      <c r="E15" s="3">
        <f>AVERAGEIFS('New data'!$AM:$AM,'New data'!$E:$E,$A15)</f>
        <v>0.89212284214515614</v>
      </c>
      <c r="F15" s="3">
        <f t="shared" si="4"/>
        <v>0.89212284214515614</v>
      </c>
      <c r="G15" s="3">
        <f>ABS($D15-$F15)</f>
        <v>0.85489136405612065</v>
      </c>
    </row>
    <row r="16" spans="1:9" hidden="1" x14ac:dyDescent="0.25">
      <c r="A16" t="s">
        <v>415</v>
      </c>
      <c r="B16" s="3">
        <f>AVERAGEIFS('New data'!$N:$N,'New data'!$E:$E,$A16)</f>
        <v>0.111000001430511</v>
      </c>
      <c r="C16" s="34">
        <f>(AVERAGEIFS('New data'!$J:$J,'New data'!$E:$E,$A16)-AVERAGEIFS('New data'!$L:$L,'New data'!$E:$E,$A16))/AVERAGEIFS('New data'!$L:$L,'New data'!$E:$E,$A16)</f>
        <v>-5.0373585534391294E-2</v>
      </c>
      <c r="D16" s="3">
        <f t="shared" si="3"/>
        <v>5.0373585534391294E-2</v>
      </c>
      <c r="E16" s="3">
        <f>AVERAGEIFS('New data'!$AM:$AM,'New data'!$E:$E,$A16)</f>
        <v>0.94783679621376327</v>
      </c>
      <c r="F16" s="3">
        <f t="shared" si="4"/>
        <v>0.94783679621376327</v>
      </c>
      <c r="G16" s="3">
        <f>ABS($D16-$F16)</f>
        <v>0.89746321067937196</v>
      </c>
    </row>
    <row r="17" spans="1:9" x14ac:dyDescent="0.25">
      <c r="A17" t="s">
        <v>618</v>
      </c>
      <c r="B17" s="3">
        <f>AVERAGEIFS('New data'!$N:$N,'New data'!$E:$E,$A17)</f>
        <v>0.558000028133392</v>
      </c>
      <c r="C17" s="36">
        <f>(AVERAGEIFS('New data'!$J:$J,'New data'!$E:$E,$A17)-AVERAGEIFS('New data'!$L:$L,'New data'!$E:$E,$A17))/AVERAGEIFS('New data'!$L:$L,'New data'!$E:$E,$A17)</f>
        <v>-0.18262579377028773</v>
      </c>
      <c r="D17" s="34">
        <f t="shared" si="3"/>
        <v>0.18262579377028773</v>
      </c>
      <c r="E17" s="36">
        <f>AVERAGEIFS('New data'!$AM:$AM,'New data'!$E:$E,$A17)</f>
        <v>0.6133246993592415</v>
      </c>
      <c r="F17" s="3">
        <f t="shared" si="4"/>
        <v>0.6133246993592415</v>
      </c>
      <c r="G17" s="34">
        <f>ABS($B17-$F17)</f>
        <v>5.5324671225849498E-2</v>
      </c>
      <c r="H17" s="3">
        <f>AVERAGEIFS('New data'!$Q:$Q,'New data'!$E:$E,$A17)</f>
        <v>0.73644262552261297</v>
      </c>
      <c r="I17" s="14">
        <f>AVERAGEIFS('New data'!$J:$J,'New data'!$E:$E,$A17)</f>
        <v>82.753974914550696</v>
      </c>
    </row>
    <row r="18" spans="1:9" hidden="1" x14ac:dyDescent="0.25">
      <c r="A18" t="s">
        <v>410</v>
      </c>
      <c r="B18" s="3">
        <f>AVERAGEIFS('New data'!$N:$N,'New data'!$E:$E,$A18)</f>
        <v>9.8999999463558197E-2</v>
      </c>
      <c r="C18" s="34">
        <f>(AVERAGEIFS('New data'!$J:$J,'New data'!$E:$E,$A18)-AVERAGEIFS('New data'!$L:$L,'New data'!$E:$E,$A18))/AVERAGEIFS('New data'!$L:$L,'New data'!$E:$E,$A18)</f>
        <v>4.7521423760847675E-3</v>
      </c>
      <c r="D18" s="3">
        <f t="shared" si="3"/>
        <v>4.7521423760847675E-3</v>
      </c>
      <c r="E18" s="3">
        <f>AVERAGEIFS('New data'!$AM:$AM,'New data'!$E:$E,$A18)</f>
        <v>1.0049446961368325</v>
      </c>
      <c r="F18" s="3">
        <f t="shared" si="4"/>
        <v>1.0049446961368325</v>
      </c>
      <c r="G18" s="3">
        <f>ABS($D18-$F18)</f>
        <v>1.0001925537607477</v>
      </c>
    </row>
    <row r="19" spans="1:9" hidden="1" x14ac:dyDescent="0.25">
      <c r="A19" t="s">
        <v>466</v>
      </c>
      <c r="B19" s="3">
        <f>AVERAGEIFS('New data'!$N:$N,'New data'!$E:$E,$A19)</f>
        <v>9.8999999463558197E-2</v>
      </c>
      <c r="C19" s="34">
        <f>(AVERAGEIFS('New data'!$J:$J,'New data'!$E:$E,$A19)-AVERAGEIFS('New data'!$L:$L,'New data'!$E:$E,$A19))/AVERAGEIFS('New data'!$L:$L,'New data'!$E:$E,$A19)</f>
        <v>3.1713221446427638E-2</v>
      </c>
      <c r="D19" s="3">
        <f t="shared" si="3"/>
        <v>3.1713221446427638E-2</v>
      </c>
      <c r="E19" s="3">
        <f>AVERAGEIFS('New data'!$AM:$AM,'New data'!$E:$E,$A19)</f>
        <v>1.0328502203765595</v>
      </c>
      <c r="F19" s="3">
        <f t="shared" si="4"/>
        <v>1.0328502203765595</v>
      </c>
      <c r="G19" s="3">
        <f>ABS($D19-$F19)</f>
        <v>1.0011369989301317</v>
      </c>
    </row>
    <row r="20" spans="1:9" x14ac:dyDescent="0.25">
      <c r="A20" t="s">
        <v>639</v>
      </c>
      <c r="B20" s="3">
        <f>AVERAGEIFS('New data'!$N:$N,'New data'!$E:$E,$A20)</f>
        <v>0.90299999713897705</v>
      </c>
      <c r="C20" s="36">
        <f>(AVERAGEIFS('New data'!$J:$J,'New data'!$E:$E,$A20)-AVERAGEIFS('New data'!$L:$L,'New data'!$E:$E,$A20))/AVERAGEIFS('New data'!$L:$L,'New data'!$E:$E,$A20)</f>
        <v>-8.949427502856161E-2</v>
      </c>
      <c r="D20" s="34">
        <f t="shared" si="3"/>
        <v>8.949427502856161E-2</v>
      </c>
      <c r="E20" s="36">
        <f>AVERAGEIFS('New data'!$AM:$AM,'New data'!$E:$E,$A20)</f>
        <v>0.84013148246507641</v>
      </c>
      <c r="F20" s="3">
        <f t="shared" si="4"/>
        <v>0.84013148246507641</v>
      </c>
      <c r="G20" s="34">
        <f>ABS($B20-$F20)</f>
        <v>6.2868514673900644E-2</v>
      </c>
      <c r="H20" s="3">
        <f>AVERAGEIFS('New data'!$Q:$Q,'New data'!$E:$E,$A20)</f>
        <v>0.60385316610336304</v>
      </c>
      <c r="I20" s="14">
        <f>AVERAGEIFS('New data'!$J:$J,'New data'!$E:$E,$A20)</f>
        <v>87.915367126464801</v>
      </c>
    </row>
    <row r="21" spans="1:9" hidden="1" x14ac:dyDescent="0.25">
      <c r="A21" t="s">
        <v>497</v>
      </c>
      <c r="B21" s="3">
        <f>AVERAGEIFS('New data'!$N:$N,'New data'!$E:$E,$A21)</f>
        <v>0.103000000119209</v>
      </c>
      <c r="C21" s="34">
        <f>(AVERAGEIFS('New data'!$J:$J,'New data'!$E:$E,$A21)-AVERAGEIFS('New data'!$L:$L,'New data'!$E:$E,$A21))/AVERAGEIFS('New data'!$L:$L,'New data'!$E:$E,$A21)</f>
        <v>1.0001059282244781E-2</v>
      </c>
      <c r="D21" s="3">
        <f t="shared" si="3"/>
        <v>1.0001059282244781E-2</v>
      </c>
      <c r="E21" s="3">
        <f>AVERAGEIFS('New data'!$AM:$AM,'New data'!$E:$E,$A21)</f>
        <v>1.0105722934512966</v>
      </c>
      <c r="F21" s="3">
        <f t="shared" si="4"/>
        <v>1.0105722934512966</v>
      </c>
      <c r="G21" s="3">
        <f>ABS($D21-$F21)</f>
        <v>1.0005712341690518</v>
      </c>
    </row>
    <row r="22" spans="1:9" hidden="1" x14ac:dyDescent="0.25">
      <c r="A22" t="s">
        <v>467</v>
      </c>
      <c r="B22" s="3">
        <f>AVERAGEIFS('New data'!$N:$N,'New data'!$E:$E,$A22)</f>
        <v>0.104000002145767</v>
      </c>
      <c r="C22" s="34">
        <f>(AVERAGEIFS('New data'!$J:$J,'New data'!$E:$E,$A22)-AVERAGEIFS('New data'!$L:$L,'New data'!$E:$E,$A22))/AVERAGEIFS('New data'!$L:$L,'New data'!$E:$E,$A22)</f>
        <v>6.594640305000285E-2</v>
      </c>
      <c r="D22" s="3">
        <f t="shared" si="3"/>
        <v>6.594640305000285E-2</v>
      </c>
      <c r="E22" s="3">
        <f>AVERAGEIFS('New data'!$AM:$AM,'New data'!$E:$E,$A22)</f>
        <v>1.0678372376346514</v>
      </c>
      <c r="F22" s="3">
        <f t="shared" si="4"/>
        <v>1.0678372376346514</v>
      </c>
      <c r="G22" s="3">
        <f>ABS($D22-$F22)</f>
        <v>1.0018908345846487</v>
      </c>
    </row>
    <row r="23" spans="1:9" hidden="1" x14ac:dyDescent="0.25">
      <c r="A23" t="s">
        <v>494</v>
      </c>
      <c r="B23" s="3">
        <f>AVERAGEIFS('New data'!$N:$N,'New data'!$E:$E,$A23)</f>
        <v>0.104000002145767</v>
      </c>
      <c r="C23" s="34">
        <f>(AVERAGEIFS('New data'!$J:$J,'New data'!$E:$E,$A23)-AVERAGEIFS('New data'!$L:$L,'New data'!$E:$E,$A23))/AVERAGEIFS('New data'!$L:$L,'New data'!$E:$E,$A23)</f>
        <v>2.8198613119983368E-2</v>
      </c>
      <c r="D23" s="3">
        <f t="shared" si="3"/>
        <v>2.8198613119983368E-2</v>
      </c>
      <c r="E23" s="3">
        <f>AVERAGEIFS('New data'!$AM:$AM,'New data'!$E:$E,$A23)</f>
        <v>1.0290449182548653</v>
      </c>
      <c r="F23" s="3">
        <f t="shared" si="4"/>
        <v>1.0290449182548653</v>
      </c>
      <c r="G23" s="3">
        <f>ABS($D23-$F23)</f>
        <v>1.0008463051348819</v>
      </c>
    </row>
    <row r="24" spans="1:9" x14ac:dyDescent="0.25">
      <c r="A24" t="s">
        <v>593</v>
      </c>
      <c r="B24" s="3">
        <f>AVERAGEIFS('New data'!$N:$N,'New data'!$E:$E,$A24)</f>
        <v>0.64700001478195102</v>
      </c>
      <c r="C24" s="36">
        <f>(AVERAGEIFS('New data'!$J:$J,'New data'!$E:$E,$A24)-AVERAGEIFS('New data'!$L:$L,'New data'!$E:$E,$A24))/AVERAGEIFS('New data'!$L:$L,'New data'!$E:$E,$A24)</f>
        <v>-0.18156681328085011</v>
      </c>
      <c r="D24" s="34">
        <f t="shared" si="3"/>
        <v>0.18156681328085011</v>
      </c>
      <c r="E24" s="36">
        <f>AVERAGEIFS('New data'!$AM:$AM,'New data'!$E:$E,$A24)</f>
        <v>0.57777493330599927</v>
      </c>
      <c r="F24" s="3">
        <f t="shared" si="4"/>
        <v>0.57777493330599927</v>
      </c>
      <c r="G24" s="34">
        <f>ABS($B24-$F24)</f>
        <v>6.9225081475951744E-2</v>
      </c>
      <c r="H24" s="3">
        <f>AVERAGEIFS('New data'!$Q:$Q,'New data'!$E:$E,$A24)</f>
        <v>0.77175974845886197</v>
      </c>
      <c r="I24" s="14">
        <f>AVERAGEIFS('New data'!$J:$J,'New data'!$E:$E,$A24)</f>
        <v>111.057884216308</v>
      </c>
    </row>
    <row r="25" spans="1:9" x14ac:dyDescent="0.25">
      <c r="A25" t="s">
        <v>605</v>
      </c>
      <c r="B25" s="3">
        <f>AVERAGEIFS('New data'!$N:$N,'New data'!$E:$E,$A25)</f>
        <v>0.43700000643730103</v>
      </c>
      <c r="C25" s="36">
        <f>(AVERAGEIFS('New data'!$J:$J,'New data'!$E:$E,$A25)-AVERAGEIFS('New data'!$L:$L,'New data'!$E:$E,$A25))/AVERAGEIFS('New data'!$L:$L,'New data'!$E:$E,$A25)</f>
        <v>-9.63170417021042E-2</v>
      </c>
      <c r="D25" s="34">
        <f t="shared" si="3"/>
        <v>9.63170417021042E-2</v>
      </c>
      <c r="E25" s="36">
        <f>AVERAGEIFS('New data'!$AM:$AM,'New data'!$E:$E,$A25)</f>
        <v>0.51007086754366804</v>
      </c>
      <c r="F25" s="3">
        <f t="shared" si="4"/>
        <v>0.51007086754366804</v>
      </c>
      <c r="G25" s="34">
        <f>ABS($B25-$F25)</f>
        <v>7.3070861106367013E-2</v>
      </c>
      <c r="H25" s="3">
        <f>AVERAGEIFS('New data'!$Q:$Q,'New data'!$E:$E,$A25)</f>
        <v>0.38601073622703502</v>
      </c>
      <c r="I25" s="14">
        <f>AVERAGEIFS('New data'!$J:$J,'New data'!$E:$E,$A25)</f>
        <v>50.5971069335937</v>
      </c>
    </row>
    <row r="26" spans="1:9" hidden="1" x14ac:dyDescent="0.25">
      <c r="A26" t="s">
        <v>411</v>
      </c>
      <c r="B26" s="3">
        <f>AVERAGEIFS('New data'!$N:$N,'New data'!$E:$E,$A26)</f>
        <v>0.104000002145767</v>
      </c>
      <c r="C26" s="34">
        <f>(AVERAGEIFS('New data'!$J:$J,'New data'!$E:$E,$A26)-AVERAGEIFS('New data'!$L:$L,'New data'!$E:$E,$A26))/AVERAGEIFS('New data'!$L:$L,'New data'!$E:$E,$A26)</f>
        <v>-4.7634781389907163E-2</v>
      </c>
      <c r="D26" s="3">
        <f t="shared" si="3"/>
        <v>4.7634781389907163E-2</v>
      </c>
      <c r="E26" s="3">
        <f>AVERAGEIFS('New data'!$AM:$AM,'New data'!$E:$E,$A26)</f>
        <v>0.95053759965789453</v>
      </c>
      <c r="F26" s="3">
        <f t="shared" si="4"/>
        <v>0.95053759965789453</v>
      </c>
      <c r="G26" s="3">
        <f t="shared" ref="G26:G31" si="5">ABS($D26-$F26)</f>
        <v>0.90290281826798735</v>
      </c>
    </row>
    <row r="27" spans="1:9" hidden="1" x14ac:dyDescent="0.25">
      <c r="A27" t="s">
        <v>413</v>
      </c>
      <c r="B27" s="3">
        <f>AVERAGEIFS('New data'!$N:$N,'New data'!$E:$E,$A27)</f>
        <v>0.89200001955032304</v>
      </c>
      <c r="C27" s="34">
        <f>(AVERAGEIFS('New data'!$J:$J,'New data'!$E:$E,$A27)-AVERAGEIFS('New data'!$L:$L,'New data'!$E:$E,$A27))/AVERAGEIFS('New data'!$L:$L,'New data'!$E:$E,$A27)</f>
        <v>-8.4297247097820716E-2</v>
      </c>
      <c r="D27" s="3">
        <f t="shared" si="3"/>
        <v>8.4297247097820716E-2</v>
      </c>
      <c r="E27" s="3">
        <f>AVERAGEIFS('New data'!$AM:$AM,'New data'!$E:$E,$A27)</f>
        <v>0.86856963504526263</v>
      </c>
      <c r="F27" s="3">
        <f t="shared" si="4"/>
        <v>0.86856963504526263</v>
      </c>
      <c r="G27" s="3">
        <f t="shared" si="5"/>
        <v>0.78427238794744192</v>
      </c>
    </row>
    <row r="28" spans="1:9" hidden="1" x14ac:dyDescent="0.25">
      <c r="A28" t="s">
        <v>424</v>
      </c>
      <c r="B28" s="3">
        <f>AVERAGEIFS('New data'!$N:$N,'New data'!$E:$E,$A28)</f>
        <v>0.86199998855590798</v>
      </c>
      <c r="C28" s="34">
        <f>(AVERAGEIFS('New data'!$J:$J,'New data'!$E:$E,$A28)-AVERAGEIFS('New data'!$L:$L,'New data'!$E:$E,$A28))/AVERAGEIFS('New data'!$L:$L,'New data'!$E:$E,$A28)</f>
        <v>-3.3958262312892708E-2</v>
      </c>
      <c r="D28" s="3">
        <f t="shared" si="3"/>
        <v>3.3958262312892708E-2</v>
      </c>
      <c r="E28" s="3">
        <f>AVERAGEIFS('New data'!$AM:$AM,'New data'!$E:$E,$A28)</f>
        <v>0.94548074119136849</v>
      </c>
      <c r="F28" s="3">
        <f t="shared" si="4"/>
        <v>0.94548074119136849</v>
      </c>
      <c r="G28" s="3">
        <f t="shared" si="5"/>
        <v>0.91152247887847582</v>
      </c>
    </row>
    <row r="29" spans="1:9" hidden="1" x14ac:dyDescent="0.25">
      <c r="A29" t="s">
        <v>441</v>
      </c>
      <c r="B29" s="3">
        <f>AVERAGEIFS('New data'!$N:$N,'New data'!$E:$E,$A29)</f>
        <v>0.103000000119209</v>
      </c>
      <c r="C29" s="34">
        <f>(AVERAGEIFS('New data'!$J:$J,'New data'!$E:$E,$A29)-AVERAGEIFS('New data'!$L:$L,'New data'!$E:$E,$A29))/AVERAGEIFS('New data'!$L:$L,'New data'!$E:$E,$A29)</f>
        <v>0.8340035861059778</v>
      </c>
      <c r="D29" s="3">
        <f t="shared" si="3"/>
        <v>0.8340035861059778</v>
      </c>
      <c r="E29" s="3">
        <f>AVERAGEIFS('New data'!$AM:$AM,'New data'!$E:$E,$A29)</f>
        <v>1.8811861967876093</v>
      </c>
      <c r="F29" s="3">
        <f t="shared" si="4"/>
        <v>1.8811861967876093</v>
      </c>
      <c r="G29" s="3">
        <f t="shared" si="5"/>
        <v>1.0471826106816315</v>
      </c>
    </row>
    <row r="30" spans="1:9" hidden="1" x14ac:dyDescent="0.25">
      <c r="A30" t="s">
        <v>438</v>
      </c>
      <c r="B30" s="3">
        <f>AVERAGEIFS('New data'!$N:$N,'New data'!$E:$E,$A30)</f>
        <v>0.104000002145767</v>
      </c>
      <c r="C30" s="34">
        <f>(AVERAGEIFS('New data'!$J:$J,'New data'!$E:$E,$A30)-AVERAGEIFS('New data'!$L:$L,'New data'!$E:$E,$A30))/AVERAGEIFS('New data'!$L:$L,'New data'!$E:$E,$A30)</f>
        <v>-8.8141132840287698E-2</v>
      </c>
      <c r="D30" s="3">
        <f t="shared" si="3"/>
        <v>8.8141132840287698E-2</v>
      </c>
      <c r="E30" s="3">
        <f>AVERAGEIFS('New data'!$AM:$AM,'New data'!$E:$E,$A30)</f>
        <v>0.90897123440900551</v>
      </c>
      <c r="F30" s="3">
        <f t="shared" si="4"/>
        <v>0.90897123440900551</v>
      </c>
      <c r="G30" s="3">
        <f t="shared" si="5"/>
        <v>0.82083010156871783</v>
      </c>
    </row>
    <row r="31" spans="1:9" hidden="1" x14ac:dyDescent="0.25">
      <c r="A31" t="s">
        <v>471</v>
      </c>
      <c r="B31" s="3">
        <f>AVERAGEIFS('New data'!$N:$N,'New data'!$E:$E,$A31)</f>
        <v>0.111000001430511</v>
      </c>
      <c r="C31" s="34">
        <f>(AVERAGEIFS('New data'!$J:$J,'New data'!$E:$E,$A31)-AVERAGEIFS('New data'!$L:$L,'New data'!$E:$E,$A31))/AVERAGEIFS('New data'!$L:$L,'New data'!$E:$E,$A31)</f>
        <v>7.5280680593743821E-2</v>
      </c>
      <c r="D31" s="3">
        <f t="shared" si="3"/>
        <v>7.5280680593743821E-2</v>
      </c>
      <c r="E31" s="3">
        <f>AVERAGEIFS('New data'!$AM:$AM,'New data'!$E:$E,$A31)</f>
        <v>1.0776848024404808</v>
      </c>
      <c r="F31" s="3">
        <f t="shared" si="4"/>
        <v>1.0776848024404808</v>
      </c>
      <c r="G31" s="3">
        <f t="shared" si="5"/>
        <v>1.002404121846737</v>
      </c>
    </row>
    <row r="32" spans="1:9" x14ac:dyDescent="0.25">
      <c r="A32" t="s">
        <v>607</v>
      </c>
      <c r="B32" s="3">
        <f>AVERAGEIFS('New data'!$N:$N,'New data'!$E:$E,$A32)</f>
        <v>1</v>
      </c>
      <c r="C32" s="36">
        <f>(AVERAGEIFS('New data'!$J:$J,'New data'!$E:$E,$A32)-AVERAGEIFS('New data'!$L:$L,'New data'!$E:$E,$A32))/AVERAGEIFS('New data'!$L:$L,'New data'!$E:$E,$A32)</f>
        <v>-7.2640590469179048E-2</v>
      </c>
      <c r="D32" s="34">
        <f t="shared" si="3"/>
        <v>7.2640590469179048E-2</v>
      </c>
      <c r="E32" s="36">
        <f>AVERAGEIFS('New data'!$AM:$AM,'New data'!$E:$E,$A32)</f>
        <v>0.92166943072704666</v>
      </c>
      <c r="F32" s="3">
        <f t="shared" si="4"/>
        <v>0.92166943072704666</v>
      </c>
      <c r="G32" s="34">
        <f>ABS($B32-$F32)</f>
        <v>7.8330569272953343E-2</v>
      </c>
      <c r="H32" s="3">
        <f>AVERAGEIFS('New data'!$Q:$Q,'New data'!$E:$E,$A32)</f>
        <v>0.634998619556427</v>
      </c>
      <c r="I32" s="14">
        <f>AVERAGEIFS('New data'!$J:$J,'New data'!$E:$E,$A32)</f>
        <v>189.47019958496</v>
      </c>
    </row>
    <row r="33" spans="1:9" x14ac:dyDescent="0.25">
      <c r="A33" t="s">
        <v>595</v>
      </c>
      <c r="B33" s="3">
        <f>AVERAGEIFS('New data'!$N:$N,'New data'!$E:$E,$A33)</f>
        <v>0.64899998903274503</v>
      </c>
      <c r="C33" s="36">
        <f>(AVERAGEIFS('New data'!$J:$J,'New data'!$E:$E,$A33)-AVERAGEIFS('New data'!$L:$L,'New data'!$E:$E,$A33))/AVERAGEIFS('New data'!$L:$L,'New data'!$E:$E,$A33)</f>
        <v>-0.17498197909174926</v>
      </c>
      <c r="D33" s="34">
        <f t="shared" si="3"/>
        <v>0.17498197909174926</v>
      </c>
      <c r="E33" s="36">
        <f>AVERAGEIFS('New data'!$AM:$AM,'New data'!$E:$E,$A33)</f>
        <v>0.74629693669111219</v>
      </c>
      <c r="F33" s="3">
        <f t="shared" si="4"/>
        <v>0.74629693669111219</v>
      </c>
      <c r="G33" s="34">
        <f>ABS($B33-$F33)</f>
        <v>9.7296947658367161E-2</v>
      </c>
      <c r="H33" s="3">
        <f>AVERAGEIFS('New data'!$Q:$Q,'New data'!$E:$E,$A33)</f>
        <v>0.57274359464645297</v>
      </c>
      <c r="I33" s="14">
        <f>AVERAGEIFS('New data'!$J:$J,'New data'!$E:$E,$A33)</f>
        <v>77.165237426757798</v>
      </c>
    </row>
    <row r="34" spans="1:9" x14ac:dyDescent="0.25">
      <c r="A34" t="s">
        <v>641</v>
      </c>
      <c r="B34" s="3">
        <f>AVERAGEIFS('New data'!$N:$N,'New data'!$E:$E,$A34)</f>
        <v>0.990999996662139</v>
      </c>
      <c r="C34" s="36">
        <f>(AVERAGEIFS('New data'!$J:$J,'New data'!$E:$E,$A34)-AVERAGEIFS('New data'!$L:$L,'New data'!$E:$E,$A34))/AVERAGEIFS('New data'!$L:$L,'New data'!$E:$E,$A34)</f>
        <v>-3.461444058008234E-2</v>
      </c>
      <c r="D34" s="34">
        <f t="shared" si="3"/>
        <v>3.461444058008234E-2</v>
      </c>
      <c r="E34" s="36">
        <f>AVERAGEIFS('New data'!$AM:$AM,'New data'!$E:$E,$A34)</f>
        <v>0.88517182448815535</v>
      </c>
      <c r="F34" s="3">
        <f t="shared" si="4"/>
        <v>0.88517182448815535</v>
      </c>
      <c r="G34" s="34">
        <f>ABS($B34-$F34)</f>
        <v>0.10582817217398366</v>
      </c>
      <c r="H34" s="3">
        <f>AVERAGEIFS('New data'!$Q:$Q,'New data'!$E:$E,$A34)</f>
        <v>0.53669410943984897</v>
      </c>
      <c r="I34" s="14">
        <f>AVERAGEIFS('New data'!$J:$J,'New data'!$E:$E,$A34)</f>
        <v>185.74620056152301</v>
      </c>
    </row>
    <row r="35" spans="1:9" hidden="1" x14ac:dyDescent="0.25">
      <c r="A35" t="s">
        <v>503</v>
      </c>
      <c r="B35" s="3">
        <f>AVERAGEIFS('New data'!$N:$N,'New data'!$E:$E,$A35)</f>
        <v>0.112999998033046</v>
      </c>
      <c r="C35" s="34">
        <f>(AVERAGEIFS('New data'!$J:$J,'New data'!$E:$E,$A35)-AVERAGEIFS('New data'!$L:$L,'New data'!$E:$E,$A35))/AVERAGEIFS('New data'!$L:$L,'New data'!$E:$E,$A35)</f>
        <v>4.2172685928233047E-2</v>
      </c>
      <c r="D35" s="3">
        <f t="shared" si="3"/>
        <v>4.2172685928233047E-2</v>
      </c>
      <c r="E35" s="3">
        <f>AVERAGEIFS('New data'!$AM:$AM,'New data'!$E:$E,$A35)</f>
        <v>1.0434619099643834</v>
      </c>
      <c r="F35" s="3">
        <f t="shared" si="4"/>
        <v>1.0434619099643834</v>
      </c>
      <c r="G35" s="3">
        <f t="shared" ref="G35:G40" si="6">ABS($D35-$F35)</f>
        <v>1.0012892240361504</v>
      </c>
    </row>
    <row r="36" spans="1:9" hidden="1" x14ac:dyDescent="0.25">
      <c r="A36" t="s">
        <v>447</v>
      </c>
      <c r="B36" s="3">
        <f>AVERAGEIFS('New data'!$N:$N,'New data'!$E:$E,$A36)</f>
        <v>0.112999998033046</v>
      </c>
      <c r="C36" s="34">
        <f>(AVERAGEIFS('New data'!$J:$J,'New data'!$E:$E,$A36)-AVERAGEIFS('New data'!$L:$L,'New data'!$E:$E,$A36))/AVERAGEIFS('New data'!$L:$L,'New data'!$E:$E,$A36)</f>
        <v>1.0108873059487067</v>
      </c>
      <c r="D36" s="3">
        <f t="shared" si="3"/>
        <v>1.0108873059487067</v>
      </c>
      <c r="E36" s="3">
        <f>AVERAGEIFS('New data'!$AM:$AM,'New data'!$E:$E,$A36)</f>
        <v>2.0551741094179414</v>
      </c>
      <c r="F36" s="3">
        <f t="shared" si="4"/>
        <v>2.0551741094179414</v>
      </c>
      <c r="G36" s="3">
        <f t="shared" si="6"/>
        <v>1.0442868034692347</v>
      </c>
    </row>
    <row r="37" spans="1:9" hidden="1" x14ac:dyDescent="0.25">
      <c r="A37" t="s">
        <v>496</v>
      </c>
      <c r="B37" s="3">
        <f>AVERAGEIFS('New data'!$N:$N,'New data'!$E:$E,$A37)</f>
        <v>0.12700000405311501</v>
      </c>
      <c r="C37" s="34">
        <f>(AVERAGEIFS('New data'!$J:$J,'New data'!$E:$E,$A37)-AVERAGEIFS('New data'!$L:$L,'New data'!$E:$E,$A37))/AVERAGEIFS('New data'!$L:$L,'New data'!$E:$E,$A37)</f>
        <v>5.4290808394108922E-2</v>
      </c>
      <c r="D37" s="3">
        <f t="shared" si="3"/>
        <v>5.4290808394108922E-2</v>
      </c>
      <c r="E37" s="3">
        <f>AVERAGEIFS('New data'!$AM:$AM,'New data'!$E:$E,$A37)</f>
        <v>1.0561916003640313</v>
      </c>
      <c r="F37" s="3">
        <f t="shared" si="4"/>
        <v>1.0561916003640313</v>
      </c>
      <c r="G37" s="3">
        <f t="shared" si="6"/>
        <v>1.0019007919699223</v>
      </c>
    </row>
    <row r="38" spans="1:9" hidden="1" x14ac:dyDescent="0.25">
      <c r="A38" t="s">
        <v>509</v>
      </c>
      <c r="B38" s="3">
        <f>AVERAGEIFS('New data'!$N:$N,'New data'!$E:$E,$A38)</f>
        <v>0.70700001716613703</v>
      </c>
      <c r="C38" s="34">
        <f>(AVERAGEIFS('New data'!$J:$J,'New data'!$E:$E,$A38)-AVERAGEIFS('New data'!$L:$L,'New data'!$E:$E,$A38))/AVERAGEIFS('New data'!$L:$L,'New data'!$E:$E,$A38)</f>
        <v>-0.13289749898447462</v>
      </c>
      <c r="D38" s="3">
        <f t="shared" si="3"/>
        <v>0.13289749898447462</v>
      </c>
      <c r="E38" s="3">
        <f>AVERAGEIFS('New data'!$AM:$AM,'New data'!$E:$E,$A38)</f>
        <v>0.59498212029898068</v>
      </c>
      <c r="F38" s="3">
        <f t="shared" si="4"/>
        <v>0.59498212029898068</v>
      </c>
      <c r="G38" s="3">
        <f t="shared" si="6"/>
        <v>0.46208462131450606</v>
      </c>
    </row>
    <row r="39" spans="1:9" hidden="1" x14ac:dyDescent="0.25">
      <c r="A39" t="s">
        <v>514</v>
      </c>
      <c r="B39" s="3">
        <f>AVERAGEIFS('New data'!$N:$N,'New data'!$E:$E,$A39)</f>
        <v>0.44800001382827698</v>
      </c>
      <c r="C39" s="34">
        <f>(AVERAGEIFS('New data'!$J:$J,'New data'!$E:$E,$A39)-AVERAGEIFS('New data'!$L:$L,'New data'!$E:$E,$A39))/AVERAGEIFS('New data'!$L:$L,'New data'!$E:$E,$A39)</f>
        <v>0.59357091312916044</v>
      </c>
      <c r="D39" s="3">
        <f t="shared" si="3"/>
        <v>0.59357091312916044</v>
      </c>
      <c r="E39" s="3">
        <f>AVERAGEIFS('New data'!$AM:$AM,'New data'!$E:$E,$A39)</f>
        <v>2.9847753634340575</v>
      </c>
      <c r="F39" s="3">
        <f t="shared" si="4"/>
        <v>2.9847753634340575</v>
      </c>
      <c r="G39" s="3">
        <f t="shared" si="6"/>
        <v>2.391204450304897</v>
      </c>
    </row>
    <row r="40" spans="1:9" hidden="1" x14ac:dyDescent="0.25">
      <c r="A40" t="s">
        <v>448</v>
      </c>
      <c r="B40" s="3">
        <f>AVERAGEIFS('New data'!$N:$N,'New data'!$E:$E,$A40)</f>
        <v>0.90299999713897705</v>
      </c>
      <c r="C40" s="34">
        <f>(AVERAGEIFS('New data'!$J:$J,'New data'!$E:$E,$A40)-AVERAGEIFS('New data'!$L:$L,'New data'!$E:$E,$A40))/AVERAGEIFS('New data'!$L:$L,'New data'!$E:$E,$A40)</f>
        <v>-0.1062647136523255</v>
      </c>
      <c r="D40" s="3">
        <f t="shared" si="3"/>
        <v>0.1062647136523255</v>
      </c>
      <c r="E40" s="3">
        <f>AVERAGEIFS('New data'!$AM:$AM,'New data'!$E:$E,$A40)</f>
        <v>0.82337331979813388</v>
      </c>
      <c r="F40" s="3">
        <f t="shared" si="4"/>
        <v>0.82337331979813388</v>
      </c>
      <c r="G40" s="3">
        <f t="shared" si="6"/>
        <v>0.7171086061458084</v>
      </c>
    </row>
    <row r="41" spans="1:9" x14ac:dyDescent="0.25">
      <c r="A41" t="s">
        <v>649</v>
      </c>
      <c r="B41" s="3">
        <f>AVERAGEIFS('New data'!$N:$N,'New data'!$E:$E,$A41)</f>
        <v>0.64700001478195102</v>
      </c>
      <c r="C41" s="36">
        <f>(AVERAGEIFS('New data'!$J:$J,'New data'!$E:$E,$A41)-AVERAGEIFS('New data'!$L:$L,'New data'!$E:$E,$A41))/AVERAGEIFS('New data'!$L:$L,'New data'!$E:$E,$A41)</f>
        <v>-8.7998708126235281E-2</v>
      </c>
      <c r="D41" s="34">
        <f t="shared" si="3"/>
        <v>8.7998708126235281E-2</v>
      </c>
      <c r="E41" s="36">
        <f>AVERAGEIFS('New data'!$AM:$AM,'New data'!$E:$E,$A41)</f>
        <v>0.76157406410021622</v>
      </c>
      <c r="F41" s="3">
        <f t="shared" si="4"/>
        <v>0.76157406410021622</v>
      </c>
      <c r="G41" s="34">
        <f>ABS($B41-$F41)</f>
        <v>0.1145740493182652</v>
      </c>
      <c r="H41" s="3">
        <f>AVERAGEIFS('New data'!$Q:$Q,'New data'!$E:$E,$A41)</f>
        <v>0.54924112558364802</v>
      </c>
      <c r="I41" s="14">
        <f>AVERAGEIFS('New data'!$J:$J,'New data'!$E:$E,$A41)</f>
        <v>48.129196166992102</v>
      </c>
    </row>
    <row r="42" spans="1:9" hidden="1" x14ac:dyDescent="0.25">
      <c r="A42" t="s">
        <v>440</v>
      </c>
      <c r="B42" s="3">
        <f>AVERAGEIFS('New data'!$N:$N,'New data'!$E:$E,$A42)</f>
        <v>0.12700000405311501</v>
      </c>
      <c r="C42" s="34">
        <f>(AVERAGEIFS('New data'!$J:$J,'New data'!$E:$E,$A42)-AVERAGEIFS('New data'!$L:$L,'New data'!$E:$E,$A42))/AVERAGEIFS('New data'!$L:$L,'New data'!$E:$E,$A42)</f>
        <v>-0.18544238085637949</v>
      </c>
      <c r="D42" s="3">
        <f t="shared" si="3"/>
        <v>0.18544238085637949</v>
      </c>
      <c r="E42" s="3">
        <f>AVERAGEIFS('New data'!$AM:$AM,'New data'!$E:$E,$A42)</f>
        <v>0.80687293849293817</v>
      </c>
      <c r="F42" s="3">
        <f t="shared" si="4"/>
        <v>0.80687293849293817</v>
      </c>
      <c r="G42" s="3">
        <f>ABS($D42-$F42)</f>
        <v>0.62143055763655863</v>
      </c>
    </row>
    <row r="43" spans="1:9" x14ac:dyDescent="0.25">
      <c r="A43" t="s">
        <v>619</v>
      </c>
      <c r="B43" s="3">
        <f>AVERAGEIFS('New data'!$N:$N,'New data'!$E:$E,$A43)</f>
        <v>1</v>
      </c>
      <c r="C43" s="36">
        <f>(AVERAGEIFS('New data'!$J:$J,'New data'!$E:$E,$A43)-AVERAGEIFS('New data'!$L:$L,'New data'!$E:$E,$A43))/AVERAGEIFS('New data'!$L:$L,'New data'!$E:$E,$A43)</f>
        <v>0.13325989935818461</v>
      </c>
      <c r="D43" s="34">
        <f t="shared" si="3"/>
        <v>0.13325989935818461</v>
      </c>
      <c r="E43" s="36">
        <f>AVERAGEIFS('New data'!$AM:$AM,'New data'!$E:$E,$A43)</f>
        <v>1.1173002765568638</v>
      </c>
      <c r="F43" s="3">
        <f t="shared" si="4"/>
        <v>1.1173002765568638</v>
      </c>
      <c r="G43" s="34">
        <f>ABS($B43-$F43)</f>
        <v>0.11730027655686381</v>
      </c>
      <c r="H43" s="3">
        <f>AVERAGEIFS('New data'!$Q:$Q,'New data'!$E:$E,$A43)</f>
        <v>0.79414814710616999</v>
      </c>
      <c r="I43" s="14">
        <f>AVERAGEIFS('New data'!$J:$J,'New data'!$E:$E,$A43)</f>
        <v>171.66433715820301</v>
      </c>
    </row>
    <row r="44" spans="1:9" x14ac:dyDescent="0.25">
      <c r="A44" t="s">
        <v>615</v>
      </c>
      <c r="B44" s="3">
        <f>AVERAGEIFS('New data'!$N:$N,'New data'!$E:$E,$A44)</f>
        <v>1</v>
      </c>
      <c r="C44" s="36">
        <f>(AVERAGEIFS('New data'!$J:$J,'New data'!$E:$E,$A44)-AVERAGEIFS('New data'!$L:$L,'New data'!$E:$E,$A44))/AVERAGEIFS('New data'!$L:$L,'New data'!$E:$E,$A44)</f>
        <v>-0.11706726889268368</v>
      </c>
      <c r="D44" s="34">
        <f t="shared" si="3"/>
        <v>0.11706726889268368</v>
      </c>
      <c r="E44" s="36">
        <f>AVERAGEIFS('New data'!$AM:$AM,'New data'!$E:$E,$A44)</f>
        <v>0.86690409333230312</v>
      </c>
      <c r="F44" s="3">
        <f t="shared" si="4"/>
        <v>0.86690409333230312</v>
      </c>
      <c r="G44" s="34">
        <f>ABS($B44-$F44)</f>
        <v>0.13309590666769688</v>
      </c>
      <c r="H44" s="3">
        <f>AVERAGEIFS('New data'!$Q:$Q,'New data'!$E:$E,$A44)</f>
        <v>0.74940484762191695</v>
      </c>
      <c r="I44" s="14">
        <f>AVERAGEIFS('New data'!$J:$J,'New data'!$E:$E,$A44)</f>
        <v>130.46253967285099</v>
      </c>
    </row>
    <row r="45" spans="1:9" x14ac:dyDescent="0.25">
      <c r="A45" t="s">
        <v>598</v>
      </c>
      <c r="B45" s="3">
        <f>AVERAGEIFS('New data'!$N:$N,'New data'!$E:$E,$A45)</f>
        <v>0.77999997138976995</v>
      </c>
      <c r="C45" s="36">
        <f>(AVERAGEIFS('New data'!$J:$J,'New data'!$E:$E,$A45)-AVERAGEIFS('New data'!$L:$L,'New data'!$E:$E,$A45))/AVERAGEIFS('New data'!$L:$L,'New data'!$E:$E,$A45)</f>
        <v>-0.34638757872431719</v>
      </c>
      <c r="D45" s="34">
        <f t="shared" si="3"/>
        <v>0.34638757872431719</v>
      </c>
      <c r="E45" s="36">
        <f>AVERAGEIFS('New data'!$AM:$AM,'New data'!$E:$E,$A45)</f>
        <v>0.60343796841516806</v>
      </c>
      <c r="F45" s="3">
        <f t="shared" si="4"/>
        <v>0.60343796841516806</v>
      </c>
      <c r="G45" s="34">
        <f>ABS($B45-$F45)</f>
        <v>0.17656200297460189</v>
      </c>
      <c r="H45" s="3">
        <f>AVERAGEIFS('New data'!$Q:$Q,'New data'!$E:$E,$A45)</f>
        <v>0.507252156734466</v>
      </c>
      <c r="I45" s="14">
        <f>AVERAGEIFS('New data'!$J:$J,'New data'!$E:$E,$A45)</f>
        <v>59.732048034667898</v>
      </c>
    </row>
    <row r="46" spans="1:9" hidden="1" x14ac:dyDescent="0.25">
      <c r="A46" t="s">
        <v>495</v>
      </c>
      <c r="B46" s="3">
        <f>AVERAGEIFS('New data'!$N:$N,'New data'!$E:$E,$A46)</f>
        <v>0.168999999761581</v>
      </c>
      <c r="C46" s="34">
        <f>(AVERAGEIFS('New data'!$J:$J,'New data'!$E:$E,$A46)-AVERAGEIFS('New data'!$L:$L,'New data'!$E:$E,$A46))/AVERAGEIFS('New data'!$L:$L,'New data'!$E:$E,$A46)</f>
        <v>6.2584210402799226E-2</v>
      </c>
      <c r="D46" s="3">
        <f t="shared" si="3"/>
        <v>6.2584210402799226E-2</v>
      </c>
      <c r="E46" s="3">
        <f>AVERAGEIFS('New data'!$AM:$AM,'New data'!$E:$E,$A46)</f>
        <v>1.0658906984375012</v>
      </c>
      <c r="F46" s="3">
        <f t="shared" si="4"/>
        <v>1.0658906984375012</v>
      </c>
      <c r="G46" s="3">
        <f>ABS($D46-$F46)</f>
        <v>1.003306488034702</v>
      </c>
    </row>
    <row r="47" spans="1:9" x14ac:dyDescent="0.25">
      <c r="A47" t="s">
        <v>634</v>
      </c>
      <c r="B47" s="3">
        <f>AVERAGEIFS('New data'!$N:$N,'New data'!$E:$E,$A47)</f>
        <v>0.99299997091293302</v>
      </c>
      <c r="C47" s="36">
        <f>(AVERAGEIFS('New data'!$J:$J,'New data'!$E:$E,$A47)-AVERAGEIFS('New data'!$L:$L,'New data'!$E:$E,$A47))/AVERAGEIFS('New data'!$L:$L,'New data'!$E:$E,$A47)</f>
        <v>-0.23353242461097026</v>
      </c>
      <c r="D47" s="34">
        <f t="shared" si="3"/>
        <v>0.23353242461097026</v>
      </c>
      <c r="E47" s="36">
        <f>AVERAGEIFS('New data'!$AM:$AM,'New data'!$E:$E,$A47)</f>
        <v>0.8131188614438345</v>
      </c>
      <c r="F47" s="3">
        <f t="shared" si="4"/>
        <v>0.8131188614438345</v>
      </c>
      <c r="G47" s="34">
        <f>ABS($B47-$F47)</f>
        <v>0.17988110946909852</v>
      </c>
      <c r="H47" s="3">
        <f>AVERAGEIFS('New data'!$Q:$Q,'New data'!$E:$E,$A47)</f>
        <v>0.52255660295486395</v>
      </c>
      <c r="I47" s="14">
        <f>AVERAGEIFS('New data'!$J:$J,'New data'!$E:$E,$A47)</f>
        <v>145.83134460449199</v>
      </c>
    </row>
    <row r="48" spans="1:9" hidden="1" x14ac:dyDescent="0.25">
      <c r="A48" t="s">
        <v>519</v>
      </c>
      <c r="B48" s="3">
        <f>AVERAGEIFS('New data'!$N:$N,'New data'!$E:$E,$A48)</f>
        <v>0.64700001478195102</v>
      </c>
      <c r="C48" s="34">
        <f>(AVERAGEIFS('New data'!$J:$J,'New data'!$E:$E,$A48)-AVERAGEIFS('New data'!$L:$L,'New data'!$E:$E,$A48))/AVERAGEIFS('New data'!$L:$L,'New data'!$E:$E,$A48)</f>
        <v>-0.10112671024909338</v>
      </c>
      <c r="D48" s="3">
        <f t="shared" si="3"/>
        <v>0.10112671024909338</v>
      </c>
      <c r="E48" s="3">
        <f>AVERAGEIFS('New data'!$AM:$AM,'New data'!$E:$E,$A48)</f>
        <v>0.72600472155774742</v>
      </c>
      <c r="F48" s="3">
        <f t="shared" si="4"/>
        <v>0.72600472155774742</v>
      </c>
      <c r="G48" s="3">
        <f>ABS($D48-$F48)</f>
        <v>0.62487801130865406</v>
      </c>
    </row>
    <row r="49" spans="1:9" x14ac:dyDescent="0.25">
      <c r="A49" t="s">
        <v>602</v>
      </c>
      <c r="B49" s="3">
        <f>AVERAGEIFS('New data'!$N:$N,'New data'!$E:$E,$A49)</f>
        <v>0.74400001764297397</v>
      </c>
      <c r="C49" s="36">
        <f>(AVERAGEIFS('New data'!$J:$J,'New data'!$E:$E,$A49)-AVERAGEIFS('New data'!$L:$L,'New data'!$E:$E,$A49))/AVERAGEIFS('New data'!$L:$L,'New data'!$E:$E,$A49)</f>
        <v>-0.33707982187928442</v>
      </c>
      <c r="D49" s="34">
        <f t="shared" si="3"/>
        <v>0.33707982187928442</v>
      </c>
      <c r="E49" s="36">
        <f>AVERAGEIFS('New data'!$AM:$AM,'New data'!$E:$E,$A49)</f>
        <v>0.55825384026641756</v>
      </c>
      <c r="F49" s="3">
        <f t="shared" si="4"/>
        <v>0.55825384026641756</v>
      </c>
      <c r="G49" s="34">
        <f>ABS($B49-$F49)</f>
        <v>0.18574617737655641</v>
      </c>
      <c r="H49" s="3">
        <f>AVERAGEIFS('New data'!$Q:$Q,'New data'!$E:$E,$A49)</f>
        <v>0.78064823150634699</v>
      </c>
      <c r="I49" s="14">
        <f>AVERAGEIFS('New data'!$J:$J,'New data'!$E:$E,$A49)</f>
        <v>64.734176635742102</v>
      </c>
    </row>
    <row r="50" spans="1:9" hidden="1" x14ac:dyDescent="0.25">
      <c r="A50" t="s">
        <v>518</v>
      </c>
      <c r="B50" s="3">
        <f>AVERAGEIFS('New data'!$N:$N,'New data'!$E:$E,$A50)</f>
        <v>0.23299999535083701</v>
      </c>
      <c r="C50" s="34">
        <f>(AVERAGEIFS('New data'!$J:$J,'New data'!$E:$E,$A50)-AVERAGEIFS('New data'!$L:$L,'New data'!$E:$E,$A50))/AVERAGEIFS('New data'!$L:$L,'New data'!$E:$E,$A50)</f>
        <v>4.1649044460771452E-2</v>
      </c>
      <c r="D50" s="3">
        <f t="shared" si="3"/>
        <v>4.1649044460771452E-2</v>
      </c>
      <c r="E50" s="3">
        <f>AVERAGEIFS('New data'!$AM:$AM,'New data'!$E:$E,$A50)</f>
        <v>1.1634894734616454</v>
      </c>
      <c r="F50" s="3">
        <f t="shared" si="4"/>
        <v>1.1634894734616454</v>
      </c>
      <c r="G50" s="3">
        <f>ABS($D50-$F50)</f>
        <v>1.1218404290008739</v>
      </c>
    </row>
    <row r="51" spans="1:9" hidden="1" x14ac:dyDescent="0.25">
      <c r="A51" t="s">
        <v>513</v>
      </c>
      <c r="B51" s="3">
        <f>AVERAGEIFS('New data'!$N:$N,'New data'!$E:$E,$A51)</f>
        <v>0.57800000905990601</v>
      </c>
      <c r="C51" s="34">
        <f>(AVERAGEIFS('New data'!$J:$J,'New data'!$E:$E,$A51)-AVERAGEIFS('New data'!$L:$L,'New data'!$E:$E,$A51))/AVERAGEIFS('New data'!$L:$L,'New data'!$E:$E,$A51)</f>
        <v>-9.5333978146164469E-2</v>
      </c>
      <c r="D51" s="3">
        <f t="shared" si="3"/>
        <v>9.5333978146164469E-2</v>
      </c>
      <c r="E51" s="3">
        <f>AVERAGEIFS('New data'!$AM:$AM,'New data'!$E:$E,$A51)</f>
        <v>0.7520754258306408</v>
      </c>
      <c r="F51" s="3">
        <f t="shared" si="4"/>
        <v>0.7520754258306408</v>
      </c>
      <c r="G51" s="3">
        <f>ABS($D51-$F51)</f>
        <v>0.65674144768447629</v>
      </c>
    </row>
    <row r="52" spans="1:9" x14ac:dyDescent="0.25">
      <c r="A52" t="s">
        <v>591</v>
      </c>
      <c r="B52" s="3">
        <f>AVERAGEIFS('New data'!$N:$N,'New data'!$E:$E,$A52)</f>
        <v>1</v>
      </c>
      <c r="C52" s="36">
        <f>(AVERAGEIFS('New data'!$J:$J,'New data'!$E:$E,$A52)-AVERAGEIFS('New data'!$L:$L,'New data'!$E:$E,$A52))/AVERAGEIFS('New data'!$L:$L,'New data'!$E:$E,$A52)</f>
        <v>0.23671500492009279</v>
      </c>
      <c r="D52" s="34">
        <f t="shared" si="3"/>
        <v>0.23671500492009279</v>
      </c>
      <c r="E52" s="36">
        <f>AVERAGEIFS('New data'!$AM:$AM,'New data'!$E:$E,$A52)</f>
        <v>1.1923843235337779</v>
      </c>
      <c r="F52" s="3">
        <f t="shared" si="4"/>
        <v>1.1923843235337779</v>
      </c>
      <c r="G52" s="34">
        <f>ABS($B52-$F52)</f>
        <v>0.19238432353377788</v>
      </c>
      <c r="H52" s="3">
        <f>AVERAGEIFS('New data'!$Q:$Q,'New data'!$E:$E,$A52)</f>
        <v>0.74778074026107699</v>
      </c>
      <c r="I52" s="14">
        <f>AVERAGEIFS('New data'!$J:$J,'New data'!$E:$E,$A52)</f>
        <v>169.31607055664</v>
      </c>
    </row>
    <row r="53" spans="1:9" hidden="1" x14ac:dyDescent="0.25">
      <c r="A53" t="s">
        <v>407</v>
      </c>
      <c r="B53" s="3">
        <f>AVERAGEIFS('New data'!$N:$N,'New data'!$E:$E,$A53)</f>
        <v>0.54199999570846502</v>
      </c>
      <c r="C53" s="34">
        <f>(AVERAGEIFS('New data'!$J:$J,'New data'!$E:$E,$A53)-AVERAGEIFS('New data'!$L:$L,'New data'!$E:$E,$A53))/AVERAGEIFS('New data'!$L:$L,'New data'!$E:$E,$A53)</f>
        <v>-0.1622938274462897</v>
      </c>
      <c r="D53" s="3">
        <f t="shared" si="3"/>
        <v>0.1622938274462897</v>
      </c>
      <c r="E53" s="3">
        <f>AVERAGEIFS('New data'!$AM:$AM,'New data'!$E:$E,$A53)</f>
        <v>0.42537485266285091</v>
      </c>
      <c r="F53" s="3">
        <f t="shared" si="4"/>
        <v>0.42537485266285091</v>
      </c>
      <c r="G53" s="3">
        <f>ABS($D53-$F53)</f>
        <v>0.26308102521656118</v>
      </c>
    </row>
    <row r="54" spans="1:9" x14ac:dyDescent="0.25">
      <c r="A54" t="s">
        <v>600</v>
      </c>
      <c r="B54" s="3">
        <f>AVERAGEIFS('New data'!$N:$N,'New data'!$E:$E,$A54)</f>
        <v>0.54199999570846502</v>
      </c>
      <c r="C54" s="36">
        <f>(AVERAGEIFS('New data'!$J:$J,'New data'!$E:$E,$A54)-AVERAGEIFS('New data'!$L:$L,'New data'!$E:$E,$A54))/AVERAGEIFS('New data'!$L:$L,'New data'!$E:$E,$A54)</f>
        <v>-6.7805129840843761E-2</v>
      </c>
      <c r="D54" s="34">
        <f t="shared" si="3"/>
        <v>6.7805129840843761E-2</v>
      </c>
      <c r="E54" s="36">
        <f>AVERAGEIFS('New data'!$AM:$AM,'New data'!$E:$E,$A54)</f>
        <v>0.73968746837825505</v>
      </c>
      <c r="F54" s="3">
        <f t="shared" si="4"/>
        <v>0.73968746837825505</v>
      </c>
      <c r="G54" s="34">
        <f>ABS($B54-$F54)</f>
        <v>0.19768747266979003</v>
      </c>
      <c r="H54" s="3">
        <f>AVERAGEIFS('New data'!$Q:$Q,'New data'!$E:$E,$A54)</f>
        <v>0.360920429229736</v>
      </c>
      <c r="I54" s="14">
        <f>AVERAGEIFS('New data'!$J:$J,'New data'!$E:$E,$A54)</f>
        <v>51.841480255126903</v>
      </c>
    </row>
    <row r="55" spans="1:9" x14ac:dyDescent="0.25">
      <c r="A55" t="s">
        <v>620</v>
      </c>
      <c r="B55" s="3">
        <f>AVERAGEIFS('New data'!$N:$N,'New data'!$E:$E,$A55)</f>
        <v>0.63400000333786</v>
      </c>
      <c r="C55" s="36">
        <f>(AVERAGEIFS('New data'!$J:$J,'New data'!$E:$E,$A55)-AVERAGEIFS('New data'!$L:$L,'New data'!$E:$E,$A55))/AVERAGEIFS('New data'!$L:$L,'New data'!$E:$E,$A55)</f>
        <v>-5.7483298428999199E-2</v>
      </c>
      <c r="D55" s="34">
        <f t="shared" si="3"/>
        <v>5.7483298428999199E-2</v>
      </c>
      <c r="E55" s="36">
        <f>AVERAGEIFS('New data'!$AM:$AM,'New data'!$E:$E,$A55)</f>
        <v>0.87850139870972699</v>
      </c>
      <c r="F55" s="3">
        <f t="shared" si="4"/>
        <v>0.87850139870972699</v>
      </c>
      <c r="G55" s="34">
        <f>ABS($B55-$F55)</f>
        <v>0.24450139537186699</v>
      </c>
      <c r="H55" s="3">
        <f>AVERAGEIFS('New data'!$Q:$Q,'New data'!$E:$E,$A55)</f>
        <v>0.75203388929366999</v>
      </c>
      <c r="I55" s="14">
        <f>AVERAGEIFS('New data'!$J:$J,'New data'!$E:$E,$A55)</f>
        <v>64.706016540527301</v>
      </c>
    </row>
    <row r="56" spans="1:9" hidden="1" x14ac:dyDescent="0.25">
      <c r="A56" t="s">
        <v>572</v>
      </c>
      <c r="B56" s="3">
        <f>AVERAGEIFS('New data'!$N:$N,'New data'!$E:$E,$A56)</f>
        <v>0.94599997997283902</v>
      </c>
      <c r="C56" s="34">
        <f>(AVERAGEIFS('New data'!$J:$J,'New data'!$E:$E,$A56)-AVERAGEIFS('New data'!$L:$L,'New data'!$E:$E,$A56))/AVERAGEIFS('New data'!$L:$L,'New data'!$E:$E,$A56)</f>
        <v>0.53684906710927871</v>
      </c>
      <c r="D56" s="3">
        <f t="shared" si="3"/>
        <v>0.53684906710927871</v>
      </c>
      <c r="E56" s="3">
        <f>AVERAGEIFS('New data'!$AM:$AM,'New data'!$E:$E,$A56)</f>
        <v>3.8009225212488129</v>
      </c>
      <c r="F56" s="3">
        <f t="shared" si="4"/>
        <v>3.8009225212488129</v>
      </c>
      <c r="G56" s="3">
        <f>ABS($D56-$F56)</f>
        <v>3.2640734541395342</v>
      </c>
    </row>
    <row r="57" spans="1:9" hidden="1" x14ac:dyDescent="0.25">
      <c r="A57" t="s">
        <v>477</v>
      </c>
      <c r="B57" s="3">
        <f>AVERAGEIFS('New data'!$N:$N,'New data'!$E:$E,$A57)</f>
        <v>0.29699999094009399</v>
      </c>
      <c r="C57" s="34">
        <f>(AVERAGEIFS('New data'!$J:$J,'New data'!$E:$E,$A57)-AVERAGEIFS('New data'!$L:$L,'New data'!$E:$E,$A57))/AVERAGEIFS('New data'!$L:$L,'New data'!$E:$E,$A57)</f>
        <v>2.3625514419476219</v>
      </c>
      <c r="D57" s="3">
        <f t="shared" si="3"/>
        <v>2.3625514419476219</v>
      </c>
      <c r="E57" s="3">
        <f>AVERAGEIFS('New data'!$AM:$AM,'New data'!$E:$E,$A57)</f>
        <v>13.249683911776277</v>
      </c>
      <c r="F57" s="3">
        <f t="shared" si="4"/>
        <v>13.249683911776277</v>
      </c>
      <c r="G57" s="3">
        <f>ABS($D57-$F57)</f>
        <v>10.887132469828655</v>
      </c>
    </row>
    <row r="58" spans="1:9" hidden="1" x14ac:dyDescent="0.25">
      <c r="A58" t="s">
        <v>439</v>
      </c>
      <c r="B58" s="3">
        <f>AVERAGEIFS('New data'!$N:$N,'New data'!$E:$E,$A58)</f>
        <v>0.168999999761581</v>
      </c>
      <c r="C58" s="34">
        <f>(AVERAGEIFS('New data'!$J:$J,'New data'!$E:$E,$A58)-AVERAGEIFS('New data'!$L:$L,'New data'!$E:$E,$A58))/AVERAGEIFS('New data'!$L:$L,'New data'!$E:$E,$A58)</f>
        <v>-0.31861001163927127</v>
      </c>
      <c r="D58" s="3">
        <f t="shared" si="3"/>
        <v>0.31861001163927127</v>
      </c>
      <c r="E58" s="3">
        <f>AVERAGEIFS('New data'!$AM:$AM,'New data'!$E:$E,$A58)</f>
        <v>0.66567369094355999</v>
      </c>
      <c r="F58" s="3">
        <f t="shared" si="4"/>
        <v>0.66567369094355999</v>
      </c>
      <c r="G58" s="3">
        <f>ABS($D58-$F58)</f>
        <v>0.34706367930428872</v>
      </c>
    </row>
    <row r="59" spans="1:9" hidden="1" x14ac:dyDescent="0.25">
      <c r="A59" t="s">
        <v>472</v>
      </c>
      <c r="B59" s="3">
        <f>AVERAGEIFS('New data'!$N:$N,'New data'!$E:$E,$A59)</f>
        <v>0.30399999022483798</v>
      </c>
      <c r="C59" s="34">
        <f>(AVERAGEIFS('New data'!$J:$J,'New data'!$E:$E,$A59)-AVERAGEIFS('New data'!$L:$L,'New data'!$E:$E,$A59))/AVERAGEIFS('New data'!$L:$L,'New data'!$E:$E,$A59)</f>
        <v>0.17396055225548598</v>
      </c>
      <c r="D59" s="3">
        <f t="shared" si="3"/>
        <v>0.17396055225548598</v>
      </c>
      <c r="E59" s="3">
        <f>AVERAGEIFS('New data'!$AM:$AM,'New data'!$E:$E,$A59)</f>
        <v>2.6920946625623183</v>
      </c>
      <c r="F59" s="3">
        <f t="shared" si="4"/>
        <v>2.6920946625623183</v>
      </c>
      <c r="G59" s="3">
        <f>ABS($D59-$F59)</f>
        <v>2.5181341103068324</v>
      </c>
    </row>
    <row r="60" spans="1:9" x14ac:dyDescent="0.25">
      <c r="A60" t="s">
        <v>623</v>
      </c>
      <c r="B60" s="3">
        <f>AVERAGEIFS('New data'!$N:$N,'New data'!$E:$E,$A60)</f>
        <v>1</v>
      </c>
      <c r="C60" s="36">
        <f>(AVERAGEIFS('New data'!$J:$J,'New data'!$E:$E,$A60)-AVERAGEIFS('New data'!$L:$L,'New data'!$E:$E,$A60))/AVERAGEIFS('New data'!$L:$L,'New data'!$E:$E,$A60)</f>
        <v>-0.20529848544825152</v>
      </c>
      <c r="D60" s="34">
        <f t="shared" si="3"/>
        <v>0.20529848544825152</v>
      </c>
      <c r="E60" s="36">
        <f>AVERAGEIFS('New data'!$AM:$AM,'New data'!$E:$E,$A60)</f>
        <v>0.74040128896972035</v>
      </c>
      <c r="F60" s="3">
        <f t="shared" si="4"/>
        <v>0.74040128896972035</v>
      </c>
      <c r="G60" s="34">
        <f>ABS($B60-$F60)</f>
        <v>0.25959871103027965</v>
      </c>
      <c r="H60" s="3">
        <f>AVERAGEIFS('New data'!$Q:$Q,'New data'!$E:$E,$A60)</f>
        <v>0.46082118153571999</v>
      </c>
      <c r="I60" s="14">
        <f>AVERAGEIFS('New data'!$J:$J,'New data'!$E:$E,$A60)</f>
        <v>120.236862182617</v>
      </c>
    </row>
    <row r="61" spans="1:9" hidden="1" x14ac:dyDescent="0.25">
      <c r="A61" t="s">
        <v>400</v>
      </c>
      <c r="B61" s="3">
        <f>AVERAGEIFS('New data'!$N:$N,'New data'!$E:$E,$A61)</f>
        <v>0.73699998855590798</v>
      </c>
      <c r="C61" s="34">
        <f>(AVERAGEIFS('New data'!$J:$J,'New data'!$E:$E,$A61)-AVERAGEIFS('New data'!$L:$L,'New data'!$E:$E,$A61))/AVERAGEIFS('New data'!$L:$L,'New data'!$E:$E,$A61)</f>
        <v>-0.23964302888878317</v>
      </c>
      <c r="D61" s="3">
        <f t="shared" si="3"/>
        <v>0.23964302888878317</v>
      </c>
      <c r="E61" s="3">
        <f>AVERAGEIFS('New data'!$AM:$AM,'New data'!$E:$E,$A61)</f>
        <v>0.60270297528645012</v>
      </c>
      <c r="F61" s="3">
        <f t="shared" si="4"/>
        <v>0.60270297528645012</v>
      </c>
      <c r="G61" s="3">
        <f>ABS($D61-$F61)</f>
        <v>0.36305994639766692</v>
      </c>
    </row>
    <row r="62" spans="1:9" x14ac:dyDescent="0.25">
      <c r="A62" t="s">
        <v>592</v>
      </c>
      <c r="B62" s="3">
        <f>AVERAGEIFS('New data'!$N:$N,'New data'!$E:$E,$A62)</f>
        <v>0.62599998712539595</v>
      </c>
      <c r="C62" s="36">
        <f>(AVERAGEIFS('New data'!$J:$J,'New data'!$E:$E,$A62)-AVERAGEIFS('New data'!$L:$L,'New data'!$E:$E,$A62))/AVERAGEIFS('New data'!$L:$L,'New data'!$E:$E,$A62)</f>
        <v>-4.40584169359068E-2</v>
      </c>
      <c r="D62" s="34">
        <f t="shared" si="3"/>
        <v>4.40584169359068E-2</v>
      </c>
      <c r="E62" s="36">
        <f>AVERAGEIFS('New data'!$AM:$AM,'New data'!$E:$E,$A62)</f>
        <v>0.93217859874382913</v>
      </c>
      <c r="F62" s="3">
        <f t="shared" si="4"/>
        <v>0.93217859874382913</v>
      </c>
      <c r="G62" s="34">
        <f>ABS($B62-$F62)</f>
        <v>0.30617861161843318</v>
      </c>
      <c r="H62" s="3">
        <f>AVERAGEIFS('New data'!$Q:$Q,'New data'!$E:$E,$A62)</f>
        <v>0.64652210474014205</v>
      </c>
      <c r="I62" s="14">
        <f>AVERAGEIFS('New data'!$J:$J,'New data'!$E:$E,$A62)</f>
        <v>96.881286621093693</v>
      </c>
    </row>
    <row r="63" spans="1:9" hidden="1" x14ac:dyDescent="0.25">
      <c r="A63" t="s">
        <v>544</v>
      </c>
      <c r="B63" s="3">
        <f>AVERAGEIFS('New data'!$N:$N,'New data'!$E:$E,$A63)</f>
        <v>0.30399999022483798</v>
      </c>
      <c r="C63" s="34">
        <f>(AVERAGEIFS('New data'!$J:$J,'New data'!$E:$E,$A63)-AVERAGEIFS('New data'!$L:$L,'New data'!$E:$E,$A63))/AVERAGEIFS('New data'!$L:$L,'New data'!$E:$E,$A63)</f>
        <v>0.25956908065679973</v>
      </c>
      <c r="D63" s="3">
        <f t="shared" si="3"/>
        <v>0.25956908065679973</v>
      </c>
      <c r="E63" s="3">
        <f>AVERAGEIFS('New data'!$AM:$AM,'New data'!$E:$E,$A63)</f>
        <v>3.1319582375409314</v>
      </c>
      <c r="F63" s="3">
        <f t="shared" si="4"/>
        <v>3.1319582375409314</v>
      </c>
      <c r="G63" s="3">
        <f>ABS($D63-$F63)</f>
        <v>2.8723891568841315</v>
      </c>
    </row>
    <row r="64" spans="1:9" x14ac:dyDescent="0.25">
      <c r="A64" t="s">
        <v>644</v>
      </c>
      <c r="B64" s="3">
        <f>AVERAGEIFS('New data'!$N:$N,'New data'!$E:$E,$A64)</f>
        <v>0.57800000905990601</v>
      </c>
      <c r="C64" s="36">
        <f>(AVERAGEIFS('New data'!$J:$J,'New data'!$E:$E,$A64)-AVERAGEIFS('New data'!$L:$L,'New data'!$E:$E,$A64))/AVERAGEIFS('New data'!$L:$L,'New data'!$E:$E,$A64)</f>
        <v>-4.3388245795349216E-2</v>
      </c>
      <c r="D64" s="34">
        <f t="shared" si="3"/>
        <v>4.3388245795349216E-2</v>
      </c>
      <c r="E64" s="36">
        <f>AVERAGEIFS('New data'!$AM:$AM,'New data'!$E:$E,$A64)</f>
        <v>0.88523332967437507</v>
      </c>
      <c r="F64" s="3">
        <f t="shared" si="4"/>
        <v>0.88523332967437507</v>
      </c>
      <c r="G64" s="34">
        <f>ABS($B64-$F64)</f>
        <v>0.30723332061446906</v>
      </c>
      <c r="H64" s="3">
        <f>AVERAGEIFS('New data'!$Q:$Q,'New data'!$E:$E,$A64)</f>
        <v>0.53744429349899203</v>
      </c>
      <c r="I64" s="14">
        <f>AVERAGEIFS('New data'!$J:$J,'New data'!$E:$E,$A64)</f>
        <v>45.330436706542898</v>
      </c>
    </row>
    <row r="65" spans="1:9" hidden="1" x14ac:dyDescent="0.25">
      <c r="A65" t="s">
        <v>437</v>
      </c>
      <c r="B65" s="3">
        <f>AVERAGEIFS('New data'!$N:$N,'New data'!$E:$E,$A65)</f>
        <v>0.99500000476837103</v>
      </c>
      <c r="C65" s="34">
        <f>(AVERAGEIFS('New data'!$J:$J,'New data'!$E:$E,$A65)-AVERAGEIFS('New data'!$L:$L,'New data'!$E:$E,$A65))/AVERAGEIFS('New data'!$L:$L,'New data'!$E:$E,$A65)</f>
        <v>0.67338613546295711</v>
      </c>
      <c r="D65" s="3">
        <f t="shared" si="3"/>
        <v>0.67338613546295711</v>
      </c>
      <c r="E65" s="3">
        <f>AVERAGEIFS('New data'!$AM:$AM,'New data'!$E:$E,$A65)</f>
        <v>6.8217500772811484</v>
      </c>
      <c r="F65" s="3">
        <f t="shared" si="4"/>
        <v>6.8217500772811484</v>
      </c>
      <c r="G65" s="3">
        <f>ABS($D65-$F65)</f>
        <v>6.1483639418181912</v>
      </c>
    </row>
    <row r="66" spans="1:9" x14ac:dyDescent="0.25">
      <c r="A66" t="s">
        <v>626</v>
      </c>
      <c r="B66" s="3">
        <f>AVERAGEIFS('New data'!$N:$N,'New data'!$E:$E,$A66)</f>
        <v>1</v>
      </c>
      <c r="C66" s="36">
        <f>(AVERAGEIFS('New data'!$J:$J,'New data'!$E:$E,$A66)-AVERAGEIFS('New data'!$L:$L,'New data'!$E:$E,$A66))/AVERAGEIFS('New data'!$L:$L,'New data'!$E:$E,$A66)</f>
        <v>0.4543581760239544</v>
      </c>
      <c r="D66" s="34">
        <f t="shared" si="3"/>
        <v>0.4543581760239544</v>
      </c>
      <c r="E66" s="36">
        <f>AVERAGEIFS('New data'!$AM:$AM,'New data'!$E:$E,$A66)</f>
        <v>1.3121299307683822</v>
      </c>
      <c r="F66" s="3">
        <f t="shared" si="4"/>
        <v>1.3121299307683822</v>
      </c>
      <c r="G66" s="34">
        <f>ABS($B66-$F66)</f>
        <v>0.31212993076838225</v>
      </c>
      <c r="H66" s="3">
        <f>AVERAGEIFS('New data'!$Q:$Q,'New data'!$E:$E,$A66)</f>
        <v>0.60087847709655695</v>
      </c>
      <c r="I66" s="14">
        <f>AVERAGEIFS('New data'!$J:$J,'New data'!$E:$E,$A66)</f>
        <v>219.44371032714801</v>
      </c>
    </row>
    <row r="67" spans="1:9" x14ac:dyDescent="0.25">
      <c r="A67" t="s">
        <v>613</v>
      </c>
      <c r="B67" s="3">
        <f>AVERAGEIFS('New data'!$N:$N,'New data'!$E:$E,$A67)</f>
        <v>0.53600001335143999</v>
      </c>
      <c r="C67" s="36">
        <f>(AVERAGEIFS('New data'!$J:$J,'New data'!$E:$E,$A67)-AVERAGEIFS('New data'!$L:$L,'New data'!$E:$E,$A67))/AVERAGEIFS('New data'!$L:$L,'New data'!$E:$E,$A67)</f>
        <v>-9.9870882816486498E-2</v>
      </c>
      <c r="D67" s="34">
        <f t="shared" si="3"/>
        <v>9.9870882816486498E-2</v>
      </c>
      <c r="E67" s="36">
        <f>AVERAGEIFS('New data'!$AM:$AM,'New data'!$E:$E,$A67)</f>
        <v>0.85622734326368022</v>
      </c>
      <c r="F67" s="3">
        <f t="shared" si="4"/>
        <v>0.85622734326368022</v>
      </c>
      <c r="G67" s="34">
        <f>ABS($B67-$F67)</f>
        <v>0.32022732991224023</v>
      </c>
      <c r="H67" s="3">
        <f>AVERAGEIFS('New data'!$Q:$Q,'New data'!$E:$E,$A67)</f>
        <v>0.61998045444488503</v>
      </c>
      <c r="I67" s="14">
        <f>AVERAGEIFS('New data'!$J:$J,'New data'!$E:$E,$A67)</f>
        <v>78.297546386718693</v>
      </c>
    </row>
    <row r="68" spans="1:9" hidden="1" x14ac:dyDescent="0.25">
      <c r="A68" t="s">
        <v>515</v>
      </c>
      <c r="B68" s="3">
        <f>AVERAGEIFS('New data'!$N:$N,'New data'!$E:$E,$A68)</f>
        <v>0.52600002288818304</v>
      </c>
      <c r="C68" s="34">
        <f>(AVERAGEIFS('New data'!$J:$J,'New data'!$E:$E,$A68)-AVERAGEIFS('New data'!$L:$L,'New data'!$E:$E,$A68))/AVERAGEIFS('New data'!$L:$L,'New data'!$E:$E,$A68)</f>
        <v>-1.7554664553537349E-2</v>
      </c>
      <c r="D68" s="3">
        <f t="shared" ref="D68:D131" si="7">ABS($C68)</f>
        <v>1.7554664553537349E-2</v>
      </c>
      <c r="E68" s="3">
        <f>AVERAGEIFS('New data'!$AM:$AM,'New data'!$E:$E,$A68)</f>
        <v>0.9434781933920352</v>
      </c>
      <c r="F68" s="3">
        <f t="shared" ref="F68:F131" si="8">ABS($E68)</f>
        <v>0.9434781933920352</v>
      </c>
      <c r="G68" s="3">
        <f t="shared" ref="G68:G73" si="9">ABS($D68-$F68)</f>
        <v>0.92592352883849782</v>
      </c>
    </row>
    <row r="69" spans="1:9" hidden="1" x14ac:dyDescent="0.25">
      <c r="A69" t="s">
        <v>587</v>
      </c>
      <c r="B69" s="3">
        <f>AVERAGEIFS('New data'!$N:$N,'New data'!$E:$E,$A69)</f>
        <v>0.52600002288818304</v>
      </c>
      <c r="C69" s="34">
        <f>(AVERAGEIFS('New data'!$J:$J,'New data'!$E:$E,$A69)-AVERAGEIFS('New data'!$L:$L,'New data'!$E:$E,$A69))/AVERAGEIFS('New data'!$L:$L,'New data'!$E:$E,$A69)</f>
        <v>-2.6499286411860647E-2</v>
      </c>
      <c r="D69" s="3">
        <f t="shared" si="7"/>
        <v>2.6499286411860647E-2</v>
      </c>
      <c r="E69" s="3">
        <f>AVERAGEIFS('New data'!$AM:$AM,'New data'!$E:$E,$A69)</f>
        <v>0.91054100879311228</v>
      </c>
      <c r="F69" s="3">
        <f t="shared" si="8"/>
        <v>0.91054100879311228</v>
      </c>
      <c r="G69" s="3">
        <f t="shared" si="9"/>
        <v>0.88404172238125167</v>
      </c>
    </row>
    <row r="70" spans="1:9" hidden="1" x14ac:dyDescent="0.25">
      <c r="A70" t="s">
        <v>423</v>
      </c>
      <c r="B70" s="3">
        <f>AVERAGEIFS('New data'!$N:$N,'New data'!$E:$E,$A70)</f>
        <v>0.47499999403953502</v>
      </c>
      <c r="C70" s="34">
        <f>(AVERAGEIFS('New data'!$J:$J,'New data'!$E:$E,$A70)-AVERAGEIFS('New data'!$L:$L,'New data'!$E:$E,$A70))/AVERAGEIFS('New data'!$L:$L,'New data'!$E:$E,$A70)</f>
        <v>-4.3581917408639391E-2</v>
      </c>
      <c r="D70" s="3">
        <f t="shared" si="7"/>
        <v>4.3581917408639391E-2</v>
      </c>
      <c r="E70" s="3">
        <f>AVERAGEIFS('New data'!$AM:$AM,'New data'!$E:$E,$A70)</f>
        <v>0.93128524821450287</v>
      </c>
      <c r="F70" s="3">
        <f t="shared" si="8"/>
        <v>0.93128524821450287</v>
      </c>
      <c r="G70" s="3">
        <f t="shared" si="9"/>
        <v>0.8877033308058635</v>
      </c>
    </row>
    <row r="71" spans="1:9" hidden="1" x14ac:dyDescent="0.25">
      <c r="A71" t="s">
        <v>510</v>
      </c>
      <c r="B71" s="3">
        <f>AVERAGEIFS('New data'!$N:$N,'New data'!$E:$E,$A71)</f>
        <v>0.55400002002715998</v>
      </c>
      <c r="C71" s="34">
        <f>(AVERAGEIFS('New data'!$J:$J,'New data'!$E:$E,$A71)-AVERAGEIFS('New data'!$L:$L,'New data'!$E:$E,$A71))/AVERAGEIFS('New data'!$L:$L,'New data'!$E:$E,$A71)</f>
        <v>-3.1385350234507788E-2</v>
      </c>
      <c r="D71" s="3">
        <f t="shared" si="7"/>
        <v>3.1385350234507788E-2</v>
      </c>
      <c r="E71" s="3">
        <f>AVERAGEIFS('New data'!$AM:$AM,'New data'!$E:$E,$A71)</f>
        <v>0.90681969183527122</v>
      </c>
      <c r="F71" s="3">
        <f t="shared" si="8"/>
        <v>0.90681969183527122</v>
      </c>
      <c r="G71" s="3">
        <f t="shared" si="9"/>
        <v>0.87543434160076339</v>
      </c>
    </row>
    <row r="72" spans="1:9" hidden="1" x14ac:dyDescent="0.25">
      <c r="A72" t="s">
        <v>420</v>
      </c>
      <c r="B72" s="3">
        <f>AVERAGEIFS('New data'!$N:$N,'New data'!$E:$E,$A72)</f>
        <v>0.53600001335143999</v>
      </c>
      <c r="C72" s="34">
        <f>(AVERAGEIFS('New data'!$J:$J,'New data'!$E:$E,$A72)-AVERAGEIFS('New data'!$L:$L,'New data'!$E:$E,$A72))/AVERAGEIFS('New data'!$L:$L,'New data'!$E:$E,$A72)</f>
        <v>-3.8549135363242046E-2</v>
      </c>
      <c r="D72" s="3">
        <f t="shared" si="7"/>
        <v>3.8549135363242046E-2</v>
      </c>
      <c r="E72" s="3">
        <f>AVERAGEIFS('New data'!$AM:$AM,'New data'!$E:$E,$A72)</f>
        <v>0.94696277252328187</v>
      </c>
      <c r="F72" s="3">
        <f t="shared" si="8"/>
        <v>0.94696277252328187</v>
      </c>
      <c r="G72" s="3">
        <f t="shared" si="9"/>
        <v>0.90841363716003987</v>
      </c>
    </row>
    <row r="73" spans="1:9" hidden="1" x14ac:dyDescent="0.25">
      <c r="A73" t="s">
        <v>462</v>
      </c>
      <c r="B73" s="3">
        <f>AVERAGEIFS('New data'!$N:$N,'New data'!$E:$E,$A73)</f>
        <v>0.42500001192092801</v>
      </c>
      <c r="C73" s="34">
        <f>(AVERAGEIFS('New data'!$J:$J,'New data'!$E:$E,$A73)-AVERAGEIFS('New data'!$L:$L,'New data'!$E:$E,$A73))/AVERAGEIFS('New data'!$L:$L,'New data'!$E:$E,$A73)</f>
        <v>0.11880985518400579</v>
      </c>
      <c r="D73" s="3">
        <f t="shared" si="7"/>
        <v>0.11880985518400579</v>
      </c>
      <c r="E73" s="3">
        <f>AVERAGEIFS('New data'!$AM:$AM,'New data'!$E:$E,$A73)</f>
        <v>4.3805164887557204</v>
      </c>
      <c r="F73" s="3">
        <f t="shared" si="8"/>
        <v>4.3805164887557204</v>
      </c>
      <c r="G73" s="3">
        <f t="shared" si="9"/>
        <v>4.2617066335717144</v>
      </c>
    </row>
    <row r="74" spans="1:9" x14ac:dyDescent="0.25">
      <c r="A74" t="s">
        <v>651</v>
      </c>
      <c r="B74" s="3">
        <f>AVERAGEIFS('New data'!$N:$N,'New data'!$E:$E,$A74)</f>
        <v>0.73699998855590798</v>
      </c>
      <c r="C74" s="36">
        <f>(AVERAGEIFS('New data'!$J:$J,'New data'!$E:$E,$A74)-AVERAGEIFS('New data'!$L:$L,'New data'!$E:$E,$A74))/AVERAGEIFS('New data'!$L:$L,'New data'!$E:$E,$A74)</f>
        <v>-0.35416929573132999</v>
      </c>
      <c r="D74" s="34">
        <f t="shared" si="7"/>
        <v>0.35416929573132999</v>
      </c>
      <c r="E74" s="36">
        <f>AVERAGEIFS('New data'!$AM:$AM,'New data'!$E:$E,$A74)</f>
        <v>0.41283329587586853</v>
      </c>
      <c r="F74" s="3">
        <f t="shared" si="8"/>
        <v>0.41283329587586853</v>
      </c>
      <c r="G74" s="34">
        <f>ABS($B74-$F74)</f>
        <v>0.32416669268003945</v>
      </c>
      <c r="H74" s="3">
        <f>AVERAGEIFS('New data'!$Q:$Q,'New data'!$E:$E,$A74)</f>
        <v>0.61822599172592096</v>
      </c>
      <c r="I74" s="14">
        <f>AVERAGEIFS('New data'!$J:$J,'New data'!$E:$E,$A74)</f>
        <v>93.630088806152301</v>
      </c>
    </row>
    <row r="75" spans="1:9" hidden="1" x14ac:dyDescent="0.25">
      <c r="A75" t="s">
        <v>412</v>
      </c>
      <c r="B75" s="3">
        <f>AVERAGEIFS('New data'!$N:$N,'New data'!$E:$E,$A75)</f>
        <v>0.43700000643730103</v>
      </c>
      <c r="C75" s="34">
        <f>(AVERAGEIFS('New data'!$J:$J,'New data'!$E:$E,$A75)-AVERAGEIFS('New data'!$L:$L,'New data'!$E:$E,$A75))/AVERAGEIFS('New data'!$L:$L,'New data'!$E:$E,$A75)</f>
        <v>-0.24089572790925537</v>
      </c>
      <c r="D75" s="3">
        <f t="shared" si="7"/>
        <v>0.24089572790925537</v>
      </c>
      <c r="E75" s="3">
        <f>AVERAGEIFS('New data'!$AM:$AM,'New data'!$E:$E,$A75)</f>
        <v>-0.15443403763508662</v>
      </c>
      <c r="F75" s="3">
        <f t="shared" si="8"/>
        <v>0.15443403763508662</v>
      </c>
      <c r="G75" s="3">
        <f t="shared" ref="G75:G80" si="10">ABS($D75-$F75)</f>
        <v>8.6461690274168751E-2</v>
      </c>
    </row>
    <row r="76" spans="1:9" hidden="1" x14ac:dyDescent="0.25">
      <c r="A76" t="s">
        <v>468</v>
      </c>
      <c r="B76" s="3">
        <f>AVERAGEIFS('New data'!$N:$N,'New data'!$E:$E,$A76)</f>
        <v>0.43700000643730103</v>
      </c>
      <c r="C76" s="34">
        <f>(AVERAGEIFS('New data'!$J:$J,'New data'!$E:$E,$A76)-AVERAGEIFS('New data'!$L:$L,'New data'!$E:$E,$A76))/AVERAGEIFS('New data'!$L:$L,'New data'!$E:$E,$A76)</f>
        <v>0.18550890230407349</v>
      </c>
      <c r="D76" s="3">
        <f t="shared" si="7"/>
        <v>0.18550890230407349</v>
      </c>
      <c r="E76" s="3">
        <f>AVERAGEIFS('New data'!$AM:$AM,'New data'!$E:$E,$A76)</f>
        <v>1.7973016873191638</v>
      </c>
      <c r="F76" s="3">
        <f t="shared" si="8"/>
        <v>1.7973016873191638</v>
      </c>
      <c r="G76" s="3">
        <f t="shared" si="10"/>
        <v>1.6117927850150904</v>
      </c>
    </row>
    <row r="77" spans="1:9" hidden="1" x14ac:dyDescent="0.25">
      <c r="A77" t="s">
        <v>540</v>
      </c>
      <c r="B77" s="3">
        <f>AVERAGEIFS('New data'!$N:$N,'New data'!$E:$E,$A77)</f>
        <v>0.43700000643730103</v>
      </c>
      <c r="C77" s="34">
        <f>(AVERAGEIFS('New data'!$J:$J,'New data'!$E:$E,$A77)-AVERAGEIFS('New data'!$L:$L,'New data'!$E:$E,$A77))/AVERAGEIFS('New data'!$L:$L,'New data'!$E:$E,$A77)</f>
        <v>9.8041679579348714E-2</v>
      </c>
      <c r="D77" s="3">
        <f t="shared" si="7"/>
        <v>9.8041679579348714E-2</v>
      </c>
      <c r="E77" s="3">
        <f>AVERAGEIFS('New data'!$AM:$AM,'New data'!$E:$E,$A77)</f>
        <v>1.4731296758465895</v>
      </c>
      <c r="F77" s="3">
        <f t="shared" si="8"/>
        <v>1.4731296758465895</v>
      </c>
      <c r="G77" s="3">
        <f t="shared" si="10"/>
        <v>1.3750879962672409</v>
      </c>
    </row>
    <row r="78" spans="1:9" hidden="1" x14ac:dyDescent="0.25">
      <c r="A78" t="s">
        <v>588</v>
      </c>
      <c r="B78" s="3">
        <f>AVERAGEIFS('New data'!$N:$N,'New data'!$E:$E,$A78)</f>
        <v>0.44800001382827698</v>
      </c>
      <c r="C78" s="34">
        <f>(AVERAGEIFS('New data'!$J:$J,'New data'!$E:$E,$A78)-AVERAGEIFS('New data'!$L:$L,'New data'!$E:$E,$A78))/AVERAGEIFS('New data'!$L:$L,'New data'!$E:$E,$A78)</f>
        <v>-4.1244445157170719E-2</v>
      </c>
      <c r="D78" s="3">
        <f t="shared" si="7"/>
        <v>4.1244445157170719E-2</v>
      </c>
      <c r="E78" s="3">
        <f>AVERAGEIFS('New data'!$AM:$AM,'New data'!$E:$E,$A78)</f>
        <v>0.86190339199012012</v>
      </c>
      <c r="F78" s="3">
        <f t="shared" si="8"/>
        <v>0.86190339199012012</v>
      </c>
      <c r="G78" s="3">
        <f t="shared" si="10"/>
        <v>0.82065894683294938</v>
      </c>
    </row>
    <row r="79" spans="1:9" hidden="1" x14ac:dyDescent="0.25">
      <c r="A79" t="s">
        <v>418</v>
      </c>
      <c r="B79" s="3">
        <f>AVERAGEIFS('New data'!$N:$N,'New data'!$E:$E,$A79)</f>
        <v>0.56499999761581399</v>
      </c>
      <c r="C79" s="34">
        <f>(AVERAGEIFS('New data'!$J:$J,'New data'!$E:$E,$A79)-AVERAGEIFS('New data'!$L:$L,'New data'!$E:$E,$A79))/AVERAGEIFS('New data'!$L:$L,'New data'!$E:$E,$A79)</f>
        <v>-1.9626804245486799E-2</v>
      </c>
      <c r="D79" s="3">
        <f t="shared" si="7"/>
        <v>1.9626804245486799E-2</v>
      </c>
      <c r="E79" s="3">
        <f>AVERAGEIFS('New data'!$AM:$AM,'New data'!$E:$E,$A79)</f>
        <v>0.97260202148064556</v>
      </c>
      <c r="F79" s="3">
        <f t="shared" si="8"/>
        <v>0.97260202148064556</v>
      </c>
      <c r="G79" s="3">
        <f t="shared" si="10"/>
        <v>0.95297521723515877</v>
      </c>
    </row>
    <row r="80" spans="1:9" hidden="1" x14ac:dyDescent="0.25">
      <c r="A80" t="s">
        <v>524</v>
      </c>
      <c r="B80" s="3">
        <f>AVERAGEIFS('New data'!$N:$N,'New data'!$E:$E,$A80)</f>
        <v>0.44800001382827698</v>
      </c>
      <c r="C80" s="34">
        <f>(AVERAGEIFS('New data'!$J:$J,'New data'!$E:$E,$A80)-AVERAGEIFS('New data'!$L:$L,'New data'!$E:$E,$A80))/AVERAGEIFS('New data'!$L:$L,'New data'!$E:$E,$A80)</f>
        <v>3.426981768151232E-2</v>
      </c>
      <c r="D80" s="3">
        <f t="shared" si="7"/>
        <v>3.426981768151232E-2</v>
      </c>
      <c r="E80" s="3">
        <f>AVERAGEIFS('New data'!$AM:$AM,'New data'!$E:$E,$A80)</f>
        <v>1.0989933071570173</v>
      </c>
      <c r="F80" s="3">
        <f t="shared" si="8"/>
        <v>1.0989933071570173</v>
      </c>
      <c r="G80" s="3">
        <f t="shared" si="10"/>
        <v>1.0647234894755049</v>
      </c>
    </row>
    <row r="81" spans="1:9" x14ac:dyDescent="0.25">
      <c r="A81" t="s">
        <v>611</v>
      </c>
      <c r="B81" s="3">
        <f>AVERAGEIFS('New data'!$N:$N,'New data'!$E:$E,$A81)</f>
        <v>0.56499999761581399</v>
      </c>
      <c r="C81" s="36">
        <f>(AVERAGEIFS('New data'!$J:$J,'New data'!$E:$E,$A81)-AVERAGEIFS('New data'!$L:$L,'New data'!$E:$E,$A81))/AVERAGEIFS('New data'!$L:$L,'New data'!$E:$E,$A81)</f>
        <v>-6.5307046497399532E-2</v>
      </c>
      <c r="D81" s="34">
        <f t="shared" si="7"/>
        <v>6.5307046497399532E-2</v>
      </c>
      <c r="E81" s="36">
        <f>AVERAGEIFS('New data'!$AM:$AM,'New data'!$E:$E,$A81)</f>
        <v>0.90961271364507934</v>
      </c>
      <c r="F81" s="3">
        <f t="shared" si="8"/>
        <v>0.90961271364507934</v>
      </c>
      <c r="G81" s="34">
        <f>ABS($B81-$F81)</f>
        <v>0.34461271602926535</v>
      </c>
      <c r="H81" s="3">
        <f>AVERAGEIFS('New data'!$Q:$Q,'New data'!$E:$E,$A81)</f>
        <v>0.63692587614059404</v>
      </c>
      <c r="I81" s="14">
        <f>AVERAGEIFS('New data'!$J:$J,'New data'!$E:$E,$A81)</f>
        <v>80.921203613281193</v>
      </c>
    </row>
    <row r="82" spans="1:9" hidden="1" x14ac:dyDescent="0.25">
      <c r="A82" t="s">
        <v>552</v>
      </c>
      <c r="B82" s="3">
        <f>AVERAGEIFS('New data'!$N:$N,'New data'!$E:$E,$A82)</f>
        <v>0.86199998855590798</v>
      </c>
      <c r="C82" s="34">
        <f>(AVERAGEIFS('New data'!$J:$J,'New data'!$E:$E,$A82)-AVERAGEIFS('New data'!$L:$L,'New data'!$E:$E,$A82))/AVERAGEIFS('New data'!$L:$L,'New data'!$E:$E,$A82)</f>
        <v>1.4149836372485596</v>
      </c>
      <c r="D82" s="3">
        <f t="shared" si="7"/>
        <v>1.4149836372485596</v>
      </c>
      <c r="E82" s="3">
        <f>AVERAGEIFS('New data'!$AM:$AM,'New data'!$E:$E,$A82)</f>
        <v>3.2000112619898076</v>
      </c>
      <c r="F82" s="3">
        <f t="shared" si="8"/>
        <v>3.2000112619898076</v>
      </c>
      <c r="G82" s="3">
        <f t="shared" ref="G82:G89" si="11">ABS($D82-$F82)</f>
        <v>1.785027624741248</v>
      </c>
    </row>
    <row r="83" spans="1:9" hidden="1" x14ac:dyDescent="0.25">
      <c r="A83" t="s">
        <v>537</v>
      </c>
      <c r="B83" s="3">
        <f>AVERAGEIFS('New data'!$N:$N,'New data'!$E:$E,$A83)</f>
        <v>0.74400001764297397</v>
      </c>
      <c r="C83" s="34">
        <f>(AVERAGEIFS('New data'!$J:$J,'New data'!$E:$E,$A83)-AVERAGEIFS('New data'!$L:$L,'New data'!$E:$E,$A83))/AVERAGEIFS('New data'!$L:$L,'New data'!$E:$E,$A83)</f>
        <v>0.91187980914599776</v>
      </c>
      <c r="D83" s="3">
        <f t="shared" si="7"/>
        <v>0.91187980914599776</v>
      </c>
      <c r="E83" s="3">
        <f>AVERAGEIFS('New data'!$AM:$AM,'New data'!$E:$E,$A83)</f>
        <v>2.143593222390372</v>
      </c>
      <c r="F83" s="3">
        <f t="shared" si="8"/>
        <v>2.143593222390372</v>
      </c>
      <c r="G83" s="3">
        <f t="shared" si="11"/>
        <v>1.2317134132443743</v>
      </c>
    </row>
    <row r="84" spans="1:9" hidden="1" x14ac:dyDescent="0.25">
      <c r="A84" t="s">
        <v>398</v>
      </c>
      <c r="B84" s="3">
        <f>AVERAGEIFS('New data'!$N:$N,'New data'!$E:$E,$A84)</f>
        <v>0.64899998903274503</v>
      </c>
      <c r="C84" s="34">
        <f>(AVERAGEIFS('New data'!$J:$J,'New data'!$E:$E,$A84)-AVERAGEIFS('New data'!$L:$L,'New data'!$E:$E,$A84))/AVERAGEIFS('New data'!$L:$L,'New data'!$E:$E,$A84)</f>
        <v>-7.0731086000888344E-2</v>
      </c>
      <c r="D84" s="3">
        <f t="shared" si="7"/>
        <v>7.0731086000888344E-2</v>
      </c>
      <c r="E84" s="3">
        <f>AVERAGEIFS('New data'!$AM:$AM,'New data'!$E:$E,$A84)</f>
        <v>0.88643195682191078</v>
      </c>
      <c r="F84" s="3">
        <f t="shared" si="8"/>
        <v>0.88643195682191078</v>
      </c>
      <c r="G84" s="3">
        <f t="shared" si="11"/>
        <v>0.81570087082102249</v>
      </c>
    </row>
    <row r="85" spans="1:9" hidden="1" x14ac:dyDescent="0.25">
      <c r="A85" t="s">
        <v>576</v>
      </c>
      <c r="B85" s="3">
        <f>AVERAGEIFS('New data'!$N:$N,'New data'!$E:$E,$A85)</f>
        <v>0.90299999713897705</v>
      </c>
      <c r="C85" s="34">
        <f>(AVERAGEIFS('New data'!$J:$J,'New data'!$E:$E,$A85)-AVERAGEIFS('New data'!$L:$L,'New data'!$E:$E,$A85))/AVERAGEIFS('New data'!$L:$L,'New data'!$E:$E,$A85)</f>
        <v>1.7027950119159574</v>
      </c>
      <c r="D85" s="3">
        <f t="shared" si="7"/>
        <v>1.7027950119159574</v>
      </c>
      <c r="E85" s="3">
        <f>AVERAGEIFS('New data'!$AM:$AM,'New data'!$E:$E,$A85)</f>
        <v>3.7218732944604755</v>
      </c>
      <c r="F85" s="3">
        <f t="shared" si="8"/>
        <v>3.7218732944604755</v>
      </c>
      <c r="G85" s="3">
        <f t="shared" si="11"/>
        <v>2.0190782825445179</v>
      </c>
    </row>
    <row r="86" spans="1:9" hidden="1" x14ac:dyDescent="0.25">
      <c r="A86" t="s">
        <v>479</v>
      </c>
      <c r="B86" s="3">
        <f>AVERAGEIFS('New data'!$N:$N,'New data'!$E:$E,$A86)</f>
        <v>0.47499999403953502</v>
      </c>
      <c r="C86" s="34">
        <f>(AVERAGEIFS('New data'!$J:$J,'New data'!$E:$E,$A86)-AVERAGEIFS('New data'!$L:$L,'New data'!$E:$E,$A86))/AVERAGEIFS('New data'!$L:$L,'New data'!$E:$E,$A86)</f>
        <v>1.5209722337809199E-2</v>
      </c>
      <c r="D86" s="3">
        <f t="shared" si="7"/>
        <v>1.5209722337809199E-2</v>
      </c>
      <c r="E86" s="3">
        <f>AVERAGEIFS('New data'!$AM:$AM,'New data'!$E:$E,$A86)</f>
        <v>1.0232010221730563</v>
      </c>
      <c r="F86" s="3">
        <f t="shared" si="8"/>
        <v>1.0232010221730563</v>
      </c>
      <c r="G86" s="3">
        <f t="shared" si="11"/>
        <v>1.0079912998352472</v>
      </c>
    </row>
    <row r="87" spans="1:9" hidden="1" x14ac:dyDescent="0.25">
      <c r="A87" t="s">
        <v>551</v>
      </c>
      <c r="B87" s="3">
        <f>AVERAGEIFS('New data'!$N:$N,'New data'!$E:$E,$A87)</f>
        <v>0.47499999403953502</v>
      </c>
      <c r="C87" s="34">
        <f>(AVERAGEIFS('New data'!$J:$J,'New data'!$E:$E,$A87)-AVERAGEIFS('New data'!$L:$L,'New data'!$E:$E,$A87))/AVERAGEIFS('New data'!$L:$L,'New data'!$E:$E,$A87)</f>
        <v>-9.491538628995862E-4</v>
      </c>
      <c r="D87" s="3">
        <f t="shared" si="7"/>
        <v>9.491538628995862E-4</v>
      </c>
      <c r="E87" s="3">
        <f>AVERAGEIFS('New data'!$AM:$AM,'New data'!$E:$E,$A87)</f>
        <v>0.99850112303489424</v>
      </c>
      <c r="F87" s="3">
        <f t="shared" si="8"/>
        <v>0.99850112303489424</v>
      </c>
      <c r="G87" s="3">
        <f t="shared" si="11"/>
        <v>0.99755196917199462</v>
      </c>
    </row>
    <row r="88" spans="1:9" hidden="1" x14ac:dyDescent="0.25">
      <c r="A88" t="s">
        <v>561</v>
      </c>
      <c r="B88" s="3">
        <f>AVERAGEIFS('New data'!$N:$N,'New data'!$E:$E,$A88)</f>
        <v>0.84299999475479104</v>
      </c>
      <c r="C88" s="34">
        <f>(AVERAGEIFS('New data'!$J:$J,'New data'!$E:$E,$A88)-AVERAGEIFS('New data'!$L:$L,'New data'!$E:$E,$A88))/AVERAGEIFS('New data'!$L:$L,'New data'!$E:$E,$A88)</f>
        <v>2.1095002775841381</v>
      </c>
      <c r="D88" s="3">
        <f t="shared" si="7"/>
        <v>2.1095002775841381</v>
      </c>
      <c r="E88" s="3">
        <f>AVERAGEIFS('New data'!$AM:$AM,'New data'!$E:$E,$A88)</f>
        <v>6.4083629968581546</v>
      </c>
      <c r="F88" s="3">
        <f t="shared" si="8"/>
        <v>6.4083629968581546</v>
      </c>
      <c r="G88" s="3">
        <f t="shared" si="11"/>
        <v>4.2988627192740161</v>
      </c>
    </row>
    <row r="89" spans="1:9" hidden="1" x14ac:dyDescent="0.25">
      <c r="A89" t="s">
        <v>559</v>
      </c>
      <c r="B89" s="3">
        <f>AVERAGEIFS('New data'!$N:$N,'New data'!$E:$E,$A89)</f>
        <v>0.62099999189376798</v>
      </c>
      <c r="C89" s="34">
        <f>(AVERAGEIFS('New data'!$J:$J,'New data'!$E:$E,$A89)-AVERAGEIFS('New data'!$L:$L,'New data'!$E:$E,$A89))/AVERAGEIFS('New data'!$L:$L,'New data'!$E:$E,$A89)</f>
        <v>1.8646273562878708</v>
      </c>
      <c r="D89" s="3">
        <f t="shared" si="7"/>
        <v>1.8646273562878708</v>
      </c>
      <c r="E89" s="3">
        <f>AVERAGEIFS('New data'!$AM:$AM,'New data'!$E:$E,$A89)</f>
        <v>5.0500362368199969</v>
      </c>
      <c r="F89" s="3">
        <f t="shared" si="8"/>
        <v>5.0500362368199969</v>
      </c>
      <c r="G89" s="3">
        <f t="shared" si="11"/>
        <v>3.1854088805321261</v>
      </c>
    </row>
    <row r="90" spans="1:9" x14ac:dyDescent="0.25">
      <c r="A90" t="s">
        <v>625</v>
      </c>
      <c r="B90" s="3">
        <f>AVERAGEIFS('New data'!$N:$N,'New data'!$E:$E,$A90)</f>
        <v>0.99500000476837103</v>
      </c>
      <c r="C90" s="36">
        <f>(AVERAGEIFS('New data'!$J:$J,'New data'!$E:$E,$A90)-AVERAGEIFS('New data'!$L:$L,'New data'!$E:$E,$A90))/AVERAGEIFS('New data'!$L:$L,'New data'!$E:$E,$A90)</f>
        <v>-0.49392301971196656</v>
      </c>
      <c r="D90" s="34">
        <f t="shared" si="7"/>
        <v>0.49392301971196656</v>
      </c>
      <c r="E90" s="36">
        <f>AVERAGEIFS('New data'!$AM:$AM,'New data'!$E:$E,$A90)</f>
        <v>0.64988336760306331</v>
      </c>
      <c r="F90" s="3">
        <f t="shared" si="8"/>
        <v>0.64988336760306331</v>
      </c>
      <c r="G90" s="34">
        <f>ABS($B90-$F90)</f>
        <v>0.34511663716530772</v>
      </c>
      <c r="H90" s="3">
        <f>AVERAGEIFS('New data'!$Q:$Q,'New data'!$E:$E,$A90)</f>
        <v>0.27475094795227001</v>
      </c>
      <c r="I90" s="14">
        <f>AVERAGEIFS('New data'!$J:$J,'New data'!$E:$E,$A90)</f>
        <v>74.683212280273395</v>
      </c>
    </row>
    <row r="91" spans="1:9" hidden="1" x14ac:dyDescent="0.25">
      <c r="A91" t="s">
        <v>534</v>
      </c>
      <c r="B91" s="3">
        <f>AVERAGEIFS('New data'!$N:$N,'New data'!$E:$E,$A91)</f>
        <v>0.42500001192092801</v>
      </c>
      <c r="C91" s="34">
        <f>(AVERAGEIFS('New data'!$J:$J,'New data'!$E:$E,$A91)-AVERAGEIFS('New data'!$L:$L,'New data'!$E:$E,$A91))/AVERAGEIFS('New data'!$L:$L,'New data'!$E:$E,$A91)</f>
        <v>9.6928315028232792E-2</v>
      </c>
      <c r="D91" s="3">
        <f t="shared" si="7"/>
        <v>9.6928315028232792E-2</v>
      </c>
      <c r="E91" s="3">
        <f>AVERAGEIFS('New data'!$AM:$AM,'New data'!$E:$E,$A91)</f>
        <v>3.4482714426314764</v>
      </c>
      <c r="F91" s="3">
        <f t="shared" si="8"/>
        <v>3.4482714426314764</v>
      </c>
      <c r="G91" s="3">
        <f>ABS($D91-$F91)</f>
        <v>3.3513431276032435</v>
      </c>
    </row>
    <row r="92" spans="1:9" hidden="1" x14ac:dyDescent="0.25">
      <c r="A92" t="s">
        <v>557</v>
      </c>
      <c r="B92" s="3">
        <f>AVERAGEIFS('New data'!$N:$N,'New data'!$E:$E,$A92)</f>
        <v>0.63400000333786</v>
      </c>
      <c r="C92" s="34">
        <f>(AVERAGEIFS('New data'!$J:$J,'New data'!$E:$E,$A92)-AVERAGEIFS('New data'!$L:$L,'New data'!$E:$E,$A92))/AVERAGEIFS('New data'!$L:$L,'New data'!$E:$E,$A92)</f>
        <v>1.8124201031119722</v>
      </c>
      <c r="D92" s="3">
        <f t="shared" si="7"/>
        <v>1.8124201031119722</v>
      </c>
      <c r="E92" s="3">
        <f>AVERAGEIFS('New data'!$AM:$AM,'New data'!$E:$E,$A92)</f>
        <v>4.873557193891676</v>
      </c>
      <c r="F92" s="3">
        <f t="shared" si="8"/>
        <v>4.873557193891676</v>
      </c>
      <c r="G92" s="3">
        <f>ABS($D92-$F92)</f>
        <v>3.0611370907797038</v>
      </c>
    </row>
    <row r="93" spans="1:9" hidden="1" x14ac:dyDescent="0.25">
      <c r="A93" t="s">
        <v>586</v>
      </c>
      <c r="B93" s="3">
        <f>AVERAGEIFS('New data'!$N:$N,'New data'!$E:$E,$A93)</f>
        <v>0.53200000524520796</v>
      </c>
      <c r="C93" s="34">
        <f>(AVERAGEIFS('New data'!$J:$J,'New data'!$E:$E,$A93)-AVERAGEIFS('New data'!$L:$L,'New data'!$E:$E,$A93))/AVERAGEIFS('New data'!$L:$L,'New data'!$E:$E,$A93)</f>
        <v>7.9442007214792276E-2</v>
      </c>
      <c r="D93" s="3">
        <f t="shared" si="7"/>
        <v>7.9442007214792276E-2</v>
      </c>
      <c r="E93" s="3">
        <f>AVERAGEIFS('New data'!$AM:$AM,'New data'!$E:$E,$A93)</f>
        <v>1.2367956570133454</v>
      </c>
      <c r="F93" s="3">
        <f t="shared" si="8"/>
        <v>1.2367956570133454</v>
      </c>
      <c r="G93" s="3">
        <f>ABS($D93-$F93)</f>
        <v>1.157353649798553</v>
      </c>
    </row>
    <row r="94" spans="1:9" x14ac:dyDescent="0.25">
      <c r="A94" t="s">
        <v>642</v>
      </c>
      <c r="B94" s="3">
        <f>AVERAGEIFS('New data'!$N:$N,'New data'!$E:$E,$A94)</f>
        <v>0.89099997282028198</v>
      </c>
      <c r="C94" s="36">
        <f>(AVERAGEIFS('New data'!$J:$J,'New data'!$E:$E,$A94)-AVERAGEIFS('New data'!$L:$L,'New data'!$E:$E,$A94))/AVERAGEIFS('New data'!$L:$L,'New data'!$E:$E,$A94)</f>
        <v>3.7160549476704365E-2</v>
      </c>
      <c r="D94" s="34">
        <f t="shared" si="7"/>
        <v>3.7160549476704365E-2</v>
      </c>
      <c r="E94" s="36">
        <f>AVERAGEIFS('New data'!$AM:$AM,'New data'!$E:$E,$A94)</f>
        <v>1.2936009966530548</v>
      </c>
      <c r="F94" s="3">
        <f t="shared" si="8"/>
        <v>1.2936009966530548</v>
      </c>
      <c r="G94" s="34">
        <f>ABS($B94-$F94)</f>
        <v>0.40260102383277285</v>
      </c>
      <c r="H94" s="3">
        <f>AVERAGEIFS('New data'!$Q:$Q,'New data'!$E:$E,$A94)</f>
        <v>0.62543076276779097</v>
      </c>
      <c r="I94" s="14">
        <f>AVERAGEIFS('New data'!$J:$J,'New data'!$E:$E,$A94)</f>
        <v>226.13757324218699</v>
      </c>
    </row>
    <row r="95" spans="1:9" hidden="1" x14ac:dyDescent="0.25">
      <c r="A95" t="s">
        <v>402</v>
      </c>
      <c r="B95" s="3">
        <f>AVERAGEIFS('New data'!$N:$N,'New data'!$E:$E,$A95)</f>
        <v>0.62599998712539595</v>
      </c>
      <c r="C95" s="34">
        <f>(AVERAGEIFS('New data'!$J:$J,'New data'!$E:$E,$A95)-AVERAGEIFS('New data'!$L:$L,'New data'!$E:$E,$A95))/AVERAGEIFS('New data'!$L:$L,'New data'!$E:$E,$A95)</f>
        <v>-4.8723326906043342E-2</v>
      </c>
      <c r="D95" s="3">
        <f t="shared" si="7"/>
        <v>4.8723326906043342E-2</v>
      </c>
      <c r="E95" s="3">
        <f>AVERAGEIFS('New data'!$AM:$AM,'New data'!$E:$E,$A95)</f>
        <v>0.92878270396305129</v>
      </c>
      <c r="F95" s="3">
        <f t="shared" si="8"/>
        <v>0.92878270396305129</v>
      </c>
      <c r="G95" s="3">
        <f t="shared" ref="G95:G108" si="12">ABS($D95-$F95)</f>
        <v>0.88005937705700799</v>
      </c>
    </row>
    <row r="96" spans="1:9" hidden="1" x14ac:dyDescent="0.25">
      <c r="A96" t="s">
        <v>523</v>
      </c>
      <c r="B96" s="3">
        <f>AVERAGEIFS('New data'!$N:$N,'New data'!$E:$E,$A96)</f>
        <v>0.52600002288818304</v>
      </c>
      <c r="C96" s="34">
        <f>(AVERAGEIFS('New data'!$J:$J,'New data'!$E:$E,$A96)-AVERAGEIFS('New data'!$L:$L,'New data'!$E:$E,$A96))/AVERAGEIFS('New data'!$L:$L,'New data'!$E:$E,$A96)</f>
        <v>3.9809397958972962E-3</v>
      </c>
      <c r="D96" s="3">
        <f t="shared" si="7"/>
        <v>3.9809397958972962E-3</v>
      </c>
      <c r="E96" s="3">
        <f>AVERAGEIFS('New data'!$AM:$AM,'New data'!$E:$E,$A96)</f>
        <v>1.0132385511796798</v>
      </c>
      <c r="F96" s="3">
        <f t="shared" si="8"/>
        <v>1.0132385511796798</v>
      </c>
      <c r="G96" s="3">
        <f t="shared" si="12"/>
        <v>1.0092576113837826</v>
      </c>
    </row>
    <row r="97" spans="1:9" hidden="1" x14ac:dyDescent="0.25">
      <c r="A97" t="s">
        <v>570</v>
      </c>
      <c r="B97" s="3">
        <f>AVERAGEIFS('New data'!$N:$N,'New data'!$E:$E,$A97)</f>
        <v>0.53899997472762995</v>
      </c>
      <c r="C97" s="34">
        <f>(AVERAGEIFS('New data'!$J:$J,'New data'!$E:$E,$A97)-AVERAGEIFS('New data'!$L:$L,'New data'!$E:$E,$A97))/AVERAGEIFS('New data'!$L:$L,'New data'!$E:$E,$A97)</f>
        <v>3.1181705172119479E-2</v>
      </c>
      <c r="D97" s="3">
        <f t="shared" si="7"/>
        <v>3.1181705172119479E-2</v>
      </c>
      <c r="E97" s="3">
        <f>AVERAGEIFS('New data'!$AM:$AM,'New data'!$E:$E,$A97)</f>
        <v>1.0500809862536482</v>
      </c>
      <c r="F97" s="3">
        <f t="shared" si="8"/>
        <v>1.0500809862536482</v>
      </c>
      <c r="G97" s="3">
        <f t="shared" si="12"/>
        <v>1.0188992810815287</v>
      </c>
    </row>
    <row r="98" spans="1:9" hidden="1" x14ac:dyDescent="0.25">
      <c r="A98" t="s">
        <v>405</v>
      </c>
      <c r="B98" s="3">
        <f>AVERAGEIFS('New data'!$N:$N,'New data'!$E:$E,$A98)</f>
        <v>0.77999997138976995</v>
      </c>
      <c r="C98" s="34">
        <f>(AVERAGEIFS('New data'!$J:$J,'New data'!$E:$E,$A98)-AVERAGEIFS('New data'!$L:$L,'New data'!$E:$E,$A98))/AVERAGEIFS('New data'!$L:$L,'New data'!$E:$E,$A98)</f>
        <v>-0.1166295503460619</v>
      </c>
      <c r="D98" s="3">
        <f t="shared" si="7"/>
        <v>0.1166295503460619</v>
      </c>
      <c r="E98" s="3">
        <f>AVERAGEIFS('New data'!$AM:$AM,'New data'!$E:$E,$A98)</f>
        <v>0.8694002293341363</v>
      </c>
      <c r="F98" s="3">
        <f t="shared" si="8"/>
        <v>0.8694002293341363</v>
      </c>
      <c r="G98" s="3">
        <f t="shared" si="12"/>
        <v>0.75277067898807437</v>
      </c>
    </row>
    <row r="99" spans="1:9" hidden="1" x14ac:dyDescent="0.25">
      <c r="A99" t="s">
        <v>522</v>
      </c>
      <c r="B99" s="3">
        <f>AVERAGEIFS('New data'!$N:$N,'New data'!$E:$E,$A99)</f>
        <v>0.53200000524520796</v>
      </c>
      <c r="C99" s="34">
        <f>(AVERAGEIFS('New data'!$J:$J,'New data'!$E:$E,$A99)-AVERAGEIFS('New data'!$L:$L,'New data'!$E:$E,$A99))/AVERAGEIFS('New data'!$L:$L,'New data'!$E:$E,$A99)</f>
        <v>1.2109085463164323E-2</v>
      </c>
      <c r="D99" s="3">
        <f t="shared" si="7"/>
        <v>1.2109085463164323E-2</v>
      </c>
      <c r="E99" s="3">
        <f>AVERAGEIFS('New data'!$AM:$AM,'New data'!$E:$E,$A99)</f>
        <v>1.0366104429253697</v>
      </c>
      <c r="F99" s="3">
        <f t="shared" si="8"/>
        <v>1.0366104429253697</v>
      </c>
      <c r="G99" s="3">
        <f t="shared" si="12"/>
        <v>1.0245013574622055</v>
      </c>
    </row>
    <row r="100" spans="1:9" hidden="1" x14ac:dyDescent="0.25">
      <c r="A100" t="s">
        <v>476</v>
      </c>
      <c r="B100" s="3">
        <f>AVERAGEIFS('New data'!$N:$N,'New data'!$E:$E,$A100)</f>
        <v>0.53600001335143999</v>
      </c>
      <c r="C100" s="34">
        <f>(AVERAGEIFS('New data'!$J:$J,'New data'!$E:$E,$A100)-AVERAGEIFS('New data'!$L:$L,'New data'!$E:$E,$A100))/AVERAGEIFS('New data'!$L:$L,'New data'!$E:$E,$A100)</f>
        <v>1.312122459723363E-2</v>
      </c>
      <c r="D100" s="3">
        <f t="shared" si="7"/>
        <v>1.312122459723363E-2</v>
      </c>
      <c r="E100" s="3">
        <f>AVERAGEIFS('New data'!$AM:$AM,'New data'!$E:$E,$A100)</f>
        <v>1.0177062798420655</v>
      </c>
      <c r="F100" s="3">
        <f t="shared" si="8"/>
        <v>1.0177062798420655</v>
      </c>
      <c r="G100" s="3">
        <f t="shared" si="12"/>
        <v>1.0045850552448319</v>
      </c>
    </row>
    <row r="101" spans="1:9" hidden="1" x14ac:dyDescent="0.25">
      <c r="A101" t="s">
        <v>498</v>
      </c>
      <c r="B101" s="3">
        <f>AVERAGEIFS('New data'!$N:$N,'New data'!$E:$E,$A101)</f>
        <v>0.53899997472762995</v>
      </c>
      <c r="C101" s="34">
        <f>(AVERAGEIFS('New data'!$J:$J,'New data'!$E:$E,$A101)-AVERAGEIFS('New data'!$L:$L,'New data'!$E:$E,$A101))/AVERAGEIFS('New data'!$L:$L,'New data'!$E:$E,$A101)</f>
        <v>1.5647457798368399E-2</v>
      </c>
      <c r="D101" s="3">
        <f t="shared" si="7"/>
        <v>1.5647457798368399E-2</v>
      </c>
      <c r="E101" s="3">
        <f>AVERAGEIFS('New data'!$AM:$AM,'New data'!$E:$E,$A101)</f>
        <v>1.025745597605227</v>
      </c>
      <c r="F101" s="3">
        <f t="shared" si="8"/>
        <v>1.025745597605227</v>
      </c>
      <c r="G101" s="3">
        <f t="shared" si="12"/>
        <v>1.0100981398068587</v>
      </c>
    </row>
    <row r="102" spans="1:9" hidden="1" x14ac:dyDescent="0.25">
      <c r="A102" t="s">
        <v>463</v>
      </c>
      <c r="B102" s="3">
        <f>AVERAGEIFS('New data'!$N:$N,'New data'!$E:$E,$A102)</f>
        <v>0.54199999570846502</v>
      </c>
      <c r="C102" s="34">
        <f>(AVERAGEIFS('New data'!$J:$J,'New data'!$E:$E,$A102)-AVERAGEIFS('New data'!$L:$L,'New data'!$E:$E,$A102))/AVERAGEIFS('New data'!$L:$L,'New data'!$E:$E,$A102)</f>
        <v>0.16871719869085741</v>
      </c>
      <c r="D102" s="3">
        <f t="shared" si="7"/>
        <v>0.16871719869085741</v>
      </c>
      <c r="E102" s="3">
        <f>AVERAGEIFS('New data'!$AM:$AM,'New data'!$E:$E,$A102)</f>
        <v>1.6978495207486204</v>
      </c>
      <c r="F102" s="3">
        <f t="shared" si="8"/>
        <v>1.6978495207486204</v>
      </c>
      <c r="G102" s="3">
        <f t="shared" si="12"/>
        <v>1.5291323220577631</v>
      </c>
    </row>
    <row r="103" spans="1:9" hidden="1" x14ac:dyDescent="0.25">
      <c r="A103" t="s">
        <v>548</v>
      </c>
      <c r="B103" s="3">
        <f>AVERAGEIFS('New data'!$N:$N,'New data'!$E:$E,$A103)</f>
        <v>0.53600001335143999</v>
      </c>
      <c r="C103" s="34">
        <f>(AVERAGEIFS('New data'!$J:$J,'New data'!$E:$E,$A103)-AVERAGEIFS('New data'!$L:$L,'New data'!$E:$E,$A103))/AVERAGEIFS('New data'!$L:$L,'New data'!$E:$E,$A103)</f>
        <v>4.6690129650418778E-2</v>
      </c>
      <c r="D103" s="3">
        <f t="shared" si="7"/>
        <v>4.6690129650418778E-2</v>
      </c>
      <c r="E103" s="3">
        <f>AVERAGEIFS('New data'!$AM:$AM,'New data'!$E:$E,$A103)</f>
        <v>1.0644895188083521</v>
      </c>
      <c r="F103" s="3">
        <f t="shared" si="8"/>
        <v>1.0644895188083521</v>
      </c>
      <c r="G103" s="3">
        <f t="shared" si="12"/>
        <v>1.0177993891579333</v>
      </c>
    </row>
    <row r="104" spans="1:9" hidden="1" x14ac:dyDescent="0.25">
      <c r="A104" t="s">
        <v>535</v>
      </c>
      <c r="B104" s="3">
        <f>AVERAGEIFS('New data'!$N:$N,'New data'!$E:$E,$A104)</f>
        <v>0.54199999570846502</v>
      </c>
      <c r="C104" s="34">
        <f>(AVERAGEIFS('New data'!$J:$J,'New data'!$E:$E,$A104)-AVERAGEIFS('New data'!$L:$L,'New data'!$E:$E,$A104))/AVERAGEIFS('New data'!$L:$L,'New data'!$E:$E,$A104)</f>
        <v>0.1902374351384252</v>
      </c>
      <c r="D104" s="3">
        <f t="shared" si="7"/>
        <v>0.1902374351384252</v>
      </c>
      <c r="E104" s="3">
        <f>AVERAGEIFS('New data'!$AM:$AM,'New data'!$E:$E,$A104)</f>
        <v>1.7272923385639039</v>
      </c>
      <c r="F104" s="3">
        <f t="shared" si="8"/>
        <v>1.7272923385639039</v>
      </c>
      <c r="G104" s="3">
        <f t="shared" si="12"/>
        <v>1.5370549034254786</v>
      </c>
    </row>
    <row r="105" spans="1:9" hidden="1" x14ac:dyDescent="0.25">
      <c r="A105" t="s">
        <v>583</v>
      </c>
      <c r="B105" s="3">
        <f>AVERAGEIFS('New data'!$N:$N,'New data'!$E:$E,$A105)</f>
        <v>0.55400002002715998</v>
      </c>
      <c r="C105" s="34">
        <f>(AVERAGEIFS('New data'!$J:$J,'New data'!$E:$E,$A105)-AVERAGEIFS('New data'!$L:$L,'New data'!$E:$E,$A105))/AVERAGEIFS('New data'!$L:$L,'New data'!$E:$E,$A105)</f>
        <v>1.9043535262635983E-2</v>
      </c>
      <c r="D105" s="3">
        <f t="shared" si="7"/>
        <v>1.9043535262635983E-2</v>
      </c>
      <c r="E105" s="3">
        <f>AVERAGEIFS('New data'!$AM:$AM,'New data'!$E:$E,$A105)</f>
        <v>1.0597033385630774</v>
      </c>
      <c r="F105" s="3">
        <f t="shared" si="8"/>
        <v>1.0597033385630774</v>
      </c>
      <c r="G105" s="3">
        <f t="shared" si="12"/>
        <v>1.0406598033004415</v>
      </c>
    </row>
    <row r="106" spans="1:9" hidden="1" x14ac:dyDescent="0.25">
      <c r="A106" t="s">
        <v>442</v>
      </c>
      <c r="B106" s="3">
        <f>AVERAGEIFS('New data'!$N:$N,'New data'!$E:$E,$A106)</f>
        <v>0.53899997472762995</v>
      </c>
      <c r="C106" s="34">
        <f>(AVERAGEIFS('New data'!$J:$J,'New data'!$E:$E,$A106)-AVERAGEIFS('New data'!$L:$L,'New data'!$E:$E,$A106))/AVERAGEIFS('New data'!$L:$L,'New data'!$E:$E,$A106)</f>
        <v>0.79153729411343043</v>
      </c>
      <c r="D106" s="3">
        <f t="shared" si="7"/>
        <v>0.79153729411343043</v>
      </c>
      <c r="E106" s="3">
        <f>AVERAGEIFS('New data'!$AM:$AM,'New data'!$E:$E,$A106)</f>
        <v>2.3074665485394479</v>
      </c>
      <c r="F106" s="3">
        <f t="shared" si="8"/>
        <v>2.3074665485394479</v>
      </c>
      <c r="G106" s="3">
        <f t="shared" si="12"/>
        <v>1.5159292544260174</v>
      </c>
    </row>
    <row r="107" spans="1:9" hidden="1" x14ac:dyDescent="0.25">
      <c r="A107" t="s">
        <v>430</v>
      </c>
      <c r="B107" s="3">
        <f>AVERAGEIFS('New data'!$N:$N,'New data'!$E:$E,$A107)</f>
        <v>1</v>
      </c>
      <c r="C107" s="34">
        <f>(AVERAGEIFS('New data'!$J:$J,'New data'!$E:$E,$A107)-AVERAGEIFS('New data'!$L:$L,'New data'!$E:$E,$A107))/AVERAGEIFS('New data'!$L:$L,'New data'!$E:$E,$A107)</f>
        <v>-0.35856902264727197</v>
      </c>
      <c r="D107" s="3">
        <f t="shared" si="7"/>
        <v>0.35856902264727197</v>
      </c>
      <c r="E107" s="3">
        <f>AVERAGEIFS('New data'!$AM:$AM,'New data'!$E:$E,$A107)</f>
        <v>0.44098580313795471</v>
      </c>
      <c r="F107" s="3">
        <f t="shared" si="8"/>
        <v>0.44098580313795471</v>
      </c>
      <c r="G107" s="3">
        <f t="shared" si="12"/>
        <v>8.2416780490682739E-2</v>
      </c>
    </row>
    <row r="108" spans="1:9" hidden="1" x14ac:dyDescent="0.25">
      <c r="A108" t="s">
        <v>517</v>
      </c>
      <c r="B108" s="3">
        <f>AVERAGEIFS('New data'!$N:$N,'New data'!$E:$E,$A108)</f>
        <v>0.55400002002715998</v>
      </c>
      <c r="C108" s="34">
        <f>(AVERAGEIFS('New data'!$J:$J,'New data'!$E:$E,$A108)-AVERAGEIFS('New data'!$L:$L,'New data'!$E:$E,$A108))/AVERAGEIFS('New data'!$L:$L,'New data'!$E:$E,$A108)</f>
        <v>-1.2853362736967746E-2</v>
      </c>
      <c r="D108" s="3">
        <f t="shared" si="7"/>
        <v>1.2853362736967746E-2</v>
      </c>
      <c r="E108" s="3">
        <f>AVERAGEIFS('New data'!$AM:$AM,'New data'!$E:$E,$A108)</f>
        <v>0.9618923360133399</v>
      </c>
      <c r="F108" s="3">
        <f t="shared" si="8"/>
        <v>0.9618923360133399</v>
      </c>
      <c r="G108" s="3">
        <f t="shared" si="12"/>
        <v>0.9490389732763721</v>
      </c>
    </row>
    <row r="109" spans="1:9" x14ac:dyDescent="0.25">
      <c r="A109" t="s">
        <v>652</v>
      </c>
      <c r="B109" s="3">
        <f>AVERAGEIFS('New data'!$N:$N,'New data'!$E:$E,$A109)</f>
        <v>0.70700001716613703</v>
      </c>
      <c r="C109" s="36">
        <f>(AVERAGEIFS('New data'!$J:$J,'New data'!$E:$E,$A109)-AVERAGEIFS('New data'!$L:$L,'New data'!$E:$E,$A109))/AVERAGEIFS('New data'!$L:$L,'New data'!$E:$E,$A109)</f>
        <v>-0.23003442442068392</v>
      </c>
      <c r="D109" s="34">
        <f t="shared" si="7"/>
        <v>0.23003442442068392</v>
      </c>
      <c r="E109" s="36">
        <f>AVERAGEIFS('New data'!$AM:$AM,'New data'!$E:$E,$A109)</f>
        <v>0.29894801972162122</v>
      </c>
      <c r="F109" s="3">
        <f t="shared" si="8"/>
        <v>0.29894801972162122</v>
      </c>
      <c r="G109" s="34">
        <f>ABS($B109-$F109)</f>
        <v>0.40805199744451581</v>
      </c>
      <c r="H109" s="3">
        <f>AVERAGEIFS('New data'!$Q:$Q,'New data'!$E:$E,$A109)</f>
        <v>0.523026943206787</v>
      </c>
      <c r="I109" s="14">
        <f>AVERAGEIFS('New data'!$J:$J,'New data'!$E:$E,$A109)</f>
        <v>36.1896362304687</v>
      </c>
    </row>
    <row r="110" spans="1:9" hidden="1" x14ac:dyDescent="0.25">
      <c r="A110" t="s">
        <v>481</v>
      </c>
      <c r="B110" s="3">
        <f>AVERAGEIFS('New data'!$N:$N,'New data'!$E:$E,$A110)</f>
        <v>0.558000028133392</v>
      </c>
      <c r="C110" s="34">
        <f>(AVERAGEIFS('New data'!$J:$J,'New data'!$E:$E,$A110)-AVERAGEIFS('New data'!$L:$L,'New data'!$E:$E,$A110))/AVERAGEIFS('New data'!$L:$L,'New data'!$E:$E,$A110)</f>
        <v>1.7848656713549396</v>
      </c>
      <c r="D110" s="3">
        <f t="shared" si="7"/>
        <v>1.7848656713549396</v>
      </c>
      <c r="E110" s="3">
        <f>AVERAGEIFS('New data'!$AM:$AM,'New data'!$E:$E,$A110)</f>
        <v>6.9756686825194816</v>
      </c>
      <c r="F110" s="3">
        <f t="shared" si="8"/>
        <v>6.9756686825194816</v>
      </c>
      <c r="G110" s="3">
        <f t="shared" ref="G110:G118" si="13">ABS($D110-$F110)</f>
        <v>5.190803011164542</v>
      </c>
    </row>
    <row r="111" spans="1:9" hidden="1" x14ac:dyDescent="0.25">
      <c r="A111" t="s">
        <v>502</v>
      </c>
      <c r="B111" s="3">
        <f>AVERAGEIFS('New data'!$N:$N,'New data'!$E:$E,$A111)</f>
        <v>0.54100000858306796</v>
      </c>
      <c r="C111" s="34">
        <f>(AVERAGEIFS('New data'!$J:$J,'New data'!$E:$E,$A111)-AVERAGEIFS('New data'!$L:$L,'New data'!$E:$E,$A111))/AVERAGEIFS('New data'!$L:$L,'New data'!$E:$E,$A111)</f>
        <v>1.6739834647362082</v>
      </c>
      <c r="D111" s="3">
        <f t="shared" si="7"/>
        <v>1.6739834647362082</v>
      </c>
      <c r="E111" s="3">
        <f>AVERAGEIFS('New data'!$AM:$AM,'New data'!$E:$E,$A111)</f>
        <v>7.6541596163748604</v>
      </c>
      <c r="F111" s="3">
        <f t="shared" si="8"/>
        <v>7.6541596163748604</v>
      </c>
      <c r="G111" s="3">
        <f t="shared" si="13"/>
        <v>5.980176151638652</v>
      </c>
    </row>
    <row r="112" spans="1:9" hidden="1" x14ac:dyDescent="0.25">
      <c r="A112" t="s">
        <v>474</v>
      </c>
      <c r="B112" s="3">
        <f>AVERAGEIFS('New data'!$N:$N,'New data'!$E:$E,$A112)</f>
        <v>0.56499999761581399</v>
      </c>
      <c r="C112" s="34">
        <f>(AVERAGEIFS('New data'!$J:$J,'New data'!$E:$E,$A112)-AVERAGEIFS('New data'!$L:$L,'New data'!$E:$E,$A112))/AVERAGEIFS('New data'!$L:$L,'New data'!$E:$E,$A112)</f>
        <v>9.8753928360160673E-3</v>
      </c>
      <c r="D112" s="3">
        <f t="shared" si="7"/>
        <v>9.8753928360160673E-3</v>
      </c>
      <c r="E112" s="3">
        <f>AVERAGEIFS('New data'!$AM:$AM,'New data'!$E:$E,$A112)</f>
        <v>1.0136149355802242</v>
      </c>
      <c r="F112" s="3">
        <f t="shared" si="8"/>
        <v>1.0136149355802242</v>
      </c>
      <c r="G112" s="3">
        <f t="shared" si="13"/>
        <v>1.0037395427442082</v>
      </c>
    </row>
    <row r="113" spans="1:9" hidden="1" x14ac:dyDescent="0.25">
      <c r="A113" t="s">
        <v>546</v>
      </c>
      <c r="B113" s="3">
        <f>AVERAGEIFS('New data'!$N:$N,'New data'!$E:$E,$A113)</f>
        <v>0.56499999761581399</v>
      </c>
      <c r="C113" s="34">
        <f>(AVERAGEIFS('New data'!$J:$J,'New data'!$E:$E,$A113)-AVERAGEIFS('New data'!$L:$L,'New data'!$E:$E,$A113))/AVERAGEIFS('New data'!$L:$L,'New data'!$E:$E,$A113)</f>
        <v>5.4423026610640413E-2</v>
      </c>
      <c r="D113" s="3">
        <f t="shared" si="7"/>
        <v>5.4423026610640413E-2</v>
      </c>
      <c r="E113" s="3">
        <f>AVERAGEIFS('New data'!$AM:$AM,'New data'!$E:$E,$A113)</f>
        <v>1.0761569600784513</v>
      </c>
      <c r="F113" s="3">
        <f t="shared" si="8"/>
        <v>1.0761569600784513</v>
      </c>
      <c r="G113" s="3">
        <f t="shared" si="13"/>
        <v>1.0217339334678108</v>
      </c>
    </row>
    <row r="114" spans="1:9" hidden="1" x14ac:dyDescent="0.25">
      <c r="A114" t="s">
        <v>532</v>
      </c>
      <c r="B114" s="3">
        <f>AVERAGEIFS('New data'!$N:$N,'New data'!$E:$E,$A114)</f>
        <v>0.59200000762939398</v>
      </c>
      <c r="C114" s="34">
        <f>(AVERAGEIFS('New data'!$J:$J,'New data'!$E:$E,$A114)-AVERAGEIFS('New data'!$L:$L,'New data'!$E:$E,$A114))/AVERAGEIFS('New data'!$L:$L,'New data'!$E:$E,$A114)</f>
        <v>1.467679576608806</v>
      </c>
      <c r="D114" s="3">
        <f t="shared" si="7"/>
        <v>1.467679576608806</v>
      </c>
      <c r="E114" s="3">
        <f>AVERAGEIFS('New data'!$AM:$AM,'New data'!$E:$E,$A114)</f>
        <v>5.3875108547749431</v>
      </c>
      <c r="F114" s="3">
        <f t="shared" si="8"/>
        <v>5.3875108547749431</v>
      </c>
      <c r="G114" s="3">
        <f t="shared" si="13"/>
        <v>3.9198312781661371</v>
      </c>
    </row>
    <row r="115" spans="1:9" hidden="1" x14ac:dyDescent="0.25">
      <c r="A115" t="s">
        <v>521</v>
      </c>
      <c r="B115" s="3">
        <f>AVERAGEIFS('New data'!$N:$N,'New data'!$E:$E,$A115)</f>
        <v>0.57800000905990601</v>
      </c>
      <c r="C115" s="34">
        <f>(AVERAGEIFS('New data'!$J:$J,'New data'!$E:$E,$A115)-AVERAGEIFS('New data'!$L:$L,'New data'!$E:$E,$A115))/AVERAGEIFS('New data'!$L:$L,'New data'!$E:$E,$A115)</f>
        <v>1.0642556997148656E-2</v>
      </c>
      <c r="D115" s="3">
        <f t="shared" si="7"/>
        <v>1.0642556997148656E-2</v>
      </c>
      <c r="E115" s="3">
        <f>AVERAGEIFS('New data'!$AM:$AM,'New data'!$E:$E,$A115)</f>
        <v>1.0276715414680635</v>
      </c>
      <c r="F115" s="3">
        <f t="shared" si="8"/>
        <v>1.0276715414680635</v>
      </c>
      <c r="G115" s="3">
        <f t="shared" si="13"/>
        <v>1.0170289844709148</v>
      </c>
    </row>
    <row r="116" spans="1:9" hidden="1" x14ac:dyDescent="0.25">
      <c r="A116" t="s">
        <v>585</v>
      </c>
      <c r="B116" s="3">
        <f>AVERAGEIFS('New data'!$N:$N,'New data'!$E:$E,$A116)</f>
        <v>0.57800000905990601</v>
      </c>
      <c r="C116" s="34">
        <f>(AVERAGEIFS('New data'!$J:$J,'New data'!$E:$E,$A116)-AVERAGEIFS('New data'!$L:$L,'New data'!$E:$E,$A116))/AVERAGEIFS('New data'!$L:$L,'New data'!$E:$E,$A116)</f>
        <v>-8.4465529417463592E-3</v>
      </c>
      <c r="D116" s="3">
        <f t="shared" si="7"/>
        <v>8.4465529417463592E-3</v>
      </c>
      <c r="E116" s="3">
        <f>AVERAGEIFS('New data'!$AM:$AM,'New data'!$E:$E,$A116)</f>
        <v>0.9786750323985719</v>
      </c>
      <c r="F116" s="3">
        <f t="shared" si="8"/>
        <v>0.9786750323985719</v>
      </c>
      <c r="G116" s="3">
        <f t="shared" si="13"/>
        <v>0.97022847945682555</v>
      </c>
    </row>
    <row r="117" spans="1:9" hidden="1" x14ac:dyDescent="0.25">
      <c r="A117" t="s">
        <v>460</v>
      </c>
      <c r="B117" s="3">
        <f>AVERAGEIFS('New data'!$N:$N,'New data'!$E:$E,$A117)</f>
        <v>0.59200000762939398</v>
      </c>
      <c r="C117" s="34">
        <f>(AVERAGEIFS('New data'!$J:$J,'New data'!$E:$E,$A117)-AVERAGEIFS('New data'!$L:$L,'New data'!$E:$E,$A117))/AVERAGEIFS('New data'!$L:$L,'New data'!$E:$E,$A117)</f>
        <v>1.4516576194632487</v>
      </c>
      <c r="D117" s="3">
        <f t="shared" si="7"/>
        <v>1.4516576194632487</v>
      </c>
      <c r="E117" s="3">
        <f>AVERAGEIFS('New data'!$AM:$AM,'New data'!$E:$E,$A117)</f>
        <v>5.3716957252717084</v>
      </c>
      <c r="F117" s="3">
        <f t="shared" si="8"/>
        <v>5.3716957252717084</v>
      </c>
      <c r="G117" s="3">
        <f t="shared" si="13"/>
        <v>3.9200381058084597</v>
      </c>
    </row>
    <row r="118" spans="1:9" hidden="1" x14ac:dyDescent="0.25">
      <c r="A118" t="s">
        <v>582</v>
      </c>
      <c r="B118" s="3">
        <f>AVERAGEIFS('New data'!$N:$N,'New data'!$E:$E,$A118)</f>
        <v>0.64700001478195102</v>
      </c>
      <c r="C118" s="34">
        <f>(AVERAGEIFS('New data'!$J:$J,'New data'!$E:$E,$A118)-AVERAGEIFS('New data'!$L:$L,'New data'!$E:$E,$A118))/AVERAGEIFS('New data'!$L:$L,'New data'!$E:$E,$A118)</f>
        <v>7.3308573488832691E-3</v>
      </c>
      <c r="D118" s="3">
        <f t="shared" si="7"/>
        <v>7.3308573488832691E-3</v>
      </c>
      <c r="E118" s="3">
        <f>AVERAGEIFS('New data'!$AM:$AM,'New data'!$E:$E,$A118)</f>
        <v>1.0218046101274993</v>
      </c>
      <c r="F118" s="3">
        <f t="shared" si="8"/>
        <v>1.0218046101274993</v>
      </c>
      <c r="G118" s="3">
        <f t="shared" si="13"/>
        <v>1.0144737527786161</v>
      </c>
    </row>
    <row r="119" spans="1:9" x14ac:dyDescent="0.25">
      <c r="A119" t="s">
        <v>645</v>
      </c>
      <c r="B119" s="3">
        <f>AVERAGEIFS('New data'!$N:$N,'New data'!$E:$E,$A119)</f>
        <v>0.53200000524520796</v>
      </c>
      <c r="C119" s="36">
        <f>(AVERAGEIFS('New data'!$J:$J,'New data'!$E:$E,$A119)-AVERAGEIFS('New data'!$L:$L,'New data'!$E:$E,$A119))/AVERAGEIFS('New data'!$L:$L,'New data'!$E:$E,$A119)</f>
        <v>-7.1013685982512197E-3</v>
      </c>
      <c r="D119" s="34">
        <f t="shared" si="7"/>
        <v>7.1013685982512197E-3</v>
      </c>
      <c r="E119" s="36">
        <f>AVERAGEIFS('New data'!$AM:$AM,'New data'!$E:$E,$A119)</f>
        <v>0.9787756362214356</v>
      </c>
      <c r="F119" s="3">
        <f t="shared" si="8"/>
        <v>0.9787756362214356</v>
      </c>
      <c r="G119" s="34">
        <f>ABS($B119-$F119)</f>
        <v>0.44677563097622763</v>
      </c>
      <c r="H119" s="3">
        <f>AVERAGEIFS('New data'!$Q:$Q,'New data'!$E:$E,$A119)</f>
        <v>0.546530961990356</v>
      </c>
      <c r="I119" s="14">
        <f>AVERAGEIFS('New data'!$J:$J,'New data'!$E:$E,$A119)</f>
        <v>45.355594635009702</v>
      </c>
    </row>
    <row r="120" spans="1:9" hidden="1" x14ac:dyDescent="0.25">
      <c r="A120" t="s">
        <v>530</v>
      </c>
      <c r="B120" s="3">
        <f>AVERAGEIFS('New data'!$N:$N,'New data'!$E:$E,$A120)</f>
        <v>0.62599998712539595</v>
      </c>
      <c r="C120" s="34">
        <f>(AVERAGEIFS('New data'!$J:$J,'New data'!$E:$E,$A120)-AVERAGEIFS('New data'!$L:$L,'New data'!$E:$E,$A120))/AVERAGEIFS('New data'!$L:$L,'New data'!$E:$E,$A120)</f>
        <v>-3.1977421590416756E-3</v>
      </c>
      <c r="D120" s="3">
        <f t="shared" si="7"/>
        <v>3.1977421590416756E-3</v>
      </c>
      <c r="E120" s="3">
        <f>AVERAGEIFS('New data'!$AM:$AM,'New data'!$E:$E,$A120)</f>
        <v>0.99530927462786412</v>
      </c>
      <c r="F120" s="3">
        <f t="shared" si="8"/>
        <v>0.99530927462786412</v>
      </c>
      <c r="G120" s="3">
        <f>ABS($D120-$F120)</f>
        <v>0.99211153246882244</v>
      </c>
    </row>
    <row r="121" spans="1:9" hidden="1" x14ac:dyDescent="0.25">
      <c r="A121" t="s">
        <v>487</v>
      </c>
      <c r="B121" s="3">
        <f>AVERAGEIFS('New data'!$N:$N,'New data'!$E:$E,$A121)</f>
        <v>0.62099999189376798</v>
      </c>
      <c r="C121" s="34">
        <f>(AVERAGEIFS('New data'!$J:$J,'New data'!$E:$E,$A121)-AVERAGEIFS('New data'!$L:$L,'New data'!$E:$E,$A121))/AVERAGEIFS('New data'!$L:$L,'New data'!$E:$E,$A121)</f>
        <v>1.9467175620526114</v>
      </c>
      <c r="D121" s="3">
        <f t="shared" si="7"/>
        <v>1.9467175620526114</v>
      </c>
      <c r="E121" s="3">
        <f>AVERAGEIFS('New data'!$AM:$AM,'New data'!$E:$E,$A121)</f>
        <v>5.1306086757506737</v>
      </c>
      <c r="F121" s="3">
        <f t="shared" si="8"/>
        <v>5.1306086757506737</v>
      </c>
      <c r="G121" s="3">
        <f>ABS($D121-$F121)</f>
        <v>3.1838911136980625</v>
      </c>
    </row>
    <row r="122" spans="1:9" hidden="1" x14ac:dyDescent="0.25">
      <c r="A122" t="s">
        <v>458</v>
      </c>
      <c r="B122" s="3">
        <f>AVERAGEIFS('New data'!$N:$N,'New data'!$E:$E,$A122)</f>
        <v>0.62599998712539595</v>
      </c>
      <c r="C122" s="34">
        <f>(AVERAGEIFS('New data'!$J:$J,'New data'!$E:$E,$A122)-AVERAGEIFS('New data'!$L:$L,'New data'!$E:$E,$A122))/AVERAGEIFS('New data'!$L:$L,'New data'!$E:$E,$A122)</f>
        <v>7.059361565627139E-3</v>
      </c>
      <c r="D122" s="3">
        <f t="shared" si="7"/>
        <v>7.059361565627139E-3</v>
      </c>
      <c r="E122" s="3">
        <f>AVERAGEIFS('New data'!$AM:$AM,'New data'!$E:$E,$A122)</f>
        <v>1.0102756786572069</v>
      </c>
      <c r="F122" s="3">
        <f t="shared" si="8"/>
        <v>1.0102756786572069</v>
      </c>
      <c r="G122" s="3">
        <f>ABS($D122-$F122)</f>
        <v>1.0032163170915798</v>
      </c>
    </row>
    <row r="123" spans="1:9" hidden="1" x14ac:dyDescent="0.25">
      <c r="A123" t="s">
        <v>526</v>
      </c>
      <c r="B123" s="3">
        <f>AVERAGEIFS('New data'!$N:$N,'New data'!$E:$E,$A123)</f>
        <v>0.64899998903274503</v>
      </c>
      <c r="C123" s="34">
        <f>(AVERAGEIFS('New data'!$J:$J,'New data'!$E:$E,$A123)-AVERAGEIFS('New data'!$L:$L,'New data'!$E:$E,$A123))/AVERAGEIFS('New data'!$L:$L,'New data'!$E:$E,$A123)</f>
        <v>-3.3319306375534978E-2</v>
      </c>
      <c r="D123" s="3">
        <f t="shared" si="7"/>
        <v>3.3319306375534978E-2</v>
      </c>
      <c r="E123" s="3">
        <f>AVERAGEIFS('New data'!$AM:$AM,'New data'!$E:$E,$A123)</f>
        <v>0.9498179104534672</v>
      </c>
      <c r="F123" s="3">
        <f t="shared" si="8"/>
        <v>0.9498179104534672</v>
      </c>
      <c r="G123" s="3">
        <f>ABS($D123-$F123)</f>
        <v>0.91649860407793227</v>
      </c>
    </row>
    <row r="124" spans="1:9" hidden="1" x14ac:dyDescent="0.25">
      <c r="A124" t="s">
        <v>485</v>
      </c>
      <c r="B124" s="3">
        <f>AVERAGEIFS('New data'!$N:$N,'New data'!$E:$E,$A124)</f>
        <v>0.63400000333786</v>
      </c>
      <c r="C124" s="34">
        <f>(AVERAGEIFS('New data'!$J:$J,'New data'!$E:$E,$A124)-AVERAGEIFS('New data'!$L:$L,'New data'!$E:$E,$A124))/AVERAGEIFS('New data'!$L:$L,'New data'!$E:$E,$A124)</f>
        <v>1.9940910220183339</v>
      </c>
      <c r="D124" s="3">
        <f t="shared" si="7"/>
        <v>1.9940910220183339</v>
      </c>
      <c r="E124" s="3">
        <f>AVERAGEIFS('New data'!$AM:$AM,'New data'!$E:$E,$A124)</f>
        <v>4.988391595878956</v>
      </c>
      <c r="F124" s="3">
        <f t="shared" si="8"/>
        <v>4.988391595878956</v>
      </c>
      <c r="G124" s="3">
        <f>ABS($D124-$F124)</f>
        <v>2.9943005738606221</v>
      </c>
    </row>
    <row r="125" spans="1:9" x14ac:dyDescent="0.25">
      <c r="A125" t="s">
        <v>630</v>
      </c>
      <c r="B125" s="3">
        <f>AVERAGEIFS('New data'!$N:$N,'New data'!$E:$E,$A125)</f>
        <v>0.168999999761581</v>
      </c>
      <c r="C125" s="36">
        <f>(AVERAGEIFS('New data'!$J:$J,'New data'!$E:$E,$A125)-AVERAGEIFS('New data'!$L:$L,'New data'!$E:$E,$A125))/AVERAGEIFS('New data'!$L:$L,'New data'!$E:$E,$A125)</f>
        <v>-0.36194690307020388</v>
      </c>
      <c r="D125" s="34">
        <f t="shared" si="7"/>
        <v>0.36194690307020388</v>
      </c>
      <c r="E125" s="36">
        <f>AVERAGEIFS('New data'!$AM:$AM,'New data'!$E:$E,$A125)</f>
        <v>0.62067685326621691</v>
      </c>
      <c r="F125" s="3">
        <f t="shared" si="8"/>
        <v>0.62067685326621691</v>
      </c>
      <c r="G125" s="34">
        <f>ABS($B125-$F125)</f>
        <v>0.45167685350463593</v>
      </c>
      <c r="H125" s="3">
        <f>AVERAGEIFS('New data'!$Q:$Q,'New data'!$E:$E,$A125)</f>
        <v>0.17100016772747001</v>
      </c>
      <c r="I125" s="14">
        <f>AVERAGEIFS('New data'!$J:$J,'New data'!$E:$E,$A125)</f>
        <v>12.965242385864199</v>
      </c>
    </row>
    <row r="126" spans="1:9" hidden="1" x14ac:dyDescent="0.25">
      <c r="A126" t="s">
        <v>516</v>
      </c>
      <c r="B126" s="3">
        <f>AVERAGEIFS('New data'!$N:$N,'New data'!$E:$E,$A126)</f>
        <v>0.64700001478195102</v>
      </c>
      <c r="C126" s="34">
        <f>(AVERAGEIFS('New data'!$J:$J,'New data'!$E:$E,$A126)-AVERAGEIFS('New data'!$L:$L,'New data'!$E:$E,$A126))/AVERAGEIFS('New data'!$L:$L,'New data'!$E:$E,$A126)</f>
        <v>6.0945259317653497E-3</v>
      </c>
      <c r="D126" s="3">
        <f t="shared" si="7"/>
        <v>6.0945259317653497E-3</v>
      </c>
      <c r="E126" s="3">
        <f>AVERAGEIFS('New data'!$AM:$AM,'New data'!$E:$E,$A126)</f>
        <v>1.0169806507158503</v>
      </c>
      <c r="F126" s="3">
        <f t="shared" si="8"/>
        <v>1.0169806507158503</v>
      </c>
      <c r="G126" s="3">
        <f t="shared" ref="G126:G132" si="14">ABS($D126-$F126)</f>
        <v>1.010886124784085</v>
      </c>
    </row>
    <row r="127" spans="1:9" hidden="1" x14ac:dyDescent="0.25">
      <c r="A127" t="s">
        <v>459</v>
      </c>
      <c r="B127" s="3">
        <f>AVERAGEIFS('New data'!$N:$N,'New data'!$E:$E,$A127)</f>
        <v>0.64700001478195102</v>
      </c>
      <c r="C127" s="34">
        <f>(AVERAGEIFS('New data'!$J:$J,'New data'!$E:$E,$A127)-AVERAGEIFS('New data'!$L:$L,'New data'!$E:$E,$A127))/AVERAGEIFS('New data'!$L:$L,'New data'!$E:$E,$A127)</f>
        <v>1.6464502890949331</v>
      </c>
      <c r="D127" s="3">
        <f t="shared" si="7"/>
        <v>1.6464502890949331</v>
      </c>
      <c r="E127" s="3">
        <f>AVERAGEIFS('New data'!$AM:$AM,'New data'!$E:$E,$A127)</f>
        <v>5.6057719478038246</v>
      </c>
      <c r="F127" s="3">
        <f t="shared" si="8"/>
        <v>5.6057719478038246</v>
      </c>
      <c r="G127" s="3">
        <f t="shared" si="14"/>
        <v>3.9593216587088915</v>
      </c>
    </row>
    <row r="128" spans="1:9" hidden="1" x14ac:dyDescent="0.25">
      <c r="A128" t="s">
        <v>454</v>
      </c>
      <c r="B128" s="3">
        <f>AVERAGEIFS('New data'!$N:$N,'New data'!$E:$E,$A128)</f>
        <v>0.64899998903274503</v>
      </c>
      <c r="C128" s="34">
        <f>(AVERAGEIFS('New data'!$J:$J,'New data'!$E:$E,$A128)-AVERAGEIFS('New data'!$L:$L,'New data'!$E:$E,$A128))/AVERAGEIFS('New data'!$L:$L,'New data'!$E:$E,$A128)</f>
        <v>7.6567022078444912E-3</v>
      </c>
      <c r="D128" s="3">
        <f t="shared" si="7"/>
        <v>7.6567022078444912E-3</v>
      </c>
      <c r="E128" s="3">
        <f>AVERAGEIFS('New data'!$AM:$AM,'New data'!$E:$E,$A128)</f>
        <v>1.0123395830341844</v>
      </c>
      <c r="F128" s="3">
        <f t="shared" si="8"/>
        <v>1.0123395830341844</v>
      </c>
      <c r="G128" s="3">
        <f t="shared" si="14"/>
        <v>1.0046828808263399</v>
      </c>
    </row>
    <row r="129" spans="1:9" hidden="1" x14ac:dyDescent="0.25">
      <c r="A129" t="s">
        <v>581</v>
      </c>
      <c r="B129" s="3">
        <f>AVERAGEIFS('New data'!$N:$N,'New data'!$E:$E,$A129)</f>
        <v>0.70700001716613703</v>
      </c>
      <c r="C129" s="34">
        <f>(AVERAGEIFS('New data'!$J:$J,'New data'!$E:$E,$A129)-AVERAGEIFS('New data'!$L:$L,'New data'!$E:$E,$A129))/AVERAGEIFS('New data'!$L:$L,'New data'!$E:$E,$A129)</f>
        <v>5.4925299608988579E-2</v>
      </c>
      <c r="D129" s="3">
        <f t="shared" si="7"/>
        <v>5.4925299608988579E-2</v>
      </c>
      <c r="E129" s="3">
        <f>AVERAGEIFS('New data'!$AM:$AM,'New data'!$E:$E,$A129)</f>
        <v>1.170870780003638</v>
      </c>
      <c r="F129" s="3">
        <f t="shared" si="8"/>
        <v>1.170870780003638</v>
      </c>
      <c r="G129" s="3">
        <f t="shared" si="14"/>
        <v>1.1159454803946494</v>
      </c>
    </row>
    <row r="130" spans="1:9" hidden="1" x14ac:dyDescent="0.25">
      <c r="A130" t="s">
        <v>419</v>
      </c>
      <c r="B130" s="3">
        <f>AVERAGEIFS('New data'!$N:$N,'New data'!$E:$E,$A130)</f>
        <v>1</v>
      </c>
      <c r="C130" s="34">
        <f>(AVERAGEIFS('New data'!$J:$J,'New data'!$E:$E,$A130)-AVERAGEIFS('New data'!$L:$L,'New data'!$E:$E,$A130))/AVERAGEIFS('New data'!$L:$L,'New data'!$E:$E,$A130)</f>
        <v>-0.24684416548948976</v>
      </c>
      <c r="D130" s="3">
        <f t="shared" si="7"/>
        <v>0.24684416548948976</v>
      </c>
      <c r="E130" s="3">
        <f>AVERAGEIFS('New data'!$AM:$AM,'New data'!$E:$E,$A130)</f>
        <v>0.35411980559864942</v>
      </c>
      <c r="F130" s="3">
        <f t="shared" si="8"/>
        <v>0.35411980559864942</v>
      </c>
      <c r="G130" s="3">
        <f t="shared" si="14"/>
        <v>0.10727564010915966</v>
      </c>
    </row>
    <row r="131" spans="1:9" hidden="1" x14ac:dyDescent="0.25">
      <c r="A131" t="s">
        <v>427</v>
      </c>
      <c r="B131" s="3">
        <f>AVERAGEIFS('New data'!$N:$N,'New data'!$E:$E,$A131)</f>
        <v>0.64700001478195102</v>
      </c>
      <c r="C131" s="34">
        <f>(AVERAGEIFS('New data'!$J:$J,'New data'!$E:$E,$A131)-AVERAGEIFS('New data'!$L:$L,'New data'!$E:$E,$A131))/AVERAGEIFS('New data'!$L:$L,'New data'!$E:$E,$A131)</f>
        <v>0.74652676299778575</v>
      </c>
      <c r="D131" s="3">
        <f t="shared" si="7"/>
        <v>0.74652676299778575</v>
      </c>
      <c r="E131" s="3">
        <f>AVERAGEIFS('New data'!$AM:$AM,'New data'!$E:$E,$A131)</f>
        <v>2.2530061405676802</v>
      </c>
      <c r="F131" s="3">
        <f t="shared" si="8"/>
        <v>2.2530061405676802</v>
      </c>
      <c r="G131" s="3">
        <f t="shared" si="14"/>
        <v>1.5064793775698946</v>
      </c>
    </row>
    <row r="132" spans="1:9" hidden="1" x14ac:dyDescent="0.25">
      <c r="A132" t="s">
        <v>483</v>
      </c>
      <c r="B132" s="3">
        <f>AVERAGEIFS('New data'!$N:$N,'New data'!$E:$E,$A132)</f>
        <v>0.64700001478195102</v>
      </c>
      <c r="C132" s="34">
        <f>(AVERAGEIFS('New data'!$J:$J,'New data'!$E:$E,$A132)-AVERAGEIFS('New data'!$L:$L,'New data'!$E:$E,$A132))/AVERAGEIFS('New data'!$L:$L,'New data'!$E:$E,$A132)</f>
        <v>1.925745701362603E-2</v>
      </c>
      <c r="D132" s="3">
        <f t="shared" ref="D132:D195" si="15">ABS($C132)</f>
        <v>1.925745701362603E-2</v>
      </c>
      <c r="E132" s="3">
        <f>AVERAGEIFS('New data'!$AM:$AM,'New data'!$E:$E,$A132)</f>
        <v>1.0317178455661939</v>
      </c>
      <c r="F132" s="3">
        <f t="shared" ref="F132:F195" si="16">ABS($E132)</f>
        <v>1.0317178455661939</v>
      </c>
      <c r="G132" s="3">
        <f t="shared" si="14"/>
        <v>1.0124603885525678</v>
      </c>
    </row>
    <row r="133" spans="1:9" x14ac:dyDescent="0.25">
      <c r="A133" t="s">
        <v>622</v>
      </c>
      <c r="B133" s="3">
        <f>AVERAGEIFS('New data'!$N:$N,'New data'!$E:$E,$A133)</f>
        <v>0.62099999189376798</v>
      </c>
      <c r="C133" s="36">
        <f>(AVERAGEIFS('New data'!$J:$J,'New data'!$E:$E,$A133)-AVERAGEIFS('New data'!$L:$L,'New data'!$E:$E,$A133))/AVERAGEIFS('New data'!$L:$L,'New data'!$E:$E,$A133)</f>
        <v>4.192590668303988E-2</v>
      </c>
      <c r="D133" s="34">
        <f t="shared" si="15"/>
        <v>4.192590668303988E-2</v>
      </c>
      <c r="E133" s="36">
        <f>AVERAGEIFS('New data'!$AM:$AM,'New data'!$E:$E,$A133)</f>
        <v>1.0908748842115747</v>
      </c>
      <c r="F133" s="3">
        <f t="shared" si="16"/>
        <v>1.0908748842115747</v>
      </c>
      <c r="G133" s="34">
        <f>ABS($B133-$F133)</f>
        <v>0.46987489231780677</v>
      </c>
      <c r="H133" s="3">
        <f>AVERAGEIFS('New data'!$Q:$Q,'New data'!$E:$E,$A133)</f>
        <v>0.75319504737854004</v>
      </c>
      <c r="I133" s="14">
        <f>AVERAGEIFS('New data'!$J:$J,'New data'!$E:$E,$A133)</f>
        <v>66.065628051757798</v>
      </c>
    </row>
    <row r="134" spans="1:9" hidden="1" x14ac:dyDescent="0.25">
      <c r="A134" t="s">
        <v>555</v>
      </c>
      <c r="B134" s="3">
        <f>AVERAGEIFS('New data'!$N:$N,'New data'!$E:$E,$A134)</f>
        <v>0.64700001478195102</v>
      </c>
      <c r="C134" s="34">
        <f>(AVERAGEIFS('New data'!$J:$J,'New data'!$E:$E,$A134)-AVERAGEIFS('New data'!$L:$L,'New data'!$E:$E,$A134))/AVERAGEIFS('New data'!$L:$L,'New data'!$E:$E,$A134)</f>
        <v>1.27324752280533E-2</v>
      </c>
      <c r="D134" s="3">
        <f t="shared" si="15"/>
        <v>1.27324752280533E-2</v>
      </c>
      <c r="E134" s="3">
        <f>AVERAGEIFS('New data'!$AM:$AM,'New data'!$E:$E,$A134)</f>
        <v>1.0209615960269398</v>
      </c>
      <c r="F134" s="3">
        <f t="shared" si="16"/>
        <v>1.0209615960269398</v>
      </c>
      <c r="G134" s="3">
        <f>ABS($D134-$F134)</f>
        <v>1.0082291207988865</v>
      </c>
    </row>
    <row r="135" spans="1:9" hidden="1" x14ac:dyDescent="0.25">
      <c r="A135" t="s">
        <v>564</v>
      </c>
      <c r="B135" s="3">
        <f>AVERAGEIFS('New data'!$N:$N,'New data'!$E:$E,$A135)</f>
        <v>0.67599999904632502</v>
      </c>
      <c r="C135" s="34">
        <f>(AVERAGEIFS('New data'!$J:$J,'New data'!$E:$E,$A135)-AVERAGEIFS('New data'!$L:$L,'New data'!$E:$E,$A135))/AVERAGEIFS('New data'!$L:$L,'New data'!$E:$E,$A135)</f>
        <v>2.021651521817708</v>
      </c>
      <c r="D135" s="3">
        <f t="shared" si="15"/>
        <v>2.021651521817708</v>
      </c>
      <c r="E135" s="3">
        <f>AVERAGEIFS('New data'!$AM:$AM,'New data'!$E:$E,$A135)</f>
        <v>9.305655365649109</v>
      </c>
      <c r="F135" s="3">
        <f t="shared" si="16"/>
        <v>9.305655365649109</v>
      </c>
      <c r="G135" s="3">
        <f>ABS($D135-$F135)</f>
        <v>7.2840038438314014</v>
      </c>
    </row>
    <row r="136" spans="1:9" hidden="1" x14ac:dyDescent="0.25">
      <c r="A136" t="s">
        <v>492</v>
      </c>
      <c r="B136" s="3">
        <f>AVERAGEIFS('New data'!$N:$N,'New data'!$E:$E,$A136)</f>
        <v>0.67599999904632502</v>
      </c>
      <c r="C136" s="34">
        <f>(AVERAGEIFS('New data'!$J:$J,'New data'!$E:$E,$A136)-AVERAGEIFS('New data'!$L:$L,'New data'!$E:$E,$A136))/AVERAGEIFS('New data'!$L:$L,'New data'!$E:$E,$A136)</f>
        <v>2.0241319974850698</v>
      </c>
      <c r="D136" s="3">
        <f t="shared" si="15"/>
        <v>2.0241319974850698</v>
      </c>
      <c r="E136" s="3">
        <f>AVERAGEIFS('New data'!$AM:$AM,'New data'!$E:$E,$A136)</f>
        <v>10.59389781581215</v>
      </c>
      <c r="F136" s="3">
        <f t="shared" si="16"/>
        <v>10.59389781581215</v>
      </c>
      <c r="G136" s="3">
        <f>ABS($D136-$F136)</f>
        <v>8.5697658183270811</v>
      </c>
    </row>
    <row r="137" spans="1:9" x14ac:dyDescent="0.25">
      <c r="A137" t="s">
        <v>616</v>
      </c>
      <c r="B137" s="3">
        <f>AVERAGEIFS('New data'!$N:$N,'New data'!$E:$E,$A137)</f>
        <v>0.47499999403953502</v>
      </c>
      <c r="C137" s="36">
        <f>(AVERAGEIFS('New data'!$J:$J,'New data'!$E:$E,$A137)-AVERAGEIFS('New data'!$L:$L,'New data'!$E:$E,$A137))/AVERAGEIFS('New data'!$L:$L,'New data'!$E:$E,$A137)</f>
        <v>2.2155120087714371E-2</v>
      </c>
      <c r="D137" s="34">
        <f t="shared" si="15"/>
        <v>2.2155120087714371E-2</v>
      </c>
      <c r="E137" s="36">
        <f>AVERAGEIFS('New data'!$AM:$AM,'New data'!$E:$E,$A137)</f>
        <v>1.0347914330112837</v>
      </c>
      <c r="F137" s="3">
        <f t="shared" si="16"/>
        <v>1.0347914330112837</v>
      </c>
      <c r="G137" s="34">
        <f>ABS($B137-$F137)</f>
        <v>0.55979143897174866</v>
      </c>
      <c r="H137" s="3">
        <f>AVERAGEIFS('New data'!$Q:$Q,'New data'!$E:$E,$A137)</f>
        <v>0.66479027271270696</v>
      </c>
      <c r="I137" s="14">
        <f>AVERAGEIFS('New data'!$J:$J,'New data'!$E:$E,$A137)</f>
        <v>90.6287841796875</v>
      </c>
    </row>
    <row r="138" spans="1:9" hidden="1" x14ac:dyDescent="0.25">
      <c r="A138" t="s">
        <v>456</v>
      </c>
      <c r="B138" s="3">
        <f>AVERAGEIFS('New data'!$N:$N,'New data'!$E:$E,$A138)</f>
        <v>0.73699998855590798</v>
      </c>
      <c r="C138" s="34">
        <f>(AVERAGEIFS('New data'!$J:$J,'New data'!$E:$E,$A138)-AVERAGEIFS('New data'!$L:$L,'New data'!$E:$E,$A138))/AVERAGEIFS('New data'!$L:$L,'New data'!$E:$E,$A138)</f>
        <v>0.68575873138033583</v>
      </c>
      <c r="D138" s="3">
        <f t="shared" si="15"/>
        <v>0.68575873138033583</v>
      </c>
      <c r="E138" s="3">
        <f>AVERAGEIFS('New data'!$AM:$AM,'New data'!$E:$E,$A138)</f>
        <v>2.1253030702449265</v>
      </c>
      <c r="F138" s="3">
        <f t="shared" si="16"/>
        <v>2.1253030702449265</v>
      </c>
      <c r="G138" s="3">
        <f t="shared" ref="G138:G144" si="17">ABS($D138-$F138)</f>
        <v>1.4395443388645908</v>
      </c>
    </row>
    <row r="139" spans="1:9" hidden="1" x14ac:dyDescent="0.25">
      <c r="A139" t="s">
        <v>455</v>
      </c>
      <c r="B139" s="3">
        <f>AVERAGEIFS('New data'!$N:$N,'New data'!$E:$E,$A139)</f>
        <v>0.69999998807907104</v>
      </c>
      <c r="C139" s="34">
        <f>(AVERAGEIFS('New data'!$J:$J,'New data'!$E:$E,$A139)-AVERAGEIFS('New data'!$L:$L,'New data'!$E:$E,$A139))/AVERAGEIFS('New data'!$L:$L,'New data'!$E:$E,$A139)</f>
        <v>1.7673565638235444</v>
      </c>
      <c r="D139" s="3">
        <f t="shared" si="15"/>
        <v>1.7673565638235444</v>
      </c>
      <c r="E139" s="3">
        <f>AVERAGEIFS('New data'!$AM:$AM,'New data'!$E:$E,$A139)</f>
        <v>7.1840201123807059</v>
      </c>
      <c r="F139" s="3">
        <f t="shared" si="16"/>
        <v>7.1840201123807059</v>
      </c>
      <c r="G139" s="3">
        <f t="shared" si="17"/>
        <v>5.4166635485571613</v>
      </c>
    </row>
    <row r="140" spans="1:9" hidden="1" x14ac:dyDescent="0.25">
      <c r="A140" t="s">
        <v>453</v>
      </c>
      <c r="B140" s="3">
        <f>AVERAGEIFS('New data'!$N:$N,'New data'!$E:$E,$A140)</f>
        <v>0.70399999618530196</v>
      </c>
      <c r="C140" s="34">
        <f>(AVERAGEIFS('New data'!$J:$J,'New data'!$E:$E,$A140)-AVERAGEIFS('New data'!$L:$L,'New data'!$E:$E,$A140))/AVERAGEIFS('New data'!$L:$L,'New data'!$E:$E,$A140)</f>
        <v>1.7789263439202359</v>
      </c>
      <c r="D140" s="3">
        <f t="shared" si="15"/>
        <v>1.7789263439202359</v>
      </c>
      <c r="E140" s="3">
        <f>AVERAGEIFS('New data'!$AM:$AM,'New data'!$E:$E,$A140)</f>
        <v>6.4061476119362144</v>
      </c>
      <c r="F140" s="3">
        <f t="shared" si="16"/>
        <v>6.4061476119362144</v>
      </c>
      <c r="G140" s="3">
        <f t="shared" si="17"/>
        <v>4.6272212680159788</v>
      </c>
    </row>
    <row r="141" spans="1:9" hidden="1" x14ac:dyDescent="0.25">
      <c r="A141" t="s">
        <v>409</v>
      </c>
      <c r="B141" s="3">
        <f>AVERAGEIFS('New data'!$N:$N,'New data'!$E:$E,$A141)</f>
        <v>0.74400001764297397</v>
      </c>
      <c r="C141" s="34">
        <f>(AVERAGEIFS('New data'!$J:$J,'New data'!$E:$E,$A141)-AVERAGEIFS('New data'!$L:$L,'New data'!$E:$E,$A141))/AVERAGEIFS('New data'!$L:$L,'New data'!$E:$E,$A141)</f>
        <v>-0.27090169402034714</v>
      </c>
      <c r="D141" s="3">
        <f t="shared" si="15"/>
        <v>0.27090169402034714</v>
      </c>
      <c r="E141" s="3">
        <f>AVERAGEIFS('New data'!$AM:$AM,'New data'!$E:$E,$A141)</f>
        <v>0.66320587075929427</v>
      </c>
      <c r="F141" s="3">
        <f t="shared" si="16"/>
        <v>0.66320587075929427</v>
      </c>
      <c r="G141" s="3">
        <f t="shared" si="17"/>
        <v>0.39230417673894713</v>
      </c>
    </row>
    <row r="142" spans="1:9" hidden="1" x14ac:dyDescent="0.25">
      <c r="A142" t="s">
        <v>520</v>
      </c>
      <c r="B142" s="3">
        <f>AVERAGEIFS('New data'!$N:$N,'New data'!$E:$E,$A142)</f>
        <v>0.70700001716613703</v>
      </c>
      <c r="C142" s="34">
        <f>(AVERAGEIFS('New data'!$J:$J,'New data'!$E:$E,$A142)-AVERAGEIFS('New data'!$L:$L,'New data'!$E:$E,$A142))/AVERAGEIFS('New data'!$L:$L,'New data'!$E:$E,$A142)</f>
        <v>1.3965257494686677E-2</v>
      </c>
      <c r="D142" s="3">
        <f t="shared" si="15"/>
        <v>1.3965257494686677E-2</v>
      </c>
      <c r="E142" s="3">
        <f>AVERAGEIFS('New data'!$AM:$AM,'New data'!$E:$E,$A142)</f>
        <v>1.0408982779908267</v>
      </c>
      <c r="F142" s="3">
        <f t="shared" si="16"/>
        <v>1.0408982779908267</v>
      </c>
      <c r="G142" s="3">
        <f t="shared" si="17"/>
        <v>1.02693302049614</v>
      </c>
    </row>
    <row r="143" spans="1:9" hidden="1" x14ac:dyDescent="0.25">
      <c r="A143" t="s">
        <v>533</v>
      </c>
      <c r="B143" s="3">
        <f>AVERAGEIFS('New data'!$N:$N,'New data'!$E:$E,$A143)</f>
        <v>0.77999997138976995</v>
      </c>
      <c r="C143" s="34">
        <f>(AVERAGEIFS('New data'!$J:$J,'New data'!$E:$E,$A143)-AVERAGEIFS('New data'!$L:$L,'New data'!$E:$E,$A143))/AVERAGEIFS('New data'!$L:$L,'New data'!$E:$E,$A143)</f>
        <v>-3.4775262449593107E-2</v>
      </c>
      <c r="D143" s="3">
        <f t="shared" si="15"/>
        <v>3.4775262449593107E-2</v>
      </c>
      <c r="E143" s="3">
        <f>AVERAGEIFS('New data'!$AM:$AM,'New data'!$E:$E,$A143)</f>
        <v>0.96109899762068352</v>
      </c>
      <c r="F143" s="3">
        <f t="shared" si="16"/>
        <v>0.96109899762068352</v>
      </c>
      <c r="G143" s="3">
        <f t="shared" si="17"/>
        <v>0.92632373517109046</v>
      </c>
    </row>
    <row r="144" spans="1:9" hidden="1" x14ac:dyDescent="0.25">
      <c r="A144" t="s">
        <v>465</v>
      </c>
      <c r="B144" s="3">
        <f>AVERAGEIFS('New data'!$N:$N,'New data'!$E:$E,$A144)</f>
        <v>0.74400001764297397</v>
      </c>
      <c r="C144" s="34">
        <f>(AVERAGEIFS('New data'!$J:$J,'New data'!$E:$E,$A144)-AVERAGEIFS('New data'!$L:$L,'New data'!$E:$E,$A144))/AVERAGEIFS('New data'!$L:$L,'New data'!$E:$E,$A144)</f>
        <v>1.2892998471878119</v>
      </c>
      <c r="D144" s="3">
        <f t="shared" si="15"/>
        <v>1.2892998471878119</v>
      </c>
      <c r="E144" s="3">
        <f>AVERAGEIFS('New data'!$AM:$AM,'New data'!$E:$E,$A144)</f>
        <v>2.6336758670982636</v>
      </c>
      <c r="F144" s="3">
        <f t="shared" si="16"/>
        <v>2.6336758670982636</v>
      </c>
      <c r="G144" s="3">
        <f t="shared" si="17"/>
        <v>1.3443760199104517</v>
      </c>
    </row>
    <row r="145" spans="1:9" x14ac:dyDescent="0.25">
      <c r="A145" t="s">
        <v>612</v>
      </c>
      <c r="B145" s="3">
        <f>AVERAGEIFS('New data'!$N:$N,'New data'!$E:$E,$A145)</f>
        <v>1</v>
      </c>
      <c r="C145" s="36">
        <f>(AVERAGEIFS('New data'!$J:$J,'New data'!$E:$E,$A145)-AVERAGEIFS('New data'!$L:$L,'New data'!$E:$E,$A145))/AVERAGEIFS('New data'!$L:$L,'New data'!$E:$E,$A145)</f>
        <v>-0.36230307808226919</v>
      </c>
      <c r="D145" s="34">
        <f t="shared" si="15"/>
        <v>0.36230307808226919</v>
      </c>
      <c r="E145" s="36">
        <f>AVERAGEIFS('New data'!$AM:$AM,'New data'!$E:$E,$A145)</f>
        <v>0.42817225857073515</v>
      </c>
      <c r="F145" s="3">
        <f t="shared" si="16"/>
        <v>0.42817225857073515</v>
      </c>
      <c r="G145" s="34">
        <f>ABS($B145-$F145)</f>
        <v>0.57182774142926485</v>
      </c>
      <c r="H145" s="3">
        <f>AVERAGEIFS('New data'!$Q:$Q,'New data'!$E:$E,$A145)</f>
        <v>0.73709601163864102</v>
      </c>
      <c r="I145" s="14">
        <f>AVERAGEIFS('New data'!$J:$J,'New data'!$E:$E,$A145)</f>
        <v>80.622703552246094</v>
      </c>
    </row>
    <row r="146" spans="1:9" hidden="1" x14ac:dyDescent="0.25">
      <c r="A146" t="s">
        <v>461</v>
      </c>
      <c r="B146" s="3">
        <f>AVERAGEIFS('New data'!$N:$N,'New data'!$E:$E,$A146)</f>
        <v>0.77999997138976995</v>
      </c>
      <c r="C146" s="34">
        <f>(AVERAGEIFS('New data'!$J:$J,'New data'!$E:$E,$A146)-AVERAGEIFS('New data'!$L:$L,'New data'!$E:$E,$A146))/AVERAGEIFS('New data'!$L:$L,'New data'!$E:$E,$A146)</f>
        <v>2.7391188220643021E-3</v>
      </c>
      <c r="D146" s="3">
        <f t="shared" si="15"/>
        <v>2.7391188220643021E-3</v>
      </c>
      <c r="E146" s="3">
        <f>AVERAGEIFS('New data'!$AM:$AM,'New data'!$E:$E,$A146)</f>
        <v>1.0030397960642661</v>
      </c>
      <c r="F146" s="3">
        <f t="shared" si="16"/>
        <v>1.0030397960642661</v>
      </c>
      <c r="G146" s="3">
        <f t="shared" ref="G146:G154" si="18">ABS($D146-$F146)</f>
        <v>1.0003006772422018</v>
      </c>
    </row>
    <row r="147" spans="1:9" hidden="1" x14ac:dyDescent="0.25">
      <c r="A147" t="s">
        <v>432</v>
      </c>
      <c r="B147" s="3">
        <f>AVERAGEIFS('New data'!$N:$N,'New data'!$E:$E,$A147)</f>
        <v>1</v>
      </c>
      <c r="C147" s="34">
        <f>(AVERAGEIFS('New data'!$J:$J,'New data'!$E:$E,$A147)-AVERAGEIFS('New data'!$L:$L,'New data'!$E:$E,$A147))/AVERAGEIFS('New data'!$L:$L,'New data'!$E:$E,$A147)</f>
        <v>-0.30943017373364584</v>
      </c>
      <c r="D147" s="3">
        <f t="shared" si="15"/>
        <v>0.30943017373364584</v>
      </c>
      <c r="E147" s="3">
        <f>AVERAGEIFS('New data'!$AM:$AM,'New data'!$E:$E,$A147)</f>
        <v>0.55192051264878461</v>
      </c>
      <c r="F147" s="3">
        <f t="shared" si="16"/>
        <v>0.55192051264878461</v>
      </c>
      <c r="G147" s="3">
        <f t="shared" si="18"/>
        <v>0.24249033891513877</v>
      </c>
    </row>
    <row r="148" spans="1:9" hidden="1" x14ac:dyDescent="0.25">
      <c r="A148" t="s">
        <v>541</v>
      </c>
      <c r="B148" s="3">
        <f>AVERAGEIFS('New data'!$N:$N,'New data'!$E:$E,$A148)</f>
        <v>0.89200001955032304</v>
      </c>
      <c r="C148" s="34">
        <f>(AVERAGEIFS('New data'!$J:$J,'New data'!$E:$E,$A148)-AVERAGEIFS('New data'!$L:$L,'New data'!$E:$E,$A148))/AVERAGEIFS('New data'!$L:$L,'New data'!$E:$E,$A148)</f>
        <v>1.2600960552650653</v>
      </c>
      <c r="D148" s="3">
        <f t="shared" si="15"/>
        <v>1.2600960552650653</v>
      </c>
      <c r="E148" s="3">
        <f>AVERAGEIFS('New data'!$AM:$AM,'New data'!$E:$E,$A148)</f>
        <v>2.8498961048943539</v>
      </c>
      <c r="F148" s="3">
        <f t="shared" si="16"/>
        <v>2.8498961048943539</v>
      </c>
      <c r="G148" s="3">
        <f t="shared" si="18"/>
        <v>1.5898000496292886</v>
      </c>
    </row>
    <row r="149" spans="1:9" hidden="1" x14ac:dyDescent="0.25">
      <c r="A149" t="s">
        <v>556</v>
      </c>
      <c r="B149" s="3">
        <f>AVERAGEIFS('New data'!$N:$N,'New data'!$E:$E,$A149)</f>
        <v>1</v>
      </c>
      <c r="C149" s="34">
        <f>(AVERAGEIFS('New data'!$J:$J,'New data'!$E:$E,$A149)-AVERAGEIFS('New data'!$L:$L,'New data'!$E:$E,$A149))/AVERAGEIFS('New data'!$L:$L,'New data'!$E:$E,$A149)</f>
        <v>1.569917136010849</v>
      </c>
      <c r="D149" s="3">
        <f t="shared" si="15"/>
        <v>1.569917136010849</v>
      </c>
      <c r="E149" s="3">
        <f>AVERAGEIFS('New data'!$AM:$AM,'New data'!$E:$E,$A149)</f>
        <v>1.6348054948355462</v>
      </c>
      <c r="F149" s="3">
        <f t="shared" si="16"/>
        <v>1.6348054948355462</v>
      </c>
      <c r="G149" s="3">
        <f t="shared" si="18"/>
        <v>6.4888358824697123E-2</v>
      </c>
    </row>
    <row r="150" spans="1:9" hidden="1" x14ac:dyDescent="0.25">
      <c r="A150" t="s">
        <v>489</v>
      </c>
      <c r="B150" s="3">
        <f>AVERAGEIFS('New data'!$N:$N,'New data'!$E:$E,$A150)</f>
        <v>0.84299999475479104</v>
      </c>
      <c r="C150" s="34">
        <f>(AVERAGEIFS('New data'!$J:$J,'New data'!$E:$E,$A150)-AVERAGEIFS('New data'!$L:$L,'New data'!$E:$E,$A150))/AVERAGEIFS('New data'!$L:$L,'New data'!$E:$E,$A150)</f>
        <v>2.3332263911052613</v>
      </c>
      <c r="D150" s="3">
        <f t="shared" si="15"/>
        <v>2.3332263911052613</v>
      </c>
      <c r="E150" s="3">
        <f>AVERAGEIFS('New data'!$AM:$AM,'New data'!$E:$E,$A150)</f>
        <v>7.3872029821233554</v>
      </c>
      <c r="F150" s="3">
        <f t="shared" si="16"/>
        <v>7.3872029821233554</v>
      </c>
      <c r="G150" s="3">
        <f t="shared" si="18"/>
        <v>5.0539765910180936</v>
      </c>
    </row>
    <row r="151" spans="1:9" hidden="1" x14ac:dyDescent="0.25">
      <c r="A151" t="s">
        <v>525</v>
      </c>
      <c r="B151" s="3">
        <f>AVERAGEIFS('New data'!$N:$N,'New data'!$E:$E,$A151)</f>
        <v>0.70399999618530196</v>
      </c>
      <c r="C151" s="34">
        <f>(AVERAGEIFS('New data'!$J:$J,'New data'!$E:$E,$A151)-AVERAGEIFS('New data'!$L:$L,'New data'!$E:$E,$A151))/AVERAGEIFS('New data'!$L:$L,'New data'!$E:$E,$A151)</f>
        <v>1.667827508876502</v>
      </c>
      <c r="D151" s="3">
        <f t="shared" si="15"/>
        <v>1.667827508876502</v>
      </c>
      <c r="E151" s="3">
        <f>AVERAGEIFS('New data'!$AM:$AM,'New data'!$E:$E,$A151)</f>
        <v>5.1768644393853114</v>
      </c>
      <c r="F151" s="3">
        <f t="shared" si="16"/>
        <v>5.1768644393853114</v>
      </c>
      <c r="G151" s="3">
        <f t="shared" si="18"/>
        <v>3.5090369305088096</v>
      </c>
    </row>
    <row r="152" spans="1:9" hidden="1" x14ac:dyDescent="0.25">
      <c r="A152" t="s">
        <v>580</v>
      </c>
      <c r="B152" s="3">
        <f>AVERAGEIFS('New data'!$N:$N,'New data'!$E:$E,$A152)</f>
        <v>0.962000012397766</v>
      </c>
      <c r="C152" s="34">
        <f>(AVERAGEIFS('New data'!$J:$J,'New data'!$E:$E,$A152)-AVERAGEIFS('New data'!$L:$L,'New data'!$E:$E,$A152))/AVERAGEIFS('New data'!$L:$L,'New data'!$E:$E,$A152)</f>
        <v>1.4770171487684731</v>
      </c>
      <c r="D152" s="3">
        <f t="shared" si="15"/>
        <v>1.4770171487684731</v>
      </c>
      <c r="E152" s="3">
        <f>AVERAGEIFS('New data'!$AM:$AM,'New data'!$E:$E,$A152)</f>
        <v>4.7302503459784697</v>
      </c>
      <c r="F152" s="3">
        <f t="shared" si="16"/>
        <v>4.7302503459784697</v>
      </c>
      <c r="G152" s="3">
        <f t="shared" si="18"/>
        <v>3.2532331972099966</v>
      </c>
    </row>
    <row r="153" spans="1:9" hidden="1" x14ac:dyDescent="0.25">
      <c r="A153" t="s">
        <v>480</v>
      </c>
      <c r="B153" s="3">
        <f>AVERAGEIFS('New data'!$N:$N,'New data'!$E:$E,$A153)</f>
        <v>0.86199998855590798</v>
      </c>
      <c r="C153" s="34">
        <f>(AVERAGEIFS('New data'!$J:$J,'New data'!$E:$E,$A153)-AVERAGEIFS('New data'!$L:$L,'New data'!$E:$E,$A153))/AVERAGEIFS('New data'!$L:$L,'New data'!$E:$E,$A153)</f>
        <v>1.6534047735382316</v>
      </c>
      <c r="D153" s="3">
        <f t="shared" si="15"/>
        <v>1.6534047735382316</v>
      </c>
      <c r="E153" s="3">
        <f>AVERAGEIFS('New data'!$AM:$AM,'New data'!$E:$E,$A153)</f>
        <v>3.5636924142388029</v>
      </c>
      <c r="F153" s="3">
        <f t="shared" si="16"/>
        <v>3.5636924142388029</v>
      </c>
      <c r="G153" s="3">
        <f t="shared" si="18"/>
        <v>1.9102876407005713</v>
      </c>
    </row>
    <row r="154" spans="1:9" hidden="1" x14ac:dyDescent="0.25">
      <c r="A154" t="s">
        <v>473</v>
      </c>
      <c r="B154" s="3">
        <f>AVERAGEIFS('New data'!$N:$N,'New data'!$E:$E,$A154)</f>
        <v>0.87699997425079301</v>
      </c>
      <c r="C154" s="34">
        <f>(AVERAGEIFS('New data'!$J:$J,'New data'!$E:$E,$A154)-AVERAGEIFS('New data'!$L:$L,'New data'!$E:$E,$A154))/AVERAGEIFS('New data'!$L:$L,'New data'!$E:$E,$A154)</f>
        <v>2.1050833483851505</v>
      </c>
      <c r="D154" s="3">
        <f t="shared" si="15"/>
        <v>2.1050833483851505</v>
      </c>
      <c r="E154" s="3">
        <f>AVERAGEIFS('New data'!$AM:$AM,'New data'!$E:$E,$A154)</f>
        <v>5.4692758649995374</v>
      </c>
      <c r="F154" s="3">
        <f t="shared" si="16"/>
        <v>5.4692758649995374</v>
      </c>
      <c r="G154" s="3">
        <f t="shared" si="18"/>
        <v>3.3641925166143869</v>
      </c>
    </row>
    <row r="155" spans="1:9" x14ac:dyDescent="0.25">
      <c r="A155" t="s">
        <v>610</v>
      </c>
      <c r="B155" s="3">
        <f>AVERAGEIFS('New data'!$N:$N,'New data'!$E:$E,$A155)</f>
        <v>0.87699997425079301</v>
      </c>
      <c r="C155" s="36">
        <f>(AVERAGEIFS('New data'!$J:$J,'New data'!$E:$E,$A155)-AVERAGEIFS('New data'!$L:$L,'New data'!$E:$E,$A155))/AVERAGEIFS('New data'!$L:$L,'New data'!$E:$E,$A155)</f>
        <v>0.24022074229294485</v>
      </c>
      <c r="D155" s="34">
        <f t="shared" si="15"/>
        <v>0.24022074229294485</v>
      </c>
      <c r="E155" s="36">
        <f>AVERAGEIFS('New data'!$AM:$AM,'New data'!$E:$E,$A155)</f>
        <v>1.4619650673459892</v>
      </c>
      <c r="F155" s="3">
        <f t="shared" si="16"/>
        <v>1.4619650673459892</v>
      </c>
      <c r="G155" s="34">
        <f>ABS($B155-$F155)</f>
        <v>0.58496509309519618</v>
      </c>
      <c r="H155" s="3">
        <f>AVERAGEIFS('New data'!$Q:$Q,'New data'!$E:$E,$A155)</f>
        <v>0.79502826929092396</v>
      </c>
      <c r="I155" s="14">
        <f>AVERAGEIFS('New data'!$J:$J,'New data'!$E:$E,$A155)</f>
        <v>129.28790283203099</v>
      </c>
    </row>
    <row r="156" spans="1:9" hidden="1" x14ac:dyDescent="0.25">
      <c r="A156" t="s">
        <v>507</v>
      </c>
      <c r="B156" s="3">
        <f>AVERAGEIFS('New data'!$N:$N,'New data'!$E:$E,$A156)</f>
        <v>0.89099997282028198</v>
      </c>
      <c r="C156" s="34">
        <f>(AVERAGEIFS('New data'!$J:$J,'New data'!$E:$E,$A156)-AVERAGEIFS('New data'!$L:$L,'New data'!$E:$E,$A156))/AVERAGEIFS('New data'!$L:$L,'New data'!$E:$E,$A156)</f>
        <v>0.94572066307298408</v>
      </c>
      <c r="D156" s="3">
        <f t="shared" si="15"/>
        <v>0.94572066307298408</v>
      </c>
      <c r="E156" s="3">
        <f>AVERAGEIFS('New data'!$AM:$AM,'New data'!$E:$E,$A156)</f>
        <v>10.161021992183477</v>
      </c>
      <c r="F156" s="3">
        <f t="shared" si="16"/>
        <v>10.161021992183477</v>
      </c>
      <c r="G156" s="3">
        <f t="shared" ref="G156:G166" si="19">ABS($D156-$F156)</f>
        <v>9.2153013291104919</v>
      </c>
    </row>
    <row r="157" spans="1:9" hidden="1" x14ac:dyDescent="0.25">
      <c r="A157" t="s">
        <v>469</v>
      </c>
      <c r="B157" s="3">
        <f>AVERAGEIFS('New data'!$N:$N,'New data'!$E:$E,$A157)</f>
        <v>0.89200001955032304</v>
      </c>
      <c r="C157" s="34">
        <f>(AVERAGEIFS('New data'!$J:$J,'New data'!$E:$E,$A157)-AVERAGEIFS('New data'!$L:$L,'New data'!$E:$E,$A157))/AVERAGEIFS('New data'!$L:$L,'New data'!$E:$E,$A157)</f>
        <v>1.5418965604627171</v>
      </c>
      <c r="D157" s="3">
        <f t="shared" si="15"/>
        <v>1.5418965604627171</v>
      </c>
      <c r="E157" s="3">
        <f>AVERAGEIFS('New data'!$AM:$AM,'New data'!$E:$E,$A157)</f>
        <v>3.5432131737794479</v>
      </c>
      <c r="F157" s="3">
        <f t="shared" si="16"/>
        <v>3.5432131737794479</v>
      </c>
      <c r="G157" s="3">
        <f t="shared" si="19"/>
        <v>2.0013166133167308</v>
      </c>
    </row>
    <row r="158" spans="1:9" hidden="1" x14ac:dyDescent="0.25">
      <c r="A158" t="s">
        <v>504</v>
      </c>
      <c r="B158" s="3">
        <f>AVERAGEIFS('New data'!$N:$N,'New data'!$E:$E,$A158)</f>
        <v>0.90299999713897705</v>
      </c>
      <c r="C158" s="34">
        <f>(AVERAGEIFS('New data'!$J:$J,'New data'!$E:$E,$A158)-AVERAGEIFS('New data'!$L:$L,'New data'!$E:$E,$A158))/AVERAGEIFS('New data'!$L:$L,'New data'!$E:$E,$A158)</f>
        <v>1.9509982946742526</v>
      </c>
      <c r="D158" s="3">
        <f t="shared" si="15"/>
        <v>1.9509982946742526</v>
      </c>
      <c r="E158" s="3">
        <f>AVERAGEIFS('New data'!$AM:$AM,'New data'!$E:$E,$A158)</f>
        <v>4.032427891705253</v>
      </c>
      <c r="F158" s="3">
        <f t="shared" si="16"/>
        <v>4.032427891705253</v>
      </c>
      <c r="G158" s="3">
        <f t="shared" si="19"/>
        <v>2.0814295970310006</v>
      </c>
    </row>
    <row r="159" spans="1:9" hidden="1" x14ac:dyDescent="0.25">
      <c r="A159" t="s">
        <v>464</v>
      </c>
      <c r="B159" s="3">
        <f>AVERAGEIFS('New data'!$N:$N,'New data'!$E:$E,$A159)</f>
        <v>0.90899997949600198</v>
      </c>
      <c r="C159" s="34">
        <f>(AVERAGEIFS('New data'!$J:$J,'New data'!$E:$E,$A159)-AVERAGEIFS('New data'!$L:$L,'New data'!$E:$E,$A159))/AVERAGEIFS('New data'!$L:$L,'New data'!$E:$E,$A159)</f>
        <v>2.2222240292871236</v>
      </c>
      <c r="D159" s="3">
        <f t="shared" si="15"/>
        <v>2.2222240292871236</v>
      </c>
      <c r="E159" s="3">
        <f>AVERAGEIFS('New data'!$AM:$AM,'New data'!$E:$E,$A159)</f>
        <v>6.3439299034290677</v>
      </c>
      <c r="F159" s="3">
        <f t="shared" si="16"/>
        <v>6.3439299034290677</v>
      </c>
      <c r="G159" s="3">
        <f t="shared" si="19"/>
        <v>4.1217058741419441</v>
      </c>
    </row>
    <row r="160" spans="1:9" hidden="1" x14ac:dyDescent="0.25">
      <c r="A160" t="s">
        <v>545</v>
      </c>
      <c r="B160" s="3">
        <f>AVERAGEIFS('New data'!$N:$N,'New data'!$E:$E,$A160)</f>
        <v>0.87699997425079301</v>
      </c>
      <c r="C160" s="34">
        <f>(AVERAGEIFS('New data'!$J:$J,'New data'!$E:$E,$A160)-AVERAGEIFS('New data'!$L:$L,'New data'!$E:$E,$A160))/AVERAGEIFS('New data'!$L:$L,'New data'!$E:$E,$A160)</f>
        <v>1.8757850711008712</v>
      </c>
      <c r="D160" s="3">
        <f t="shared" si="15"/>
        <v>1.8757850711008712</v>
      </c>
      <c r="E160" s="3">
        <f>AVERAGEIFS('New data'!$AM:$AM,'New data'!$E:$E,$A160)</f>
        <v>4.8384919178424104</v>
      </c>
      <c r="F160" s="3">
        <f t="shared" si="16"/>
        <v>4.8384919178424104</v>
      </c>
      <c r="G160" s="3">
        <f t="shared" si="19"/>
        <v>2.9627068467415389</v>
      </c>
    </row>
    <row r="161" spans="1:9" hidden="1" x14ac:dyDescent="0.25">
      <c r="A161" t="s">
        <v>435</v>
      </c>
      <c r="B161" s="3">
        <f>AVERAGEIFS('New data'!$N:$N,'New data'!$E:$E,$A161)</f>
        <v>1</v>
      </c>
      <c r="C161" s="34">
        <f>(AVERAGEIFS('New data'!$J:$J,'New data'!$E:$E,$A161)-AVERAGEIFS('New data'!$L:$L,'New data'!$E:$E,$A161))/AVERAGEIFS('New data'!$L:$L,'New data'!$E:$E,$A161)</f>
        <v>-0.2799678842172531</v>
      </c>
      <c r="D161" s="3">
        <f t="shared" si="15"/>
        <v>0.2799678842172531</v>
      </c>
      <c r="E161" s="3">
        <f>AVERAGEIFS('New data'!$AM:$AM,'New data'!$E:$E,$A161)</f>
        <v>0.61117306008927119</v>
      </c>
      <c r="F161" s="3">
        <f t="shared" si="16"/>
        <v>0.61117306008927119</v>
      </c>
      <c r="G161" s="3">
        <f t="shared" si="19"/>
        <v>0.33120517587201809</v>
      </c>
    </row>
    <row r="162" spans="1:9" hidden="1" x14ac:dyDescent="0.25">
      <c r="A162" t="s">
        <v>554</v>
      </c>
      <c r="B162" s="3">
        <f>AVERAGEIFS('New data'!$N:$N,'New data'!$E:$E,$A162)</f>
        <v>1</v>
      </c>
      <c r="C162" s="34">
        <f>(AVERAGEIFS('New data'!$J:$J,'New data'!$E:$E,$A162)-AVERAGEIFS('New data'!$L:$L,'New data'!$E:$E,$A162))/AVERAGEIFS('New data'!$L:$L,'New data'!$E:$E,$A162)</f>
        <v>1.6352694878576413</v>
      </c>
      <c r="D162" s="3">
        <f t="shared" si="15"/>
        <v>1.6352694878576413</v>
      </c>
      <c r="E162" s="3">
        <f>AVERAGEIFS('New data'!$AM:$AM,'New data'!$E:$E,$A162)</f>
        <v>1.6535764104041424</v>
      </c>
      <c r="F162" s="3">
        <f t="shared" si="16"/>
        <v>1.6535764104041424</v>
      </c>
      <c r="G162" s="3">
        <f t="shared" si="19"/>
        <v>1.8306922546501125E-2</v>
      </c>
    </row>
    <row r="163" spans="1:9" hidden="1" x14ac:dyDescent="0.25">
      <c r="A163" t="s">
        <v>579</v>
      </c>
      <c r="B163" s="3">
        <f>AVERAGEIFS('New data'!$N:$N,'New data'!$E:$E,$A163)</f>
        <v>0.89099997282028198</v>
      </c>
      <c r="C163" s="34">
        <f>(AVERAGEIFS('New data'!$J:$J,'New data'!$E:$E,$A163)-AVERAGEIFS('New data'!$L:$L,'New data'!$E:$E,$A163))/AVERAGEIFS('New data'!$L:$L,'New data'!$E:$E,$A163)</f>
        <v>0.95452600268735621</v>
      </c>
      <c r="D163" s="3">
        <f t="shared" si="15"/>
        <v>0.95452600268735621</v>
      </c>
      <c r="E163" s="3">
        <f>AVERAGEIFS('New data'!$AM:$AM,'New data'!$E:$E,$A163)</f>
        <v>9.4152863081459603</v>
      </c>
      <c r="F163" s="3">
        <f t="shared" si="16"/>
        <v>9.4152863081459603</v>
      </c>
      <c r="G163" s="3">
        <f t="shared" si="19"/>
        <v>8.4607603054586047</v>
      </c>
    </row>
    <row r="164" spans="1:9" hidden="1" x14ac:dyDescent="0.25">
      <c r="A164" t="s">
        <v>558</v>
      </c>
      <c r="B164" s="3">
        <f>AVERAGEIFS('New data'!$N:$N,'New data'!$E:$E,$A164)</f>
        <v>1</v>
      </c>
      <c r="C164" s="34">
        <f>(AVERAGEIFS('New data'!$J:$J,'New data'!$E:$E,$A164)-AVERAGEIFS('New data'!$L:$L,'New data'!$E:$E,$A164))/AVERAGEIFS('New data'!$L:$L,'New data'!$E:$E,$A164)</f>
        <v>-0.24068449633150646</v>
      </c>
      <c r="D164" s="3">
        <f t="shared" si="15"/>
        <v>0.24068449633150646</v>
      </c>
      <c r="E164" s="3">
        <f>AVERAGEIFS('New data'!$AM:$AM,'New data'!$E:$E,$A164)</f>
        <v>0.67390956389879331</v>
      </c>
      <c r="F164" s="3">
        <f t="shared" si="16"/>
        <v>0.67390956389879331</v>
      </c>
      <c r="G164" s="3">
        <f t="shared" si="19"/>
        <v>0.43322506756728685</v>
      </c>
    </row>
    <row r="165" spans="1:9" hidden="1" x14ac:dyDescent="0.25">
      <c r="A165" t="s">
        <v>500</v>
      </c>
      <c r="B165" s="3">
        <f>AVERAGEIFS('New data'!$N:$N,'New data'!$E:$E,$A165)</f>
        <v>0.94599997997283902</v>
      </c>
      <c r="C165" s="34">
        <f>(AVERAGEIFS('New data'!$J:$J,'New data'!$E:$E,$A165)-AVERAGEIFS('New data'!$L:$L,'New data'!$E:$E,$A165))/AVERAGEIFS('New data'!$L:$L,'New data'!$E:$E,$A165)</f>
        <v>0.82219652362097928</v>
      </c>
      <c r="D165" s="3">
        <f t="shared" si="15"/>
        <v>0.82219652362097928</v>
      </c>
      <c r="E165" s="3">
        <f>AVERAGEIFS('New data'!$AM:$AM,'New data'!$E:$E,$A165)</f>
        <v>5.8829368358818268</v>
      </c>
      <c r="F165" s="3">
        <f t="shared" si="16"/>
        <v>5.8829368358818268</v>
      </c>
      <c r="G165" s="3">
        <f t="shared" si="19"/>
        <v>5.0607403122608474</v>
      </c>
    </row>
    <row r="166" spans="1:9" hidden="1" x14ac:dyDescent="0.25">
      <c r="A166" t="s">
        <v>508</v>
      </c>
      <c r="B166" s="3">
        <f>AVERAGEIFS('New data'!$N:$N,'New data'!$E:$E,$A166)</f>
        <v>0.962000012397766</v>
      </c>
      <c r="C166" s="34">
        <f>(AVERAGEIFS('New data'!$J:$J,'New data'!$E:$E,$A166)-AVERAGEIFS('New data'!$L:$L,'New data'!$E:$E,$A166))/AVERAGEIFS('New data'!$L:$L,'New data'!$E:$E,$A166)</f>
        <v>1.5441852626441241</v>
      </c>
      <c r="D166" s="3">
        <f t="shared" si="15"/>
        <v>1.5441852626441241</v>
      </c>
      <c r="E166" s="3">
        <f>AVERAGEIFS('New data'!$AM:$AM,'New data'!$E:$E,$A166)</f>
        <v>5.2515577239056093</v>
      </c>
      <c r="F166" s="3">
        <f t="shared" si="16"/>
        <v>5.2515577239056093</v>
      </c>
      <c r="G166" s="3">
        <f t="shared" si="19"/>
        <v>3.7073724612614853</v>
      </c>
    </row>
    <row r="167" spans="1:9" x14ac:dyDescent="0.25">
      <c r="A167" t="s">
        <v>631</v>
      </c>
      <c r="B167" s="3">
        <f>AVERAGEIFS('New data'!$N:$N,'New data'!$E:$E,$A167)</f>
        <v>0.12700000405311501</v>
      </c>
      <c r="C167" s="36">
        <f>(AVERAGEIFS('New data'!$J:$J,'New data'!$E:$E,$A167)-AVERAGEIFS('New data'!$L:$L,'New data'!$E:$E,$A167))/AVERAGEIFS('New data'!$L:$L,'New data'!$E:$E,$A167)</f>
        <v>-0.24013524351999832</v>
      </c>
      <c r="D167" s="34">
        <f t="shared" si="15"/>
        <v>0.24013524351999832</v>
      </c>
      <c r="E167" s="36">
        <f>AVERAGEIFS('New data'!$AM:$AM,'New data'!$E:$E,$A167)</f>
        <v>0.74539468786525998</v>
      </c>
      <c r="F167" s="3">
        <f t="shared" si="16"/>
        <v>0.74539468786525998</v>
      </c>
      <c r="G167" s="34">
        <f>ABS($B167-$F167)</f>
        <v>0.61839468381214502</v>
      </c>
      <c r="H167" s="3">
        <f>AVERAGEIFS('New data'!$Q:$Q,'New data'!$E:$E,$A167)</f>
        <v>0.29057911038398698</v>
      </c>
      <c r="I167" s="14">
        <f>AVERAGEIFS('New data'!$J:$J,'New data'!$E:$E,$A167)</f>
        <v>16.2036628723144</v>
      </c>
    </row>
    <row r="168" spans="1:9" hidden="1" x14ac:dyDescent="0.25">
      <c r="A168" t="s">
        <v>536</v>
      </c>
      <c r="B168" s="3">
        <f>AVERAGEIFS('New data'!$N:$N,'New data'!$E:$E,$A168)</f>
        <v>0.90899997949600198</v>
      </c>
      <c r="C168" s="34">
        <f>(AVERAGEIFS('New data'!$J:$J,'New data'!$E:$E,$A168)-AVERAGEIFS('New data'!$L:$L,'New data'!$E:$E,$A168))/AVERAGEIFS('New data'!$L:$L,'New data'!$E:$E,$A168)</f>
        <v>2.0307349722578278</v>
      </c>
      <c r="D168" s="3">
        <f t="shared" si="15"/>
        <v>2.0307349722578278</v>
      </c>
      <c r="E168" s="3">
        <f>AVERAGEIFS('New data'!$AM:$AM,'New data'!$E:$E,$A168)</f>
        <v>5.8178675973600118</v>
      </c>
      <c r="F168" s="3">
        <f t="shared" si="16"/>
        <v>5.8178675973600118</v>
      </c>
      <c r="G168" s="3">
        <f t="shared" ref="G168:G180" si="20">ABS($D168-$F168)</f>
        <v>3.787132625102184</v>
      </c>
    </row>
    <row r="169" spans="1:9" hidden="1" x14ac:dyDescent="0.25">
      <c r="A169" t="s">
        <v>501</v>
      </c>
      <c r="B169" s="3">
        <f>AVERAGEIFS('New data'!$N:$N,'New data'!$E:$E,$A169)</f>
        <v>0.98699998855590798</v>
      </c>
      <c r="C169" s="34">
        <f>(AVERAGEIFS('New data'!$J:$J,'New data'!$E:$E,$A169)-AVERAGEIFS('New data'!$L:$L,'New data'!$E:$E,$A169))/AVERAGEIFS('New data'!$L:$L,'New data'!$E:$E,$A169)</f>
        <v>0.69256601016257269</v>
      </c>
      <c r="D169" s="3">
        <f t="shared" si="15"/>
        <v>0.69256601016257269</v>
      </c>
      <c r="E169" s="3">
        <f>AVERAGEIFS('New data'!$AM:$AM,'New data'!$E:$E,$A169)</f>
        <v>4.1335671625025432</v>
      </c>
      <c r="F169" s="3">
        <f t="shared" si="16"/>
        <v>4.1335671625025432</v>
      </c>
      <c r="G169" s="3">
        <f t="shared" si="20"/>
        <v>3.4410011523399704</v>
      </c>
    </row>
    <row r="170" spans="1:9" hidden="1" x14ac:dyDescent="0.25">
      <c r="A170" t="s">
        <v>506</v>
      </c>
      <c r="B170" s="3">
        <f>AVERAGEIFS('New data'!$N:$N,'New data'!$E:$E,$A170)</f>
        <v>0.990999996662139</v>
      </c>
      <c r="C170" s="34">
        <f>(AVERAGEIFS('New data'!$J:$J,'New data'!$E:$E,$A170)-AVERAGEIFS('New data'!$L:$L,'New data'!$E:$E,$A170))/AVERAGEIFS('New data'!$L:$L,'New data'!$E:$E,$A170)</f>
        <v>1.3176479092283557</v>
      </c>
      <c r="D170" s="3">
        <f t="shared" si="15"/>
        <v>1.3176479092283557</v>
      </c>
      <c r="E170" s="3">
        <f>AVERAGEIFS('New data'!$AM:$AM,'New data'!$E:$E,$A170)</f>
        <v>5.8590492469774151</v>
      </c>
      <c r="F170" s="3">
        <f t="shared" si="16"/>
        <v>5.8590492469774151</v>
      </c>
      <c r="G170" s="3">
        <f t="shared" si="20"/>
        <v>4.5414013377490594</v>
      </c>
    </row>
    <row r="171" spans="1:9" hidden="1" x14ac:dyDescent="0.25">
      <c r="A171" t="s">
        <v>499</v>
      </c>
      <c r="B171" s="3">
        <f>AVERAGEIFS('New data'!$N:$N,'New data'!$E:$E,$A171)</f>
        <v>0.99299997091293302</v>
      </c>
      <c r="C171" s="34">
        <f>(AVERAGEIFS('New data'!$J:$J,'New data'!$E:$E,$A171)-AVERAGEIFS('New data'!$L:$L,'New data'!$E:$E,$A171))/AVERAGEIFS('New data'!$L:$L,'New data'!$E:$E,$A171)</f>
        <v>0.91282491987297854</v>
      </c>
      <c r="D171" s="3">
        <f t="shared" si="15"/>
        <v>0.91282491987297854</v>
      </c>
      <c r="E171" s="3">
        <f>AVERAGEIFS('New data'!$AM:$AM,'New data'!$E:$E,$A171)</f>
        <v>1.8589055147927158</v>
      </c>
      <c r="F171" s="3">
        <f t="shared" si="16"/>
        <v>1.8589055147927158</v>
      </c>
      <c r="G171" s="3">
        <f t="shared" si="20"/>
        <v>0.94608059491973728</v>
      </c>
    </row>
    <row r="172" spans="1:9" hidden="1" x14ac:dyDescent="0.25">
      <c r="A172" t="s">
        <v>490</v>
      </c>
      <c r="B172" s="3">
        <f>AVERAGEIFS('New data'!$N:$N,'New data'!$E:$E,$A172)</f>
        <v>0.99500000476837103</v>
      </c>
      <c r="C172" s="34">
        <f>(AVERAGEIFS('New data'!$J:$J,'New data'!$E:$E,$A172)-AVERAGEIFS('New data'!$L:$L,'New data'!$E:$E,$A172))/AVERAGEIFS('New data'!$L:$L,'New data'!$E:$E,$A172)</f>
        <v>0.74709461762933527</v>
      </c>
      <c r="D172" s="3">
        <f t="shared" si="15"/>
        <v>0.74709461762933527</v>
      </c>
      <c r="E172" s="3">
        <f>AVERAGEIFS('New data'!$AM:$AM,'New data'!$E:$E,$A172)</f>
        <v>1.5365053446180601</v>
      </c>
      <c r="F172" s="3">
        <f t="shared" si="16"/>
        <v>1.5365053446180601</v>
      </c>
      <c r="G172" s="3">
        <f t="shared" si="20"/>
        <v>0.78941072698872483</v>
      </c>
    </row>
    <row r="173" spans="1:9" hidden="1" x14ac:dyDescent="0.25">
      <c r="A173" t="s">
        <v>493</v>
      </c>
      <c r="B173" s="3">
        <f>AVERAGEIFS('New data'!$N:$N,'New data'!$E:$E,$A173)</f>
        <v>0.99500000476837103</v>
      </c>
      <c r="C173" s="34">
        <f>(AVERAGEIFS('New data'!$J:$J,'New data'!$E:$E,$A173)-AVERAGEIFS('New data'!$L:$L,'New data'!$E:$E,$A173))/AVERAGEIFS('New data'!$L:$L,'New data'!$E:$E,$A173)</f>
        <v>0.10418722872331466</v>
      </c>
      <c r="D173" s="3">
        <f t="shared" si="15"/>
        <v>0.10418722872331466</v>
      </c>
      <c r="E173" s="3">
        <f>AVERAGEIFS('New data'!$AM:$AM,'New data'!$E:$E,$A173)</f>
        <v>2.0670379638671008</v>
      </c>
      <c r="F173" s="3">
        <f t="shared" si="16"/>
        <v>2.0670379638671008</v>
      </c>
      <c r="G173" s="3">
        <f t="shared" si="20"/>
        <v>1.9628507351437861</v>
      </c>
    </row>
    <row r="174" spans="1:9" hidden="1" x14ac:dyDescent="0.25">
      <c r="A174" t="s">
        <v>529</v>
      </c>
      <c r="B174" s="3">
        <f>AVERAGEIFS('New data'!$N:$N,'New data'!$E:$E,$A174)</f>
        <v>1</v>
      </c>
      <c r="C174" s="34">
        <f>(AVERAGEIFS('New data'!$J:$J,'New data'!$E:$E,$A174)-AVERAGEIFS('New data'!$L:$L,'New data'!$E:$E,$A174))/AVERAGEIFS('New data'!$L:$L,'New data'!$E:$E,$A174)</f>
        <v>1.6555447296300811</v>
      </c>
      <c r="D174" s="3">
        <f t="shared" si="15"/>
        <v>1.6555447296300811</v>
      </c>
      <c r="E174" s="3">
        <f>AVERAGEIFS('New data'!$AM:$AM,'New data'!$E:$E,$A174)</f>
        <v>2.0215663812544178</v>
      </c>
      <c r="F174" s="3">
        <f t="shared" si="16"/>
        <v>2.0215663812544178</v>
      </c>
      <c r="G174" s="3">
        <f t="shared" si="20"/>
        <v>0.36602165162433664</v>
      </c>
    </row>
    <row r="175" spans="1:9" hidden="1" x14ac:dyDescent="0.25">
      <c r="A175" t="s">
        <v>563</v>
      </c>
      <c r="B175" s="3">
        <f>AVERAGEIFS('New data'!$N:$N,'New data'!$E:$E,$A175)</f>
        <v>1</v>
      </c>
      <c r="C175" s="34">
        <f>(AVERAGEIFS('New data'!$J:$J,'New data'!$E:$E,$A175)-AVERAGEIFS('New data'!$L:$L,'New data'!$E:$E,$A175))/AVERAGEIFS('New data'!$L:$L,'New data'!$E:$E,$A175)</f>
        <v>-0.25022790246563631</v>
      </c>
      <c r="D175" s="3">
        <f t="shared" si="15"/>
        <v>0.25022790246563631</v>
      </c>
      <c r="E175" s="3">
        <f>AVERAGEIFS('New data'!$AM:$AM,'New data'!$E:$E,$A175)</f>
        <v>0.66119897585253362</v>
      </c>
      <c r="F175" s="3">
        <f t="shared" si="16"/>
        <v>0.66119897585253362</v>
      </c>
      <c r="G175" s="3">
        <f t="shared" si="20"/>
        <v>0.41097107338689731</v>
      </c>
    </row>
    <row r="176" spans="1:9" hidden="1" x14ac:dyDescent="0.25">
      <c r="A176" t="s">
        <v>475</v>
      </c>
      <c r="B176" s="3">
        <f>AVERAGEIFS('New data'!$N:$N,'New data'!$E:$E,$A176)</f>
        <v>1</v>
      </c>
      <c r="C176" s="34">
        <f>(AVERAGEIFS('New data'!$J:$J,'New data'!$E:$E,$A176)-AVERAGEIFS('New data'!$L:$L,'New data'!$E:$E,$A176))/AVERAGEIFS('New data'!$L:$L,'New data'!$E:$E,$A176)</f>
        <v>1.3070901636910564</v>
      </c>
      <c r="D176" s="3">
        <f t="shared" si="15"/>
        <v>1.3070901636910564</v>
      </c>
      <c r="E176" s="3">
        <f>AVERAGEIFS('New data'!$AM:$AM,'New data'!$E:$E,$A176)</f>
        <v>4.0654637554979081</v>
      </c>
      <c r="F176" s="3">
        <f t="shared" si="16"/>
        <v>4.0654637554979081</v>
      </c>
      <c r="G176" s="3">
        <f t="shared" si="20"/>
        <v>2.7583735918068517</v>
      </c>
    </row>
    <row r="177" spans="1:9" hidden="1" x14ac:dyDescent="0.25">
      <c r="A177" t="s">
        <v>542</v>
      </c>
      <c r="B177" s="3">
        <f>AVERAGEIFS('New data'!$N:$N,'New data'!$E:$E,$A177)</f>
        <v>1</v>
      </c>
      <c r="C177" s="34">
        <f>(AVERAGEIFS('New data'!$J:$J,'New data'!$E:$E,$A177)-AVERAGEIFS('New data'!$L:$L,'New data'!$E:$E,$A177))/AVERAGEIFS('New data'!$L:$L,'New data'!$E:$E,$A177)</f>
        <v>1.1289507532325422</v>
      </c>
      <c r="D177" s="3">
        <f t="shared" si="15"/>
        <v>1.1289507532325422</v>
      </c>
      <c r="E177" s="3">
        <f>AVERAGEIFS('New data'!$AM:$AM,'New data'!$E:$E,$A177)</f>
        <v>1.5717930693694855</v>
      </c>
      <c r="F177" s="3">
        <f t="shared" si="16"/>
        <v>1.5717930693694855</v>
      </c>
      <c r="G177" s="3">
        <f t="shared" si="20"/>
        <v>0.44284231613694325</v>
      </c>
    </row>
    <row r="178" spans="1:9" hidden="1" x14ac:dyDescent="0.25">
      <c r="A178" t="s">
        <v>571</v>
      </c>
      <c r="B178" s="3">
        <f>AVERAGEIFS('New data'!$N:$N,'New data'!$E:$E,$A178)</f>
        <v>0.99299997091293302</v>
      </c>
      <c r="C178" s="34">
        <f>(AVERAGEIFS('New data'!$J:$J,'New data'!$E:$E,$A178)-AVERAGEIFS('New data'!$L:$L,'New data'!$E:$E,$A178))/AVERAGEIFS('New data'!$L:$L,'New data'!$E:$E,$A178)</f>
        <v>0.82141889568199833</v>
      </c>
      <c r="D178" s="3">
        <f t="shared" si="15"/>
        <v>0.82141889568199833</v>
      </c>
      <c r="E178" s="3">
        <f>AVERAGEIFS('New data'!$AM:$AM,'New data'!$E:$E,$A178)</f>
        <v>1.6847771083404128</v>
      </c>
      <c r="F178" s="3">
        <f t="shared" si="16"/>
        <v>1.6847771083404128</v>
      </c>
      <c r="G178" s="3">
        <f t="shared" si="20"/>
        <v>0.8633582126584145</v>
      </c>
    </row>
    <row r="179" spans="1:9" hidden="1" x14ac:dyDescent="0.25">
      <c r="A179" t="s">
        <v>401</v>
      </c>
      <c r="B179" s="3">
        <f>AVERAGEIFS('New data'!$N:$N,'New data'!$E:$E,$A179)</f>
        <v>1</v>
      </c>
      <c r="C179" s="34">
        <f>(AVERAGEIFS('New data'!$J:$J,'New data'!$E:$E,$A179)-AVERAGEIFS('New data'!$L:$L,'New data'!$E:$E,$A179))/AVERAGEIFS('New data'!$L:$L,'New data'!$E:$E,$A179)</f>
        <v>-1.7863465491398983E-2</v>
      </c>
      <c r="D179" s="3">
        <f t="shared" si="15"/>
        <v>1.7863465491398983E-2</v>
      </c>
      <c r="E179" s="3">
        <f>AVERAGEIFS('New data'!$AM:$AM,'New data'!$E:$E,$A179)</f>
        <v>0.98185591863834432</v>
      </c>
      <c r="F179" s="3">
        <f t="shared" si="16"/>
        <v>0.98185591863834432</v>
      </c>
      <c r="G179" s="3">
        <f t="shared" si="20"/>
        <v>0.96399245314694537</v>
      </c>
    </row>
    <row r="180" spans="1:9" hidden="1" x14ac:dyDescent="0.25">
      <c r="A180" t="s">
        <v>426</v>
      </c>
      <c r="B180" s="3">
        <f>AVERAGEIFS('New data'!$N:$N,'New data'!$E:$E,$A180)</f>
        <v>1</v>
      </c>
      <c r="C180" s="34">
        <f>(AVERAGEIFS('New data'!$J:$J,'New data'!$E:$E,$A180)-AVERAGEIFS('New data'!$L:$L,'New data'!$E:$E,$A180))/AVERAGEIFS('New data'!$L:$L,'New data'!$E:$E,$A180)</f>
        <v>-3.2055418633038645E-2</v>
      </c>
      <c r="D180" s="3">
        <f t="shared" si="15"/>
        <v>3.2055418633038645E-2</v>
      </c>
      <c r="E180" s="3">
        <f>AVERAGEIFS('New data'!$AM:$AM,'New data'!$E:$E,$A180)</f>
        <v>0.96688300213657996</v>
      </c>
      <c r="F180" s="3">
        <f t="shared" si="16"/>
        <v>0.96688300213657996</v>
      </c>
      <c r="G180" s="3">
        <f t="shared" si="20"/>
        <v>0.93482758350354134</v>
      </c>
    </row>
    <row r="181" spans="1:9" x14ac:dyDescent="0.25">
      <c r="A181" t="s">
        <v>648</v>
      </c>
      <c r="B181" s="3">
        <f>AVERAGEIFS('New data'!$N:$N,'New data'!$E:$E,$A181)</f>
        <v>0.55400002002715998</v>
      </c>
      <c r="C181" s="36">
        <f>(AVERAGEIFS('New data'!$J:$J,'New data'!$E:$E,$A181)-AVERAGEIFS('New data'!$L:$L,'New data'!$E:$E,$A181))/AVERAGEIFS('New data'!$L:$L,'New data'!$E:$E,$A181)</f>
        <v>6.725297192299183E-2</v>
      </c>
      <c r="D181" s="34">
        <f t="shared" si="15"/>
        <v>6.725297192299183E-2</v>
      </c>
      <c r="E181" s="36">
        <f>AVERAGEIFS('New data'!$AM:$AM,'New data'!$E:$E,$A181)</f>
        <v>1.1996680808706766</v>
      </c>
      <c r="F181" s="3">
        <f t="shared" si="16"/>
        <v>1.1996680808706766</v>
      </c>
      <c r="G181" s="34">
        <f>ABS($B181-$F181)</f>
        <v>0.64566806084351658</v>
      </c>
      <c r="H181" s="3">
        <f>AVERAGEIFS('New data'!$Q:$Q,'New data'!$E:$E,$A181)</f>
        <v>0.62311804294586104</v>
      </c>
      <c r="I181" s="14">
        <f>AVERAGEIFS('New data'!$J:$J,'New data'!$E:$E,$A181)</f>
        <v>59.452774047851499</v>
      </c>
    </row>
    <row r="182" spans="1:9" hidden="1" x14ac:dyDescent="0.25">
      <c r="A182" t="s">
        <v>414</v>
      </c>
      <c r="B182" s="3">
        <f>AVERAGEIFS('New data'!$N:$N,'New data'!$E:$E,$A182)</f>
        <v>1</v>
      </c>
      <c r="C182" s="34">
        <f>(AVERAGEIFS('New data'!$J:$J,'New data'!$E:$E,$A182)-AVERAGEIFS('New data'!$L:$L,'New data'!$E:$E,$A182))/AVERAGEIFS('New data'!$L:$L,'New data'!$E:$E,$A182)</f>
        <v>-9.2906481379351771E-2</v>
      </c>
      <c r="D182" s="3">
        <f t="shared" si="15"/>
        <v>9.2906481379351771E-2</v>
      </c>
      <c r="E182" s="3">
        <f>AVERAGEIFS('New data'!$AM:$AM,'New data'!$E:$E,$A182)</f>
        <v>0.89443464434399589</v>
      </c>
      <c r="F182" s="3">
        <f t="shared" si="16"/>
        <v>0.89443464434399589</v>
      </c>
      <c r="G182" s="3">
        <f t="shared" ref="G182:G194" si="21">ABS($D182-$F182)</f>
        <v>0.80152816296464413</v>
      </c>
    </row>
    <row r="183" spans="1:9" hidden="1" x14ac:dyDescent="0.25">
      <c r="A183" t="s">
        <v>422</v>
      </c>
      <c r="B183" s="3">
        <f>AVERAGEIFS('New data'!$N:$N,'New data'!$E:$E,$A183)</f>
        <v>1</v>
      </c>
      <c r="C183" s="34">
        <f>(AVERAGEIFS('New data'!$J:$J,'New data'!$E:$E,$A183)-AVERAGEIFS('New data'!$L:$L,'New data'!$E:$E,$A183))/AVERAGEIFS('New data'!$L:$L,'New data'!$E:$E,$A183)</f>
        <v>-0.14137311206019737</v>
      </c>
      <c r="D183" s="3">
        <f t="shared" si="15"/>
        <v>0.14137311206019737</v>
      </c>
      <c r="E183" s="3">
        <f>AVERAGEIFS('New data'!$AM:$AM,'New data'!$E:$E,$A183)</f>
        <v>0.83534977293873325</v>
      </c>
      <c r="F183" s="3">
        <f t="shared" si="16"/>
        <v>0.83534977293873325</v>
      </c>
      <c r="G183" s="3">
        <f t="shared" si="21"/>
        <v>0.69397666087853582</v>
      </c>
    </row>
    <row r="184" spans="1:9" hidden="1" x14ac:dyDescent="0.25">
      <c r="A184" t="s">
        <v>428</v>
      </c>
      <c r="B184" s="3">
        <f>AVERAGEIFS('New data'!$N:$N,'New data'!$E:$E,$A184)</f>
        <v>1</v>
      </c>
      <c r="C184" s="34">
        <f>(AVERAGEIFS('New data'!$J:$J,'New data'!$E:$E,$A184)-AVERAGEIFS('New data'!$L:$L,'New data'!$E:$E,$A184))/AVERAGEIFS('New data'!$L:$L,'New data'!$E:$E,$A184)</f>
        <v>0.76865886401567707</v>
      </c>
      <c r="D184" s="3">
        <f t="shared" si="15"/>
        <v>0.76865886401567707</v>
      </c>
      <c r="E184" s="3">
        <f>AVERAGEIFS('New data'!$AM:$AM,'New data'!$E:$E,$A184)</f>
        <v>1.7287467128551319</v>
      </c>
      <c r="F184" s="3">
        <f t="shared" si="16"/>
        <v>1.7287467128551319</v>
      </c>
      <c r="G184" s="3">
        <f t="shared" si="21"/>
        <v>0.96008784883945486</v>
      </c>
    </row>
    <row r="185" spans="1:9" hidden="1" x14ac:dyDescent="0.25">
      <c r="A185" t="s">
        <v>457</v>
      </c>
      <c r="B185" s="3">
        <f>AVERAGEIFS('New data'!$N:$N,'New data'!$E:$E,$A185)</f>
        <v>1</v>
      </c>
      <c r="C185" s="34">
        <f>(AVERAGEIFS('New data'!$J:$J,'New data'!$E:$E,$A185)-AVERAGEIFS('New data'!$L:$L,'New data'!$E:$E,$A185))/AVERAGEIFS('New data'!$L:$L,'New data'!$E:$E,$A185)</f>
        <v>1.6902941210589681</v>
      </c>
      <c r="D185" s="3">
        <f t="shared" si="15"/>
        <v>1.6902941210589681</v>
      </c>
      <c r="E185" s="3">
        <f>AVERAGEIFS('New data'!$AM:$AM,'New data'!$E:$E,$A185)</f>
        <v>1.6056870391773597</v>
      </c>
      <c r="F185" s="3">
        <f t="shared" si="16"/>
        <v>1.6056870391773597</v>
      </c>
      <c r="G185" s="3">
        <f t="shared" si="21"/>
        <v>8.4607081881608481E-2</v>
      </c>
    </row>
    <row r="186" spans="1:9" hidden="1" x14ac:dyDescent="0.25">
      <c r="A186" t="s">
        <v>470</v>
      </c>
      <c r="B186" s="3">
        <f>AVERAGEIFS('New data'!$N:$N,'New data'!$E:$E,$A186)</f>
        <v>1</v>
      </c>
      <c r="C186" s="34">
        <f>(AVERAGEIFS('New data'!$J:$J,'New data'!$E:$E,$A186)-AVERAGEIFS('New data'!$L:$L,'New data'!$E:$E,$A186))/AVERAGEIFS('New data'!$L:$L,'New data'!$E:$E,$A186)</f>
        <v>1.0733948438964129</v>
      </c>
      <c r="D186" s="3">
        <f t="shared" si="15"/>
        <v>1.0733948438964129</v>
      </c>
      <c r="E186" s="3">
        <f>AVERAGEIFS('New data'!$AM:$AM,'New data'!$E:$E,$A186)</f>
        <v>1.5237061158866714</v>
      </c>
      <c r="F186" s="3">
        <f t="shared" si="16"/>
        <v>1.5237061158866714</v>
      </c>
      <c r="G186" s="3">
        <f t="shared" si="21"/>
        <v>0.45031127199025844</v>
      </c>
    </row>
    <row r="187" spans="1:9" hidden="1" x14ac:dyDescent="0.25">
      <c r="A187" t="s">
        <v>478</v>
      </c>
      <c r="B187" s="3">
        <f>AVERAGEIFS('New data'!$N:$N,'New data'!$E:$E,$A187)</f>
        <v>1</v>
      </c>
      <c r="C187" s="34">
        <f>(AVERAGEIFS('New data'!$J:$J,'New data'!$E:$E,$A187)-AVERAGEIFS('New data'!$L:$L,'New data'!$E:$E,$A187))/AVERAGEIFS('New data'!$L:$L,'New data'!$E:$E,$A187)</f>
        <v>1.3384880506671617</v>
      </c>
      <c r="D187" s="3">
        <f t="shared" si="15"/>
        <v>1.3384880506671617</v>
      </c>
      <c r="E187" s="3">
        <f>AVERAGEIFS('New data'!$AM:$AM,'New data'!$E:$E,$A187)</f>
        <v>1.609690646479141</v>
      </c>
      <c r="F187" s="3">
        <f t="shared" si="16"/>
        <v>1.609690646479141</v>
      </c>
      <c r="G187" s="3">
        <f t="shared" si="21"/>
        <v>0.27120259581197925</v>
      </c>
    </row>
    <row r="188" spans="1:9" hidden="1" x14ac:dyDescent="0.25">
      <c r="A188" t="s">
        <v>482</v>
      </c>
      <c r="B188" s="3">
        <f>AVERAGEIFS('New data'!$N:$N,'New data'!$E:$E,$A188)</f>
        <v>1</v>
      </c>
      <c r="C188" s="34">
        <f>(AVERAGEIFS('New data'!$J:$J,'New data'!$E:$E,$A188)-AVERAGEIFS('New data'!$L:$L,'New data'!$E:$E,$A188))/AVERAGEIFS('New data'!$L:$L,'New data'!$E:$E,$A188)</f>
        <v>1.9366584004087721</v>
      </c>
      <c r="D188" s="3">
        <f t="shared" si="15"/>
        <v>1.9366584004087721</v>
      </c>
      <c r="E188" s="3">
        <f>AVERAGEIFS('New data'!$AM:$AM,'New data'!$E:$E,$A188)</f>
        <v>1.6764560345262505</v>
      </c>
      <c r="F188" s="3">
        <f t="shared" si="16"/>
        <v>1.6764560345262505</v>
      </c>
      <c r="G188" s="3">
        <f t="shared" si="21"/>
        <v>0.26020236588252166</v>
      </c>
    </row>
    <row r="189" spans="1:9" hidden="1" x14ac:dyDescent="0.25">
      <c r="A189" t="s">
        <v>484</v>
      </c>
      <c r="B189" s="3">
        <f>AVERAGEIFS('New data'!$N:$N,'New data'!$E:$E,$A189)</f>
        <v>1</v>
      </c>
      <c r="C189" s="34">
        <f>(AVERAGEIFS('New data'!$J:$J,'New data'!$E:$E,$A189)-AVERAGEIFS('New data'!$L:$L,'New data'!$E:$E,$A189))/AVERAGEIFS('New data'!$L:$L,'New data'!$E:$E,$A189)</f>
        <v>2.00165834638551</v>
      </c>
      <c r="D189" s="3">
        <f t="shared" si="15"/>
        <v>2.00165834638551</v>
      </c>
      <c r="E189" s="3">
        <f>AVERAGEIFS('New data'!$AM:$AM,'New data'!$E:$E,$A189)</f>
        <v>1.6789635447916196</v>
      </c>
      <c r="F189" s="3">
        <f t="shared" si="16"/>
        <v>1.6789635447916196</v>
      </c>
      <c r="G189" s="3">
        <f t="shared" si="21"/>
        <v>0.32269480159389041</v>
      </c>
    </row>
    <row r="190" spans="1:9" hidden="1" x14ac:dyDescent="0.25">
      <c r="A190" t="s">
        <v>486</v>
      </c>
      <c r="B190" s="3">
        <f>AVERAGEIFS('New data'!$N:$N,'New data'!$E:$E,$A190)</f>
        <v>1</v>
      </c>
      <c r="C190" s="34">
        <f>(AVERAGEIFS('New data'!$J:$J,'New data'!$E:$E,$A190)-AVERAGEIFS('New data'!$L:$L,'New data'!$E:$E,$A190))/AVERAGEIFS('New data'!$L:$L,'New data'!$E:$E,$A190)</f>
        <v>-0.1075239303439056</v>
      </c>
      <c r="D190" s="3">
        <f t="shared" si="15"/>
        <v>0.1075239303439056</v>
      </c>
      <c r="E190" s="3">
        <f>AVERAGEIFS('New data'!$AM:$AM,'New data'!$E:$E,$A190)</f>
        <v>0.87542743093246633</v>
      </c>
      <c r="F190" s="3">
        <f t="shared" si="16"/>
        <v>0.87542743093246633</v>
      </c>
      <c r="G190" s="3">
        <f t="shared" si="21"/>
        <v>0.76790350058856072</v>
      </c>
    </row>
    <row r="191" spans="1:9" hidden="1" x14ac:dyDescent="0.25">
      <c r="A191" t="s">
        <v>488</v>
      </c>
      <c r="B191" s="3">
        <f>AVERAGEIFS('New data'!$N:$N,'New data'!$E:$E,$A191)</f>
        <v>1</v>
      </c>
      <c r="C191" s="34">
        <f>(AVERAGEIFS('New data'!$J:$J,'New data'!$E:$E,$A191)-AVERAGEIFS('New data'!$L:$L,'New data'!$E:$E,$A191))/AVERAGEIFS('New data'!$L:$L,'New data'!$E:$E,$A191)</f>
        <v>-0.1454871730093058</v>
      </c>
      <c r="D191" s="3">
        <f t="shared" si="15"/>
        <v>0.1454871730093058</v>
      </c>
      <c r="E191" s="3">
        <f>AVERAGEIFS('New data'!$AM:$AM,'New data'!$E:$E,$A191)</f>
        <v>0.82679777723364833</v>
      </c>
      <c r="F191" s="3">
        <f t="shared" si="16"/>
        <v>0.82679777723364833</v>
      </c>
      <c r="G191" s="3">
        <f t="shared" si="21"/>
        <v>0.68131060422434253</v>
      </c>
    </row>
    <row r="192" spans="1:9" hidden="1" x14ac:dyDescent="0.25">
      <c r="A192" t="s">
        <v>491</v>
      </c>
      <c r="B192" s="3">
        <f>AVERAGEIFS('New data'!$N:$N,'New data'!$E:$E,$A192)</f>
        <v>1</v>
      </c>
      <c r="C192" s="34">
        <f>(AVERAGEIFS('New data'!$J:$J,'New data'!$E:$E,$A192)-AVERAGEIFS('New data'!$L:$L,'New data'!$E:$E,$A192))/AVERAGEIFS('New data'!$L:$L,'New data'!$E:$E,$A192)</f>
        <v>-0.15807402402623683</v>
      </c>
      <c r="D192" s="3">
        <f t="shared" si="15"/>
        <v>0.15807402402623683</v>
      </c>
      <c r="E192" s="3">
        <f>AVERAGEIFS('New data'!$AM:$AM,'New data'!$E:$E,$A192)</f>
        <v>0.80991225624747276</v>
      </c>
      <c r="F192" s="3">
        <f t="shared" si="16"/>
        <v>0.80991225624747276</v>
      </c>
      <c r="G192" s="3">
        <f t="shared" si="21"/>
        <v>0.65183823222123594</v>
      </c>
    </row>
    <row r="193" spans="1:9" hidden="1" x14ac:dyDescent="0.25">
      <c r="A193" t="s">
        <v>550</v>
      </c>
      <c r="B193" s="3">
        <f>AVERAGEIFS('New data'!$N:$N,'New data'!$E:$E,$A193)</f>
        <v>1</v>
      </c>
      <c r="C193" s="34">
        <f>(AVERAGEIFS('New data'!$J:$J,'New data'!$E:$E,$A193)-AVERAGEIFS('New data'!$L:$L,'New data'!$E:$E,$A193))/AVERAGEIFS('New data'!$L:$L,'New data'!$E:$E,$A193)</f>
        <v>1.284465022552709</v>
      </c>
      <c r="D193" s="3">
        <f t="shared" si="15"/>
        <v>1.284465022552709</v>
      </c>
      <c r="E193" s="3">
        <f>AVERAGEIFS('New data'!$AM:$AM,'New data'!$E:$E,$A193)</f>
        <v>1.5837973007978035</v>
      </c>
      <c r="F193" s="3">
        <f t="shared" si="16"/>
        <v>1.5837973007978035</v>
      </c>
      <c r="G193" s="3">
        <f t="shared" si="21"/>
        <v>0.29933227824509445</v>
      </c>
    </row>
    <row r="194" spans="1:9" hidden="1" x14ac:dyDescent="0.25">
      <c r="A194" t="s">
        <v>560</v>
      </c>
      <c r="B194" s="3">
        <f>AVERAGEIFS('New data'!$N:$N,'New data'!$E:$E,$A194)</f>
        <v>1</v>
      </c>
      <c r="C194" s="34">
        <f>(AVERAGEIFS('New data'!$J:$J,'New data'!$E:$E,$A194)-AVERAGEIFS('New data'!$L:$L,'New data'!$E:$E,$A194))/AVERAGEIFS('New data'!$L:$L,'New data'!$E:$E,$A194)</f>
        <v>-0.23319524786286153</v>
      </c>
      <c r="D194" s="3">
        <f t="shared" si="15"/>
        <v>0.23319524786286153</v>
      </c>
      <c r="E194" s="3">
        <f>AVERAGEIFS('New data'!$AM:$AM,'New data'!$E:$E,$A194)</f>
        <v>0.69079400037623151</v>
      </c>
      <c r="F194" s="3">
        <f t="shared" si="16"/>
        <v>0.69079400037623151</v>
      </c>
      <c r="G194" s="3">
        <f t="shared" si="21"/>
        <v>0.45759875251337001</v>
      </c>
    </row>
    <row r="195" spans="1:9" x14ac:dyDescent="0.25">
      <c r="A195" t="s">
        <v>629</v>
      </c>
      <c r="B195" s="3">
        <f>AVERAGEIFS('New data'!$N:$N,'New data'!$E:$E,$A195)</f>
        <v>0.104000002145767</v>
      </c>
      <c r="C195" s="36">
        <f>(AVERAGEIFS('New data'!$J:$J,'New data'!$E:$E,$A195)-AVERAGEIFS('New data'!$L:$L,'New data'!$E:$E,$A195))/AVERAGEIFS('New data'!$L:$L,'New data'!$E:$E,$A195)</f>
        <v>-0.12587388894459928</v>
      </c>
      <c r="D195" s="34">
        <f t="shared" si="15"/>
        <v>0.12587388894459928</v>
      </c>
      <c r="E195" s="36">
        <f>AVERAGEIFS('New data'!$AM:$AM,'New data'!$E:$E,$A195)</f>
        <v>0.86997825932810835</v>
      </c>
      <c r="F195" s="3">
        <f t="shared" si="16"/>
        <v>0.86997825932810835</v>
      </c>
      <c r="G195" s="34">
        <f>ABS($B195-$F195)</f>
        <v>0.76597825718234136</v>
      </c>
      <c r="H195" s="3">
        <f>AVERAGEIFS('New data'!$Q:$Q,'New data'!$E:$E,$A195)</f>
        <v>0.435580223798751</v>
      </c>
      <c r="I195" s="14">
        <f>AVERAGEIFS('New data'!$J:$J,'New data'!$E:$E,$A195)</f>
        <v>20.766408920288001</v>
      </c>
    </row>
    <row r="196" spans="1:9" x14ac:dyDescent="0.25">
      <c r="A196" t="s">
        <v>604</v>
      </c>
      <c r="B196" s="3">
        <f>AVERAGEIFS('New data'!$N:$N,'New data'!$E:$E,$A196)</f>
        <v>0.104000002145767</v>
      </c>
      <c r="C196" s="36">
        <f>(AVERAGEIFS('New data'!$J:$J,'New data'!$E:$E,$A196)-AVERAGEIFS('New data'!$L:$L,'New data'!$E:$E,$A196))/AVERAGEIFS('New data'!$L:$L,'New data'!$E:$E,$A196)</f>
        <v>-0.12206189777143858</v>
      </c>
      <c r="D196" s="34">
        <f t="shared" ref="D196:D252" si="22">ABS($C196)</f>
        <v>0.12206189777143858</v>
      </c>
      <c r="E196" s="36">
        <f>AVERAGEIFS('New data'!$AM:$AM,'New data'!$E:$E,$A196)</f>
        <v>0.87317436400769088</v>
      </c>
      <c r="F196" s="3">
        <f t="shared" ref="F196:F252" si="23">ABS($E196)</f>
        <v>0.87317436400769088</v>
      </c>
      <c r="G196" s="34">
        <f>ABS($B196-$F196)</f>
        <v>0.76917436186192389</v>
      </c>
      <c r="H196" s="3">
        <f>AVERAGEIFS('New data'!$Q:$Q,'New data'!$E:$E,$A196)</f>
        <v>0.33913570642471302</v>
      </c>
      <c r="I196" s="14">
        <f>AVERAGEIFS('New data'!$J:$J,'New data'!$E:$E,$A196)</f>
        <v>16.893653869628899</v>
      </c>
    </row>
    <row r="197" spans="1:9" x14ac:dyDescent="0.25">
      <c r="A197" t="s">
        <v>590</v>
      </c>
      <c r="B197" s="3">
        <f>AVERAGEIFS('New data'!$N:$N,'New data'!$E:$E,$A197)</f>
        <v>1</v>
      </c>
      <c r="C197" s="36">
        <f>(AVERAGEIFS('New data'!$J:$J,'New data'!$E:$E,$A197)-AVERAGEIFS('New data'!$L:$L,'New data'!$E:$E,$A197))/AVERAGEIFS('New data'!$L:$L,'New data'!$E:$E,$A197)</f>
        <v>1.0431286607106194</v>
      </c>
      <c r="D197" s="34">
        <f t="shared" si="22"/>
        <v>1.0431286607106194</v>
      </c>
      <c r="E197" s="36">
        <f>AVERAGEIFS('New data'!$AM:$AM,'New data'!$E:$E,$A197)</f>
        <v>1.8080831740588321</v>
      </c>
      <c r="F197" s="3">
        <f t="shared" si="23"/>
        <v>1.8080831740588321</v>
      </c>
      <c r="G197" s="34">
        <f>ABS($B197-$F197)</f>
        <v>0.80808317405883212</v>
      </c>
      <c r="H197" s="3">
        <f>AVERAGEIFS('New data'!$Q:$Q,'New data'!$E:$E,$A197)</f>
        <v>0.80624109506607</v>
      </c>
      <c r="I197" s="14">
        <f>AVERAGEIFS('New data'!$J:$J,'New data'!$E:$E,$A197)</f>
        <v>281.89448547363202</v>
      </c>
    </row>
    <row r="198" spans="1:9" x14ac:dyDescent="0.25">
      <c r="A198" t="s">
        <v>624</v>
      </c>
      <c r="B198" s="3">
        <f>AVERAGEIFS('New data'!$N:$N,'New data'!$E:$E,$A198)</f>
        <v>0.84299999475479104</v>
      </c>
      <c r="C198" s="36">
        <f>(AVERAGEIFS('New data'!$J:$J,'New data'!$E:$E,$A198)-AVERAGEIFS('New data'!$L:$L,'New data'!$E:$E,$A198))/AVERAGEIFS('New data'!$L:$L,'New data'!$E:$E,$A198)</f>
        <v>0.27538934722242703</v>
      </c>
      <c r="D198" s="34">
        <f t="shared" si="22"/>
        <v>0.27538934722242703</v>
      </c>
      <c r="E198" s="36">
        <f>AVERAGEIFS('New data'!$AM:$AM,'New data'!$E:$E,$A198)</f>
        <v>1.6539949478194429</v>
      </c>
      <c r="F198" s="3">
        <f t="shared" si="23"/>
        <v>1.6539949478194429</v>
      </c>
      <c r="G198" s="34">
        <f>ABS($B198-$F198)</f>
        <v>0.81099495306465186</v>
      </c>
      <c r="H198" s="3">
        <f>AVERAGEIFS('New data'!$Q:$Q,'New data'!$E:$E,$A198)</f>
        <v>0.81798630952835005</v>
      </c>
      <c r="I198" s="14">
        <f>AVERAGEIFS('New data'!$J:$J,'New data'!$E:$E,$A198)</f>
        <v>124.682960510253</v>
      </c>
    </row>
    <row r="199" spans="1:9" x14ac:dyDescent="0.25">
      <c r="A199" t="s">
        <v>608</v>
      </c>
      <c r="B199" s="3">
        <f>AVERAGEIFS('New data'!$N:$N,'New data'!$E:$E,$A199)</f>
        <v>0.111000001430511</v>
      </c>
      <c r="C199" s="36">
        <f>(AVERAGEIFS('New data'!$J:$J,'New data'!$E:$E,$A199)-AVERAGEIFS('New data'!$L:$L,'New data'!$E:$E,$A199))/AVERAGEIFS('New data'!$L:$L,'New data'!$E:$E,$A199)</f>
        <v>-7.0370100260475688E-2</v>
      </c>
      <c r="D199" s="34">
        <f t="shared" si="22"/>
        <v>7.0370100260475688E-2</v>
      </c>
      <c r="E199" s="36">
        <f>AVERAGEIFS('New data'!$AM:$AM,'New data'!$E:$E,$A199)</f>
        <v>0.92709477314182898</v>
      </c>
      <c r="F199" s="3">
        <f t="shared" si="23"/>
        <v>0.92709477314182898</v>
      </c>
      <c r="G199" s="34">
        <f>ABS($B199-$F199)</f>
        <v>0.81609477171131795</v>
      </c>
      <c r="H199" s="3">
        <f>AVERAGEIFS('New data'!$Q:$Q,'New data'!$E:$E,$A199)</f>
        <v>0.37961572408676098</v>
      </c>
      <c r="I199" s="14">
        <f>AVERAGEIFS('New data'!$J:$J,'New data'!$E:$E,$A199)</f>
        <v>18.404829025268501</v>
      </c>
    </row>
    <row r="200" spans="1:9" hidden="1" x14ac:dyDescent="0.25">
      <c r="A200" t="s">
        <v>531</v>
      </c>
      <c r="B200" s="3">
        <f>AVERAGEIFS('New data'!$N:$N,'New data'!$E:$E,$A200)</f>
        <v>0.64700001478195102</v>
      </c>
      <c r="C200" s="34">
        <f>(AVERAGEIFS('New data'!$J:$J,'New data'!$E:$E,$A200)-AVERAGEIFS('New data'!$L:$L,'New data'!$E:$E,$A200))/AVERAGEIFS('New data'!$L:$L,'New data'!$E:$E,$A200)</f>
        <v>1.4190408452298597</v>
      </c>
      <c r="D200" s="3">
        <f t="shared" si="22"/>
        <v>1.4190408452298597</v>
      </c>
      <c r="E200" s="3">
        <f>AVERAGEIFS('New data'!$AM:$AM,'New data'!$E:$E,$A200)</f>
        <v>4.4487328408636291</v>
      </c>
      <c r="F200" s="3">
        <f t="shared" si="23"/>
        <v>4.4487328408636291</v>
      </c>
      <c r="G200" s="3">
        <f t="shared" ref="G200:G205" si="24">ABS($D200-$F200)</f>
        <v>3.0296919956337693</v>
      </c>
    </row>
    <row r="201" spans="1:9" hidden="1" x14ac:dyDescent="0.25">
      <c r="A201" t="s">
        <v>562</v>
      </c>
      <c r="B201" s="3">
        <f>AVERAGEIFS('New data'!$N:$N,'New data'!$E:$E,$A201)</f>
        <v>0.99500000476837103</v>
      </c>
      <c r="C201" s="34">
        <f>(AVERAGEIFS('New data'!$J:$J,'New data'!$E:$E,$A201)-AVERAGEIFS('New data'!$L:$L,'New data'!$E:$E,$A201))/AVERAGEIFS('New data'!$L:$L,'New data'!$E:$E,$A201)</f>
        <v>0.6756569721329676</v>
      </c>
      <c r="D201" s="3">
        <f t="shared" si="22"/>
        <v>0.6756569721329676</v>
      </c>
      <c r="E201" s="3">
        <f>AVERAGEIFS('New data'!$AM:$AM,'New data'!$E:$E,$A201)</f>
        <v>1.4258655899878554</v>
      </c>
      <c r="F201" s="3">
        <f t="shared" si="23"/>
        <v>1.4258655899878554</v>
      </c>
      <c r="G201" s="3">
        <f t="shared" si="24"/>
        <v>0.75020861785488779</v>
      </c>
    </row>
    <row r="202" spans="1:9" hidden="1" x14ac:dyDescent="0.25">
      <c r="A202" t="s">
        <v>528</v>
      </c>
      <c r="B202" s="3">
        <f>AVERAGEIFS('New data'!$N:$N,'New data'!$E:$E,$A202)</f>
        <v>0.73699998855590798</v>
      </c>
      <c r="C202" s="34">
        <f>(AVERAGEIFS('New data'!$J:$J,'New data'!$E:$E,$A202)-AVERAGEIFS('New data'!$L:$L,'New data'!$E:$E,$A202))/AVERAGEIFS('New data'!$L:$L,'New data'!$E:$E,$A202)</f>
        <v>0.82985672183619763</v>
      </c>
      <c r="D202" s="3">
        <f t="shared" si="22"/>
        <v>0.82985672183619763</v>
      </c>
      <c r="E202" s="3">
        <f>AVERAGEIFS('New data'!$AM:$AM,'New data'!$E:$E,$A202)</f>
        <v>2.3477359311475325</v>
      </c>
      <c r="F202" s="3">
        <f t="shared" si="23"/>
        <v>2.3477359311475325</v>
      </c>
      <c r="G202" s="3">
        <f t="shared" si="24"/>
        <v>1.5178792093113349</v>
      </c>
    </row>
    <row r="203" spans="1:9" hidden="1" x14ac:dyDescent="0.25">
      <c r="A203" t="s">
        <v>578</v>
      </c>
      <c r="B203" s="3">
        <f>AVERAGEIFS('New data'!$N:$N,'New data'!$E:$E,$A203)</f>
        <v>0.990999996662139</v>
      </c>
      <c r="C203" s="34">
        <f>(AVERAGEIFS('New data'!$J:$J,'New data'!$E:$E,$A203)-AVERAGEIFS('New data'!$L:$L,'New data'!$E:$E,$A203))/AVERAGEIFS('New data'!$L:$L,'New data'!$E:$E,$A203)</f>
        <v>1.4347366933600205</v>
      </c>
      <c r="D203" s="3">
        <f t="shared" si="22"/>
        <v>1.4347366933600205</v>
      </c>
      <c r="E203" s="3">
        <f>AVERAGEIFS('New data'!$AM:$AM,'New data'!$E:$E,$A203)</f>
        <v>5.8121513512417202</v>
      </c>
      <c r="F203" s="3">
        <f t="shared" si="23"/>
        <v>5.8121513512417202</v>
      </c>
      <c r="G203" s="3">
        <f t="shared" si="24"/>
        <v>4.3774146578816993</v>
      </c>
    </row>
    <row r="204" spans="1:9" hidden="1" x14ac:dyDescent="0.25">
      <c r="A204" t="s">
        <v>505</v>
      </c>
      <c r="B204" s="3">
        <f>AVERAGEIFS('New data'!$N:$N,'New data'!$E:$E,$A204)</f>
        <v>0.98900002241134599</v>
      </c>
      <c r="C204" s="34">
        <f>(AVERAGEIFS('New data'!$J:$J,'New data'!$E:$E,$A204)-AVERAGEIFS('New data'!$L:$L,'New data'!$E:$E,$A204))/AVERAGEIFS('New data'!$L:$L,'New data'!$E:$E,$A204)</f>
        <v>1.9663783760359124</v>
      </c>
      <c r="D204" s="3">
        <f t="shared" si="22"/>
        <v>1.9663783760359124</v>
      </c>
      <c r="E204" s="3">
        <f>AVERAGEIFS('New data'!$AM:$AM,'New data'!$E:$E,$A204)</f>
        <v>9.4851958497501609</v>
      </c>
      <c r="F204" s="3">
        <f t="shared" si="23"/>
        <v>9.4851958497501609</v>
      </c>
      <c r="G204" s="3">
        <f t="shared" si="24"/>
        <v>7.5188174737142486</v>
      </c>
    </row>
    <row r="205" spans="1:9" hidden="1" x14ac:dyDescent="0.25">
      <c r="A205" t="s">
        <v>565</v>
      </c>
      <c r="B205" s="3">
        <f>AVERAGEIFS('New data'!$N:$N,'New data'!$E:$E,$A205)</f>
        <v>0.99500000476837103</v>
      </c>
      <c r="C205" s="34">
        <f>(AVERAGEIFS('New data'!$J:$J,'New data'!$E:$E,$A205)-AVERAGEIFS('New data'!$L:$L,'New data'!$E:$E,$A205))/AVERAGEIFS('New data'!$L:$L,'New data'!$E:$E,$A205)</f>
        <v>2.9628773203308714E-2</v>
      </c>
      <c r="D205" s="3">
        <f t="shared" si="22"/>
        <v>2.9628773203308714E-2</v>
      </c>
      <c r="E205" s="3">
        <f>AVERAGEIFS('New data'!$AM:$AM,'New data'!$E:$E,$A205)</f>
        <v>1.2561551294303364</v>
      </c>
      <c r="F205" s="3">
        <f t="shared" si="23"/>
        <v>1.2561551294303364</v>
      </c>
      <c r="G205" s="3">
        <f t="shared" si="24"/>
        <v>1.2265263562270277</v>
      </c>
    </row>
    <row r="206" spans="1:9" x14ac:dyDescent="0.25">
      <c r="A206" t="s">
        <v>646</v>
      </c>
      <c r="B206" s="3">
        <f>AVERAGEIFS('New data'!$N:$N,'New data'!$E:$E,$A206)</f>
        <v>0.52600002288818304</v>
      </c>
      <c r="C206" s="36">
        <f>(AVERAGEIFS('New data'!$J:$J,'New data'!$E:$E,$A206)-AVERAGEIFS('New data'!$L:$L,'New data'!$E:$E,$A206))/AVERAGEIFS('New data'!$L:$L,'New data'!$E:$E,$A206)</f>
        <v>0.11626145558889345</v>
      </c>
      <c r="D206" s="34">
        <f t="shared" si="22"/>
        <v>0.11626145558889345</v>
      </c>
      <c r="E206" s="36">
        <f>AVERAGEIFS('New data'!$AM:$AM,'New data'!$E:$E,$A206)</f>
        <v>1.3515326366242251</v>
      </c>
      <c r="F206" s="3">
        <f t="shared" si="23"/>
        <v>1.3515326366242251</v>
      </c>
      <c r="G206" s="34">
        <f>ABS($B206-$F206)</f>
        <v>0.82553261373604203</v>
      </c>
      <c r="H206" s="3">
        <f>AVERAGEIFS('New data'!$Q:$Q,'New data'!$E:$E,$A206)</f>
        <v>0.61205977201461703</v>
      </c>
      <c r="I206" s="14">
        <f>AVERAGEIFS('New data'!$J:$J,'New data'!$E:$E,$A206)</f>
        <v>54.949974060058501</v>
      </c>
    </row>
    <row r="207" spans="1:9" hidden="1" x14ac:dyDescent="0.25">
      <c r="A207" t="s">
        <v>443</v>
      </c>
      <c r="B207" s="3">
        <f>AVERAGEIFS('New data'!$N:$N,'New data'!$E:$E,$A207)</f>
        <v>0.99299997091293302</v>
      </c>
      <c r="C207" s="34">
        <f>(AVERAGEIFS('New data'!$J:$J,'New data'!$E:$E,$A207)-AVERAGEIFS('New data'!$L:$L,'New data'!$E:$E,$A207))/AVERAGEIFS('New data'!$L:$L,'New data'!$E:$E,$A207)</f>
        <v>-0.23705987333418402</v>
      </c>
      <c r="D207" s="3">
        <f t="shared" si="22"/>
        <v>0.23705987333418402</v>
      </c>
      <c r="E207" s="3">
        <f>AVERAGEIFS('New data'!$AM:$AM,'New data'!$E:$E,$A207)</f>
        <v>0.76276376415932801</v>
      </c>
      <c r="F207" s="3">
        <f t="shared" si="23"/>
        <v>0.76276376415932801</v>
      </c>
      <c r="G207" s="3">
        <f>ABS($D207-$F207)</f>
        <v>0.52570389082514402</v>
      </c>
    </row>
    <row r="208" spans="1:9" hidden="1" x14ac:dyDescent="0.25">
      <c r="A208" t="s">
        <v>406</v>
      </c>
      <c r="B208" s="3">
        <f>AVERAGEIFS('New data'!$N:$N,'New data'!$E:$E,$A208)</f>
        <v>0.42500001192092801</v>
      </c>
      <c r="C208" s="34">
        <f>(AVERAGEIFS('New data'!$J:$J,'New data'!$E:$E,$A208)-AVERAGEIFS('New data'!$L:$L,'New data'!$E:$E,$A208))/AVERAGEIFS('New data'!$L:$L,'New data'!$E:$E,$A208)</f>
        <v>0.57246716041812717</v>
      </c>
      <c r="D208" s="3">
        <f t="shared" si="22"/>
        <v>0.57246716041812717</v>
      </c>
      <c r="E208" s="3">
        <f>AVERAGEIFS('New data'!$AM:$AM,'New data'!$E:$E,$A208)</f>
        <v>16.962296272672933</v>
      </c>
      <c r="F208" s="3">
        <f t="shared" si="23"/>
        <v>16.962296272672933</v>
      </c>
      <c r="G208" s="3">
        <f>ABS($D208-$F208)</f>
        <v>16.389829112254805</v>
      </c>
    </row>
    <row r="209" spans="1:9" x14ac:dyDescent="0.25">
      <c r="A209" t="s">
        <v>621</v>
      </c>
      <c r="B209" s="3">
        <f>AVERAGEIFS('New data'!$N:$N,'New data'!$E:$E,$A209)</f>
        <v>1</v>
      </c>
      <c r="C209" s="36">
        <f>(AVERAGEIFS('New data'!$J:$J,'New data'!$E:$E,$A209)-AVERAGEIFS('New data'!$L:$L,'New data'!$E:$E,$A209))/AVERAGEIFS('New data'!$L:$L,'New data'!$E:$E,$A209)</f>
        <v>-0.53607040509302606</v>
      </c>
      <c r="D209" s="34">
        <f t="shared" si="22"/>
        <v>0.53607040509302606</v>
      </c>
      <c r="E209" s="36">
        <f>AVERAGEIFS('New data'!$AM:$AM,'New data'!$E:$E,$A209)</f>
        <v>-5.9996802981475528E-2</v>
      </c>
      <c r="F209" s="3">
        <f t="shared" si="23"/>
        <v>5.9996802981475528E-2</v>
      </c>
      <c r="G209" s="34">
        <f>ABS($B209-$F209)</f>
        <v>0.94000319701852453</v>
      </c>
      <c r="H209" s="3">
        <f>AVERAGEIFS('New data'!$Q:$Q,'New data'!$E:$E,$A209)</f>
        <v>0.26</v>
      </c>
      <c r="I209" s="14">
        <f>AVERAGEIFS('New data'!$J:$J,'New data'!$E:$E,$A209)</f>
        <v>60.552474975585902</v>
      </c>
    </row>
    <row r="210" spans="1:9" hidden="1" x14ac:dyDescent="0.25">
      <c r="A210" t="s">
        <v>434</v>
      </c>
      <c r="B210" s="3">
        <f>AVERAGEIFS('New data'!$N:$N,'New data'!$E:$E,$A210)</f>
        <v>0.99500000476837103</v>
      </c>
      <c r="C210" s="34">
        <f>(AVERAGEIFS('New data'!$J:$J,'New data'!$E:$E,$A210)-AVERAGEIFS('New data'!$L:$L,'New data'!$E:$E,$A210))/AVERAGEIFS('New data'!$L:$L,'New data'!$E:$E,$A210)</f>
        <v>-0.3908183656276456</v>
      </c>
      <c r="D210" s="3">
        <f t="shared" si="22"/>
        <v>0.3908183656276456</v>
      </c>
      <c r="E210" s="3">
        <f>AVERAGEIFS('New data'!$AM:$AM,'New data'!$E:$E,$A210)</f>
        <v>0.6852634948556392</v>
      </c>
      <c r="F210" s="3">
        <f t="shared" si="23"/>
        <v>0.6852634948556392</v>
      </c>
      <c r="G210" s="3">
        <f>ABS($D210-$F210)</f>
        <v>0.2944451292279936</v>
      </c>
    </row>
    <row r="211" spans="1:9" x14ac:dyDescent="0.25">
      <c r="A211" t="s">
        <v>603</v>
      </c>
      <c r="B211" s="3">
        <f>AVERAGEIFS('New data'!$N:$N,'New data'!$E:$E,$A211)</f>
        <v>9.8999999463558197E-2</v>
      </c>
      <c r="C211" s="36">
        <f>(AVERAGEIFS('New data'!$J:$J,'New data'!$E:$E,$A211)-AVERAGEIFS('New data'!$L:$L,'New data'!$E:$E,$A211))/AVERAGEIFS('New data'!$L:$L,'New data'!$E:$E,$A211)</f>
        <v>6.6615154368540624E-2</v>
      </c>
      <c r="D211" s="34">
        <f t="shared" si="22"/>
        <v>6.6615154368540624E-2</v>
      </c>
      <c r="E211" s="36">
        <f>AVERAGEIFS('New data'!$AM:$AM,'New data'!$E:$E,$A211)</f>
        <v>1.0689833380491558</v>
      </c>
      <c r="F211" s="3">
        <f t="shared" si="23"/>
        <v>1.0689833380491558</v>
      </c>
      <c r="G211" s="34">
        <f>ABS($B211-$F211)</f>
        <v>0.9699833385855976</v>
      </c>
      <c r="H211" s="3">
        <f>AVERAGEIFS('New data'!$Q:$Q,'New data'!$E:$E,$A211)</f>
        <v>0.512032151222229</v>
      </c>
      <c r="I211" s="14">
        <f>AVERAGEIFS('New data'!$J:$J,'New data'!$E:$E,$A211)</f>
        <v>21.026401519775298</v>
      </c>
    </row>
    <row r="212" spans="1:9" hidden="1" x14ac:dyDescent="0.25">
      <c r="A212" t="s">
        <v>429</v>
      </c>
      <c r="B212" s="3">
        <f>AVERAGEIFS('New data'!$N:$N,'New data'!$E:$E,$A212)</f>
        <v>0.63400000333786</v>
      </c>
      <c r="C212" s="34">
        <f>(AVERAGEIFS('New data'!$J:$J,'New data'!$E:$E,$A212)-AVERAGEIFS('New data'!$L:$L,'New data'!$E:$E,$A212))/AVERAGEIFS('New data'!$L:$L,'New data'!$E:$E,$A212)</f>
        <v>-2.3808818150723804E-2</v>
      </c>
      <c r="D212" s="3">
        <f t="shared" si="22"/>
        <v>2.3808818150723804E-2</v>
      </c>
      <c r="E212" s="3">
        <f>AVERAGEIFS('New data'!$AM:$AM,'New data'!$E:$E,$A212)</f>
        <v>0.94690541145650087</v>
      </c>
      <c r="F212" s="3">
        <f t="shared" si="23"/>
        <v>0.94690541145650087</v>
      </c>
      <c r="G212" s="3">
        <f>ABS($D212-$F212)</f>
        <v>0.92309659330577709</v>
      </c>
    </row>
    <row r="213" spans="1:9" x14ac:dyDescent="0.25">
      <c r="A213" t="s">
        <v>637</v>
      </c>
      <c r="B213" s="3">
        <f>AVERAGEIFS('New data'!$N:$N,'New data'!$E:$E,$A213)</f>
        <v>0.54100000858306796</v>
      </c>
      <c r="C213" s="36">
        <f>(AVERAGEIFS('New data'!$J:$J,'New data'!$E:$E,$A213)-AVERAGEIFS('New data'!$L:$L,'New data'!$E:$E,$A213))/AVERAGEIFS('New data'!$L:$L,'New data'!$E:$E,$A213)</f>
        <v>0.22397983560640555</v>
      </c>
      <c r="D213" s="34">
        <f t="shared" si="22"/>
        <v>0.22397983560640555</v>
      </c>
      <c r="E213" s="36">
        <f>AVERAGEIFS('New data'!$AM:$AM,'New data'!$E:$E,$A213)</f>
        <v>1.6210918712111231</v>
      </c>
      <c r="F213" s="3">
        <f t="shared" si="23"/>
        <v>1.6210918712111231</v>
      </c>
      <c r="G213" s="34">
        <f>ABS($B213-$F213)</f>
        <v>1.0800918626280551</v>
      </c>
      <c r="H213" s="3">
        <f>AVERAGEIFS('New data'!$Q:$Q,'New data'!$E:$E,$A213)</f>
        <v>0.74891310930251997</v>
      </c>
      <c r="I213" s="14">
        <f>AVERAGEIFS('New data'!$J:$J,'New data'!$E:$E,$A213)</f>
        <v>117.50262451171869</v>
      </c>
    </row>
    <row r="214" spans="1:9" hidden="1" x14ac:dyDescent="0.25">
      <c r="A214" t="s">
        <v>445</v>
      </c>
      <c r="B214" s="3">
        <f>AVERAGEIFS('New data'!$N:$N,'New data'!$E:$E,$A214)</f>
        <v>0.98699998855590798</v>
      </c>
      <c r="C214" s="34">
        <f>(AVERAGEIFS('New data'!$J:$J,'New data'!$E:$E,$A214)-AVERAGEIFS('New data'!$L:$L,'New data'!$E:$E,$A214))/AVERAGEIFS('New data'!$L:$L,'New data'!$E:$E,$A214)</f>
        <v>0.44654120089209676</v>
      </c>
      <c r="D214" s="3">
        <f t="shared" si="22"/>
        <v>0.44654120089209676</v>
      </c>
      <c r="E214" s="3">
        <f>AVERAGEIFS('New data'!$AM:$AM,'New data'!$E:$E,$A214)</f>
        <v>2.8604784774563994</v>
      </c>
      <c r="F214" s="3">
        <f t="shared" si="23"/>
        <v>2.8604784774563994</v>
      </c>
      <c r="G214" s="3">
        <f>ABS($D214-$F214)</f>
        <v>2.4139372765643028</v>
      </c>
    </row>
    <row r="215" spans="1:9" x14ac:dyDescent="0.25">
      <c r="A215" t="s">
        <v>643</v>
      </c>
      <c r="B215" s="3">
        <f>AVERAGEIFS('New data'!$N:$N,'New data'!$E:$E,$A215)</f>
        <v>0.962000012397766</v>
      </c>
      <c r="C215" s="36">
        <f>(AVERAGEIFS('New data'!$J:$J,'New data'!$E:$E,$A215)-AVERAGEIFS('New data'!$L:$L,'New data'!$E:$E,$A215))/AVERAGEIFS('New data'!$L:$L,'New data'!$E:$E,$A215)</f>
        <v>0.43104655184111595</v>
      </c>
      <c r="D215" s="34">
        <f t="shared" si="22"/>
        <v>0.43104655184111595</v>
      </c>
      <c r="E215" s="36">
        <f>AVERAGEIFS('New data'!$AM:$AM,'New data'!$E:$E,$A215)</f>
        <v>2.132613644372479</v>
      </c>
      <c r="F215" s="3">
        <f t="shared" si="23"/>
        <v>2.132613644372479</v>
      </c>
      <c r="G215" s="34">
        <f>ABS($B215-$F215)</f>
        <v>1.1706136319747129</v>
      </c>
      <c r="H215" s="3">
        <f>AVERAGEIFS('New data'!$Q:$Q,'New data'!$E:$E,$A215)</f>
        <v>0.57119894027709905</v>
      </c>
      <c r="I215" s="14">
        <f>AVERAGEIFS('New data'!$J:$J,'New data'!$E:$E,$A215)</f>
        <v>290.63484191894497</v>
      </c>
    </row>
    <row r="216" spans="1:9" hidden="1" x14ac:dyDescent="0.25">
      <c r="A216" t="s">
        <v>417</v>
      </c>
      <c r="B216" s="3">
        <f>AVERAGEIFS('New data'!$N:$N,'New data'!$E:$E,$A216)</f>
        <v>0.87699997425079301</v>
      </c>
      <c r="C216" s="34">
        <f>(AVERAGEIFS('New data'!$J:$J,'New data'!$E:$E,$A216)-AVERAGEIFS('New data'!$L:$L,'New data'!$E:$E,$A216))/AVERAGEIFS('New data'!$L:$L,'New data'!$E:$E,$A216)</f>
        <v>0.10833111303057759</v>
      </c>
      <c r="D216" s="3">
        <f t="shared" si="22"/>
        <v>0.10833111303057759</v>
      </c>
      <c r="E216" s="3">
        <f>AVERAGEIFS('New data'!$AM:$AM,'New data'!$E:$E,$A216)</f>
        <v>1.2222826382148644</v>
      </c>
      <c r="F216" s="3">
        <f t="shared" si="23"/>
        <v>1.2222826382148644</v>
      </c>
      <c r="G216" s="3">
        <f>ABS($D216-$F216)</f>
        <v>1.1139515251842869</v>
      </c>
    </row>
    <row r="217" spans="1:9" x14ac:dyDescent="0.25">
      <c r="A217" t="s">
        <v>594</v>
      </c>
      <c r="B217" s="3">
        <f>AVERAGEIFS('New data'!$N:$N,'New data'!$E:$E,$A217)</f>
        <v>0.70399999618530196</v>
      </c>
      <c r="C217" s="36">
        <f>(AVERAGEIFS('New data'!$J:$J,'New data'!$E:$E,$A217)-AVERAGEIFS('New data'!$L:$L,'New data'!$E:$E,$A217))/AVERAGEIFS('New data'!$L:$L,'New data'!$E:$E,$A217)</f>
        <v>0.3848510005706885</v>
      </c>
      <c r="D217" s="34">
        <f t="shared" si="22"/>
        <v>0.3848510005706885</v>
      </c>
      <c r="E217" s="36">
        <f>AVERAGEIFS('New data'!$AM:$AM,'New data'!$E:$E,$A217)</f>
        <v>1.949416197007978</v>
      </c>
      <c r="F217" s="3">
        <f t="shared" si="23"/>
        <v>1.949416197007978</v>
      </c>
      <c r="G217" s="34">
        <f>ABS($B217-$F217)</f>
        <v>1.2454162008226759</v>
      </c>
      <c r="H217" s="3">
        <f>AVERAGEIFS('New data'!$Q:$Q,'New data'!$E:$E,$A217)</f>
        <v>0.74582278728485096</v>
      </c>
      <c r="I217" s="14">
        <f>AVERAGEIFS('New data'!$J:$J,'New data'!$E:$E,$A217)</f>
        <v>179.95582580566401</v>
      </c>
    </row>
    <row r="218" spans="1:9" hidden="1" x14ac:dyDescent="0.25">
      <c r="A218" t="s">
        <v>431</v>
      </c>
      <c r="B218" s="3">
        <f>AVERAGEIFS('New data'!$N:$N,'New data'!$E:$E,$A218)</f>
        <v>0.62099999189376798</v>
      </c>
      <c r="C218" s="34">
        <f>(AVERAGEIFS('New data'!$J:$J,'New data'!$E:$E,$A218)-AVERAGEIFS('New data'!$L:$L,'New data'!$E:$E,$A218))/AVERAGEIFS('New data'!$L:$L,'New data'!$E:$E,$A218)</f>
        <v>-5.6718276498953736E-3</v>
      </c>
      <c r="D218" s="3">
        <f t="shared" si="22"/>
        <v>5.6718276498953736E-3</v>
      </c>
      <c r="E218" s="3">
        <f>AVERAGEIFS('New data'!$AM:$AM,'New data'!$E:$E,$A218)</f>
        <v>0.98731441008772725</v>
      </c>
      <c r="F218" s="3">
        <f t="shared" si="23"/>
        <v>0.98731441008772725</v>
      </c>
      <c r="G218" s="3">
        <f>ABS($D218-$F218)</f>
        <v>0.98164258243783187</v>
      </c>
    </row>
    <row r="219" spans="1:9" hidden="1" x14ac:dyDescent="0.25">
      <c r="A219" t="s">
        <v>416</v>
      </c>
      <c r="B219" s="3">
        <f>AVERAGEIFS('New data'!$N:$N,'New data'!$E:$E,$A219)</f>
        <v>0.30399999022483798</v>
      </c>
      <c r="C219" s="34">
        <f>(AVERAGEIFS('New data'!$J:$J,'New data'!$E:$E,$A219)-AVERAGEIFS('New data'!$L:$L,'New data'!$E:$E,$A219))/AVERAGEIFS('New data'!$L:$L,'New data'!$E:$E,$A219)</f>
        <v>-7.7593355255912502E-2</v>
      </c>
      <c r="D219" s="3">
        <f t="shared" si="22"/>
        <v>7.7593355255912502E-2</v>
      </c>
      <c r="E219" s="3">
        <f>AVERAGEIFS('New data'!$AM:$AM,'New data'!$E:$E,$A219)</f>
        <v>0.33367453525503915</v>
      </c>
      <c r="F219" s="3">
        <f t="shared" si="23"/>
        <v>0.33367453525503915</v>
      </c>
      <c r="G219" s="3">
        <f>ABS($D219-$F219)</f>
        <v>0.25608117999912666</v>
      </c>
    </row>
    <row r="220" spans="1:9" hidden="1" x14ac:dyDescent="0.25">
      <c r="A220" t="s">
        <v>573</v>
      </c>
      <c r="B220" s="3">
        <f>AVERAGEIFS('New data'!$N:$N,'New data'!$E:$E,$A220)</f>
        <v>0.98699998855590798</v>
      </c>
      <c r="C220" s="34">
        <f>(AVERAGEIFS('New data'!$J:$J,'New data'!$E:$E,$A220)-AVERAGEIFS('New data'!$L:$L,'New data'!$E:$E,$A220))/AVERAGEIFS('New data'!$L:$L,'New data'!$E:$E,$A220)</f>
        <v>0.68446288002899736</v>
      </c>
      <c r="D220" s="3">
        <f t="shared" si="22"/>
        <v>0.68446288002899736</v>
      </c>
      <c r="E220" s="3">
        <f>AVERAGEIFS('New data'!$AM:$AM,'New data'!$E:$E,$A220)</f>
        <v>3.4715663177751535</v>
      </c>
      <c r="F220" s="3">
        <f t="shared" si="23"/>
        <v>3.4715663177751535</v>
      </c>
      <c r="G220" s="3">
        <f>ABS($D220-$F220)</f>
        <v>2.7871034377461559</v>
      </c>
    </row>
    <row r="221" spans="1:9" x14ac:dyDescent="0.25">
      <c r="A221" t="s">
        <v>589</v>
      </c>
      <c r="B221" s="3">
        <f>AVERAGEIFS('New data'!$N:$N,'New data'!$E:$E,$A221)</f>
        <v>0.64700001478195102</v>
      </c>
      <c r="C221" s="36">
        <f>(AVERAGEIFS('New data'!$J:$J,'New data'!$E:$E,$A221)-AVERAGEIFS('New data'!$L:$L,'New data'!$E:$E,$A221))/AVERAGEIFS('New data'!$L:$L,'New data'!$E:$E,$A221)</f>
        <v>0.55875126415557574</v>
      </c>
      <c r="D221" s="34">
        <f t="shared" si="22"/>
        <v>0.55875126415557574</v>
      </c>
      <c r="E221" s="36">
        <f>AVERAGEIFS('New data'!$AM:$AM,'New data'!$E:$E,$A221)</f>
        <v>1.9122857471924066</v>
      </c>
      <c r="F221" s="3">
        <f t="shared" si="23"/>
        <v>1.9122857471924066</v>
      </c>
      <c r="G221" s="34">
        <f>ABS($B221-$F221)</f>
        <v>1.2652857324104556</v>
      </c>
      <c r="H221" s="3">
        <f>AVERAGEIFS('New data'!$Q:$Q,'New data'!$E:$E,$A221)</f>
        <v>0.68625092506408603</v>
      </c>
      <c r="I221" s="14">
        <f>AVERAGEIFS('New data'!$J:$J,'New data'!$E:$E,$A221)</f>
        <v>197.75382995605401</v>
      </c>
    </row>
    <row r="222" spans="1:9" hidden="1" x14ac:dyDescent="0.25">
      <c r="A222" t="s">
        <v>452</v>
      </c>
      <c r="B222" s="3">
        <f>AVERAGEIFS('New data'!$N:$N,'New data'!$E:$E,$A222)</f>
        <v>0.962000012397766</v>
      </c>
      <c r="C222" s="34">
        <f>(AVERAGEIFS('New data'!$J:$J,'New data'!$E:$E,$A222)-AVERAGEIFS('New data'!$L:$L,'New data'!$E:$E,$A222))/AVERAGEIFS('New data'!$L:$L,'New data'!$E:$E,$A222)</f>
        <v>0.51217983230096209</v>
      </c>
      <c r="D222" s="3">
        <f t="shared" si="22"/>
        <v>0.51217983230096209</v>
      </c>
      <c r="E222" s="3">
        <f>AVERAGEIFS('New data'!$AM:$AM,'New data'!$E:$E,$A222)</f>
        <v>2.2495366183000143</v>
      </c>
      <c r="F222" s="3">
        <f t="shared" si="23"/>
        <v>2.2495366183000143</v>
      </c>
      <c r="G222" s="3">
        <f>ABS($D222-$F222)</f>
        <v>1.7373567859990522</v>
      </c>
    </row>
    <row r="223" spans="1:9" x14ac:dyDescent="0.25">
      <c r="A223" t="s">
        <v>632</v>
      </c>
      <c r="B223" s="3">
        <f>AVERAGEIFS('New data'!$N:$N,'New data'!$E:$E,$A223)</f>
        <v>0.103000000119209</v>
      </c>
      <c r="C223" s="36">
        <f>(AVERAGEIFS('New data'!$J:$J,'New data'!$E:$E,$A223)-AVERAGEIFS('New data'!$L:$L,'New data'!$E:$E,$A223))/AVERAGEIFS('New data'!$L:$L,'New data'!$E:$E,$A223)</f>
        <v>0.47131760802378864</v>
      </c>
      <c r="D223" s="34">
        <f t="shared" si="22"/>
        <v>0.47131760802378864</v>
      </c>
      <c r="E223" s="36">
        <f>AVERAGEIFS('New data'!$AM:$AM,'New data'!$E:$E,$A223)</f>
        <v>1.4930792875407779</v>
      </c>
      <c r="F223" s="3">
        <f t="shared" si="23"/>
        <v>1.4930792875407779</v>
      </c>
      <c r="G223" s="34">
        <f>ABS($B223-$F223)</f>
        <v>1.3900792874215688</v>
      </c>
      <c r="H223" s="3">
        <f>AVERAGEIFS('New data'!$Q:$Q,'New data'!$E:$E,$A223)</f>
        <v>0.47498703002929599</v>
      </c>
      <c r="I223" s="14">
        <f>AVERAGEIFS('New data'!$J:$J,'New data'!$E:$E,$A223)</f>
        <v>33.57958984375</v>
      </c>
    </row>
    <row r="224" spans="1:9" hidden="1" x14ac:dyDescent="0.25">
      <c r="A224" t="s">
        <v>547</v>
      </c>
      <c r="B224" s="3">
        <f>AVERAGEIFS('New data'!$N:$N,'New data'!$E:$E,$A224)</f>
        <v>1</v>
      </c>
      <c r="C224" s="34">
        <f>(AVERAGEIFS('New data'!$J:$J,'New data'!$E:$E,$A224)-AVERAGEIFS('New data'!$L:$L,'New data'!$E:$E,$A224))/AVERAGEIFS('New data'!$L:$L,'New data'!$E:$E,$A224)</f>
        <v>1.5810475299430236</v>
      </c>
      <c r="D224" s="3">
        <f t="shared" si="22"/>
        <v>1.5810475299430236</v>
      </c>
      <c r="E224" s="3">
        <f>AVERAGEIFS('New data'!$AM:$AM,'New data'!$E:$E,$A224)</f>
        <v>1.9022427466690419</v>
      </c>
      <c r="F224" s="3">
        <f t="shared" si="23"/>
        <v>1.9022427466690419</v>
      </c>
      <c r="G224" s="3">
        <f>ABS($D224-$F224)</f>
        <v>0.32119521672601836</v>
      </c>
    </row>
    <row r="225" spans="1:9" hidden="1" x14ac:dyDescent="0.25">
      <c r="A225" t="s">
        <v>584</v>
      </c>
      <c r="B225" s="3">
        <f>AVERAGEIFS('New data'!$N:$N,'New data'!$E:$E,$A225)</f>
        <v>0.69900000095367398</v>
      </c>
      <c r="C225" s="34">
        <f>(AVERAGEIFS('New data'!$J:$J,'New data'!$E:$E,$A225)-AVERAGEIFS('New data'!$L:$L,'New data'!$E:$E,$A225))/AVERAGEIFS('New data'!$L:$L,'New data'!$E:$E,$A225)</f>
        <v>-2.9083220354461193E-2</v>
      </c>
      <c r="D225" s="3">
        <f t="shared" si="22"/>
        <v>2.9083220354461193E-2</v>
      </c>
      <c r="E225" s="3">
        <f>AVERAGEIFS('New data'!$AM:$AM,'New data'!$E:$E,$A225)</f>
        <v>0.9206369323158774</v>
      </c>
      <c r="F225" s="3">
        <f t="shared" si="23"/>
        <v>0.9206369323158774</v>
      </c>
      <c r="G225" s="3">
        <f>ABS($D225-$F225)</f>
        <v>0.8915537119614162</v>
      </c>
    </row>
    <row r="226" spans="1:9" x14ac:dyDescent="0.25">
      <c r="A226" t="s">
        <v>633</v>
      </c>
      <c r="B226" s="3">
        <f>AVERAGEIFS('New data'!$N:$N,'New data'!$E:$E,$A226)</f>
        <v>0.53899997472762995</v>
      </c>
      <c r="C226" s="36">
        <f>(AVERAGEIFS('New data'!$J:$J,'New data'!$E:$E,$A226)-AVERAGEIFS('New data'!$L:$L,'New data'!$E:$E,$A226))/AVERAGEIFS('New data'!$L:$L,'New data'!$E:$E,$A226)</f>
        <v>0.68370102938774502</v>
      </c>
      <c r="D226" s="34">
        <f t="shared" si="22"/>
        <v>0.68370102938774502</v>
      </c>
      <c r="E226" s="36">
        <f>AVERAGEIFS('New data'!$AM:$AM,'New data'!$E:$E,$A226)</f>
        <v>2.103276948408717</v>
      </c>
      <c r="F226" s="3">
        <f t="shared" si="23"/>
        <v>2.103276948408717</v>
      </c>
      <c r="G226" s="34">
        <f>ABS($B226-$F226)</f>
        <v>1.5642769736810871</v>
      </c>
      <c r="H226" s="3">
        <f>AVERAGEIFS('New data'!$Q:$Q,'New data'!$E:$E,$A226)</f>
        <v>0.62952047586440996</v>
      </c>
      <c r="I226" s="14">
        <f>AVERAGEIFS('New data'!$J:$J,'New data'!$E:$E,$A226)</f>
        <v>176.360450744628</v>
      </c>
    </row>
    <row r="227" spans="1:9" hidden="1" x14ac:dyDescent="0.25">
      <c r="A227" t="s">
        <v>444</v>
      </c>
      <c r="B227" s="3">
        <f>AVERAGEIFS('New data'!$N:$N,'New data'!$E:$E,$A227)</f>
        <v>0.94599997997283902</v>
      </c>
      <c r="C227" s="34">
        <f>(AVERAGEIFS('New data'!$J:$J,'New data'!$E:$E,$A227)-AVERAGEIFS('New data'!$L:$L,'New data'!$E:$E,$A227))/AVERAGEIFS('New data'!$L:$L,'New data'!$E:$E,$A227)</f>
        <v>0.13193790266941993</v>
      </c>
      <c r="D227" s="3">
        <f t="shared" si="22"/>
        <v>0.13193790266941993</v>
      </c>
      <c r="E227" s="3">
        <f>AVERAGEIFS('New data'!$AM:$AM,'New data'!$E:$E,$A227)</f>
        <v>1.7474378106181085</v>
      </c>
      <c r="F227" s="3">
        <f t="shared" si="23"/>
        <v>1.7474378106181085</v>
      </c>
      <c r="G227" s="3">
        <f>ABS($D227-$F227)</f>
        <v>1.6154999079486887</v>
      </c>
    </row>
    <row r="228" spans="1:9" hidden="1" x14ac:dyDescent="0.25">
      <c r="A228" t="s">
        <v>399</v>
      </c>
      <c r="B228" s="3">
        <f>AVERAGEIFS('New data'!$N:$N,'New data'!$E:$E,$A228)</f>
        <v>0.69999998807907104</v>
      </c>
      <c r="C228" s="34">
        <f>(AVERAGEIFS('New data'!$J:$J,'New data'!$E:$E,$A228)-AVERAGEIFS('New data'!$L:$L,'New data'!$E:$E,$A228))/AVERAGEIFS('New data'!$L:$L,'New data'!$E:$E,$A228)</f>
        <v>0.53979606305820083</v>
      </c>
      <c r="D228" s="3">
        <f t="shared" si="22"/>
        <v>0.53979606305820083</v>
      </c>
      <c r="E228" s="3">
        <f>AVERAGEIFS('New data'!$AM:$AM,'New data'!$E:$E,$A228)</f>
        <v>2.5611497715685951</v>
      </c>
      <c r="F228" s="3">
        <f t="shared" si="23"/>
        <v>2.5611497715685951</v>
      </c>
      <c r="G228" s="3">
        <f>ABS($D228-$F228)</f>
        <v>2.0213537085103943</v>
      </c>
    </row>
    <row r="229" spans="1:9" x14ac:dyDescent="0.25">
      <c r="A229" t="s">
        <v>638</v>
      </c>
      <c r="B229" s="3">
        <f>AVERAGEIFS('New data'!$N:$N,'New data'!$E:$E,$A229)</f>
        <v>0.112999998033046</v>
      </c>
      <c r="C229" s="36">
        <f>(AVERAGEIFS('New data'!$J:$J,'New data'!$E:$E,$A229)-AVERAGEIFS('New data'!$L:$L,'New data'!$E:$E,$A229))/AVERAGEIFS('New data'!$L:$L,'New data'!$E:$E,$A229)</f>
        <v>0.67955218517806337</v>
      </c>
      <c r="D229" s="34">
        <f t="shared" si="22"/>
        <v>0.67955218517806337</v>
      </c>
      <c r="E229" s="36">
        <f>AVERAGEIFS('New data'!$AM:$AM,'New data'!$E:$E,$A229)</f>
        <v>1.7114232655287043</v>
      </c>
      <c r="F229" s="3">
        <f t="shared" si="23"/>
        <v>1.7114232655287043</v>
      </c>
      <c r="G229" s="34">
        <f>ABS($B229-$F229)</f>
        <v>1.5984232674956582</v>
      </c>
      <c r="H229" s="3">
        <f>AVERAGEIFS('New data'!$Q:$Q,'New data'!$E:$E,$A229)</f>
        <v>0.51864355802536</v>
      </c>
      <c r="I229" s="14">
        <f>AVERAGEIFS('New data'!$J:$J,'New data'!$E:$E,$A229)</f>
        <v>41.413665771484304</v>
      </c>
    </row>
    <row r="230" spans="1:9" hidden="1" x14ac:dyDescent="0.25">
      <c r="A230" t="s">
        <v>408</v>
      </c>
      <c r="B230" s="3">
        <f>AVERAGEIFS('New data'!$N:$N,'New data'!$E:$E,$A230)</f>
        <v>0.90899997949600198</v>
      </c>
      <c r="C230" s="34">
        <f>(AVERAGEIFS('New data'!$J:$J,'New data'!$E:$E,$A230)-AVERAGEIFS('New data'!$L:$L,'New data'!$E:$E,$A230))/AVERAGEIFS('New data'!$L:$L,'New data'!$E:$E,$A230)</f>
        <v>1.1032133037982612</v>
      </c>
      <c r="D230" s="3">
        <f t="shared" si="22"/>
        <v>1.1032133037982612</v>
      </c>
      <c r="E230" s="3">
        <f>AVERAGEIFS('New data'!$AM:$AM,'New data'!$E:$E,$A230)</f>
        <v>3.689162245134352</v>
      </c>
      <c r="F230" s="3">
        <f t="shared" si="23"/>
        <v>3.689162245134352</v>
      </c>
      <c r="G230" s="3">
        <f>ABS($D230-$F230)</f>
        <v>2.585948941336091</v>
      </c>
    </row>
    <row r="231" spans="1:9" x14ac:dyDescent="0.25">
      <c r="A231" t="s">
        <v>647</v>
      </c>
      <c r="B231" s="3">
        <f>AVERAGEIFS('New data'!$N:$N,'New data'!$E:$E,$A231)</f>
        <v>0.44800001382827698</v>
      </c>
      <c r="C231" s="36">
        <f>(AVERAGEIFS('New data'!$J:$J,'New data'!$E:$E,$A231)-AVERAGEIFS('New data'!$L:$L,'New data'!$E:$E,$A231))/AVERAGEIFS('New data'!$L:$L,'New data'!$E:$E,$A231)</f>
        <v>0.41811369079025534</v>
      </c>
      <c r="D231" s="34">
        <f t="shared" si="22"/>
        <v>0.41811369079025534</v>
      </c>
      <c r="E231" s="36">
        <f>AVERAGEIFS('New data'!$AM:$AM,'New data'!$E:$E,$A231)</f>
        <v>2.4098523281907775</v>
      </c>
      <c r="F231" s="3">
        <f t="shared" si="23"/>
        <v>2.4098523281907775</v>
      </c>
      <c r="G231" s="34">
        <f>ABS($B231-$F231)</f>
        <v>1.9618523143625006</v>
      </c>
      <c r="H231" s="3">
        <f>AVERAGEIFS('New data'!$Q:$Q,'New data'!$E:$E,$A231)</f>
        <v>0.58781558275222701</v>
      </c>
      <c r="I231" s="14">
        <f>AVERAGEIFS('New data'!$J:$J,'New data'!$E:$E,$A231)</f>
        <v>70.149509429931598</v>
      </c>
    </row>
    <row r="232" spans="1:9" hidden="1" x14ac:dyDescent="0.25">
      <c r="A232" t="s">
        <v>403</v>
      </c>
      <c r="B232" s="3">
        <f>AVERAGEIFS('New data'!$N:$N,'New data'!$E:$E,$A232)</f>
        <v>0.64700001478195102</v>
      </c>
      <c r="C232" s="34">
        <f>(AVERAGEIFS('New data'!$J:$J,'New data'!$E:$E,$A232)-AVERAGEIFS('New data'!$L:$L,'New data'!$E:$E,$A232))/AVERAGEIFS('New data'!$L:$L,'New data'!$E:$E,$A232)</f>
        <v>-0.16789211235185647</v>
      </c>
      <c r="D232" s="3">
        <f t="shared" si="22"/>
        <v>0.16789211235185647</v>
      </c>
      <c r="E232" s="3">
        <f>AVERAGEIFS('New data'!$AM:$AM,'New data'!$E:$E,$A232)</f>
        <v>0.60957480580160706</v>
      </c>
      <c r="F232" s="3">
        <f t="shared" si="23"/>
        <v>0.60957480580160706</v>
      </c>
      <c r="G232" s="3">
        <f>ABS($D232-$F232)</f>
        <v>0.44168269344975059</v>
      </c>
    </row>
    <row r="233" spans="1:9" x14ac:dyDescent="0.25">
      <c r="A233" t="s">
        <v>635</v>
      </c>
      <c r="B233" s="3">
        <f>AVERAGEIFS('New data'!$N:$N,'New data'!$E:$E,$A233)</f>
        <v>0.94599997997283902</v>
      </c>
      <c r="C233" s="36">
        <f>(AVERAGEIFS('New data'!$J:$J,'New data'!$E:$E,$A233)-AVERAGEIFS('New data'!$L:$L,'New data'!$E:$E,$A233))/AVERAGEIFS('New data'!$L:$L,'New data'!$E:$E,$A233)</f>
        <v>0.34296513487738672</v>
      </c>
      <c r="D233" s="34">
        <f t="shared" si="22"/>
        <v>0.34296513487738672</v>
      </c>
      <c r="E233" s="36">
        <f>AVERAGEIFS('New data'!$AM:$AM,'New data'!$E:$E,$A233)</f>
        <v>3.0229393726578762</v>
      </c>
      <c r="F233" s="3">
        <f t="shared" si="23"/>
        <v>3.0229393726578762</v>
      </c>
      <c r="G233" s="34">
        <f>ABS($B233-$F233)</f>
        <v>2.0769393926850372</v>
      </c>
      <c r="H233" s="3">
        <f>AVERAGEIFS('New data'!$Q:$Q,'New data'!$E:$E,$A233)</f>
        <v>0.61459290981292702</v>
      </c>
      <c r="I233" s="14">
        <f>AVERAGEIFS('New data'!$J:$J,'New data'!$E:$E,$A233)</f>
        <v>246.37242126464801</v>
      </c>
    </row>
    <row r="234" spans="1:9" hidden="1" x14ac:dyDescent="0.25">
      <c r="A234" t="s">
        <v>404</v>
      </c>
      <c r="B234" s="3">
        <f>AVERAGEIFS('New data'!$N:$N,'New data'!$E:$E,$A234)</f>
        <v>0.59200000762939398</v>
      </c>
      <c r="C234" s="34">
        <f>(AVERAGEIFS('New data'!$J:$J,'New data'!$E:$E,$A234)-AVERAGEIFS('New data'!$L:$L,'New data'!$E:$E,$A234))/AVERAGEIFS('New data'!$L:$L,'New data'!$E:$E,$A234)</f>
        <v>-0.21741526341312947</v>
      </c>
      <c r="D234" s="3">
        <f t="shared" si="22"/>
        <v>0.21741526341312947</v>
      </c>
      <c r="E234" s="3">
        <f>AVERAGEIFS('New data'!$AM:$AM,'New data'!$E:$E,$A234)</f>
        <v>0.50426357640396258</v>
      </c>
      <c r="F234" s="3">
        <f t="shared" si="23"/>
        <v>0.50426357640396258</v>
      </c>
      <c r="G234" s="3">
        <f>ABS($D234-$F234)</f>
        <v>0.28684831299083313</v>
      </c>
    </row>
    <row r="235" spans="1:9" x14ac:dyDescent="0.25">
      <c r="A235" t="s">
        <v>636</v>
      </c>
      <c r="B235" s="3">
        <f>AVERAGEIFS('New data'!$N:$N,'New data'!$E:$E,$A235)</f>
        <v>0.98699998855590798</v>
      </c>
      <c r="C235" s="36">
        <f>(AVERAGEIFS('New data'!$J:$J,'New data'!$E:$E,$A235)-AVERAGEIFS('New data'!$L:$L,'New data'!$E:$E,$A235))/AVERAGEIFS('New data'!$L:$L,'New data'!$E:$E,$A235)</f>
        <v>0.46770589215110342</v>
      </c>
      <c r="D235" s="34">
        <f t="shared" si="22"/>
        <v>0.46770589215110342</v>
      </c>
      <c r="E235" s="36">
        <f>AVERAGEIFS('New data'!$AM:$AM,'New data'!$E:$E,$A235)</f>
        <v>3.1612487793052781</v>
      </c>
      <c r="F235" s="3">
        <f t="shared" si="23"/>
        <v>3.1612487793052781</v>
      </c>
      <c r="G235" s="34">
        <f>ABS($B235-$F235)</f>
        <v>2.1742487907493704</v>
      </c>
      <c r="H235" s="3">
        <f>AVERAGEIFS('New data'!$Q:$Q,'New data'!$E:$E,$A235)</f>
        <v>0.63198232650756803</v>
      </c>
      <c r="I235" s="14">
        <f>AVERAGEIFS('New data'!$J:$J,'New data'!$E:$E,$A235)</f>
        <v>319.32221984863202</v>
      </c>
    </row>
    <row r="236" spans="1:9" hidden="1" x14ac:dyDescent="0.25">
      <c r="A236" t="s">
        <v>450</v>
      </c>
      <c r="B236" s="3">
        <f>AVERAGEIFS('New data'!$N:$N,'New data'!$E:$E,$A236)</f>
        <v>0.990999996662139</v>
      </c>
      <c r="C236" s="34">
        <f>(AVERAGEIFS('New data'!$J:$J,'New data'!$E:$E,$A236)-AVERAGEIFS('New data'!$L:$L,'New data'!$E:$E,$A236))/AVERAGEIFS('New data'!$L:$L,'New data'!$E:$E,$A236)</f>
        <v>-8.384645738087039E-2</v>
      </c>
      <c r="D236" s="3">
        <f t="shared" si="22"/>
        <v>8.384645738087039E-2</v>
      </c>
      <c r="E236" s="3">
        <f>AVERAGEIFS('New data'!$AM:$AM,'New data'!$E:$E,$A236)</f>
        <v>0.73187286602040946</v>
      </c>
      <c r="F236" s="3">
        <f t="shared" si="23"/>
        <v>0.73187286602040946</v>
      </c>
      <c r="G236" s="3">
        <f>ABS($D236-$F236)</f>
        <v>0.64802640863953909</v>
      </c>
    </row>
    <row r="237" spans="1:9" hidden="1" x14ac:dyDescent="0.25">
      <c r="A237" t="s">
        <v>527</v>
      </c>
      <c r="B237" s="3">
        <f>AVERAGEIFS('New data'!$N:$N,'New data'!$E:$E,$A237)</f>
        <v>0.69999998807907104</v>
      </c>
      <c r="C237" s="34">
        <f>(AVERAGEIFS('New data'!$J:$J,'New data'!$E:$E,$A237)-AVERAGEIFS('New data'!$L:$L,'New data'!$E:$E,$A237))/AVERAGEIFS('New data'!$L:$L,'New data'!$E:$E,$A237)</f>
        <v>1.8311158620040775</v>
      </c>
      <c r="D237" s="3">
        <f t="shared" si="22"/>
        <v>1.8311158620040775</v>
      </c>
      <c r="E237" s="3">
        <f>AVERAGEIFS('New data'!$AM:$AM,'New data'!$E:$E,$A237)</f>
        <v>6.4022451125775293</v>
      </c>
      <c r="F237" s="3">
        <f t="shared" si="23"/>
        <v>6.4022451125775293</v>
      </c>
      <c r="G237" s="3">
        <f>ABS($D237-$F237)</f>
        <v>4.5711292505734518</v>
      </c>
    </row>
    <row r="238" spans="1:9" x14ac:dyDescent="0.25">
      <c r="A238" t="s">
        <v>650</v>
      </c>
      <c r="B238" s="3">
        <f>AVERAGEIFS('New data'!$N:$N,'New data'!$E:$E,$A238)</f>
        <v>0.23299999535083701</v>
      </c>
      <c r="C238" s="36">
        <f>(AVERAGEIFS('New data'!$J:$J,'New data'!$E:$E,$A238)-AVERAGEIFS('New data'!$L:$L,'New data'!$E:$E,$A238))/AVERAGEIFS('New data'!$L:$L,'New data'!$E:$E,$A238)</f>
        <v>0.43217576662779217</v>
      </c>
      <c r="D238" s="34">
        <f t="shared" si="22"/>
        <v>0.43217576662779217</v>
      </c>
      <c r="E238" s="36">
        <f>AVERAGEIFS('New data'!$AM:$AM,'New data'!$E:$E,$A238)</f>
        <v>2.7078778472900411</v>
      </c>
      <c r="F238" s="3">
        <f t="shared" si="23"/>
        <v>2.7078778472900411</v>
      </c>
      <c r="G238" s="34">
        <f>ABS($B238-$F238)</f>
        <v>2.4748778519392043</v>
      </c>
      <c r="H238" s="3">
        <f>AVERAGEIFS('New data'!$Q:$Q,'New data'!$E:$E,$A238)</f>
        <v>0.571402788162231</v>
      </c>
      <c r="I238" s="14">
        <f>AVERAGEIFS('New data'!$J:$J,'New data'!$E:$E,$A238)</f>
        <v>32.966405868530202</v>
      </c>
    </row>
    <row r="239" spans="1:9" hidden="1" x14ac:dyDescent="0.25">
      <c r="A239" t="s">
        <v>397</v>
      </c>
      <c r="B239" s="3">
        <f>AVERAGEIFS('New data'!$N:$N,'New data'!$E:$E,$A239)</f>
        <v>0.70399999618530196</v>
      </c>
      <c r="C239" s="34">
        <f>(AVERAGEIFS('New data'!$J:$J,'New data'!$E:$E,$A239)-AVERAGEIFS('New data'!$L:$L,'New data'!$E:$E,$A239))/AVERAGEIFS('New data'!$L:$L,'New data'!$E:$E,$A239)</f>
        <v>0.45170376485121627</v>
      </c>
      <c r="D239" s="3">
        <f t="shared" si="22"/>
        <v>0.45170376485121627</v>
      </c>
      <c r="E239" s="3">
        <f>AVERAGEIFS('New data'!$AM:$AM,'New data'!$E:$E,$A239)</f>
        <v>2.1143400172100022</v>
      </c>
      <c r="F239" s="3">
        <f t="shared" si="23"/>
        <v>2.1143400172100022</v>
      </c>
      <c r="G239" s="3">
        <f>ABS($D239-$F239)</f>
        <v>1.6626362523587859</v>
      </c>
    </row>
    <row r="240" spans="1:9" x14ac:dyDescent="0.25">
      <c r="A240" t="s">
        <v>614</v>
      </c>
      <c r="B240" s="3">
        <f>AVERAGEIFS('New data'!$N:$N,'New data'!$E:$E,$A240)</f>
        <v>0.29699999094009399</v>
      </c>
      <c r="C240" s="36">
        <f>(AVERAGEIFS('New data'!$J:$J,'New data'!$E:$E,$A240)-AVERAGEIFS('New data'!$L:$L,'New data'!$E:$E,$A240))/AVERAGEIFS('New data'!$L:$L,'New data'!$E:$E,$A240)</f>
        <v>0.52635614877314985</v>
      </c>
      <c r="D240" s="34">
        <f t="shared" si="22"/>
        <v>0.52635614877314985</v>
      </c>
      <c r="E240" s="36">
        <f>AVERAGEIFS('New data'!$AM:$AM,'New data'!$E:$E,$A240)</f>
        <v>3.2765857017565732</v>
      </c>
      <c r="F240" s="3">
        <f t="shared" si="23"/>
        <v>3.2765857017565732</v>
      </c>
      <c r="G240" s="34">
        <f>ABS($B240-$F240)</f>
        <v>2.9795857108164792</v>
      </c>
      <c r="H240" s="3">
        <f>AVERAGEIFS('New data'!$Q:$Q,'New data'!$E:$E,$A240)</f>
        <v>0.82622492313384999</v>
      </c>
      <c r="I240" s="14">
        <f>AVERAGEIFS('New data'!$J:$J,'New data'!$E:$E,$A240)</f>
        <v>82.324317932128906</v>
      </c>
    </row>
    <row r="241" spans="1:9" hidden="1" x14ac:dyDescent="0.25">
      <c r="A241" t="s">
        <v>433</v>
      </c>
      <c r="B241" s="3">
        <f>AVERAGEIFS('New data'!$N:$N,'New data'!$E:$E,$A241)</f>
        <v>0.84299999475479104</v>
      </c>
      <c r="C241" s="34">
        <f>(AVERAGEIFS('New data'!$J:$J,'New data'!$E:$E,$A241)-AVERAGEIFS('New data'!$L:$L,'New data'!$E:$E,$A241))/AVERAGEIFS('New data'!$L:$L,'New data'!$E:$E,$A241)</f>
        <v>0.11347395654945895</v>
      </c>
      <c r="D241" s="3">
        <f t="shared" si="22"/>
        <v>0.11347395654945895</v>
      </c>
      <c r="E241" s="3">
        <f>AVERAGEIFS('New data'!$AM:$AM,'New data'!$E:$E,$A241)</f>
        <v>1.2689316804779553</v>
      </c>
      <c r="F241" s="3">
        <f t="shared" si="23"/>
        <v>1.2689316804779553</v>
      </c>
      <c r="G241" s="3">
        <f>ABS($D241-$F241)</f>
        <v>1.1554577239284964</v>
      </c>
    </row>
    <row r="242" spans="1:9" x14ac:dyDescent="0.25">
      <c r="A242" t="s">
        <v>596</v>
      </c>
      <c r="B242" s="3">
        <f>AVERAGEIFS('New data'!$N:$N,'New data'!$E:$E,$A242)</f>
        <v>0.69999998807907104</v>
      </c>
      <c r="C242" s="36">
        <f>(AVERAGEIFS('New data'!$J:$J,'New data'!$E:$E,$A242)-AVERAGEIFS('New data'!$L:$L,'New data'!$E:$E,$A242))/AVERAGEIFS('New data'!$L:$L,'New data'!$E:$E,$A242)</f>
        <v>0.99083740316564128</v>
      </c>
      <c r="D242" s="34">
        <f t="shared" si="22"/>
        <v>0.99083740316564128</v>
      </c>
      <c r="E242" s="36">
        <f>AVERAGEIFS('New data'!$AM:$AM,'New data'!$E:$E,$A242)</f>
        <v>3.8656110918076116</v>
      </c>
      <c r="F242" s="3">
        <f t="shared" si="23"/>
        <v>3.8656110918076116</v>
      </c>
      <c r="G242" s="34">
        <f>ABS($B242-$F242)</f>
        <v>3.1656111037285406</v>
      </c>
      <c r="H242" s="3">
        <f>AVERAGEIFS('New data'!$Q:$Q,'New data'!$E:$E,$A242)</f>
        <v>0.81930744647979703</v>
      </c>
      <c r="I242" s="14">
        <f>AVERAGEIFS('New data'!$J:$J,'New data'!$E:$E,$A242)</f>
        <v>314.92419433593699</v>
      </c>
    </row>
    <row r="243" spans="1:9" hidden="1" x14ac:dyDescent="0.25">
      <c r="A243" t="s">
        <v>425</v>
      </c>
      <c r="B243" s="3">
        <f>AVERAGEIFS('New data'!$N:$N,'New data'!$E:$E,$A243)</f>
        <v>0.558000028133392</v>
      </c>
      <c r="C243" s="34">
        <f>(AVERAGEIFS('New data'!$J:$J,'New data'!$E:$E,$A243)-AVERAGEIFS('New data'!$L:$L,'New data'!$E:$E,$A243))/AVERAGEIFS('New data'!$L:$L,'New data'!$E:$E,$A243)</f>
        <v>-0.23724274285407254</v>
      </c>
      <c r="D243" s="3">
        <f t="shared" si="22"/>
        <v>0.23724274285407254</v>
      </c>
      <c r="E243" s="3">
        <f>AVERAGEIFS('New data'!$AM:$AM,'New data'!$E:$E,$A243)</f>
        <v>0.45864960398916188</v>
      </c>
      <c r="F243" s="3">
        <f t="shared" si="23"/>
        <v>0.45864960398916188</v>
      </c>
      <c r="G243" s="3">
        <f>ABS($D243-$F243)</f>
        <v>0.22140686113508934</v>
      </c>
    </row>
    <row r="244" spans="1:9" x14ac:dyDescent="0.25">
      <c r="A244" t="s">
        <v>601</v>
      </c>
      <c r="B244" s="3">
        <f>AVERAGEIFS('New data'!$N:$N,'New data'!$E:$E,$A244)</f>
        <v>0.90899997949600198</v>
      </c>
      <c r="C244" s="36">
        <f>(AVERAGEIFS('New data'!$J:$J,'New data'!$E:$E,$A244)-AVERAGEIFS('New data'!$L:$L,'New data'!$E:$E,$A244))/AVERAGEIFS('New data'!$L:$L,'New data'!$E:$E,$A244)</f>
        <v>1.2225576957091215</v>
      </c>
      <c r="D244" s="34">
        <f t="shared" si="22"/>
        <v>1.2225576957091215</v>
      </c>
      <c r="E244" s="36">
        <f>AVERAGEIFS('New data'!$AM:$AM,'New data'!$E:$E,$A244)</f>
        <v>4.0997742664543191</v>
      </c>
      <c r="F244" s="3">
        <f t="shared" si="23"/>
        <v>4.0997742664543191</v>
      </c>
      <c r="G244" s="34">
        <f>ABS($B244-$F244)</f>
        <v>3.1907742869583169</v>
      </c>
      <c r="H244" s="3">
        <f>AVERAGEIFS('New data'!$Q:$Q,'New data'!$E:$E,$A244)</f>
        <v>0.83541232347488403</v>
      </c>
      <c r="I244" s="14">
        <f>AVERAGEIFS('New data'!$J:$J,'New data'!$E:$E,$A244)</f>
        <v>218.96432495117099</v>
      </c>
    </row>
    <row r="245" spans="1:9" hidden="1" x14ac:dyDescent="0.25">
      <c r="A245" t="s">
        <v>446</v>
      </c>
      <c r="B245" s="3">
        <f>AVERAGEIFS('New data'!$N:$N,'New data'!$E:$E,$A245)</f>
        <v>0.54100000858306796</v>
      </c>
      <c r="C245" s="34">
        <f>(AVERAGEIFS('New data'!$J:$J,'New data'!$E:$E,$A245)-AVERAGEIFS('New data'!$L:$L,'New data'!$E:$E,$A245))/AVERAGEIFS('New data'!$L:$L,'New data'!$E:$E,$A245)</f>
        <v>0.53201259155329239</v>
      </c>
      <c r="D245" s="3">
        <f t="shared" si="22"/>
        <v>0.53201259155329239</v>
      </c>
      <c r="E245" s="3">
        <f>AVERAGEIFS('New data'!$AM:$AM,'New data'!$E:$E,$A245)</f>
        <v>2.3412310064979751</v>
      </c>
      <c r="F245" s="3">
        <f t="shared" si="23"/>
        <v>2.3412310064979751</v>
      </c>
      <c r="G245" s="3">
        <f>ABS($D245-$F245)</f>
        <v>1.8092184149446826</v>
      </c>
    </row>
    <row r="246" spans="1:9" x14ac:dyDescent="0.25">
      <c r="A246" t="s">
        <v>609</v>
      </c>
      <c r="B246" s="3">
        <f>AVERAGEIFS('New data'!$N:$N,'New data'!$E:$E,$A246)</f>
        <v>0.30399999022483798</v>
      </c>
      <c r="C246" s="36">
        <f>(AVERAGEIFS('New data'!$J:$J,'New data'!$E:$E,$A246)-AVERAGEIFS('New data'!$L:$L,'New data'!$E:$E,$A246))/AVERAGEIFS('New data'!$L:$L,'New data'!$E:$E,$A246)</f>
        <v>0.35068231928967164</v>
      </c>
      <c r="D246" s="34">
        <f t="shared" si="22"/>
        <v>0.35068231928967164</v>
      </c>
      <c r="E246" s="36">
        <f>AVERAGEIFS('New data'!$AM:$AM,'New data'!$E:$E,$A246)</f>
        <v>3.9318309423364779</v>
      </c>
      <c r="F246" s="3">
        <f t="shared" si="23"/>
        <v>3.9318309423364779</v>
      </c>
      <c r="G246" s="34">
        <f>ABS($B246-$F246)</f>
        <v>3.6278309521116401</v>
      </c>
      <c r="H246" s="3">
        <f>AVERAGEIFS('New data'!$Q:$Q,'New data'!$E:$E,$A246)</f>
        <v>0.50832271575927701</v>
      </c>
      <c r="I246" s="14">
        <f>AVERAGEIFS('New data'!$J:$J,'New data'!$E:$E,$A246)</f>
        <v>41.070003509521399</v>
      </c>
    </row>
    <row r="247" spans="1:9" x14ac:dyDescent="0.25">
      <c r="A247" t="s">
        <v>628</v>
      </c>
      <c r="B247" s="3">
        <f>AVERAGEIFS('New data'!$N:$N,'New data'!$E:$E,$A247)</f>
        <v>0.99500000476837103</v>
      </c>
      <c r="C247" s="36">
        <f>(AVERAGEIFS('New data'!$J:$J,'New data'!$E:$E,$A247)-AVERAGEIFS('New data'!$L:$L,'New data'!$E:$E,$A247))/AVERAGEIFS('New data'!$L:$L,'New data'!$E:$E,$A247)</f>
        <v>0.62533071420798481</v>
      </c>
      <c r="D247" s="34">
        <f t="shared" si="22"/>
        <v>0.62533071420798481</v>
      </c>
      <c r="E247" s="36">
        <f>AVERAGEIFS('New data'!$AM:$AM,'New data'!$E:$E,$A247)</f>
        <v>4.9426816433760221</v>
      </c>
      <c r="F247" s="3">
        <f t="shared" si="23"/>
        <v>4.9426816433760221</v>
      </c>
      <c r="G247" s="34">
        <f>ABS($B247-$F247)</f>
        <v>3.947681638607651</v>
      </c>
      <c r="H247" s="3">
        <f>AVERAGEIFS('New data'!$Q:$Q,'New data'!$E:$E,$A247)</f>
        <v>0.52020674943923895</v>
      </c>
      <c r="I247" s="14">
        <f>AVERAGEIFS('New data'!$J:$J,'New data'!$E:$E,$A247)</f>
        <v>174.89299774169899</v>
      </c>
    </row>
    <row r="248" spans="1:9" hidden="1" x14ac:dyDescent="0.25">
      <c r="A248" t="s">
        <v>449</v>
      </c>
      <c r="B248" s="3">
        <f>AVERAGEIFS('New data'!$N:$N,'New data'!$E:$E,$A248)</f>
        <v>0.98900002241134599</v>
      </c>
      <c r="C248" s="34">
        <f>(AVERAGEIFS('New data'!$J:$J,'New data'!$E:$E,$A248)-AVERAGEIFS('New data'!$L:$L,'New data'!$E:$E,$A248))/AVERAGEIFS('New data'!$L:$L,'New data'!$E:$E,$A248)</f>
        <v>0.89836027452135592</v>
      </c>
      <c r="D248" s="3">
        <f t="shared" si="22"/>
        <v>0.89836027452135592</v>
      </c>
      <c r="E248" s="3">
        <f>AVERAGEIFS('New data'!$AM:$AM,'New data'!$E:$E,$A248)</f>
        <v>7.9478794224521661</v>
      </c>
      <c r="F248" s="3">
        <f t="shared" si="23"/>
        <v>7.9478794224521661</v>
      </c>
      <c r="G248" s="3">
        <f>ABS($D248-$F248)</f>
        <v>7.0495191479308099</v>
      </c>
    </row>
    <row r="249" spans="1:9" hidden="1" x14ac:dyDescent="0.25">
      <c r="A249" t="s">
        <v>549</v>
      </c>
      <c r="B249" s="3">
        <f>AVERAGEIFS('New data'!$N:$N,'New data'!$E:$E,$A249)</f>
        <v>0.29699999094009399</v>
      </c>
      <c r="C249" s="34">
        <f>(AVERAGEIFS('New data'!$J:$J,'New data'!$E:$E,$A249)-AVERAGEIFS('New data'!$L:$L,'New data'!$E:$E,$A249))/AVERAGEIFS('New data'!$L:$L,'New data'!$E:$E,$A249)</f>
        <v>3.4771570185574121</v>
      </c>
      <c r="D249" s="3">
        <f t="shared" si="22"/>
        <v>3.4771570185574121</v>
      </c>
      <c r="E249" s="3">
        <f>AVERAGEIFS('New data'!$AM:$AM,'New data'!$E:$E,$A249)</f>
        <v>21.295942354056937</v>
      </c>
      <c r="F249" s="3">
        <f t="shared" si="23"/>
        <v>21.295942354056937</v>
      </c>
      <c r="G249" s="3">
        <f>ABS($D249-$F249)</f>
        <v>17.818785335499523</v>
      </c>
    </row>
    <row r="250" spans="1:9" x14ac:dyDescent="0.25">
      <c r="A250" t="s">
        <v>627</v>
      </c>
      <c r="B250" s="3">
        <f>AVERAGEIFS('New data'!$N:$N,'New data'!$E:$E,$A250)</f>
        <v>0.67599999904632502</v>
      </c>
      <c r="C250" s="36">
        <f>(AVERAGEIFS('New data'!$J:$J,'New data'!$E:$E,$A250)-AVERAGEIFS('New data'!$L:$L,'New data'!$E:$E,$A250))/AVERAGEIFS('New data'!$L:$L,'New data'!$E:$E,$A250)</f>
        <v>0.82406468637039565</v>
      </c>
      <c r="D250" s="34">
        <f t="shared" si="22"/>
        <v>0.82406468637039565</v>
      </c>
      <c r="E250" s="36">
        <f>AVERAGEIFS('New data'!$AM:$AM,'New data'!$E:$E,$A250)</f>
        <v>5.0749097469195004</v>
      </c>
      <c r="F250" s="3">
        <f t="shared" si="23"/>
        <v>5.0749097469195004</v>
      </c>
      <c r="G250" s="34">
        <f>ABS($B250-$F250)</f>
        <v>4.3989097478731756</v>
      </c>
      <c r="H250" s="3">
        <f>AVERAGEIFS('New data'!$Q:$Q,'New data'!$E:$E,$A250)</f>
        <v>0.79885619878768899</v>
      </c>
      <c r="I250" s="14">
        <f>AVERAGEIFS('New data'!$J:$J,'New data'!$E:$E,$A250)</f>
        <v>124.9075164794921</v>
      </c>
    </row>
    <row r="251" spans="1:9" x14ac:dyDescent="0.25">
      <c r="A251" t="s">
        <v>640</v>
      </c>
      <c r="B251" s="3">
        <f>AVERAGEIFS('New data'!$N:$N,'New data'!$E:$E,$A251)</f>
        <v>0.98900002241134599</v>
      </c>
      <c r="C251" s="36">
        <f>(AVERAGEIFS('New data'!$J:$J,'New data'!$E:$E,$A251)-AVERAGEIFS('New data'!$L:$L,'New data'!$E:$E,$A251))/AVERAGEIFS('New data'!$L:$L,'New data'!$E:$E,$A251)</f>
        <v>0.972344133873012</v>
      </c>
      <c r="D251" s="34">
        <f t="shared" si="22"/>
        <v>0.972344133873012</v>
      </c>
      <c r="E251" s="36">
        <f>AVERAGEIFS('New data'!$AM:$AM,'New data'!$E:$E,$A251)</f>
        <v>10.701644584251087</v>
      </c>
      <c r="F251" s="3">
        <f t="shared" si="23"/>
        <v>10.701644584251087</v>
      </c>
      <c r="G251" s="34">
        <f>ABS($B251-$F251)</f>
        <v>9.7126445618397401</v>
      </c>
      <c r="H251" s="3">
        <f>AVERAGEIFS('New data'!$Q:$Q,'New data'!$E:$E,$A251)</f>
        <v>0.70698118209838801</v>
      </c>
      <c r="I251" s="14">
        <f>AVERAGEIFS('New data'!$J:$J,'New data'!$E:$E,$A251)</f>
        <v>198.608848571777</v>
      </c>
    </row>
    <row r="252" spans="1:9" x14ac:dyDescent="0.25">
      <c r="A252" t="s">
        <v>599</v>
      </c>
      <c r="B252" s="3">
        <f>AVERAGEIFS('New data'!$N:$N,'New data'!$E:$E,$A252)</f>
        <v>0.42500001192092801</v>
      </c>
      <c r="C252" s="36">
        <f>(AVERAGEIFS('New data'!$J:$J,'New data'!$E:$E,$A252)-AVERAGEIFS('New data'!$L:$L,'New data'!$E:$E,$A252))/AVERAGEIFS('New data'!$L:$L,'New data'!$E:$E,$A252)</f>
        <v>0.72948576938388487</v>
      </c>
      <c r="D252" s="34">
        <f t="shared" si="22"/>
        <v>0.72948576938388487</v>
      </c>
      <c r="E252" s="36">
        <f>AVERAGEIFS('New data'!$AM:$AM,'New data'!$E:$E,$A252)</f>
        <v>29.599949651821554</v>
      </c>
      <c r="F252" s="3">
        <f t="shared" si="23"/>
        <v>29.599949651821554</v>
      </c>
      <c r="G252" s="34">
        <f>ABS($B252-$F252)</f>
        <v>29.174949639900625</v>
      </c>
      <c r="H252" s="3">
        <f>AVERAGEIFS('New data'!$Q:$Q,'New data'!$E:$E,$A252)</f>
        <v>0.47806411981582603</v>
      </c>
      <c r="I252" s="14">
        <f>AVERAGEIFS('New data'!$J:$J,'New data'!$E:$E,$A252)</f>
        <v>68.327163696289006</v>
      </c>
    </row>
    <row r="253" spans="1:9" hidden="1" x14ac:dyDescent="0.25">
      <c r="A253" t="s">
        <v>436</v>
      </c>
      <c r="B253" s="3">
        <f>AVERAGEIFS('New data'!$N:$N,'New data'!$E:$E,$A253)</f>
        <v>0.67599999904632502</v>
      </c>
      <c r="C253" s="34">
        <f>(AVERAGEIFS('New data'!$J:$J,'New data'!$E:$E,$A253)-AVERAGEIFS('New data'!$L:$L,'New data'!$E:$E,$A253))/AVERAGEIFS('New data'!$L:$L,'New data'!$E:$E,$A253)</f>
        <v>0.84427009074904902</v>
      </c>
      <c r="D253" s="3">
        <f t="shared" ref="D253:D257" si="25">ABS($C253)</f>
        <v>0.84427009074904902</v>
      </c>
      <c r="E253" s="3">
        <f>AVERAGEIFS('New data'!$AM:$AM,'New data'!$E:$E,$A253)</f>
        <v>4.5008721411819641</v>
      </c>
      <c r="F253" s="3">
        <f t="shared" ref="F253:F257" si="26">ABS($E253)</f>
        <v>4.5008721411819641</v>
      </c>
      <c r="G253" s="3">
        <f t="shared" ref="G253:G257" si="27">ABS($D253-$F253)</f>
        <v>3.6566020504329151</v>
      </c>
    </row>
    <row r="254" spans="1:9" hidden="1" x14ac:dyDescent="0.25">
      <c r="A254" t="s">
        <v>421</v>
      </c>
      <c r="B254" s="3">
        <f>AVERAGEIFS('New data'!$N:$N,'New data'!$E:$E,$A254)</f>
        <v>0.29699999094009399</v>
      </c>
      <c r="C254" s="34">
        <f>(AVERAGEIFS('New data'!$J:$J,'New data'!$E:$E,$A254)-AVERAGEIFS('New data'!$L:$L,'New data'!$E:$E,$A254))/AVERAGEIFS('New data'!$L:$L,'New data'!$E:$E,$A254)</f>
        <v>0.60649709617051528</v>
      </c>
      <c r="D254" s="3">
        <f t="shared" si="25"/>
        <v>0.60649709617051528</v>
      </c>
      <c r="E254" s="3">
        <f>AVERAGEIFS('New data'!$AM:$AM,'New data'!$E:$E,$A254)</f>
        <v>3.3775753048382464</v>
      </c>
      <c r="F254" s="3">
        <f t="shared" si="26"/>
        <v>3.3775753048382464</v>
      </c>
      <c r="G254" s="3">
        <f t="shared" si="27"/>
        <v>2.7710782086677312</v>
      </c>
    </row>
    <row r="255" spans="1:9" hidden="1" x14ac:dyDescent="0.25">
      <c r="A255" t="s">
        <v>451</v>
      </c>
      <c r="B255" s="3">
        <f>AVERAGEIFS('New data'!$N:$N,'New data'!$E:$E,$A255)</f>
        <v>0.89099997282028198</v>
      </c>
      <c r="C255" s="34">
        <f>(AVERAGEIFS('New data'!$J:$J,'New data'!$E:$E,$A255)-AVERAGEIFS('New data'!$L:$L,'New data'!$E:$E,$A255))/AVERAGEIFS('New data'!$L:$L,'New data'!$E:$E,$A255)</f>
        <v>-6.7583468208795142E-2</v>
      </c>
      <c r="D255" s="3">
        <f t="shared" si="25"/>
        <v>6.7583468208795142E-2</v>
      </c>
      <c r="E255" s="3">
        <f>AVERAGEIFS('New data'!$AM:$AM,'New data'!$E:$E,$A255)</f>
        <v>0.46755599743263415</v>
      </c>
      <c r="F255" s="3">
        <f t="shared" si="26"/>
        <v>0.46755599743263415</v>
      </c>
      <c r="G255" s="3">
        <f t="shared" si="27"/>
        <v>0.39997252922383902</v>
      </c>
    </row>
    <row r="256" spans="1:9" hidden="1" x14ac:dyDescent="0.25">
      <c r="A256" t="s">
        <v>553</v>
      </c>
      <c r="B256" s="3">
        <f>AVERAGEIFS('New data'!$N:$N,'New data'!$E:$E,$A256)</f>
        <v>0.558000028133392</v>
      </c>
      <c r="C256" s="34">
        <f>(AVERAGEIFS('New data'!$J:$J,'New data'!$E:$E,$A256)-AVERAGEIFS('New data'!$L:$L,'New data'!$E:$E,$A256))/AVERAGEIFS('New data'!$L:$L,'New data'!$E:$E,$A256)</f>
        <v>4.2772445403724113</v>
      </c>
      <c r="D256" s="3">
        <f t="shared" si="25"/>
        <v>4.2772445403724113</v>
      </c>
      <c r="E256" s="3">
        <f>AVERAGEIFS('New data'!$AM:$AM,'New data'!$E:$E,$A256)</f>
        <v>15.17965136512252</v>
      </c>
      <c r="F256" s="3">
        <f t="shared" si="26"/>
        <v>15.17965136512252</v>
      </c>
      <c r="G256" s="3">
        <f t="shared" si="27"/>
        <v>10.902406824750109</v>
      </c>
    </row>
    <row r="257" spans="1:8" hidden="1" x14ac:dyDescent="0.25">
      <c r="A257" t="s">
        <v>574</v>
      </c>
      <c r="B257" s="3">
        <f>AVERAGEIFS('New data'!$N:$N,'New data'!$E:$E,$A257)</f>
        <v>0.54100000858306796</v>
      </c>
      <c r="C257" s="34">
        <f>(AVERAGEIFS('New data'!$J:$J,'New data'!$E:$E,$A257)-AVERAGEIFS('New data'!$L:$L,'New data'!$E:$E,$A257))/AVERAGEIFS('New data'!$L:$L,'New data'!$E:$E,$A257)</f>
        <v>4.6511032510337591</v>
      </c>
      <c r="D257" s="3">
        <f t="shared" si="25"/>
        <v>4.6511032510337591</v>
      </c>
      <c r="E257" s="3">
        <f>AVERAGEIFS('New data'!$AM:$AM,'New data'!$E:$E,$A257)</f>
        <v>16.402640040965359</v>
      </c>
      <c r="F257" s="3">
        <f t="shared" si="26"/>
        <v>16.402640040965359</v>
      </c>
      <c r="G257" s="3">
        <f t="shared" si="27"/>
        <v>11.751536789931599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0CE-B7BD-4B74-B255-C92BF40359E0}">
  <dimension ref="A1:H22"/>
  <sheetViews>
    <sheetView topLeftCell="A3" workbookViewId="0">
      <selection activeCell="J30" sqref="J30"/>
    </sheetView>
  </sheetViews>
  <sheetFormatPr defaultRowHeight="15" x14ac:dyDescent="0.25"/>
  <cols>
    <col min="7" max="7" width="9.140625" style="42"/>
  </cols>
  <sheetData>
    <row r="1" spans="1:8" s="4" customFormat="1" ht="61.5" customHeight="1" x14ac:dyDescent="0.25">
      <c r="A1" s="4" t="s">
        <v>678</v>
      </c>
      <c r="B1" s="4" t="s">
        <v>679</v>
      </c>
      <c r="C1" s="4" t="s">
        <v>680</v>
      </c>
      <c r="D1" s="4" t="s">
        <v>683</v>
      </c>
      <c r="E1" s="4" t="s">
        <v>681</v>
      </c>
      <c r="F1" s="4" t="s">
        <v>682</v>
      </c>
      <c r="G1" s="41" t="s">
        <v>685</v>
      </c>
      <c r="H1" s="4" t="s">
        <v>684</v>
      </c>
    </row>
    <row r="2" spans="1:8" x14ac:dyDescent="0.25">
      <c r="A2">
        <v>4</v>
      </c>
      <c r="B2">
        <v>9136</v>
      </c>
      <c r="C2">
        <v>4341</v>
      </c>
      <c r="D2">
        <v>0.1242</v>
      </c>
      <c r="E2">
        <v>0.4541</v>
      </c>
      <c r="F2">
        <v>20</v>
      </c>
      <c r="G2" s="42">
        <f>($B2-$C2)/$C2</f>
        <v>1.1045841971895876</v>
      </c>
      <c r="H2" s="3">
        <f>($E2-$D2)/$E2</f>
        <v>0.72649196212288036</v>
      </c>
    </row>
    <row r="3" spans="1:8" x14ac:dyDescent="0.25">
      <c r="A3">
        <v>5</v>
      </c>
      <c r="B3">
        <v>6093</v>
      </c>
      <c r="C3">
        <v>4341</v>
      </c>
      <c r="D3">
        <v>0.13719999999999999</v>
      </c>
      <c r="E3">
        <v>0.45179999999999998</v>
      </c>
      <c r="F3">
        <v>20</v>
      </c>
      <c r="G3" s="42">
        <f t="shared" ref="G3:G19" si="0">($B3-$C3)/$C3</f>
        <v>0.40359364201796821</v>
      </c>
      <c r="H3" s="3">
        <f t="shared" ref="H3:H19" si="1">($E3-$D3)/$E3</f>
        <v>0.69632580787959275</v>
      </c>
    </row>
    <row r="4" spans="1:8" x14ac:dyDescent="0.25">
      <c r="A4">
        <v>6</v>
      </c>
      <c r="B4">
        <v>4968</v>
      </c>
      <c r="C4">
        <v>4341</v>
      </c>
      <c r="D4">
        <v>0.16500000000000001</v>
      </c>
      <c r="E4">
        <v>0.45150000000000001</v>
      </c>
      <c r="F4">
        <v>20</v>
      </c>
      <c r="G4" s="42">
        <f t="shared" si="0"/>
        <v>0.14443676572218384</v>
      </c>
      <c r="H4" s="3">
        <f t="shared" si="1"/>
        <v>0.63455149501661123</v>
      </c>
    </row>
    <row r="5" spans="1:8" x14ac:dyDescent="0.25">
      <c r="A5">
        <v>7</v>
      </c>
      <c r="B5">
        <v>4640</v>
      </c>
      <c r="C5">
        <v>4341</v>
      </c>
      <c r="D5">
        <v>0.25800000000000001</v>
      </c>
      <c r="E5">
        <v>0.45100000000000001</v>
      </c>
      <c r="F5">
        <v>20</v>
      </c>
      <c r="G5" s="42">
        <f t="shared" si="0"/>
        <v>6.8878138677724021E-2</v>
      </c>
      <c r="H5" s="3">
        <f t="shared" si="1"/>
        <v>0.42793791574279377</v>
      </c>
    </row>
    <row r="6" spans="1:8" x14ac:dyDescent="0.25">
      <c r="A6">
        <v>8</v>
      </c>
      <c r="B6">
        <v>4471</v>
      </c>
      <c r="C6">
        <v>4341</v>
      </c>
      <c r="D6">
        <v>0.3805</v>
      </c>
      <c r="E6">
        <v>0.45939999999999998</v>
      </c>
      <c r="F6">
        <v>20</v>
      </c>
      <c r="G6" s="42">
        <f t="shared" si="0"/>
        <v>2.9947016816401752E-2</v>
      </c>
      <c r="H6" s="3">
        <f t="shared" si="1"/>
        <v>0.17174575533304304</v>
      </c>
    </row>
    <row r="7" spans="1:8" x14ac:dyDescent="0.25">
      <c r="A7">
        <v>9</v>
      </c>
      <c r="B7">
        <v>4384</v>
      </c>
      <c r="C7">
        <v>4341</v>
      </c>
      <c r="D7">
        <v>0.52929999999999999</v>
      </c>
      <c r="E7">
        <v>0.4551</v>
      </c>
      <c r="F7">
        <v>20</v>
      </c>
      <c r="G7" s="42">
        <f t="shared" si="0"/>
        <v>9.9055517161944252E-3</v>
      </c>
      <c r="H7" s="3">
        <f t="shared" si="1"/>
        <v>-0.16304108987035815</v>
      </c>
    </row>
    <row r="8" spans="1:8" x14ac:dyDescent="0.25">
      <c r="A8">
        <v>4</v>
      </c>
      <c r="B8">
        <v>4603</v>
      </c>
      <c r="C8">
        <v>2854</v>
      </c>
      <c r="D8">
        <v>0.1231</v>
      </c>
      <c r="E8">
        <v>0.2737</v>
      </c>
      <c r="F8">
        <v>10</v>
      </c>
      <c r="G8" s="42">
        <f t="shared" si="0"/>
        <v>0.6128241065171689</v>
      </c>
      <c r="H8" s="3">
        <f t="shared" si="1"/>
        <v>0.55023748629886737</v>
      </c>
    </row>
    <row r="9" spans="1:8" x14ac:dyDescent="0.25">
      <c r="A9">
        <v>5</v>
      </c>
      <c r="B9">
        <v>3597</v>
      </c>
      <c r="C9">
        <v>2854</v>
      </c>
      <c r="D9">
        <v>0.1368</v>
      </c>
      <c r="E9">
        <v>0.27179999999999999</v>
      </c>
      <c r="F9">
        <v>10</v>
      </c>
      <c r="G9" s="42">
        <f t="shared" si="0"/>
        <v>0.26033637000700771</v>
      </c>
      <c r="H9" s="3">
        <f t="shared" si="1"/>
        <v>0.49668874172185429</v>
      </c>
    </row>
    <row r="10" spans="1:8" x14ac:dyDescent="0.25">
      <c r="A10">
        <v>6</v>
      </c>
      <c r="B10">
        <v>3149</v>
      </c>
      <c r="C10">
        <v>2854</v>
      </c>
      <c r="D10">
        <v>0.15409999999999999</v>
      </c>
      <c r="E10">
        <v>0.27239999999999998</v>
      </c>
      <c r="F10">
        <v>10</v>
      </c>
      <c r="G10" s="42">
        <f t="shared" si="0"/>
        <v>0.10336370007007709</v>
      </c>
      <c r="H10" s="3">
        <f t="shared" si="1"/>
        <v>0.43428781204111599</v>
      </c>
    </row>
    <row r="11" spans="1:8" x14ac:dyDescent="0.25">
      <c r="A11">
        <v>7</v>
      </c>
      <c r="B11">
        <v>3003</v>
      </c>
      <c r="C11">
        <v>2854</v>
      </c>
      <c r="D11">
        <v>0.21740000000000001</v>
      </c>
      <c r="E11">
        <v>0.27050000000000002</v>
      </c>
      <c r="F11">
        <v>10</v>
      </c>
      <c r="G11" s="42">
        <f t="shared" si="0"/>
        <v>5.2207428170988085E-2</v>
      </c>
      <c r="H11" s="3">
        <f t="shared" si="1"/>
        <v>0.19630314232902035</v>
      </c>
    </row>
    <row r="12" spans="1:8" x14ac:dyDescent="0.25">
      <c r="A12">
        <v>8</v>
      </c>
      <c r="B12">
        <v>2929</v>
      </c>
      <c r="C12">
        <v>2854</v>
      </c>
      <c r="D12">
        <v>0.30909999999999999</v>
      </c>
      <c r="E12">
        <v>0.2787</v>
      </c>
      <c r="F12">
        <v>10</v>
      </c>
      <c r="G12" s="42">
        <f t="shared" si="0"/>
        <v>2.6278906797477224E-2</v>
      </c>
      <c r="H12" s="3">
        <f t="shared" si="1"/>
        <v>-0.10907786149982053</v>
      </c>
    </row>
    <row r="13" spans="1:8" x14ac:dyDescent="0.25">
      <c r="A13">
        <v>9</v>
      </c>
      <c r="B13">
        <v>2902</v>
      </c>
      <c r="C13">
        <v>2854</v>
      </c>
      <c r="D13">
        <v>0.3543</v>
      </c>
      <c r="E13">
        <v>0.27210000000000001</v>
      </c>
      <c r="F13">
        <v>10</v>
      </c>
      <c r="G13" s="42">
        <f t="shared" si="0"/>
        <v>1.6818500350385426E-2</v>
      </c>
      <c r="H13" s="3">
        <f t="shared" si="1"/>
        <v>-0.30209481808158761</v>
      </c>
    </row>
    <row r="14" spans="1:8" x14ac:dyDescent="0.25">
      <c r="A14">
        <v>4</v>
      </c>
      <c r="B14">
        <v>2037</v>
      </c>
      <c r="C14">
        <v>1797</v>
      </c>
      <c r="D14">
        <v>0.11609999999999999</v>
      </c>
      <c r="E14">
        <v>0.16170000000000001</v>
      </c>
      <c r="F14">
        <v>4</v>
      </c>
      <c r="G14" s="42">
        <f t="shared" si="0"/>
        <v>0.13355592654424039</v>
      </c>
      <c r="H14" s="3">
        <f t="shared" si="1"/>
        <v>0.28200371057513923</v>
      </c>
    </row>
    <row r="15" spans="1:8" x14ac:dyDescent="0.25">
      <c r="A15">
        <v>5</v>
      </c>
      <c r="B15">
        <v>1949</v>
      </c>
      <c r="C15">
        <v>1797</v>
      </c>
      <c r="D15">
        <v>0.1454</v>
      </c>
      <c r="E15">
        <v>0.15989999999999999</v>
      </c>
      <c r="F15">
        <v>4</v>
      </c>
      <c r="G15" s="42">
        <f t="shared" si="0"/>
        <v>8.4585420144685591E-2</v>
      </c>
      <c r="H15" s="3">
        <f t="shared" si="1"/>
        <v>9.0681676047529622E-2</v>
      </c>
    </row>
    <row r="16" spans="1:8" x14ac:dyDescent="0.25">
      <c r="A16">
        <v>6</v>
      </c>
      <c r="B16">
        <v>1871</v>
      </c>
      <c r="C16">
        <v>1797</v>
      </c>
      <c r="D16">
        <v>0.1731</v>
      </c>
      <c r="E16">
        <v>0.1613</v>
      </c>
      <c r="F16">
        <v>4</v>
      </c>
      <c r="G16" s="42">
        <f t="shared" si="0"/>
        <v>4.1179744017807454E-2</v>
      </c>
      <c r="H16" s="3">
        <f t="shared" si="1"/>
        <v>-7.3155610663360224E-2</v>
      </c>
    </row>
    <row r="17" spans="1:8" x14ac:dyDescent="0.25">
      <c r="A17">
        <v>7</v>
      </c>
      <c r="B17">
        <v>1836</v>
      </c>
      <c r="C17">
        <v>1797</v>
      </c>
      <c r="D17">
        <v>0.2198</v>
      </c>
      <c r="E17">
        <v>0.16120000000000001</v>
      </c>
      <c r="F17">
        <v>4</v>
      </c>
      <c r="G17" s="42">
        <f t="shared" si="0"/>
        <v>2.1702838063439065E-2</v>
      </c>
      <c r="H17" s="3">
        <f t="shared" si="1"/>
        <v>-0.36352357320099243</v>
      </c>
    </row>
    <row r="18" spans="1:8" x14ac:dyDescent="0.25">
      <c r="A18">
        <v>8</v>
      </c>
      <c r="B18">
        <v>1817</v>
      </c>
      <c r="C18">
        <v>1797</v>
      </c>
      <c r="D18">
        <v>0.24299999999999999</v>
      </c>
      <c r="E18">
        <v>0.15939999999999999</v>
      </c>
      <c r="F18">
        <v>4</v>
      </c>
      <c r="G18" s="42">
        <f t="shared" si="0"/>
        <v>1.1129660545353366E-2</v>
      </c>
      <c r="H18" s="3">
        <f t="shared" si="1"/>
        <v>-0.5244667503136764</v>
      </c>
    </row>
    <row r="19" spans="1:8" x14ac:dyDescent="0.25">
      <c r="A19">
        <v>9</v>
      </c>
      <c r="B19">
        <v>1803</v>
      </c>
      <c r="C19">
        <v>1797</v>
      </c>
      <c r="D19">
        <v>0.30630000000000002</v>
      </c>
      <c r="E19">
        <v>0.1575</v>
      </c>
      <c r="F19">
        <v>4</v>
      </c>
      <c r="G19" s="42">
        <f t="shared" si="0"/>
        <v>3.3388981636060101E-3</v>
      </c>
      <c r="H19" s="3">
        <f t="shared" si="1"/>
        <v>-0.9447619047619048</v>
      </c>
    </row>
    <row r="20" spans="1:8" x14ac:dyDescent="0.25">
      <c r="A20" s="43"/>
      <c r="B20" s="44">
        <f>AVERAGE(B14:B19)</f>
        <v>1885.5</v>
      </c>
      <c r="C20" s="43">
        <f t="shared" ref="C20:H20" si="2">AVERAGE(C14:C19)</f>
        <v>1797</v>
      </c>
      <c r="D20" s="45">
        <f t="shared" si="2"/>
        <v>0.20061666666666667</v>
      </c>
      <c r="E20" s="45">
        <f t="shared" si="2"/>
        <v>0.16016666666666665</v>
      </c>
      <c r="F20" s="43">
        <f t="shared" si="2"/>
        <v>4</v>
      </c>
      <c r="G20" s="46">
        <f t="shared" si="2"/>
        <v>4.9248747913188645E-2</v>
      </c>
      <c r="H20" s="46">
        <f t="shared" si="2"/>
        <v>-0.25553707538621079</v>
      </c>
    </row>
    <row r="21" spans="1:8" x14ac:dyDescent="0.25">
      <c r="A21" s="43"/>
      <c r="B21" s="44">
        <f>AVERAGE(B8:B13)</f>
        <v>3363.8333333333335</v>
      </c>
      <c r="C21" s="43">
        <f t="shared" ref="C21:H21" si="3">AVERAGE(C8:C13)</f>
        <v>2854</v>
      </c>
      <c r="D21" s="45">
        <f t="shared" si="3"/>
        <v>0.21580000000000002</v>
      </c>
      <c r="E21" s="45">
        <f t="shared" si="3"/>
        <v>0.2732</v>
      </c>
      <c r="F21" s="43">
        <f t="shared" si="3"/>
        <v>10</v>
      </c>
      <c r="G21" s="46">
        <f t="shared" si="3"/>
        <v>0.17863816865218404</v>
      </c>
      <c r="H21" s="46">
        <f t="shared" si="3"/>
        <v>0.2110574171349083</v>
      </c>
    </row>
    <row r="22" spans="1:8" x14ac:dyDescent="0.25">
      <c r="A22" s="43"/>
      <c r="B22" s="44">
        <f>AVERAGE(B2:B7)</f>
        <v>5615.333333333333</v>
      </c>
      <c r="C22" s="43">
        <f t="shared" ref="C22:H22" si="4">AVERAGE(C2:C7)</f>
        <v>4341</v>
      </c>
      <c r="D22" s="45">
        <f t="shared" si="4"/>
        <v>0.26569999999999999</v>
      </c>
      <c r="E22" s="45">
        <f t="shared" si="4"/>
        <v>0.45381666666666659</v>
      </c>
      <c r="F22" s="43">
        <f t="shared" si="4"/>
        <v>20</v>
      </c>
      <c r="G22" s="46">
        <f t="shared" si="4"/>
        <v>0.29355755202334327</v>
      </c>
      <c r="H22" s="46">
        <f t="shared" si="4"/>
        <v>0.41566864103742712</v>
      </c>
    </row>
  </sheetData>
  <autoFilter ref="A1:G7" xr:uid="{466EF0CE-B7BD-4B74-B255-C92BF40359E0}">
    <sortState xmlns:xlrd2="http://schemas.microsoft.com/office/spreadsheetml/2017/richdata2" ref="A2:G7">
      <sortCondition ref="A1:A7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7109375" style="3" bestFit="1" customWidth="1"/>
    <col min="3" max="3" width="5.5703125" style="3" bestFit="1" customWidth="1"/>
    <col min="4" max="4" width="16.7109375" style="3" bestFit="1" customWidth="1"/>
    <col min="5" max="5" width="5" style="3" bestFit="1" customWidth="1"/>
  </cols>
  <sheetData>
    <row r="1" spans="1:5" x14ac:dyDescent="0.25">
      <c r="B1" s="37" t="s">
        <v>223</v>
      </c>
      <c r="C1" s="37"/>
      <c r="D1" s="37" t="s">
        <v>224</v>
      </c>
      <c r="E1" s="37"/>
    </row>
    <row r="2" spans="1:5" x14ac:dyDescent="0.25">
      <c r="B2" s="13" t="s">
        <v>395</v>
      </c>
      <c r="C2" s="13" t="s">
        <v>222</v>
      </c>
      <c r="D2" s="13" t="s">
        <v>395</v>
      </c>
      <c r="E2" s="13" t="s">
        <v>222</v>
      </c>
    </row>
    <row r="3" spans="1:5" x14ac:dyDescent="0.25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25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25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25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25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25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25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25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D6" sqref="D6:D9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5</v>
      </c>
      <c r="B2" t="s">
        <v>358</v>
      </c>
      <c r="C2" s="12" t="s">
        <v>130</v>
      </c>
      <c r="D2" s="3">
        <f>AVERAGEIF('Summary new'!$E:$E,'Accuracy chart'!$B2,'Summary new'!$AI:$AI)</f>
        <v>8.7202710955597857E-3</v>
      </c>
      <c r="E2" s="3">
        <f>AVERAGEIF('Summary new'!$E:$E,'Accuracy chart'!$B2,'Summary new'!$AJ:$AJ)</f>
        <v>0.31296180447566058</v>
      </c>
    </row>
    <row r="3" spans="1:5" x14ac:dyDescent="0.25">
      <c r="A3">
        <v>6</v>
      </c>
      <c r="B3" t="s">
        <v>359</v>
      </c>
      <c r="C3" s="12" t="s">
        <v>132</v>
      </c>
      <c r="D3" s="3">
        <f>AVERAGEIF('Summary new'!$E:$E,'Accuracy chart'!$B3,'Summary new'!$AI:$AI)</f>
        <v>1.4989495196197335E-2</v>
      </c>
      <c r="E3" s="3">
        <f>AVERAGEIF('Summary new'!$E:$E,'Accuracy chart'!$B3,'Summary new'!$AJ:$AJ)</f>
        <v>0.21255693296168876</v>
      </c>
    </row>
    <row r="4" spans="1:5" x14ac:dyDescent="0.25">
      <c r="A4">
        <v>7</v>
      </c>
      <c r="B4" t="s">
        <v>360</v>
      </c>
      <c r="C4" s="12" t="s">
        <v>133</v>
      </c>
      <c r="D4" s="3">
        <f>AVERAGEIF('Summary new'!$E:$E,'Accuracy chart'!$B4,'Summary new'!$AI:$AI)</f>
        <v>1.7308808258856643E-2</v>
      </c>
      <c r="E4" s="3">
        <f>AVERAGEIF('Summary new'!$E:$E,'Accuracy chart'!$B4,'Summary new'!$AJ:$AJ)</f>
        <v>0.2621716891357464</v>
      </c>
    </row>
    <row r="5" spans="1:5" x14ac:dyDescent="0.25">
      <c r="A5">
        <v>8</v>
      </c>
      <c r="B5" t="s">
        <v>361</v>
      </c>
      <c r="C5" s="12" t="s">
        <v>134</v>
      </c>
      <c r="D5" s="3">
        <f>AVERAGEIF('Summary new'!$E:$E,'Accuracy chart'!$B5,'Summary new'!$AI:$AI)</f>
        <v>4.3147373663234984E-2</v>
      </c>
      <c r="E5" s="3">
        <f>AVERAGEIF('Summary new'!$E:$E,'Accuracy chart'!$B5,'Summary new'!$AJ:$AJ)</f>
        <v>0.29659514273006193</v>
      </c>
    </row>
    <row r="6" spans="1:5" x14ac:dyDescent="0.25">
      <c r="A6">
        <v>9</v>
      </c>
      <c r="B6" t="s">
        <v>362</v>
      </c>
      <c r="C6" s="12" t="s">
        <v>135</v>
      </c>
      <c r="D6" s="3">
        <f>AVERAGEIF('Summary new'!$E:$E,'Accuracy chart'!$B6,'Summary new'!$AI:$AI)</f>
        <v>8.2269315793190134E-2</v>
      </c>
      <c r="E6" s="3">
        <f>AVERAGEIF('Summary new'!$E:$E,'Accuracy chart'!$B6,'Summary new'!$AJ:$AJ)</f>
        <v>0.19419198020907091</v>
      </c>
    </row>
    <row r="7" spans="1:5" x14ac:dyDescent="0.25">
      <c r="A7">
        <v>10</v>
      </c>
      <c r="B7" t="s">
        <v>363</v>
      </c>
      <c r="C7" s="12" t="s">
        <v>136</v>
      </c>
      <c r="D7" s="3">
        <f>AVERAGEIF('Summary new'!$E:$E,'Accuracy chart'!$B7,'Summary new'!$AI:$AI)</f>
        <v>9.4956764162784674E-2</v>
      </c>
      <c r="E7" s="3">
        <f>AVERAGEIF('Summary new'!$E:$E,'Accuracy chart'!$B7,'Summary new'!$AJ:$AJ)</f>
        <v>0.17274803385727983</v>
      </c>
    </row>
    <row r="8" spans="1:5" x14ac:dyDescent="0.25">
      <c r="A8">
        <v>11</v>
      </c>
      <c r="B8" t="s">
        <v>364</v>
      </c>
      <c r="C8" s="12" t="s">
        <v>137</v>
      </c>
      <c r="D8" s="3">
        <f>AVERAGEIF('Summary new'!$E:$E,'Accuracy chart'!$B8,'Summary new'!$AI:$AI)</f>
        <v>0.15122189669829553</v>
      </c>
      <c r="E8" s="3">
        <f>AVERAGEIF('Summary new'!$E:$E,'Accuracy chart'!$B8,'Summary new'!$AJ:$AJ)</f>
        <v>0.3215606619309197</v>
      </c>
    </row>
    <row r="9" spans="1:5" x14ac:dyDescent="0.25">
      <c r="A9">
        <v>12</v>
      </c>
      <c r="B9" t="s">
        <v>365</v>
      </c>
      <c r="C9" s="12" t="s">
        <v>138</v>
      </c>
      <c r="D9" s="3">
        <f>AVERAGEIF('Summary new'!$E:$E,'Accuracy chart'!$B9,'Summary new'!$AI:$AI)</f>
        <v>0.15023698041977782</v>
      </c>
      <c r="E9" s="3">
        <f>AVERAGEIF('Summary new'!$E:$E,'Accuracy chart'!$B9,'Summary new'!$AJ:$AJ)</f>
        <v>0.2690814034433513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D1" workbookViewId="0">
      <selection activeCell="G3" sqref="G3:G1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336</v>
      </c>
      <c r="E1" s="4" t="s">
        <v>335</v>
      </c>
      <c r="F1" s="4" t="s">
        <v>337</v>
      </c>
      <c r="G1" s="38" t="s">
        <v>334</v>
      </c>
      <c r="H1" s="38"/>
      <c r="I1" s="38"/>
      <c r="J1" s="38"/>
      <c r="K1" s="38"/>
      <c r="L1" s="38" t="s">
        <v>335</v>
      </c>
      <c r="M1" s="38"/>
      <c r="N1" s="38"/>
      <c r="O1" s="38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396</v>
      </c>
      <c r="E2" s="6" t="s">
        <v>396</v>
      </c>
      <c r="F2" s="6" t="s">
        <v>396</v>
      </c>
      <c r="G2" s="6" t="s">
        <v>396</v>
      </c>
      <c r="H2" s="6" t="s">
        <v>666</v>
      </c>
      <c r="I2" s="6" t="s">
        <v>667</v>
      </c>
      <c r="J2" s="6" t="s">
        <v>668</v>
      </c>
      <c r="K2" s="6" t="s">
        <v>669</v>
      </c>
      <c r="L2" s="6" t="s">
        <v>666</v>
      </c>
      <c r="M2" s="6" t="s">
        <v>667</v>
      </c>
      <c r="N2" s="6" t="s">
        <v>668</v>
      </c>
      <c r="O2" s="6" t="s">
        <v>669</v>
      </c>
    </row>
    <row r="3" spans="1:15" x14ac:dyDescent="0.25">
      <c r="A3">
        <v>5</v>
      </c>
      <c r="B3" t="s">
        <v>654</v>
      </c>
      <c r="C3" s="12" t="s">
        <v>130</v>
      </c>
      <c r="D3" s="3">
        <f>AVERAGEIF('Summary new'!$E:$E,_xlfn.CONCAT($B3,"_Longest"),'Summary new'!$P:$P)</f>
        <v>0.6500366479158397</v>
      </c>
      <c r="E3" s="3">
        <f>AVERAGEIF('Summary new'!$E:$E,_xlfn.CONCAT($B3,"_Standard"),'Summary new'!$P:$P)</f>
        <v>0.66490237042307831</v>
      </c>
      <c r="F3" s="3">
        <f>AVERAGEIF('Summary new'!$E:$E,_xlfn.CONCAT($B3,"_Facing"),'Summary new'!$P:$P)</f>
        <v>0.5618935097008938</v>
      </c>
      <c r="G3" s="3">
        <f>AVERAGEIF('Summary new'!$E:$E,_xlfn.CONCAT($B3,"_Full"),'Summary new'!$P:$P)</f>
        <v>0.4041656086966392</v>
      </c>
      <c r="H3" s="3">
        <f>AVERAGEIF('Summary new'!$E:$E,_xlfn.CONCAT($B3,"_Full"),'Summary new'!$Q:$Q)</f>
        <v>0.48400005631148779</v>
      </c>
      <c r="I3" s="3">
        <f>AVERAGEIF('Summary new'!$E:$E,_xlfn.CONCAT($B3,"_Full"),'Summary new'!$R:$R)</f>
        <v>0.55310607843101001</v>
      </c>
      <c r="J3" s="3">
        <f>AVERAGEIF('Summary new'!$E:$E,_xlfn.CONCAT($B3,"_Full"),'Summary new'!$S:$S)</f>
        <v>0.62683041535317841</v>
      </c>
      <c r="K3" s="3">
        <f>AVERAGEIF('Summary new'!$E:$E,_xlfn.CONCAT($B3,"_Full"),'Summary new'!$T:$T)</f>
        <v>0.6595878060907121</v>
      </c>
      <c r="L3" s="3">
        <f>AVERAGEIF('Summary new'!$E:$E,_xlfn.CONCAT($B3,"_Standard"),'Summary new'!$Q:$Q)</f>
        <v>0.61949778720736459</v>
      </c>
      <c r="M3" s="3">
        <f>AVERAGEIF('Summary new'!$E:$E,_xlfn.CONCAT($B3,"_Standard"),'Summary new'!$R:$R)</f>
        <v>0.62818492203950838</v>
      </c>
      <c r="N3" s="3">
        <f>AVERAGEIF('Summary new'!$E:$E,_xlfn.CONCAT($B3,"_Standard"),'Summary new'!$S:$S)</f>
        <v>0.65551848709583227</v>
      </c>
      <c r="O3" s="3">
        <f>AVERAGEIF('Summary new'!$E:$E,_xlfn.CONCAT($B3,"_Standard"),'Summary new'!$T:$T)</f>
        <v>0.66491747274994828</v>
      </c>
    </row>
    <row r="4" spans="1:15" x14ac:dyDescent="0.25">
      <c r="A4">
        <v>6</v>
      </c>
      <c r="B4" t="s">
        <v>655</v>
      </c>
      <c r="C4" s="12" t="s">
        <v>132</v>
      </c>
      <c r="D4" s="3">
        <f>AVERAGEIF('Summary new'!$E:$E,_xlfn.CONCAT($B4,"_Longest"),'Summary new'!$P:$P)</f>
        <v>0.70342601463198606</v>
      </c>
      <c r="E4" s="3">
        <f>AVERAGEIF('Summary new'!$E:$E,_xlfn.CONCAT($B4,"_Standard"),'Summary new'!$P:$P)</f>
        <v>0.68932839855551675</v>
      </c>
      <c r="F4" s="3">
        <f>AVERAGEIF('Summary new'!$E:$E,_xlfn.CONCAT($B4,"_Facing"),'Summary new'!$P:$P)</f>
        <v>0.64759373292326872</v>
      </c>
      <c r="G4" s="3">
        <f>AVERAGEIF('Summary new'!$E:$E,_xlfn.CONCAT($B4,"_Full"),'Summary new'!$P:$P)</f>
        <v>0.58737602457404081</v>
      </c>
      <c r="H4" s="3">
        <f>AVERAGEIF('Summary new'!$E:$E,_xlfn.CONCAT($B4,"_Full"),'Summary new'!$Q:$Q)</f>
        <v>0.58946260809898321</v>
      </c>
      <c r="I4" s="3">
        <f>AVERAGEIF('Summary new'!$E:$E,_xlfn.CONCAT($B4,"_Full"),'Summary new'!$R:$R)</f>
        <v>0.61029049381613676</v>
      </c>
      <c r="J4" s="3">
        <f>AVERAGEIF('Summary new'!$E:$E,_xlfn.CONCAT($B4,"_Full"),'Summary new'!$S:$S)</f>
        <v>0.64304177835583654</v>
      </c>
      <c r="K4" s="3">
        <f>AVERAGEIF('Summary new'!$E:$E,_xlfn.CONCAT($B4,"_Full"),'Summary new'!$T:$T)</f>
        <v>0.66064649447798673</v>
      </c>
      <c r="L4" s="3">
        <f>AVERAGEIF('Summary new'!$E:$E,_xlfn.CONCAT($B4,"_Standard"),'Summary new'!$Q:$Q)</f>
        <v>0.64619709923863367</v>
      </c>
      <c r="M4" s="3">
        <f>AVERAGEIF('Summary new'!$E:$E,_xlfn.CONCAT($B4,"_Standard"),'Summary new'!$R:$R)</f>
        <v>0.64627857133746092</v>
      </c>
      <c r="N4" s="3">
        <f>AVERAGEIF('Summary new'!$E:$E,_xlfn.CONCAT($B4,"_Standard"),'Summary new'!$S:$S)</f>
        <v>0.67140251398086481</v>
      </c>
      <c r="O4" s="3">
        <f>AVERAGEIF('Summary new'!$E:$E,_xlfn.CONCAT($B4,"_Standard"),'Summary new'!$T:$T)</f>
        <v>0.68140007555484716</v>
      </c>
    </row>
    <row r="5" spans="1:15" x14ac:dyDescent="0.25">
      <c r="A5">
        <v>7</v>
      </c>
      <c r="B5" t="s">
        <v>656</v>
      </c>
      <c r="C5" s="12" t="s">
        <v>133</v>
      </c>
      <c r="D5" s="3">
        <f>AVERAGEIF('Summary new'!$E:$E,_xlfn.CONCAT($B5,"_Longest"),'Summary new'!$P:$P)</f>
        <v>0.67023996263742402</v>
      </c>
      <c r="E5" s="3">
        <f>AVERAGEIF('Summary new'!$E:$E,_xlfn.CONCAT($B5,"_Standard"),'Summary new'!$P:$P)</f>
        <v>0.66532891616225198</v>
      </c>
      <c r="F5" s="3">
        <f>AVERAGEIF('Summary new'!$E:$E,_xlfn.CONCAT($B5,"_Facing"),'Summary new'!$P:$P)</f>
        <v>0.63894126191735223</v>
      </c>
      <c r="G5" s="3">
        <f>AVERAGEIF('Summary new'!$E:$E,_xlfn.CONCAT($B5,"_Full"),'Summary new'!$P:$P)</f>
        <v>0.62116725370287851</v>
      </c>
      <c r="H5" s="3">
        <f>AVERAGEIF('Summary new'!$E:$E,_xlfn.CONCAT($B5,"_Full"),'Summary new'!$Q:$Q)</f>
        <v>0.66614695265889112</v>
      </c>
      <c r="I5" s="3">
        <f>AVERAGEIF('Summary new'!$E:$E,_xlfn.CONCAT($B5,"_Full"),'Summary new'!$R:$R)</f>
        <v>0.67603412270545904</v>
      </c>
      <c r="J5" s="3">
        <f>AVERAGEIF('Summary new'!$E:$E,_xlfn.CONCAT($B5,"_Full"),'Summary new'!$S:$S)</f>
        <v>0.67399290204048101</v>
      </c>
      <c r="K5" s="3">
        <f>AVERAGEIF('Summary new'!$E:$E,_xlfn.CONCAT($B5,"_Full"),'Summary new'!$T:$T)</f>
        <v>0.67854522168636278</v>
      </c>
      <c r="L5" s="3">
        <f>AVERAGEIF('Summary new'!$E:$E,_xlfn.CONCAT($B5,"_Standard"),'Summary new'!$Q:$Q)</f>
        <v>0.63155754283070509</v>
      </c>
      <c r="M5" s="3">
        <f>AVERAGEIF('Summary new'!$E:$E,_xlfn.CONCAT($B5,"_Standard"),'Summary new'!$R:$R)</f>
        <v>0.63490583375096277</v>
      </c>
      <c r="N5" s="3">
        <f>AVERAGEIF('Summary new'!$E:$E,_xlfn.CONCAT($B5,"_Standard"),'Summary new'!$S:$S)</f>
        <v>0.6619676016271111</v>
      </c>
      <c r="O5" s="3">
        <f>AVERAGEIF('Summary new'!$E:$E,_xlfn.CONCAT($B5,"_Standard"),'Summary new'!$T:$T)</f>
        <v>0.67217894271016054</v>
      </c>
    </row>
    <row r="6" spans="1:15" x14ac:dyDescent="0.25">
      <c r="A6">
        <v>8</v>
      </c>
      <c r="B6" t="s">
        <v>657</v>
      </c>
      <c r="C6" s="12" t="s">
        <v>134</v>
      </c>
      <c r="D6" s="3">
        <f>AVERAGEIF('Summary new'!$E:$E,_xlfn.CONCAT($B6,"_Longest"),'Summary new'!$P:$P)</f>
        <v>0.73176096379756883</v>
      </c>
      <c r="E6" s="3">
        <f>AVERAGEIF('Summary new'!$E:$E,_xlfn.CONCAT($B6,"_Standard"),'Summary new'!$P:$P)</f>
        <v>0.71224608644843057</v>
      </c>
      <c r="F6" s="3">
        <f>AVERAGEIF('Summary new'!$E:$E,_xlfn.CONCAT($B6,"_Facing"),'Summary new'!$P:$P)</f>
        <v>0.66341777890920584</v>
      </c>
      <c r="G6" s="3">
        <f>AVERAGEIF('Summary new'!$E:$E,_xlfn.CONCAT($B6,"_Full"),'Summary new'!$P:$P)</f>
        <v>0.67626842483878113</v>
      </c>
      <c r="H6" s="3">
        <f>AVERAGEIF('Summary new'!$E:$E,_xlfn.CONCAT($B6,"_Full"),'Summary new'!$Q:$Q)</f>
        <v>0.65194694697856859</v>
      </c>
      <c r="I6" s="3">
        <f>AVERAGEIF('Summary new'!$E:$E,_xlfn.CONCAT($B6,"_Full"),'Summary new'!$R:$R)</f>
        <v>0.65177357941865877</v>
      </c>
      <c r="J6" s="3">
        <f>AVERAGEIF('Summary new'!$E:$E,_xlfn.CONCAT($B6,"_Full"),'Summary new'!$S:$S)</f>
        <v>0.66976900771260239</v>
      </c>
      <c r="K6" s="3">
        <f>AVERAGEIF('Summary new'!$E:$E,_xlfn.CONCAT($B6,"_Full"),'Summary new'!$T:$T)</f>
        <v>0.68357398733496622</v>
      </c>
      <c r="L6" s="3">
        <f>AVERAGEIF('Summary new'!$E:$E,_xlfn.CONCAT($B6,"_Standard"),'Summary new'!$Q:$Q)</f>
        <v>0.677936971187591</v>
      </c>
      <c r="M6" s="3">
        <f>AVERAGEIF('Summary new'!$E:$E,_xlfn.CONCAT($B6,"_Standard"),'Summary new'!$R:$R)</f>
        <v>0.67729431390762274</v>
      </c>
      <c r="N6" s="3">
        <f>AVERAGEIF('Summary new'!$E:$E,_xlfn.CONCAT($B6,"_Standard"),'Summary new'!$S:$S)</f>
        <v>0.69057910889387075</v>
      </c>
      <c r="O6" s="3">
        <f>AVERAGEIF('Summary new'!$E:$E,_xlfn.CONCAT($B6,"_Standard"),'Summary new'!$T:$T)</f>
        <v>0.70046105980873064</v>
      </c>
    </row>
    <row r="7" spans="1:15" x14ac:dyDescent="0.25">
      <c r="A7">
        <v>9</v>
      </c>
      <c r="B7" t="s">
        <v>658</v>
      </c>
      <c r="C7" s="12" t="s">
        <v>135</v>
      </c>
      <c r="D7" s="3">
        <f>AVERAGEIF('Summary new'!$E:$E,_xlfn.CONCAT($B7,"_Longest"),'Summary new'!$P:$P)</f>
        <v>0.69442528858780805</v>
      </c>
      <c r="E7" s="3">
        <f>AVERAGEIF('Summary new'!$E:$E,_xlfn.CONCAT($B7,"_Standard"),'Summary new'!$P:$P)</f>
        <v>0.68847462162375395</v>
      </c>
      <c r="F7" s="3">
        <f>AVERAGEIF('Summary new'!$E:$E,_xlfn.CONCAT($B7,"_Facing"),'Summary new'!$P:$P)</f>
        <v>0.62332637980580285</v>
      </c>
      <c r="G7" s="3">
        <f>AVERAGEIF('Summary new'!$E:$E,_xlfn.CONCAT($B7,"_Full"),'Summary new'!$P:$P)</f>
        <v>0.55958262085914556</v>
      </c>
      <c r="H7" s="3">
        <f>AVERAGEIF('Summary new'!$E:$E,_xlfn.CONCAT($B7,"_Full"),'Summary new'!$Q:$Q)</f>
        <v>0.57460782676935163</v>
      </c>
      <c r="I7" s="3">
        <f>AVERAGEIF('Summary new'!$E:$E,_xlfn.CONCAT($B7,"_Full"),'Summary new'!$R:$R)</f>
        <v>0.60361831262707666</v>
      </c>
      <c r="J7" s="3">
        <f>AVERAGEIF('Summary new'!$E:$E,_xlfn.CONCAT($B7,"_Full"),'Summary new'!$S:$S)</f>
        <v>0.64064681157469716</v>
      </c>
      <c r="K7" s="3">
        <f>AVERAGEIF('Summary new'!$E:$E,_xlfn.CONCAT($B7,"_Full"),'Summary new'!$T:$T)</f>
        <v>0.6597419865429397</v>
      </c>
      <c r="L7" s="3">
        <f>AVERAGEIF('Summary new'!$E:$E,_xlfn.CONCAT($B7,"_Standard"),'Summary new'!$Q:$Q)</f>
        <v>0.65892921388149217</v>
      </c>
      <c r="M7" s="3">
        <f>AVERAGEIF('Summary new'!$E:$E,_xlfn.CONCAT($B7,"_Standard"),'Summary new'!$R:$R)</f>
        <v>0.65566190704703287</v>
      </c>
      <c r="N7" s="3">
        <f>AVERAGEIF('Summary new'!$E:$E,_xlfn.CONCAT($B7,"_Standard"),'Summary new'!$S:$S)</f>
        <v>0.67717005312442746</v>
      </c>
      <c r="O7" s="3">
        <f>AVERAGEIF('Summary new'!$E:$E,_xlfn.CONCAT($B7,"_Standard"),'Summary new'!$T:$T)</f>
        <v>0.68889483064413015</v>
      </c>
    </row>
    <row r="8" spans="1:15" x14ac:dyDescent="0.25">
      <c r="A8">
        <v>10</v>
      </c>
      <c r="B8" t="s">
        <v>659</v>
      </c>
      <c r="C8" s="12" t="s">
        <v>136</v>
      </c>
      <c r="D8" s="3">
        <f>AVERAGEIF('Summary new'!$E:$E,_xlfn.CONCAT($B8,"_Longest"),'Summary new'!$P:$P)</f>
        <v>0.70230714976787512</v>
      </c>
      <c r="E8" s="3">
        <f>AVERAGEIF('Summary new'!$E:$E,_xlfn.CONCAT($B8,"_Standard"),'Summary new'!$P:$P)</f>
        <v>0.70360152423381772</v>
      </c>
      <c r="F8" s="3">
        <f>AVERAGEIF('Summary new'!$E:$E,_xlfn.CONCAT($B8,"_Facing"),'Summary new'!$P:$P)</f>
        <v>0.63354722782969408</v>
      </c>
      <c r="G8" s="3">
        <f>AVERAGEIF('Summary new'!$E:$E,_xlfn.CONCAT($B8,"_Full"),'Summary new'!$P:$P)</f>
        <v>0.53266032785177198</v>
      </c>
      <c r="H8" s="3">
        <f>AVERAGEIF('Summary new'!$E:$E,_xlfn.CONCAT($B8,"_Full"),'Summary new'!$Q:$Q)</f>
        <v>0.57029035314917531</v>
      </c>
      <c r="I8" s="3">
        <f>AVERAGEIF('Summary new'!$E:$E,_xlfn.CONCAT($B8,"_Full"),'Summary new'!$R:$R)</f>
        <v>0.60104149580001787</v>
      </c>
      <c r="J8" s="3">
        <f>AVERAGEIF('Summary new'!$E:$E,_xlfn.CONCAT($B8,"_Full"),'Summary new'!$S:$S)</f>
        <v>0.64378147199749902</v>
      </c>
      <c r="K8" s="3">
        <f>AVERAGEIF('Summary new'!$E:$E,_xlfn.CONCAT($B8,"_Full"),'Summary new'!$T:$T)</f>
        <v>0.67022625729441576</v>
      </c>
      <c r="L8" s="3">
        <f>AVERAGEIF('Summary new'!$E:$E,_xlfn.CONCAT($B8,"_Standard"),'Summary new'!$Q:$Q)</f>
        <v>0.67280390113592081</v>
      </c>
      <c r="M8" s="3">
        <f>AVERAGEIF('Summary new'!$E:$E,_xlfn.CONCAT($B8,"_Standard"),'Summary new'!$R:$R)</f>
        <v>0.67177647724747613</v>
      </c>
      <c r="N8" s="3">
        <f>AVERAGEIF('Summary new'!$E:$E,_xlfn.CONCAT($B8,"_Standard"),'Summary new'!$S:$S)</f>
        <v>0.69268585368990854</v>
      </c>
      <c r="O8" s="3">
        <f>AVERAGEIF('Summary new'!$E:$E,_xlfn.CONCAT($B8,"_Standard"),'Summary new'!$T:$T)</f>
        <v>0.70637023076415006</v>
      </c>
    </row>
    <row r="9" spans="1:15" x14ac:dyDescent="0.25">
      <c r="A9">
        <v>11</v>
      </c>
      <c r="B9" t="s">
        <v>660</v>
      </c>
      <c r="C9" s="12" t="s">
        <v>137</v>
      </c>
      <c r="D9" s="3">
        <f>AVERAGEIF('Summary new'!$E:$E,_xlfn.CONCAT($B9,"_Longest"),'Summary new'!$P:$P)</f>
        <v>0.71309550106525366</v>
      </c>
      <c r="E9" s="3">
        <f>AVERAGEIF('Summary new'!$E:$E,_xlfn.CONCAT($B9,"_Standard"),'Summary new'!$P:$P)</f>
        <v>0.71512815356254522</v>
      </c>
      <c r="F9" s="3">
        <f>AVERAGEIF('Summary new'!$E:$E,_xlfn.CONCAT($B9,"_Facing"),'Summary new'!$P:$P)</f>
        <v>0.69405543804168646</v>
      </c>
      <c r="G9" s="3">
        <f>AVERAGEIF('Summary new'!$E:$E,_xlfn.CONCAT($B9,"_Full"),'Summary new'!$P:$P)</f>
        <v>0.67232349887490228</v>
      </c>
      <c r="H9" s="3">
        <f>AVERAGEIF('Summary new'!$E:$E,_xlfn.CONCAT($B9,"_Full"),'Summary new'!$Q:$Q)</f>
        <v>0.66432845592498724</v>
      </c>
      <c r="I9" s="3">
        <f>AVERAGEIF('Summary new'!$E:$E,_xlfn.CONCAT($B9,"_Full"),'Summary new'!$R:$R)</f>
        <v>0.66087926924228613</v>
      </c>
      <c r="J9" s="3">
        <f>AVERAGEIF('Summary new'!$E:$E,_xlfn.CONCAT($B9,"_Full"),'Summary new'!$S:$S)</f>
        <v>0.69568869471549943</v>
      </c>
      <c r="K9" s="3">
        <f>AVERAGEIF('Summary new'!$E:$E,_xlfn.CONCAT($B9,"_Full"),'Summary new'!$T:$T)</f>
        <v>0.72256539762020078</v>
      </c>
      <c r="L9" s="3">
        <f>AVERAGEIF('Summary new'!$E:$E,_xlfn.CONCAT($B9,"_Standard"),'Summary new'!$Q:$Q)</f>
        <v>0.68513265252113298</v>
      </c>
      <c r="M9" s="3">
        <f>AVERAGEIF('Summary new'!$E:$E,_xlfn.CONCAT($B9,"_Standard"),'Summary new'!$R:$R)</f>
        <v>0.67707207426428762</v>
      </c>
      <c r="N9" s="3">
        <f>AVERAGEIF('Summary new'!$E:$E,_xlfn.CONCAT($B9,"_Standard"),'Summary new'!$S:$S)</f>
        <v>0.70182939246296838</v>
      </c>
      <c r="O9" s="3">
        <f>AVERAGEIF('Summary new'!$E:$E,_xlfn.CONCAT($B9,"_Standard"),'Summary new'!$T:$T)</f>
        <v>0.71839039400219884</v>
      </c>
    </row>
    <row r="10" spans="1:15" x14ac:dyDescent="0.25">
      <c r="A10">
        <v>12</v>
      </c>
      <c r="B10" t="s">
        <v>661</v>
      </c>
      <c r="C10" s="12" t="s">
        <v>138</v>
      </c>
      <c r="D10" s="3">
        <f>AVERAGEIF('Summary new'!$E:$E,_xlfn.CONCAT($B10,"_Longest"),'Summary new'!$P:$P)</f>
        <v>0.70952413976192408</v>
      </c>
      <c r="E10" s="3">
        <f>AVERAGEIF('Summary new'!$E:$E,_xlfn.CONCAT($B10,"_Standard"),'Summary new'!$P:$P)</f>
        <v>0.70982053875923112</v>
      </c>
      <c r="F10" s="3">
        <f>AVERAGEIF('Summary new'!$E:$E,_xlfn.CONCAT($B10,"_Facing"),'Summary new'!$P:$P)</f>
        <v>0.66694879531860307</v>
      </c>
      <c r="G10" s="3">
        <f>AVERAGEIF('Summary new'!$E:$E,_xlfn.CONCAT($B10,"_Full"),'Summary new'!$P:$P)</f>
        <v>0.63009633496403661</v>
      </c>
      <c r="H10" s="3">
        <f>AVERAGEIF('Summary new'!$E:$E,_xlfn.CONCAT($B10,"_Full"),'Summary new'!$Q:$Q)</f>
        <v>0.63709045201539938</v>
      </c>
      <c r="I10" s="3">
        <f>AVERAGEIF('Summary new'!$E:$E,_xlfn.CONCAT($B10,"_Full"),'Summary new'!$R:$R)</f>
        <v>0.64869392290711358</v>
      </c>
      <c r="J10" s="3">
        <f>AVERAGEIF('Summary new'!$E:$E,_xlfn.CONCAT($B10,"_Full"),'Summary new'!$S:$S)</f>
        <v>0.68461614847183161</v>
      </c>
      <c r="K10" s="3">
        <f>AVERAGEIF('Summary new'!$E:$E,_xlfn.CONCAT($B10,"_Full"),'Summary new'!$T:$T)</f>
        <v>0.70300018042325918</v>
      </c>
      <c r="L10" s="3">
        <f>AVERAGEIF('Summary new'!$E:$E,_xlfn.CONCAT($B10,"_Standard"),'Summary new'!$Q:$Q)</f>
        <v>0.68508329242467858</v>
      </c>
      <c r="M10" s="3">
        <f>AVERAGEIF('Summary new'!$E:$E,_xlfn.CONCAT($B10,"_Standard"),'Summary new'!$R:$R)</f>
        <v>0.68434913456439939</v>
      </c>
      <c r="N10" s="3">
        <f>AVERAGEIF('Summary new'!$E:$E,_xlfn.CONCAT($B10,"_Standard"),'Summary new'!$S:$S)</f>
        <v>0.70526352524757341</v>
      </c>
      <c r="O10" s="3">
        <f>AVERAGEIF('Summary new'!$E:$E,_xlfn.CONCAT($B10,"_Standard"),'Summary new'!$T:$T)</f>
        <v>0.71707338094711282</v>
      </c>
    </row>
    <row r="11" spans="1:15" s="12" customFormat="1" x14ac:dyDescent="0.25">
      <c r="A11">
        <v>13</v>
      </c>
      <c r="C11" s="12" t="s">
        <v>670</v>
      </c>
      <c r="D11" s="13"/>
      <c r="E11" s="24">
        <f>AVERAGE($E$3:$E$10)</f>
        <v>0.69360382622107819</v>
      </c>
      <c r="F11" s="13"/>
      <c r="G11" s="13">
        <f t="shared" ref="G11:K11" si="0">AVERAGE(G3:G10)</f>
        <v>0.58545501179527459</v>
      </c>
      <c r="H11" s="13">
        <f t="shared" si="0"/>
        <v>0.60473420648835541</v>
      </c>
      <c r="I11" s="13">
        <f t="shared" si="0"/>
        <v>0.62567965936846992</v>
      </c>
      <c r="J11" s="13">
        <f t="shared" si="0"/>
        <v>0.65979590377770314</v>
      </c>
      <c r="K11" s="13">
        <f t="shared" si="0"/>
        <v>0.67973591643385545</v>
      </c>
      <c r="L11" s="24">
        <f>AVERAGE($L$3:$L$10)</f>
        <v>0.65964230755343989</v>
      </c>
      <c r="M11" s="24">
        <f>AVERAGE($M$3:$M$10)</f>
        <v>0.65944040426984396</v>
      </c>
      <c r="N11" s="24">
        <f>AVERAGE($N$3:$N$10)</f>
        <v>0.68205206701531962</v>
      </c>
      <c r="O11" s="24">
        <f>AVERAGE($O$3:$O$10)</f>
        <v>0.69371079839765981</v>
      </c>
    </row>
    <row r="12" spans="1:15" x14ac:dyDescent="0.25">
      <c r="A12">
        <v>14</v>
      </c>
      <c r="C12" s="12" t="s">
        <v>671</v>
      </c>
      <c r="G12" s="13">
        <f>AVERAGE($E$3:$E$10)</f>
        <v>0.69360382622107819</v>
      </c>
      <c r="H12" s="13">
        <f>AVERAGE($L$3:$L$10)</f>
        <v>0.65964230755343989</v>
      </c>
      <c r="I12" s="13">
        <f>AVERAGE($M$3:$M$10)</f>
        <v>0.65944040426984396</v>
      </c>
      <c r="J12" s="13">
        <f>AVERAGE($N$3:$N$10)</f>
        <v>0.68205206701531962</v>
      </c>
      <c r="K12" s="13">
        <f>AVERAGE($O$3:$O$10)</f>
        <v>0.69371079839765981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R4" workbookViewId="0">
      <selection activeCell="AI23" sqref="AI23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39" t="s">
        <v>673</v>
      </c>
      <c r="E1" s="39"/>
      <c r="F1" s="39"/>
      <c r="G1" s="39"/>
      <c r="H1" s="39"/>
      <c r="I1" s="40" t="s">
        <v>674</v>
      </c>
      <c r="J1" s="40"/>
      <c r="K1" s="40"/>
      <c r="L1" s="40"/>
      <c r="M1" s="40"/>
    </row>
    <row r="2" spans="1:13" x14ac:dyDescent="0.25">
      <c r="G2" s="12" t="s">
        <v>390</v>
      </c>
      <c r="I2" s="25"/>
      <c r="J2" s="25"/>
      <c r="K2" s="26"/>
      <c r="L2" s="27" t="s">
        <v>390</v>
      </c>
      <c r="M2" s="26"/>
    </row>
    <row r="3" spans="1:13" s="12" customFormat="1" x14ac:dyDescent="0.25">
      <c r="A3" s="12" t="s">
        <v>221</v>
      </c>
      <c r="B3" s="12" t="s">
        <v>220</v>
      </c>
      <c r="C3" s="12" t="s">
        <v>0</v>
      </c>
      <c r="D3" s="15" t="s">
        <v>336</v>
      </c>
      <c r="E3" s="15" t="s">
        <v>335</v>
      </c>
      <c r="F3" s="12" t="s">
        <v>334</v>
      </c>
      <c r="G3" s="12" t="s">
        <v>334</v>
      </c>
      <c r="H3" s="12" t="s">
        <v>337</v>
      </c>
      <c r="I3" s="28" t="s">
        <v>336</v>
      </c>
      <c r="J3" s="28" t="s">
        <v>335</v>
      </c>
      <c r="K3" s="27" t="s">
        <v>334</v>
      </c>
      <c r="L3" s="27" t="s">
        <v>334</v>
      </c>
      <c r="M3" s="27" t="s">
        <v>337</v>
      </c>
    </row>
    <row r="4" spans="1:13" x14ac:dyDescent="0.25">
      <c r="A4">
        <v>5</v>
      </c>
      <c r="B4" t="s">
        <v>654</v>
      </c>
      <c r="C4" s="12" t="s">
        <v>130</v>
      </c>
      <c r="D4" s="14">
        <f>AVERAGEIF('Summary new'!$E:$E,_xlfn.CONCAT($B4,"_Longest"),'Summary new'!$J:$J)</f>
        <v>161.92844176292394</v>
      </c>
      <c r="E4" s="14">
        <f>AVERAGEIF('Summary new'!$E:$E,_xlfn.CONCAT($B4,"_Standard"),'Summary new'!$J:$J)</f>
        <v>150.45717358589118</v>
      </c>
      <c r="F4" s="14">
        <f>AVERAGEIF('Summary new'!$E:$E,_xlfn.CONCAT($B4,"_Full"),'Summary new'!$J:$J)</f>
        <v>60.388697862625072</v>
      </c>
      <c r="G4" s="14">
        <f>AVERAGEIF('Summary new'!$E:$E,_xlfn.CONCAT($B4,"_Full"),'Summary new'!$H:$H)</f>
        <v>70.613304615020681</v>
      </c>
      <c r="H4" s="14">
        <f>AVERAGEIF('Summary new'!$E:$E,_xlfn.CONCAT($B4,"_Facing"),'Summary new'!$J:$J)</f>
        <v>74.050285220146137</v>
      </c>
      <c r="I4" s="25">
        <f>AVERAGEIF('Summary new'!$E:$E,_xlfn.CONCAT($B4,"_Longest"),'Summary new'!$K:$K)</f>
        <v>116.14524888992274</v>
      </c>
      <c r="J4" s="25">
        <f>AVERAGEIF('Summary new'!$E:$E,_xlfn.CONCAT($B4,"_Standard"),'Summary new'!$K:$K)</f>
        <v>107.48500144481636</v>
      </c>
      <c r="K4" s="25">
        <f>AVERAGEIF('Summary new'!$E:$E,_xlfn.CONCAT($B4,"_Full"),'Summary new'!$K:$K)</f>
        <v>40.982125163078287</v>
      </c>
      <c r="L4" s="25">
        <f>AVERAGEIF('Summary new'!$E:$E,_xlfn.CONCAT($B4,"_Full"),'Summary new'!$I:$I)</f>
        <v>47.147625327110248</v>
      </c>
      <c r="M4" s="25">
        <f>AVERAGEIF('Summary new'!$E:$E,_xlfn.CONCAT($B4,"_Facing"),'Summary new'!$K:$K)</f>
        <v>47.953624784946392</v>
      </c>
    </row>
    <row r="5" spans="1:13" x14ac:dyDescent="0.25">
      <c r="A5">
        <v>6</v>
      </c>
      <c r="B5" t="s">
        <v>655</v>
      </c>
      <c r="C5" s="12" t="s">
        <v>132</v>
      </c>
      <c r="D5" s="14">
        <f>AVERAGEIF('Summary new'!$E:$E,_xlfn.CONCAT($B5,"_Longest"),'Summary new'!$J:$J)</f>
        <v>192.12978887557961</v>
      </c>
      <c r="E5" s="14">
        <f>AVERAGEIF('Summary new'!$E:$E,_xlfn.CONCAT($B5,"_Standard"),'Summary new'!$J:$J)</f>
        <v>189.03154778480516</v>
      </c>
      <c r="F5" s="14">
        <f>AVERAGEIF('Summary new'!$E:$E,_xlfn.CONCAT($B5,"_Full"),'Summary new'!$J:$J)</f>
        <v>94.803881168365166</v>
      </c>
      <c r="G5" s="14">
        <f>AVERAGEIF('Summary new'!$E:$E,_xlfn.CONCAT($B5,"_Full"),'Summary new'!$H:$H)</f>
        <v>103.17073059082006</v>
      </c>
      <c r="H5" s="14">
        <f>AVERAGEIF('Summary new'!$E:$E,_xlfn.CONCAT($B5,"_Facing"),'Summary new'!$J:$J)</f>
        <v>93.064581155776608</v>
      </c>
      <c r="I5" s="25">
        <f>AVERAGEIF('Summary new'!$E:$E,_xlfn.CONCAT($B5,"_Longest"),'Summary new'!$K:$K)</f>
        <v>137.90037405490864</v>
      </c>
      <c r="J5" s="25">
        <f>AVERAGEIF('Summary new'!$E:$E,_xlfn.CONCAT($B5,"_Standard"),'Summary new'!$K:$K)</f>
        <v>135.50675082206703</v>
      </c>
      <c r="K5" s="25">
        <f>AVERAGEIF('Summary new'!$E:$E,_xlfn.CONCAT($B5,"_Full"),'Summary new'!$K:$K)</f>
        <v>59.759875178337047</v>
      </c>
      <c r="L5" s="25">
        <f>AVERAGEIF('Summary new'!$E:$E,_xlfn.CONCAT($B5,"_Full"),'Summary new'!$I:$I)</f>
        <v>64.60187506675716</v>
      </c>
      <c r="M5" s="25">
        <f>AVERAGEIF('Summary new'!$E:$E,_xlfn.CONCAT($B5,"_Facing"),'Summary new'!$K:$K)</f>
        <v>58.879875659942577</v>
      </c>
    </row>
    <row r="6" spans="1:13" x14ac:dyDescent="0.25">
      <c r="A6">
        <v>7</v>
      </c>
      <c r="B6" t="s">
        <v>656</v>
      </c>
      <c r="C6" s="12" t="s">
        <v>133</v>
      </c>
      <c r="D6" s="14">
        <f>AVERAGEIF('Summary new'!$E:$E,_xlfn.CONCAT($B6,"_Longest"),'Summary new'!$J:$J)</f>
        <v>216.70848393440218</v>
      </c>
      <c r="E6" s="14">
        <f>AVERAGEIF('Summary new'!$E:$E,_xlfn.CONCAT($B6,"_Standard"),'Summary new'!$J:$J)</f>
        <v>209.51518177986114</v>
      </c>
      <c r="F6" s="14">
        <f>AVERAGEIF('Summary new'!$E:$E,_xlfn.CONCAT($B6,"_Full"),'Summary new'!$J:$J)</f>
        <v>157.34912943840001</v>
      </c>
      <c r="G6" s="14">
        <f>AVERAGEIF('Summary new'!$E:$E,_xlfn.CONCAT($B6,"_Full"),'Summary new'!$H:$H)</f>
        <v>166.54399824142425</v>
      </c>
      <c r="H6" s="14">
        <f>AVERAGEIF('Summary new'!$E:$E,_xlfn.CONCAT($B6,"_Facing"),'Summary new'!$J:$J)</f>
        <v>123.09001803398081</v>
      </c>
      <c r="I6" s="25">
        <f>AVERAGEIF('Summary new'!$E:$E,_xlfn.CONCAT($B6,"_Longest"),'Summary new'!$K:$K)</f>
        <v>157.23862433433516</v>
      </c>
      <c r="J6" s="25">
        <f>AVERAGEIF('Summary new'!$E:$E,_xlfn.CONCAT($B6,"_Standard"),'Summary new'!$K:$K)</f>
        <v>151.70312404632543</v>
      </c>
      <c r="K6" s="25">
        <f>AVERAGEIF('Summary new'!$E:$E,_xlfn.CONCAT($B6,"_Full"),'Summary new'!$K:$K)</f>
        <v>101.36975085735304</v>
      </c>
      <c r="L6" s="25">
        <f>AVERAGEIF('Summary new'!$E:$E,_xlfn.CONCAT($B6,"_Full"),'Summary new'!$I:$I)</f>
        <v>106.61974978446945</v>
      </c>
      <c r="M6" s="25">
        <f>AVERAGEIF('Summary new'!$E:$E,_xlfn.CONCAT($B6,"_Facing"),'Summary new'!$K:$K)</f>
        <v>81.545874834060527</v>
      </c>
    </row>
    <row r="7" spans="1:13" x14ac:dyDescent="0.25">
      <c r="A7">
        <v>8</v>
      </c>
      <c r="B7" t="s">
        <v>657</v>
      </c>
      <c r="C7" s="12" t="s">
        <v>134</v>
      </c>
      <c r="D7" s="14">
        <f>AVERAGEIF('Summary new'!$E:$E,_xlfn.CONCAT($B7,"_Longest"),'Summary new'!$J:$J)</f>
        <v>206.58942294120749</v>
      </c>
      <c r="E7" s="14">
        <f>AVERAGEIF('Summary new'!$E:$E,_xlfn.CONCAT($B7,"_Standard"),'Summary new'!$J:$J)</f>
        <v>198.95444059371914</v>
      </c>
      <c r="F7" s="14">
        <f>AVERAGEIF('Summary new'!$E:$E,_xlfn.CONCAT($B7,"_Full"),'Summary new'!$J:$J)</f>
        <v>177.24203753471329</v>
      </c>
      <c r="G7" s="14">
        <f>AVERAGEIF('Summary new'!$E:$E,_xlfn.CONCAT($B7,"_Full"),'Summary new'!$H:$H)</f>
        <v>190.28046703338595</v>
      </c>
      <c r="H7" s="14">
        <f>AVERAGEIF('Summary new'!$E:$E,_xlfn.CONCAT($B7,"_Facing"),'Summary new'!$J:$J)</f>
        <v>175.82400178909265</v>
      </c>
      <c r="I7" s="25">
        <f>AVERAGEIF('Summary new'!$E:$E,_xlfn.CONCAT($B7,"_Longest"),'Summary new'!$K:$K)</f>
        <v>146.55225050449337</v>
      </c>
      <c r="J7" s="25">
        <f>AVERAGEIF('Summary new'!$E:$E,_xlfn.CONCAT($B7,"_Standard"),'Summary new'!$K:$K)</f>
        <v>141.85250139236427</v>
      </c>
      <c r="K7" s="25">
        <f>AVERAGEIF('Summary new'!$E:$E,_xlfn.CONCAT($B7,"_Full"),'Summary new'!$K:$K)</f>
        <v>108.29600059986106</v>
      </c>
      <c r="L7" s="25">
        <f>AVERAGEIF('Summary new'!$E:$E,_xlfn.CONCAT($B7,"_Full"),'Summary new'!$I:$I)</f>
        <v>115.56837511062608</v>
      </c>
      <c r="M7" s="25">
        <f>AVERAGEIF('Summary new'!$E:$E,_xlfn.CONCAT($B7,"_Facing"),'Summary new'!$K:$K)</f>
        <v>108.81800019741053</v>
      </c>
    </row>
    <row r="8" spans="1:13" x14ac:dyDescent="0.25">
      <c r="A8">
        <v>9</v>
      </c>
      <c r="B8" t="s">
        <v>658</v>
      </c>
      <c r="C8" s="12" t="s">
        <v>135</v>
      </c>
      <c r="D8" s="14">
        <f>AVERAGEIF('Summary new'!$E:$E,_xlfn.CONCAT($B8,"_Longest"),'Summary new'!$J:$J)</f>
        <v>151.64979696273781</v>
      </c>
      <c r="E8" s="14">
        <f>AVERAGEIF('Summary new'!$E:$E,_xlfn.CONCAT($B8,"_Standard"),'Summary new'!$J:$J)</f>
        <v>154.60777449607824</v>
      </c>
      <c r="F8" s="14">
        <f>AVERAGEIF('Summary new'!$E:$E,_xlfn.CONCAT($B8,"_Full"),'Summary new'!$J:$J)</f>
        <v>77.529396533965894</v>
      </c>
      <c r="G8" s="14">
        <f>AVERAGEIF('Summary new'!$E:$E,_xlfn.CONCAT($B8,"_Full"),'Summary new'!$H:$H)</f>
        <v>88.539326190948259</v>
      </c>
      <c r="H8" s="14">
        <f>AVERAGEIF('Summary new'!$E:$E,_xlfn.CONCAT($B8,"_Facing"),'Summary new'!$J:$J)</f>
        <v>76.709944725036507</v>
      </c>
      <c r="I8" s="25">
        <f>AVERAGEIF('Summary new'!$E:$E,_xlfn.CONCAT($B8,"_Longest"),'Summary new'!$K:$K)</f>
        <v>106.9988739490506</v>
      </c>
      <c r="J8" s="25">
        <f>AVERAGEIF('Summary new'!$E:$E,_xlfn.CONCAT($B8,"_Standard"),'Summary new'!$K:$K)</f>
        <v>109.44512438774086</v>
      </c>
      <c r="K8" s="25">
        <f>AVERAGEIF('Summary new'!$E:$E,_xlfn.CONCAT($B8,"_Full"),'Summary new'!$K:$K)</f>
        <v>47.797875165939224</v>
      </c>
      <c r="L8" s="25">
        <f>AVERAGEIF('Summary new'!$E:$E,_xlfn.CONCAT($B8,"_Full"),'Summary new'!$I:$I)</f>
        <v>54.206999540328852</v>
      </c>
      <c r="M8" s="25">
        <f>AVERAGEIF('Summary new'!$E:$E,_xlfn.CONCAT($B8,"_Facing"),'Summary new'!$K:$K)</f>
        <v>47.386375069618119</v>
      </c>
    </row>
    <row r="9" spans="1:13" x14ac:dyDescent="0.25">
      <c r="A9">
        <v>10</v>
      </c>
      <c r="B9" t="s">
        <v>659</v>
      </c>
      <c r="C9" s="12" t="s">
        <v>136</v>
      </c>
      <c r="D9" s="14">
        <f>AVERAGEIF('Summary new'!$E:$E,_xlfn.CONCAT($B9,"_Longest"),'Summary new'!$J:$J)</f>
        <v>187.84530472755409</v>
      </c>
      <c r="E9" s="14">
        <f>AVERAGEIF('Summary new'!$E:$E,_xlfn.CONCAT($B9,"_Standard"),'Summary new'!$J:$J)</f>
        <v>162.09048748016338</v>
      </c>
      <c r="F9" s="14">
        <f>AVERAGEIF('Summary new'!$E:$E,_xlfn.CONCAT($B9,"_Full"),'Summary new'!$J:$J)</f>
        <v>76.892030954360848</v>
      </c>
      <c r="G9" s="14">
        <f>AVERAGEIF('Summary new'!$E:$E,_xlfn.CONCAT($B9,"_Full"),'Summary new'!$H:$H)</f>
        <v>87.826298713683968</v>
      </c>
      <c r="H9" s="14">
        <f>AVERAGEIF('Summary new'!$E:$E,_xlfn.CONCAT($B9,"_Facing"),'Summary new'!$J:$J)</f>
        <v>73.50038671493526</v>
      </c>
      <c r="I9" s="25">
        <f>AVERAGEIF('Summary new'!$E:$E,_xlfn.CONCAT($B9,"_Longest"),'Summary new'!$K:$K)</f>
        <v>138.12037587165815</v>
      </c>
      <c r="J9" s="25">
        <f>AVERAGEIF('Summary new'!$E:$E,_xlfn.CONCAT($B9,"_Standard"),'Summary new'!$K:$K)</f>
        <v>116.11825120449033</v>
      </c>
      <c r="K9" s="25">
        <f>AVERAGEIF('Summary new'!$E:$E,_xlfn.CONCAT($B9,"_Full"),'Summary new'!$K:$K)</f>
        <v>47.246874809264973</v>
      </c>
      <c r="L9" s="25">
        <f>AVERAGEIF('Summary new'!$E:$E,_xlfn.CONCAT($B9,"_Full"),'Summary new'!$I:$I)</f>
        <v>53.549249172210565</v>
      </c>
      <c r="M9" s="25">
        <f>AVERAGEIF('Summary new'!$E:$E,_xlfn.CONCAT($B9,"_Facing"),'Summary new'!$K:$K)</f>
        <v>45.548875808715728</v>
      </c>
    </row>
    <row r="10" spans="1:13" x14ac:dyDescent="0.25">
      <c r="A10">
        <v>11</v>
      </c>
      <c r="B10" t="s">
        <v>660</v>
      </c>
      <c r="C10" s="12" t="s">
        <v>137</v>
      </c>
      <c r="D10" s="14">
        <f>AVERAGEIF('Summary new'!$E:$E,_xlfn.CONCAT($B10,"_Longest"),'Summary new'!$J:$J)</f>
        <v>174.8057892322538</v>
      </c>
      <c r="E10" s="14">
        <f>AVERAGEIF('Summary new'!$E:$E,_xlfn.CONCAT($B10,"_Standard"),'Summary new'!$J:$J)</f>
        <v>170.90888023376453</v>
      </c>
      <c r="F10" s="14">
        <f>AVERAGEIF('Summary new'!$E:$E,_xlfn.CONCAT($B10,"_Full"),'Summary new'!$J:$J)</f>
        <v>101.26701068878144</v>
      </c>
      <c r="G10" s="14">
        <f>AVERAGEIF('Summary new'!$E:$E,_xlfn.CONCAT($B10,"_Full"),'Summary new'!$H:$H)</f>
        <v>110.02065086364732</v>
      </c>
      <c r="H10" s="14">
        <f>AVERAGEIF('Summary new'!$E:$E,_xlfn.CONCAT($B10,"_Facing"),'Summary new'!$J:$J)</f>
        <v>89.455699682235533</v>
      </c>
      <c r="I10" s="25">
        <f>AVERAGEIF('Summary new'!$E:$E,_xlfn.CONCAT($B10,"_Longest"),'Summary new'!$K:$K)</f>
        <v>125.31624770164464</v>
      </c>
      <c r="J10" s="25">
        <f>AVERAGEIF('Summary new'!$E:$E,_xlfn.CONCAT($B10,"_Standard"),'Summary new'!$K:$K)</f>
        <v>122.09687650203686</v>
      </c>
      <c r="K10" s="25">
        <f>AVERAGEIF('Summary new'!$E:$E,_xlfn.CONCAT($B10,"_Full"),'Summary new'!$K:$K)</f>
        <v>62.560001015662863</v>
      </c>
      <c r="L10" s="25">
        <f>AVERAGEIF('Summary new'!$E:$E,_xlfn.CONCAT($B10,"_Full"),'Summary new'!$I:$I)</f>
        <v>67.487124919891158</v>
      </c>
      <c r="M10" s="25">
        <f>AVERAGEIF('Summary new'!$E:$E,_xlfn.CONCAT($B10,"_Facing"),'Summary new'!$K:$K)</f>
        <v>56.48674941062923</v>
      </c>
    </row>
    <row r="11" spans="1:13" x14ac:dyDescent="0.25">
      <c r="A11">
        <v>12</v>
      </c>
      <c r="B11" t="s">
        <v>661</v>
      </c>
      <c r="C11" s="12" t="s">
        <v>138</v>
      </c>
      <c r="D11" s="14">
        <f>AVERAGEIF('Summary new'!$E:$E,_xlfn.CONCAT($B11,"_Longest"),'Summary new'!$J:$J)</f>
        <v>196.29970502853365</v>
      </c>
      <c r="E11" s="14">
        <f>AVERAGEIF('Summary new'!$E:$E,_xlfn.CONCAT($B11,"_Standard"),'Summary new'!$J:$J)</f>
        <v>173.48705172538737</v>
      </c>
      <c r="F11" s="14">
        <f>AVERAGEIF('Summary new'!$E:$E,_xlfn.CONCAT($B11,"_Full"),'Summary new'!$J:$J)</f>
        <v>138.66225004196147</v>
      </c>
      <c r="G11" s="14">
        <f>AVERAGEIF('Summary new'!$E:$E,_xlfn.CONCAT($B11,"_Full"),'Summary new'!$H:$H)</f>
        <v>153.32375288009618</v>
      </c>
      <c r="H11" s="14">
        <f>AVERAGEIF('Summary new'!$E:$E,_xlfn.CONCAT($B11,"_Facing"),'Summary new'!$J:$J)</f>
        <v>146.21638298034645</v>
      </c>
      <c r="I11" s="25">
        <f>AVERAGEIF('Summary new'!$E:$E,_xlfn.CONCAT($B11,"_Longest"),'Summary new'!$K:$K)</f>
        <v>144.06125152111031</v>
      </c>
      <c r="J11" s="25">
        <f>AVERAGEIF('Summary new'!$E:$E,_xlfn.CONCAT($B11,"_Standard"),'Summary new'!$K:$K)</f>
        <v>124.71450090408302</v>
      </c>
      <c r="K11" s="25">
        <f>AVERAGEIF('Summary new'!$E:$E,_xlfn.CONCAT($B11,"_Full"),'Summary new'!$K:$K)</f>
        <v>84.338625431060649</v>
      </c>
      <c r="L11" s="25">
        <f>AVERAGEIF('Summary new'!$E:$E,_xlfn.CONCAT($B11,"_Full"),'Summary new'!$I:$I)</f>
        <v>90.786749839782559</v>
      </c>
      <c r="M11" s="25">
        <f>AVERAGEIF('Summary new'!$E:$E,_xlfn.CONCAT($B11,"_Facing"),'Summary new'!$K:$K)</f>
        <v>88.842249631881543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workbookViewId="0">
      <selection activeCell="J24" sqref="J24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3.42578125" bestFit="1" customWidth="1"/>
    <col min="4" max="7" width="8.140625" style="2" customWidth="1"/>
    <col min="8" max="8" width="9.140625" style="2"/>
  </cols>
  <sheetData>
    <row r="1" spans="1:11" s="23" customFormat="1" ht="41.25" customHeight="1" x14ac:dyDescent="0.25">
      <c r="A1" s="4" t="s">
        <v>221</v>
      </c>
      <c r="B1" s="4" t="s">
        <v>220</v>
      </c>
      <c r="C1" s="4" t="s">
        <v>0</v>
      </c>
      <c r="D1" s="22" t="s">
        <v>391</v>
      </c>
      <c r="E1" s="22" t="s">
        <v>392</v>
      </c>
      <c r="F1" s="7" t="s">
        <v>393</v>
      </c>
      <c r="G1" s="7" t="s">
        <v>394</v>
      </c>
      <c r="H1" s="29" t="s">
        <v>662</v>
      </c>
      <c r="I1" s="30" t="s">
        <v>663</v>
      </c>
      <c r="J1" s="30" t="s">
        <v>664</v>
      </c>
      <c r="K1" s="30" t="s">
        <v>665</v>
      </c>
    </row>
    <row r="2" spans="1:11" x14ac:dyDescent="0.25">
      <c r="A2">
        <v>5</v>
      </c>
      <c r="B2" t="s">
        <v>358</v>
      </c>
      <c r="C2" s="12" t="s">
        <v>130</v>
      </c>
      <c r="D2" s="14">
        <f>AVERAGEIF('Summary new'!$E:$E,$B2,'Summary new'!$AA:$AA)/AVERAGEIF('Summary new'!$E:$E,$B2,'Summary new'!$AC:$AC)</f>
        <v>36.805863295821474</v>
      </c>
      <c r="E2" s="14">
        <f>AVERAGEIF('Summary new'!$E:$E,$B2,'Summary new'!$AB:$AB)/AVERAGEIF('Summary new'!$E:$E,$B2,'Summary new'!$AD:$AD)</f>
        <v>1.9783636504660387</v>
      </c>
      <c r="F2" s="14">
        <f>AVERAGEIF('Summary new'!$E:$E,$B2,'Summary new'!$AE:$AE)/AVERAGEIF('Summary new'!$E:$E,$B2,'Summary new'!$AG:$AG)</f>
        <v>3.1794274016517239</v>
      </c>
      <c r="G2" s="14">
        <f>AVERAGEIF('Summary new'!$E:$E,$B2,'Summary new'!$AF:$AF)/AVERAGEIF('Summary new'!$E:$E,$B2,'Summary new'!$AH:$AH)</f>
        <v>7.2610963813770306</v>
      </c>
      <c r="H2" s="25">
        <f>AVERAGEIF('Summary new'!$E:$E,$B2,'Summary new'!$AC:$AC)</f>
        <v>60.808796882629359</v>
      </c>
      <c r="I2" s="25">
        <f>AVERAGEIF('Summary new'!$E:$E,$B2,'Summary new'!$AD:$AD)</f>
        <v>77.049792289733858</v>
      </c>
      <c r="J2" s="25">
        <f>AVERAGEIF('Summary new'!$E:$E,$B2,'Summary new'!$AG:$AG)</f>
        <v>2.0449951440095835</v>
      </c>
      <c r="K2" s="25">
        <f>AVERAGEIF('Summary new'!$E:$E,$B2,'Summary new'!$AH:$AH)</f>
        <v>1.3386719822883562</v>
      </c>
    </row>
    <row r="3" spans="1:11" x14ac:dyDescent="0.25">
      <c r="A3">
        <v>6</v>
      </c>
      <c r="B3" t="s">
        <v>359</v>
      </c>
      <c r="C3" s="12" t="s">
        <v>132</v>
      </c>
      <c r="D3" s="14">
        <f>AVERAGEIF('Summary new'!$E:$E,$B3,'Summary new'!$AA:$AA)/AVERAGEIF('Summary new'!$E:$E,$B3,'Summary new'!$AC:$AC)</f>
        <v>42.654919526215991</v>
      </c>
      <c r="E3" s="14">
        <f>AVERAGEIF('Summary new'!$E:$E,$B3,'Summary new'!$AB:$AB)/AVERAGEIF('Summary new'!$E:$E,$B3,'Summary new'!$AD:$AD)</f>
        <v>1.9691033991542943</v>
      </c>
      <c r="F3" s="14">
        <f>AVERAGEIF('Summary new'!$E:$E,$B3,'Summary new'!$AE:$AE)</f>
        <v>7.3292987169697756</v>
      </c>
      <c r="G3" s="14">
        <f>AVERAGEIF('Summary new'!$E:$E,$B3,'Summary new'!$AF:$AF)/AVERAGEIF('Summary new'!$E:$E,$B3,'Summary new'!$AH:$AH)</f>
        <v>7.2767470830299787</v>
      </c>
      <c r="H3" s="25">
        <f>AVERAGEIF('Summary new'!$E:$E,$B3,'Summary new'!$AC:$AC)</f>
        <v>58.053749561309772</v>
      </c>
      <c r="I3" s="25">
        <f>AVERAGEIF('Summary new'!$E:$E,$B3,'Summary new'!$AD:$AD)</f>
        <v>77.049792289733858</v>
      </c>
      <c r="J3" s="25">
        <f>AVERAGEIF('Summary new'!$E:$E,$B3,'Summary new'!$AG:$AG)</f>
        <v>1.995674583315844</v>
      </c>
      <c r="K3" s="25">
        <f>AVERAGEIF('Summary new'!$E:$E,$B3,'Summary new'!$AH:$AH)</f>
        <v>1.3386719822883562</v>
      </c>
    </row>
    <row r="4" spans="1:11" x14ac:dyDescent="0.25">
      <c r="A4">
        <v>7</v>
      </c>
      <c r="B4" t="s">
        <v>360</v>
      </c>
      <c r="C4" s="12" t="s">
        <v>133</v>
      </c>
      <c r="D4" s="14">
        <f>AVERAGEIF('Summary new'!$E:$E,$B4,'Summary new'!$AA:$AA)/AVERAGEIF('Summary new'!$E:$E,$B4,'Summary new'!$AC:$AC)</f>
        <v>11.700697128197195</v>
      </c>
      <c r="E4" s="14">
        <f>AVERAGEIF('Summary new'!$E:$E,$B4,'Summary new'!$AB:$AB)/AVERAGEIF('Summary new'!$E:$E,$B4,'Summary new'!$AD:$AD)</f>
        <v>1.9584041168762945</v>
      </c>
      <c r="F4" s="14">
        <f>AVERAGEIF('Summary new'!$E:$E,$B4,'Summary new'!$AE:$AE)</f>
        <v>8.520778850186602</v>
      </c>
      <c r="G4" s="14">
        <f>AVERAGEIF('Summary new'!$E:$E,$B4,'Summary new'!$AF:$AF)/AVERAGEIF('Summary new'!$E:$E,$B4,'Summary new'!$AH:$AH)</f>
        <v>7.2222081961641811</v>
      </c>
      <c r="H4" s="25">
        <f>AVERAGEIF('Summary new'!$E:$E,$B4,'Summary new'!$AC:$AC)</f>
        <v>34.261392116546588</v>
      </c>
      <c r="I4" s="25">
        <f>AVERAGEIF('Summary new'!$E:$E,$B4,'Summary new'!$AD:$AD)</f>
        <v>77.049792289733858</v>
      </c>
      <c r="J4" s="25">
        <f>AVERAGEIF('Summary new'!$E:$E,$B4,'Summary new'!$AG:$AG)</f>
        <v>1.6240231990814162</v>
      </c>
      <c r="K4" s="25">
        <f>AVERAGEIF('Summary new'!$E:$E,$B4,'Summary new'!$AH:$AH)</f>
        <v>1.3386719822883562</v>
      </c>
    </row>
    <row r="5" spans="1:11" x14ac:dyDescent="0.25">
      <c r="A5">
        <v>8</v>
      </c>
      <c r="B5" t="s">
        <v>361</v>
      </c>
      <c r="C5" s="12" t="s">
        <v>134</v>
      </c>
      <c r="D5" s="14">
        <f>AVERAGEIF('Summary new'!$E:$E,$B5,'Summary new'!$AA:$AA)/AVERAGEIF('Summary new'!$E:$E,$B5,'Summary new'!$AC:$AC)</f>
        <v>41.322951534343545</v>
      </c>
      <c r="E5" s="14">
        <f>AVERAGEIF('Summary new'!$E:$E,$B5,'Summary new'!$AB:$AB)/AVERAGEIF('Summary new'!$E:$E,$B5,'Summary new'!$AD:$AD)</f>
        <v>1.9749984478576001</v>
      </c>
      <c r="F5" s="14">
        <f>AVERAGEIF('Summary new'!$E:$E,$B5,'Summary new'!$AE:$AE)</f>
        <v>6.9677661480381934</v>
      </c>
      <c r="G5" s="14">
        <f>AVERAGEIF('Summary new'!$E:$E,$B5,'Summary new'!$AF:$AF)/AVERAGEIF('Summary new'!$E:$E,$B5,'Summary new'!$AH:$AH)</f>
        <v>7.2984280815972662</v>
      </c>
      <c r="H5" s="25">
        <f>AVERAGEIF('Summary new'!$E:$E,$B5,'Summary new'!$AC:$AC)</f>
        <v>53.76086330413812</v>
      </c>
      <c r="I5" s="25">
        <f>AVERAGEIF('Summary new'!$E:$E,$B5,'Summary new'!$AD:$AD)</f>
        <v>77.049792289733858</v>
      </c>
      <c r="J5" s="25">
        <f>AVERAGEIF('Summary new'!$E:$E,$B5,'Summary new'!$AG:$AG)</f>
        <v>1.7341987788677176</v>
      </c>
      <c r="K5" s="25">
        <f>AVERAGEIF('Summary new'!$E:$E,$B5,'Summary new'!$AH:$AH)</f>
        <v>1.3386719822883562</v>
      </c>
    </row>
    <row r="6" spans="1:11" x14ac:dyDescent="0.25">
      <c r="A6">
        <v>9</v>
      </c>
      <c r="B6" t="s">
        <v>362</v>
      </c>
      <c r="C6" s="12" t="s">
        <v>135</v>
      </c>
      <c r="D6" s="14">
        <f>AVERAGEIF('Summary new'!$E:$E,$B6,'Summary new'!$AA:$AA)/AVERAGEIF('Summary new'!$E:$E,$B6,'Summary new'!$AC:$AC)</f>
        <v>37.111930067760248</v>
      </c>
      <c r="E6" s="14">
        <f>AVERAGEIF('Summary new'!$E:$E,$B6,'Summary new'!$AB:$AB)/AVERAGEIF('Summary new'!$E:$E,$B6,'Summary new'!$AD:$AD)</f>
        <v>1.9685369666814185</v>
      </c>
      <c r="F6" s="14">
        <f>AVERAGEIF('Summary new'!$E:$E,$B6,'Summary new'!$AE:$AE)</f>
        <v>8.2049959313589955</v>
      </c>
      <c r="G6" s="14">
        <f>AVERAGEIF('Summary new'!$E:$E,$B6,'Summary new'!$AF:$AF)/AVERAGEIF('Summary new'!$E:$E,$B6,'Summary new'!$AH:$AH)</f>
        <v>7.20612297790312</v>
      </c>
      <c r="H6" s="25">
        <f>AVERAGEIF('Summary new'!$E:$E,$B6,'Summary new'!$AC:$AC)</f>
        <v>58.743951797485302</v>
      </c>
      <c r="I6" s="25">
        <f>AVERAGEIF('Summary new'!$E:$E,$B6,'Summary new'!$AD:$AD)</f>
        <v>77.049792289733858</v>
      </c>
      <c r="J6" s="25">
        <f>AVERAGEIF('Summary new'!$E:$E,$B6,'Summary new'!$AG:$AG)</f>
        <v>1.9609940946102087</v>
      </c>
      <c r="K6" s="25">
        <f>AVERAGEIF('Summary new'!$E:$E,$B6,'Summary new'!$AH:$AH)</f>
        <v>1.3386719822883562</v>
      </c>
    </row>
    <row r="7" spans="1:11" x14ac:dyDescent="0.25">
      <c r="A7">
        <v>10</v>
      </c>
      <c r="B7" t="s">
        <v>363</v>
      </c>
      <c r="C7" s="12" t="s">
        <v>136</v>
      </c>
      <c r="D7" s="14">
        <f>AVERAGEIF('Summary new'!$E:$E,$B7,'Summary new'!$AA:$AA)/AVERAGEIF('Summary new'!$E:$E,$B7,'Summary new'!$AC:$AC)</f>
        <v>38.833922228164461</v>
      </c>
      <c r="E7" s="14">
        <f>AVERAGEIF('Summary new'!$E:$E,$B7,'Summary new'!$AB:$AB)/AVERAGEIF('Summary new'!$E:$E,$B7,'Summary new'!$AD:$AD)</f>
        <v>1.9639233823260436</v>
      </c>
      <c r="F7" s="14">
        <f>AVERAGEIF('Summary new'!$E:$E,$B7,'Summary new'!$AE:$AE)</f>
        <v>8.529087377246455</v>
      </c>
      <c r="G7" s="14">
        <f>AVERAGEIF('Summary new'!$E:$E,$B7,'Summary new'!$AF:$AF)/AVERAGEIF('Summary new'!$E:$E,$B7,'Summary new'!$AH:$AH)</f>
        <v>7.2108929165293594</v>
      </c>
      <c r="H7" s="25">
        <f>AVERAGEIF('Summary new'!$E:$E,$B7,'Summary new'!$AC:$AC)</f>
        <v>57.231285095214801</v>
      </c>
      <c r="I7" s="25">
        <f>AVERAGEIF('Summary new'!$E:$E,$B7,'Summary new'!$AD:$AD)</f>
        <v>77.049792289733858</v>
      </c>
      <c r="J7" s="25">
        <f>AVERAGEIF('Summary new'!$E:$E,$B7,'Summary new'!$AG:$AG)</f>
        <v>1.9137028008699359</v>
      </c>
      <c r="K7" s="25">
        <f>AVERAGEIF('Summary new'!$E:$E,$B7,'Summary new'!$AH:$AH)</f>
        <v>1.3386719822883562</v>
      </c>
    </row>
    <row r="8" spans="1:11" x14ac:dyDescent="0.25">
      <c r="A8">
        <v>11</v>
      </c>
      <c r="B8" t="s">
        <v>364</v>
      </c>
      <c r="C8" s="12" t="s">
        <v>137</v>
      </c>
      <c r="D8" s="14">
        <f>AVERAGEIF('Summary new'!$E:$E,$B8,'Summary new'!$AA:$AA)/AVERAGEIF('Summary new'!$E:$E,$B8,'Summary new'!$AC:$AC)</f>
        <v>36.815047897866414</v>
      </c>
      <c r="E8" s="14">
        <f>AVERAGEIF('Summary new'!$E:$E,$B8,'Summary new'!$AB:$AB)/AVERAGEIF('Summary new'!$E:$E,$B8,'Summary new'!$AD:$AD)</f>
        <v>1.9663714401650743</v>
      </c>
      <c r="F8" s="14">
        <f>AVERAGEIF('Summary new'!$E:$E,$B8,'Summary new'!$AE:$AE)</f>
        <v>8.9259091666899515</v>
      </c>
      <c r="G8" s="14">
        <f>AVERAGEIF('Summary new'!$E:$E,$B8,'Summary new'!$AF:$AF)/AVERAGEIF('Summary new'!$E:$E,$B8,'Summary new'!$AH:$AH)</f>
        <v>7.2402882434543363</v>
      </c>
      <c r="H8" s="25">
        <f>AVERAGEIF('Summary new'!$E:$E,$B8,'Summary new'!$AC:$AC)</f>
        <v>44.554901123046839</v>
      </c>
      <c r="I8" s="25">
        <f>AVERAGEIF('Summary new'!$E:$E,$B8,'Summary new'!$AD:$AD)</f>
        <v>77.049792289733858</v>
      </c>
      <c r="J8" s="25">
        <f>AVERAGEIF('Summary new'!$E:$E,$B8,'Summary new'!$AG:$AG)</f>
        <v>1.642763614654535</v>
      </c>
      <c r="K8" s="25">
        <f>AVERAGEIF('Summary new'!$E:$E,$B8,'Summary new'!$AH:$AH)</f>
        <v>1.3386719822883562</v>
      </c>
    </row>
    <row r="9" spans="1:11" x14ac:dyDescent="0.25">
      <c r="A9">
        <v>12</v>
      </c>
      <c r="B9" t="s">
        <v>365</v>
      </c>
      <c r="C9" s="12" t="s">
        <v>138</v>
      </c>
      <c r="D9" s="14">
        <f>AVERAGEIF('Summary new'!$E:$E,$B9,'Summary new'!$AA:$AA)/AVERAGEIF('Summary new'!$E:$E,$B9,'Summary new'!$AC:$AC)</f>
        <v>35.176613697843628</v>
      </c>
      <c r="E9" s="14">
        <f>AVERAGEIF('Summary new'!$E:$E,$B9,'Summary new'!$AB:$AB)/AVERAGEIF('Summary new'!$E:$E,$B9,'Summary new'!$AD:$AD)</f>
        <v>1.9702990437993648</v>
      </c>
      <c r="F9" s="14">
        <f>AVERAGEIF('Summary new'!$E:$E,$B9,'Summary new'!$AE:$AE)</f>
        <v>7.9109387588687046</v>
      </c>
      <c r="G9" s="14">
        <f>AVERAGEIF('Summary new'!$E:$E,$B9,'Summary new'!$AF:$AF)/AVERAGEIF('Summary new'!$E:$E,$B9,'Summary new'!$AH:$AH)</f>
        <v>7.2324056853049239</v>
      </c>
      <c r="H9" s="25">
        <f>AVERAGEIF('Summary new'!$E:$E,$B9,'Summary new'!$AC:$AC)</f>
        <v>55.287062644958468</v>
      </c>
      <c r="I9" s="25">
        <f>AVERAGEIF('Summary new'!$E:$E,$B9,'Summary new'!$AD:$AD)</f>
        <v>77.049792289733858</v>
      </c>
      <c r="J9" s="25">
        <f>AVERAGEIF('Summary new'!$E:$E,$B9,'Summary new'!$AG:$AG)</f>
        <v>1.8559971004724449</v>
      </c>
      <c r="K9" s="25">
        <f>AVERAGEIF('Summary new'!$E:$E,$B9,'Summary new'!$AH:$AH)</f>
        <v>1.3386719822883562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data</vt:lpstr>
      <vt:lpstr>Summary new</vt:lpstr>
      <vt:lpstr>Data</vt:lpstr>
      <vt:lpstr>Summary</vt:lpstr>
      <vt:lpstr>Different properties summary</vt:lpstr>
      <vt:lpstr>Breakeven chart and overlapping</vt:lpstr>
      <vt:lpstr>Octree performance</vt:lpstr>
      <vt:lpstr>Hit% Sponza vs Random100 chart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2024-05-25T17:28:12Z</dcterms:modified>
</cp:coreProperties>
</file>