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EADC1A2D-75CB-48A1-9BFF-08FFB44BC15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Шаблон финансовой модели Создай" sheetId="1" r:id="rId1"/>
    <sheet name="Инвест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k771MynV8emqsVQk16wBNAuZ/LtS0884oD3NFNmmE9U="/>
    </ext>
  </extLst>
</workbook>
</file>

<file path=xl/calcChain.xml><?xml version="1.0" encoding="utf-8"?>
<calcChain xmlns="http://schemas.openxmlformats.org/spreadsheetml/2006/main">
  <c r="L13" i="1" l="1"/>
  <c r="D13" i="1"/>
  <c r="E13" i="1"/>
  <c r="F13" i="1"/>
  <c r="G13" i="1"/>
  <c r="H13" i="1"/>
  <c r="I13" i="1"/>
  <c r="J13" i="1"/>
  <c r="K13" i="1"/>
  <c r="M13" i="1"/>
  <c r="N13" i="1"/>
  <c r="C13" i="1"/>
  <c r="D22" i="1"/>
  <c r="D17" i="1" s="1"/>
  <c r="E22" i="1"/>
  <c r="E17" i="1" s="1"/>
  <c r="F22" i="1"/>
  <c r="G22" i="1"/>
  <c r="G17" i="1" s="1"/>
  <c r="H22" i="1"/>
  <c r="I22" i="1"/>
  <c r="I17" i="1" s="1"/>
  <c r="J22" i="1"/>
  <c r="J17" i="1" s="1"/>
  <c r="K22" i="1"/>
  <c r="K17" i="1" s="1"/>
  <c r="L22" i="1"/>
  <c r="L17" i="1" s="1"/>
  <c r="M22" i="1"/>
  <c r="M17" i="1" s="1"/>
  <c r="N22" i="1"/>
  <c r="N17" i="1" s="1"/>
  <c r="F17" i="1"/>
  <c r="D4" i="1"/>
  <c r="E4" i="1"/>
  <c r="F4" i="1"/>
  <c r="G4" i="1"/>
  <c r="G26" i="1" s="1"/>
  <c r="H4" i="1"/>
  <c r="I4" i="1"/>
  <c r="I3" i="2" s="1"/>
  <c r="J4" i="1"/>
  <c r="J3" i="2" s="1"/>
  <c r="K4" i="1"/>
  <c r="L4" i="1"/>
  <c r="M4" i="1"/>
  <c r="N4" i="1"/>
  <c r="C4" i="1"/>
  <c r="C3" i="2" s="1"/>
  <c r="C14" i="2"/>
  <c r="O8" i="2"/>
  <c r="O7" i="2"/>
  <c r="O6" i="2"/>
  <c r="N34" i="1"/>
  <c r="N9" i="2" s="1"/>
  <c r="M34" i="1"/>
  <c r="M9" i="2" s="1"/>
  <c r="L34" i="1"/>
  <c r="L9" i="2" s="1"/>
  <c r="K34" i="1"/>
  <c r="K9" i="2" s="1"/>
  <c r="J34" i="1"/>
  <c r="J9" i="2" s="1"/>
  <c r="I34" i="1"/>
  <c r="I9" i="2" s="1"/>
  <c r="H34" i="1"/>
  <c r="H9" i="2" s="1"/>
  <c r="G34" i="1"/>
  <c r="G9" i="2" s="1"/>
  <c r="F34" i="1"/>
  <c r="F9" i="2" s="1"/>
  <c r="E34" i="1"/>
  <c r="E9" i="2" s="1"/>
  <c r="D34" i="1"/>
  <c r="D9" i="2" s="1"/>
  <c r="C34" i="1"/>
  <c r="H17" i="1"/>
  <c r="C22" i="1"/>
  <c r="C17" i="1" s="1"/>
  <c r="O5" i="1"/>
  <c r="O17" i="1" l="1"/>
  <c r="O4" i="1"/>
  <c r="I9" i="1"/>
  <c r="I5" i="2" s="1"/>
  <c r="F9" i="1"/>
  <c r="F5" i="2" s="1"/>
  <c r="H9" i="1"/>
  <c r="H5" i="2" s="1"/>
  <c r="K9" i="1"/>
  <c r="K5" i="2" s="1"/>
  <c r="L9" i="1"/>
  <c r="L5" i="2" s="1"/>
  <c r="H26" i="1"/>
  <c r="J26" i="1"/>
  <c r="O34" i="1"/>
  <c r="G9" i="1"/>
  <c r="G5" i="2" s="1"/>
  <c r="M9" i="1"/>
  <c r="M5" i="2" s="1"/>
  <c r="E9" i="1"/>
  <c r="E5" i="2" s="1"/>
  <c r="J9" i="1"/>
  <c r="J5" i="2" s="1"/>
  <c r="C9" i="2"/>
  <c r="O9" i="2" s="1"/>
  <c r="C26" i="1"/>
  <c r="I26" i="1"/>
  <c r="N9" i="1"/>
  <c r="N5" i="2" s="1"/>
  <c r="G3" i="2"/>
  <c r="D9" i="1"/>
  <c r="D5" i="2" s="1"/>
  <c r="C9" i="1"/>
  <c r="O3" i="2"/>
  <c r="L26" i="1"/>
  <c r="E3" i="2"/>
  <c r="M26" i="1"/>
  <c r="H3" i="2"/>
  <c r="K26" i="1"/>
  <c r="D3" i="2"/>
  <c r="O13" i="1"/>
  <c r="F3" i="2"/>
  <c r="N26" i="1"/>
  <c r="K3" i="2"/>
  <c r="L3" i="2"/>
  <c r="D26" i="1"/>
  <c r="M3" i="2"/>
  <c r="E26" i="1"/>
  <c r="N3" i="2"/>
  <c r="F26" i="1"/>
  <c r="O9" i="1" l="1"/>
  <c r="I7" i="1"/>
  <c r="I3" i="1" s="1"/>
  <c r="I38" i="1" s="1"/>
  <c r="I10" i="2" s="1"/>
  <c r="I11" i="2" s="1"/>
  <c r="G25" i="1"/>
  <c r="O8" i="1"/>
  <c r="O4" i="2" s="1"/>
  <c r="L7" i="1"/>
  <c r="L3" i="1" s="1"/>
  <c r="L38" i="1" s="1"/>
  <c r="L10" i="2" s="1"/>
  <c r="N25" i="1"/>
  <c r="J25" i="1"/>
  <c r="J6" i="2" s="1"/>
  <c r="J7" i="1"/>
  <c r="J3" i="1" s="1"/>
  <c r="J38" i="1" s="1"/>
  <c r="J10" i="2" s="1"/>
  <c r="J11" i="2" s="1"/>
  <c r="J4" i="2"/>
  <c r="I25" i="1"/>
  <c r="I6" i="2" s="1"/>
  <c r="O26" i="1"/>
  <c r="M4" i="2"/>
  <c r="M7" i="1"/>
  <c r="M3" i="1" s="1"/>
  <c r="M38" i="1" s="1"/>
  <c r="M10" i="2" s="1"/>
  <c r="M11" i="2" s="1"/>
  <c r="M25" i="1"/>
  <c r="H7" i="1"/>
  <c r="H3" i="1" s="1"/>
  <c r="H38" i="1" s="1"/>
  <c r="H10" i="2" s="1"/>
  <c r="H11" i="2" s="1"/>
  <c r="H4" i="2"/>
  <c r="H25" i="1"/>
  <c r="K7" i="1"/>
  <c r="K3" i="1" s="1"/>
  <c r="K38" i="1" s="1"/>
  <c r="K10" i="2" s="1"/>
  <c r="K11" i="2" s="1"/>
  <c r="K4" i="2"/>
  <c r="K25" i="1"/>
  <c r="E25" i="1"/>
  <c r="E7" i="1"/>
  <c r="E3" i="1" s="1"/>
  <c r="E38" i="1" s="1"/>
  <c r="E10" i="2" s="1"/>
  <c r="E11" i="2" s="1"/>
  <c r="E4" i="2"/>
  <c r="L25" i="1"/>
  <c r="C5" i="2"/>
  <c r="O5" i="2"/>
  <c r="F25" i="1"/>
  <c r="F7" i="1"/>
  <c r="F3" i="1" s="1"/>
  <c r="F38" i="1" s="1"/>
  <c r="F10" i="2" s="1"/>
  <c r="F11" i="2" s="1"/>
  <c r="F4" i="2"/>
  <c r="N7" i="1"/>
  <c r="N3" i="1" s="1"/>
  <c r="N38" i="1" s="1"/>
  <c r="N10" i="2" s="1"/>
  <c r="N11" i="2" s="1"/>
  <c r="G7" i="1"/>
  <c r="G3" i="1" s="1"/>
  <c r="G38" i="1" s="1"/>
  <c r="G10" i="2" s="1"/>
  <c r="G11" i="2" s="1"/>
  <c r="G4" i="2"/>
  <c r="D4" i="2"/>
  <c r="D7" i="1"/>
  <c r="D3" i="1" s="1"/>
  <c r="D38" i="1" s="1"/>
  <c r="D10" i="2" s="1"/>
  <c r="D11" i="2" s="1"/>
  <c r="D25" i="1"/>
  <c r="N6" i="2" l="1"/>
  <c r="C25" i="1"/>
  <c r="C27" i="1" s="1"/>
  <c r="C4" i="2"/>
  <c r="C7" i="1"/>
  <c r="C3" i="1" s="1"/>
  <c r="C38" i="1" s="1"/>
  <c r="J27" i="1"/>
  <c r="J7" i="2" s="1"/>
  <c r="I4" i="2"/>
  <c r="L4" i="2"/>
  <c r="N4" i="2"/>
  <c r="N27" i="1"/>
  <c r="N28" i="1" s="1"/>
  <c r="N8" i="2" s="1"/>
  <c r="I27" i="1"/>
  <c r="I8" i="2" s="1"/>
  <c r="G6" i="2"/>
  <c r="G27" i="1"/>
  <c r="E6" i="2"/>
  <c r="E27" i="1"/>
  <c r="M27" i="1"/>
  <c r="M6" i="2"/>
  <c r="K6" i="2"/>
  <c r="K27" i="1"/>
  <c r="L6" i="2"/>
  <c r="L27" i="1"/>
  <c r="E74" i="2"/>
  <c r="L11" i="2"/>
  <c r="D27" i="1"/>
  <c r="D6" i="2"/>
  <c r="H6" i="2"/>
  <c r="H27" i="1"/>
  <c r="F6" i="2"/>
  <c r="F27" i="1"/>
  <c r="O27" i="1" l="1"/>
  <c r="O28" i="1" s="1"/>
  <c r="O25" i="1"/>
  <c r="I7" i="2"/>
  <c r="C6" i="2"/>
  <c r="J8" i="2"/>
  <c r="N7" i="2"/>
  <c r="C10" i="2"/>
  <c r="C11" i="2" s="1"/>
  <c r="C19" i="2" s="1"/>
  <c r="E75" i="2" s="1"/>
  <c r="C39" i="1"/>
  <c r="D37" i="1" s="1"/>
  <c r="D39" i="1" s="1"/>
  <c r="E37" i="1" s="1"/>
  <c r="E39" i="1" s="1"/>
  <c r="F37" i="1" s="1"/>
  <c r="F39" i="1" s="1"/>
  <c r="G37" i="1" s="1"/>
  <c r="G39" i="1" s="1"/>
  <c r="H37" i="1" s="1"/>
  <c r="H39" i="1" s="1"/>
  <c r="I37" i="1" s="1"/>
  <c r="I39" i="1" s="1"/>
  <c r="J37" i="1" s="1"/>
  <c r="J39" i="1" s="1"/>
  <c r="K37" i="1" s="1"/>
  <c r="K39" i="1" s="1"/>
  <c r="L37" i="1" s="1"/>
  <c r="L39" i="1" s="1"/>
  <c r="M37" i="1" s="1"/>
  <c r="M39" i="1" s="1"/>
  <c r="N37" i="1" s="1"/>
  <c r="N39" i="1" s="1"/>
  <c r="K7" i="2"/>
  <c r="K8" i="2"/>
  <c r="H7" i="2"/>
  <c r="H8" i="2"/>
  <c r="M8" i="2"/>
  <c r="M7" i="2"/>
  <c r="D7" i="2"/>
  <c r="D8" i="2"/>
  <c r="F7" i="2"/>
  <c r="F8" i="2"/>
  <c r="E7" i="2"/>
  <c r="E8" i="2"/>
  <c r="C7" i="2"/>
  <c r="C8" i="2"/>
  <c r="G28" i="1"/>
  <c r="G8" i="2" s="1"/>
  <c r="G7" i="2"/>
  <c r="L7" i="2"/>
  <c r="L28" i="1"/>
  <c r="L8" i="2" s="1"/>
  <c r="C12" i="2" l="1"/>
  <c r="D12" i="2" s="1"/>
  <c r="E12" i="2" s="1"/>
  <c r="F12" i="2" s="1"/>
  <c r="G12" i="2" s="1"/>
  <c r="H12" i="2" s="1"/>
  <c r="I12" i="2" s="1"/>
  <c r="J12" i="2" s="1"/>
  <c r="K12" i="2" s="1"/>
  <c r="L12" i="2" s="1"/>
  <c r="M12" i="2" s="1"/>
  <c r="N12" i="2" s="1"/>
  <c r="C20" i="2" s="1"/>
</calcChain>
</file>

<file path=xl/sharedStrings.xml><?xml version="1.0" encoding="utf-8"?>
<sst xmlns="http://schemas.openxmlformats.org/spreadsheetml/2006/main" count="91" uniqueCount="85">
  <si>
    <t>БДР</t>
  </si>
  <si>
    <t>тыс. руб.</t>
  </si>
  <si>
    <t>Месяц 1</t>
  </si>
  <si>
    <t>Месяц 2</t>
  </si>
  <si>
    <t>Месяц 3</t>
  </si>
  <si>
    <t>Месяц 4</t>
  </si>
  <si>
    <t>Месяц 5</t>
  </si>
  <si>
    <t>Месяц 6</t>
  </si>
  <si>
    <t>Месяц 7</t>
  </si>
  <si>
    <t>Месяц 8</t>
  </si>
  <si>
    <t>Месяц 9</t>
  </si>
  <si>
    <t>Месяц 10</t>
  </si>
  <si>
    <t>Месяц 11</t>
  </si>
  <si>
    <t>Месяц 12</t>
  </si>
  <si>
    <t>Период</t>
  </si>
  <si>
    <t>Итого</t>
  </si>
  <si>
    <t>Короткая</t>
  </si>
  <si>
    <t>https://drive.google.com/file/d/16oHxrzWgOC-67beQMmcIx6ZIGtQqawqG/view?usp=sharing</t>
  </si>
  <si>
    <t>Денежный поток от операционной деятельности</t>
  </si>
  <si>
    <t>Длинная</t>
  </si>
  <si>
    <t xml:space="preserve">https://www.youtube.com/watch?v=bbhIjQQ79lQ </t>
  </si>
  <si>
    <t>Выручка от реализации</t>
  </si>
  <si>
    <t>Рекомендации к финансовой модели:</t>
  </si>
  <si>
    <t>Цена продажи</t>
  </si>
  <si>
    <t>1. Это шаблон. Вы можете его редактировать под свой проект. ОБРАТИТЕ ВНИМАНИЕ НА ФОРМУЛЫ!</t>
  </si>
  <si>
    <t>3. Ваша задача отразить в финансовой модели траты грантовых средств, а также переменные и постоянные расходые вашего проекта. Обратите внимание: неточные статьи расходов снижают доверие к вашей финансовой модели.</t>
  </si>
  <si>
    <t>Операционные расходы</t>
  </si>
  <si>
    <t>4. Выше есть видео инструкции по заполнению. Если у вас будут вопросы, то вы сможете подключиться на вебинары от организаторов. Следите за новостями в социальных сетях</t>
  </si>
  <si>
    <t>Переменные расходы</t>
  </si>
  <si>
    <t xml:space="preserve">5. Ваша финансовая модель должна быть понятна и структурирована. Это влияет на восприятие у конкурсной комиссии. </t>
  </si>
  <si>
    <t>Постоянные расходы</t>
  </si>
  <si>
    <t>Оборудование</t>
  </si>
  <si>
    <t>Прочие неучтенные расходы</t>
  </si>
  <si>
    <t>Услуги маркетинга и продвижения</t>
  </si>
  <si>
    <t>Бюджет на контекстную рекламу</t>
  </si>
  <si>
    <t>Команда проекта на окладной части</t>
  </si>
  <si>
    <t>Руководитель проекта</t>
  </si>
  <si>
    <t>Налоги с заработных плат</t>
  </si>
  <si>
    <t>Прибыль до НО</t>
  </si>
  <si>
    <t>Налог УСН 6% (Чтобы расчитать другие виды налогов, необхдимо менять формулу)</t>
  </si>
  <si>
    <t>Чистая прибыль</t>
  </si>
  <si>
    <t>Норма чистой прибыли</t>
  </si>
  <si>
    <t>Денежный поток от финансовой деятельности</t>
  </si>
  <si>
    <t>Грантовые средства</t>
  </si>
  <si>
    <t>Оборот за период, тыс. руб.</t>
  </si>
  <si>
    <t>Итоги</t>
  </si>
  <si>
    <t>Q4 2021</t>
  </si>
  <si>
    <t>Q1 2022</t>
  </si>
  <si>
    <t>Q2 2022</t>
  </si>
  <si>
    <t>Q3 2022</t>
  </si>
  <si>
    <t>Q4 2022</t>
  </si>
  <si>
    <t>Q1 2023</t>
  </si>
  <si>
    <t>Q2 2023</t>
  </si>
  <si>
    <t>Q3 2023</t>
  </si>
  <si>
    <t>Q4 2023</t>
  </si>
  <si>
    <t>Q1 2024</t>
  </si>
  <si>
    <t>Q2 2024</t>
  </si>
  <si>
    <t>Q3 2024</t>
  </si>
  <si>
    <t>Выручка</t>
  </si>
  <si>
    <t>Постоянные раскоды</t>
  </si>
  <si>
    <t>Прибыль</t>
  </si>
  <si>
    <t>Инвестиции</t>
  </si>
  <si>
    <t>Денежный поток</t>
  </si>
  <si>
    <t>DCF</t>
  </si>
  <si>
    <t>ADCF</t>
  </si>
  <si>
    <t>r</t>
  </si>
  <si>
    <t>Безрисковая ставка</t>
  </si>
  <si>
    <t>Бета по рынку</t>
  </si>
  <si>
    <t>Среднерыночный доход</t>
  </si>
  <si>
    <t>NPV (сумма DCF)</t>
  </si>
  <si>
    <t>NPV (итог дисконтированного дохода с нарастающим итогом)</t>
  </si>
  <si>
    <t>PP</t>
  </si>
  <si>
    <t>PI</t>
  </si>
  <si>
    <t>SEO-продвижение</t>
  </si>
  <si>
    <t>Остаток денежных средств на начало периода, тыс. руб.</t>
  </si>
  <si>
    <t>Остаток денежных средств на конец периода, тыс. руб.</t>
  </si>
  <si>
    <t>2. Формулы находятся в ячейках с зеленой заливкой. Вы можете редактировать формулы. Не допускайте ошибок, они повлияют на итоговую оценку</t>
  </si>
  <si>
    <t>Видеоинструкции</t>
  </si>
  <si>
    <t>Дополнительные расходы по обслуживанию организации (Бухгалтерия-аутсорс, Юридические услуги и т.д.)*</t>
  </si>
  <si>
    <t>* Обеспечивается стартап-студией ДВФУ на невозвратной основе</t>
  </si>
  <si>
    <t>Количество продаж ПО Студометрика</t>
  </si>
  <si>
    <t>Представительские расходы</t>
  </si>
  <si>
    <t>Front-end разработчик</t>
  </si>
  <si>
    <t>Back-end разработчик</t>
  </si>
  <si>
    <t>Дизайнер-маркетолог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</si>
</sst>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d\.m"/>
    <numFmt numFmtId="166" formatCode="mmm\ d"/>
    <numFmt numFmtId="167" formatCode="_-* #,##0.00_-;\-* #,##0.00_-;_-* &quot;-&quot;??_-;_-@"/>
  </numFmts>
  <fonts count="18">
    <font>
      <sz val="10"/>
      <color rgb="FF000000"/>
      <name val="Arial"/>
      <scheme val="minor"/>
    </font>
    <font>
      <sz val="10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10"/>
      <color theme="1"/>
      <name val="Proxima Nova"/>
    </font>
    <font>
      <u/>
      <sz val="10"/>
      <color rgb="FF4285F4"/>
      <name val="Proxima Nova"/>
    </font>
    <font>
      <u/>
      <sz val="10"/>
      <color theme="4"/>
      <name val="Proxima Nova"/>
    </font>
    <font>
      <b/>
      <sz val="10"/>
      <color rgb="FF000000"/>
      <name val="Times"/>
    </font>
    <font>
      <sz val="10"/>
      <color rgb="FF000000"/>
      <name val="Times"/>
    </font>
    <font>
      <i/>
      <sz val="10"/>
      <color rgb="FF000000"/>
      <name val="Times"/>
    </font>
    <font>
      <b/>
      <i/>
      <sz val="10"/>
      <color rgb="FF000000"/>
      <name val="Times New Roman"/>
      <family val="1"/>
      <charset val="204"/>
    </font>
    <font>
      <sz val="10"/>
      <name val="Arial"/>
      <family val="2"/>
      <charset val="204"/>
    </font>
    <font>
      <i/>
      <sz val="10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rgb="FFFFFFFF"/>
      <name val="Times New Roman"/>
      <family val="1"/>
      <charset val="204"/>
    </font>
    <font>
      <sz val="10"/>
      <color theme="1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38761D"/>
        <bgColor rgb="FF38761D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5" tint="-0.249977111117893"/>
        <bgColor rgb="FFFF0000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2" fillId="0" borderId="0" xfId="0" applyFont="1"/>
    <xf numFmtId="0" fontId="1" fillId="2" borderId="1" xfId="0" applyFont="1" applyFill="1" applyBorder="1" applyAlignment="1">
      <alignment horizontal="right" vertical="top" wrapText="1"/>
    </xf>
    <xf numFmtId="0" fontId="1" fillId="2" borderId="1" xfId="0" applyFont="1" applyFill="1" applyBorder="1"/>
    <xf numFmtId="0" fontId="1" fillId="2" borderId="3" xfId="0" applyFont="1" applyFill="1" applyBorder="1"/>
    <xf numFmtId="0" fontId="3" fillId="2" borderId="2" xfId="0" applyFont="1" applyFill="1" applyBorder="1" applyAlignment="1">
      <alignment horizontal="center"/>
    </xf>
    <xf numFmtId="0" fontId="5" fillId="0" borderId="0" xfId="0" applyFont="1"/>
    <xf numFmtId="0" fontId="1" fillId="3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 wrapText="1"/>
    </xf>
    <xf numFmtId="0" fontId="1" fillId="3" borderId="1" xfId="0" applyFont="1" applyFill="1" applyBorder="1"/>
    <xf numFmtId="0" fontId="1" fillId="3" borderId="3" xfId="0" applyFont="1" applyFill="1" applyBorder="1"/>
    <xf numFmtId="0" fontId="6" fillId="0" borderId="0" xfId="0" applyFont="1"/>
    <xf numFmtId="0" fontId="3" fillId="2" borderId="1" xfId="0" applyFont="1" applyFill="1" applyBorder="1" applyAlignment="1">
      <alignment vertical="top"/>
    </xf>
    <xf numFmtId="0" fontId="7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1" fillId="0" borderId="0" xfId="0" applyFont="1" applyAlignment="1">
      <alignment vertical="top"/>
    </xf>
    <xf numFmtId="0" fontId="8" fillId="0" borderId="0" xfId="0" applyFont="1" applyAlignment="1">
      <alignment wrapText="1"/>
    </xf>
    <xf numFmtId="0" fontId="8" fillId="0" borderId="0" xfId="0" applyFont="1"/>
    <xf numFmtId="164" fontId="8" fillId="0" borderId="0" xfId="0" applyNumberFormat="1" applyFont="1"/>
    <xf numFmtId="0" fontId="3" fillId="2" borderId="1" xfId="0" applyFont="1" applyFill="1" applyBorder="1"/>
    <xf numFmtId="0" fontId="3" fillId="2" borderId="3" xfId="0" applyFont="1" applyFill="1" applyBorder="1"/>
    <xf numFmtId="165" fontId="3" fillId="2" borderId="1" xfId="0" applyNumberFormat="1" applyFont="1" applyFill="1" applyBorder="1" applyAlignment="1">
      <alignment vertical="top"/>
    </xf>
    <xf numFmtId="0" fontId="7" fillId="2" borderId="1" xfId="0" applyFont="1" applyFill="1" applyBorder="1"/>
    <xf numFmtId="0" fontId="7" fillId="2" borderId="3" xfId="0" applyFont="1" applyFill="1" applyBorder="1"/>
    <xf numFmtId="0" fontId="1" fillId="4" borderId="1" xfId="0" applyFont="1" applyFill="1" applyBorder="1" applyAlignment="1">
      <alignment vertical="top"/>
    </xf>
    <xf numFmtId="0" fontId="8" fillId="4" borderId="1" xfId="0" applyFont="1" applyFill="1" applyBorder="1" applyAlignment="1">
      <alignment wrapText="1"/>
    </xf>
    <xf numFmtId="0" fontId="8" fillId="4" borderId="1" xfId="0" applyFont="1" applyFill="1" applyBorder="1"/>
    <xf numFmtId="0" fontId="8" fillId="4" borderId="3" xfId="0" applyFont="1" applyFill="1" applyBorder="1"/>
    <xf numFmtId="0" fontId="10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9" fillId="0" borderId="0" xfId="0" applyFont="1" applyAlignment="1">
      <alignment horizontal="left" wrapText="1"/>
    </xf>
    <xf numFmtId="0" fontId="3" fillId="4" borderId="1" xfId="0" applyFont="1" applyFill="1" applyBorder="1" applyAlignment="1">
      <alignment vertical="top"/>
    </xf>
    <xf numFmtId="0" fontId="10" fillId="2" borderId="1" xfId="0" applyFont="1" applyFill="1" applyBorder="1" applyAlignment="1">
      <alignment wrapText="1"/>
    </xf>
    <xf numFmtId="0" fontId="10" fillId="2" borderId="3" xfId="0" applyFont="1" applyFill="1" applyBorder="1" applyAlignment="1">
      <alignment wrapText="1"/>
    </xf>
    <xf numFmtId="0" fontId="8" fillId="2" borderId="3" xfId="0" applyFont="1" applyFill="1" applyBorder="1"/>
    <xf numFmtId="0" fontId="8" fillId="2" borderId="1" xfId="0" applyFont="1" applyFill="1" applyBorder="1"/>
    <xf numFmtId="0" fontId="7" fillId="2" borderId="2" xfId="0" applyFont="1" applyFill="1" applyBorder="1" applyAlignment="1">
      <alignment horizontal="center"/>
    </xf>
    <xf numFmtId="0" fontId="8" fillId="0" borderId="0" xfId="0" applyFont="1" applyAlignment="1">
      <alignment vertical="top"/>
    </xf>
    <xf numFmtId="0" fontId="8" fillId="2" borderId="2" xfId="0" applyFont="1" applyFill="1" applyBorder="1"/>
    <xf numFmtId="9" fontId="7" fillId="2" borderId="2" xfId="0" applyNumberFormat="1" applyFont="1" applyFill="1" applyBorder="1" applyAlignment="1">
      <alignment horizontal="right"/>
    </xf>
    <xf numFmtId="165" fontId="3" fillId="0" borderId="0" xfId="0" applyNumberFormat="1" applyFont="1" applyAlignment="1">
      <alignment vertical="top"/>
    </xf>
    <xf numFmtId="0" fontId="3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wrapText="1"/>
    </xf>
    <xf numFmtId="2" fontId="1" fillId="0" borderId="0" xfId="0" applyNumberFormat="1" applyFont="1"/>
    <xf numFmtId="0" fontId="3" fillId="3" borderId="1" xfId="0" applyFont="1" applyFill="1" applyBorder="1" applyAlignment="1">
      <alignment vertical="top" wrapText="1"/>
    </xf>
    <xf numFmtId="0" fontId="3" fillId="3" borderId="1" xfId="0" applyFont="1" applyFill="1" applyBorder="1"/>
    <xf numFmtId="0" fontId="3" fillId="2" borderId="1" xfId="0" applyFont="1" applyFill="1" applyBorder="1" applyAlignment="1">
      <alignment horizontal="center"/>
    </xf>
    <xf numFmtId="0" fontId="2" fillId="0" borderId="0" xfId="0" applyFont="1" applyAlignment="1">
      <alignment wrapText="1"/>
    </xf>
    <xf numFmtId="0" fontId="2" fillId="4" borderId="7" xfId="0" applyFont="1" applyFill="1" applyBorder="1"/>
    <xf numFmtId="0" fontId="12" fillId="4" borderId="8" xfId="0" applyFont="1" applyFill="1" applyBorder="1"/>
    <xf numFmtId="0" fontId="13" fillId="4" borderId="8" xfId="0" applyFont="1" applyFill="1" applyBorder="1"/>
    <xf numFmtId="0" fontId="2" fillId="2" borderId="9" xfId="0" applyFont="1" applyFill="1" applyBorder="1"/>
    <xf numFmtId="0" fontId="12" fillId="2" borderId="1" xfId="0" applyFont="1" applyFill="1" applyBorder="1"/>
    <xf numFmtId="0" fontId="13" fillId="2" borderId="1" xfId="0" applyFont="1" applyFill="1" applyBorder="1"/>
    <xf numFmtId="0" fontId="2" fillId="4" borderId="10" xfId="0" applyFont="1" applyFill="1" applyBorder="1"/>
    <xf numFmtId="0" fontId="12" fillId="4" borderId="11" xfId="0" applyFont="1" applyFill="1" applyBorder="1"/>
    <xf numFmtId="0" fontId="13" fillId="4" borderId="11" xfId="0" applyFont="1" applyFill="1" applyBorder="1"/>
    <xf numFmtId="0" fontId="14" fillId="0" borderId="0" xfId="0" applyFont="1"/>
    <xf numFmtId="166" fontId="1" fillId="2" borderId="2" xfId="0" applyNumberFormat="1" applyFont="1" applyFill="1" applyBorder="1"/>
    <xf numFmtId="0" fontId="1" fillId="0" borderId="0" xfId="0" applyFont="1"/>
    <xf numFmtId="0" fontId="1" fillId="2" borderId="2" xfId="0" applyFont="1" applyFill="1" applyBorder="1" applyAlignment="1">
      <alignment vertical="top" wrapText="1"/>
    </xf>
    <xf numFmtId="0" fontId="1" fillId="2" borderId="2" xfId="0" applyFont="1" applyFill="1" applyBorder="1" applyAlignment="1">
      <alignment horizontal="right" vertical="top" wrapText="1"/>
    </xf>
    <xf numFmtId="0" fontId="1" fillId="4" borderId="2" xfId="0" applyFont="1" applyFill="1" applyBorder="1" applyAlignment="1">
      <alignment wrapText="1"/>
    </xf>
    <xf numFmtId="167" fontId="1" fillId="6" borderId="2" xfId="0" applyNumberFormat="1" applyFont="1" applyFill="1" applyBorder="1" applyAlignment="1">
      <alignment wrapText="1"/>
    </xf>
    <xf numFmtId="167" fontId="3" fillId="2" borderId="2" xfId="0" applyNumberFormat="1" applyFont="1" applyFill="1" applyBorder="1" applyAlignment="1">
      <alignment horizontal="center"/>
    </xf>
    <xf numFmtId="9" fontId="1" fillId="6" borderId="2" xfId="0" applyNumberFormat="1" applyFont="1" applyFill="1" applyBorder="1" applyAlignment="1">
      <alignment wrapText="1"/>
    </xf>
    <xf numFmtId="0" fontId="1" fillId="4" borderId="12" xfId="0" applyFont="1" applyFill="1" applyBorder="1" applyAlignment="1">
      <alignment wrapText="1"/>
    </xf>
    <xf numFmtId="167" fontId="1" fillId="6" borderId="2" xfId="0" applyNumberFormat="1" applyFont="1" applyFill="1" applyBorder="1"/>
    <xf numFmtId="167" fontId="1" fillId="0" borderId="2" xfId="0" applyNumberFormat="1" applyFont="1" applyBorder="1" applyAlignment="1">
      <alignment wrapText="1"/>
    </xf>
    <xf numFmtId="0" fontId="1" fillId="0" borderId="2" xfId="0" applyFont="1" applyBorder="1" applyAlignment="1">
      <alignment wrapText="1"/>
    </xf>
    <xf numFmtId="9" fontId="1" fillId="0" borderId="2" xfId="0" applyNumberFormat="1" applyFont="1" applyBorder="1"/>
    <xf numFmtId="0" fontId="1" fillId="0" borderId="2" xfId="0" applyFont="1" applyBorder="1"/>
    <xf numFmtId="0" fontId="15" fillId="0" borderId="0" xfId="0" applyFont="1"/>
    <xf numFmtId="167" fontId="3" fillId="2" borderId="2" xfId="0" applyNumberFormat="1" applyFont="1" applyFill="1" applyBorder="1" applyAlignment="1">
      <alignment horizontal="center" wrapText="1"/>
    </xf>
    <xf numFmtId="167" fontId="1" fillId="0" borderId="0" xfId="0" applyNumberFormat="1" applyFont="1"/>
    <xf numFmtId="9" fontId="15" fillId="0" borderId="0" xfId="0" applyNumberFormat="1" applyFont="1"/>
    <xf numFmtId="0" fontId="16" fillId="0" borderId="0" xfId="0" applyFont="1"/>
    <xf numFmtId="9" fontId="16" fillId="5" borderId="0" xfId="0" applyNumberFormat="1" applyFont="1" applyFill="1" applyAlignment="1">
      <alignment horizontal="right"/>
    </xf>
    <xf numFmtId="0" fontId="17" fillId="7" borderId="0" xfId="0" applyFont="1" applyFill="1"/>
    <xf numFmtId="0" fontId="4" fillId="7" borderId="0" xfId="0" applyFont="1" applyFill="1"/>
    <xf numFmtId="0" fontId="8" fillId="2" borderId="3" xfId="0" applyFont="1" applyFill="1" applyBorder="1"/>
    <xf numFmtId="0" fontId="11" fillId="0" borderId="4" xfId="0" applyFont="1" applyBorder="1"/>
    <xf numFmtId="0" fontId="8" fillId="2" borderId="5" xfId="0" applyFont="1" applyFill="1" applyBorder="1"/>
    <xf numFmtId="0" fontId="11" fillId="0" borderId="6" xfId="0" applyFont="1" applyBorder="1"/>
    <xf numFmtId="0" fontId="7" fillId="2" borderId="5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watch?v=bbhIjQQ79lQ" TargetMode="External"/><Relationship Id="rId1" Type="http://schemas.openxmlformats.org/officeDocument/2006/relationships/hyperlink" Target="https://drive.google.com/file/d/16oHxrzWgOC-67beQMmcIx6ZIGtQqawqG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7"/>
  <sheetViews>
    <sheetView tabSelected="1" zoomScale="92" workbookViewId="0">
      <selection activeCell="J21" sqref="J21"/>
    </sheetView>
  </sheetViews>
  <sheetFormatPr defaultColWidth="12.5703125" defaultRowHeight="15" customHeight="1"/>
  <cols>
    <col min="1" max="1" width="6.28515625" customWidth="1"/>
    <col min="2" max="2" width="48.85546875" customWidth="1"/>
    <col min="3" max="15" width="14.42578125" customWidth="1"/>
    <col min="16" max="16" width="43.42578125" customWidth="1"/>
    <col min="17" max="26" width="14.42578125" customWidth="1"/>
  </cols>
  <sheetData>
    <row r="1" spans="1:26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/>
      <c r="P1" s="84" t="s">
        <v>77</v>
      </c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>
      <c r="A2" s="1"/>
      <c r="B2" s="6" t="s">
        <v>14</v>
      </c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>
        <v>11</v>
      </c>
      <c r="N2" s="8">
        <v>12</v>
      </c>
      <c r="O2" s="9" t="s">
        <v>15</v>
      </c>
      <c r="P2" s="85" t="s">
        <v>16</v>
      </c>
      <c r="Q2" s="10" t="s">
        <v>17</v>
      </c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>
      <c r="A3" s="11"/>
      <c r="B3" s="12" t="s">
        <v>18</v>
      </c>
      <c r="C3" s="13">
        <f t="shared" ref="C3:N3" si="0">C4-C7</f>
        <v>-245</v>
      </c>
      <c r="D3" s="13">
        <f t="shared" si="0"/>
        <v>-225</v>
      </c>
      <c r="E3" s="13">
        <f t="shared" si="0"/>
        <v>-225</v>
      </c>
      <c r="F3" s="13">
        <f t="shared" si="0"/>
        <v>-225</v>
      </c>
      <c r="G3" s="13">
        <f t="shared" si="0"/>
        <v>975</v>
      </c>
      <c r="H3" s="13">
        <f t="shared" si="0"/>
        <v>-225</v>
      </c>
      <c r="I3" s="13">
        <f t="shared" si="0"/>
        <v>-225</v>
      </c>
      <c r="J3" s="13">
        <f t="shared" si="0"/>
        <v>-225</v>
      </c>
      <c r="K3" s="13">
        <f t="shared" si="0"/>
        <v>-285</v>
      </c>
      <c r="L3" s="13">
        <f t="shared" si="0"/>
        <v>915</v>
      </c>
      <c r="M3" s="13">
        <f t="shared" si="0"/>
        <v>-285</v>
      </c>
      <c r="N3" s="14">
        <f t="shared" si="0"/>
        <v>915</v>
      </c>
      <c r="O3" s="9"/>
      <c r="P3" s="85" t="s">
        <v>19</v>
      </c>
      <c r="Q3" s="15" t="s">
        <v>20</v>
      </c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>
      <c r="A4" s="16">
        <v>1</v>
      </c>
      <c r="B4" s="17" t="s">
        <v>21</v>
      </c>
      <c r="C4" s="18">
        <f t="shared" ref="C4:N4" si="1">C5*C6</f>
        <v>0</v>
      </c>
      <c r="D4" s="18">
        <f t="shared" si="1"/>
        <v>0</v>
      </c>
      <c r="E4" s="18">
        <f t="shared" si="1"/>
        <v>0</v>
      </c>
      <c r="F4" s="18">
        <f t="shared" si="1"/>
        <v>0</v>
      </c>
      <c r="G4" s="18">
        <f t="shared" si="1"/>
        <v>1200</v>
      </c>
      <c r="H4" s="18">
        <f t="shared" si="1"/>
        <v>0</v>
      </c>
      <c r="I4" s="18">
        <f t="shared" si="1"/>
        <v>0</v>
      </c>
      <c r="J4" s="18">
        <f t="shared" si="1"/>
        <v>0</v>
      </c>
      <c r="K4" s="18">
        <f t="shared" si="1"/>
        <v>0</v>
      </c>
      <c r="L4" s="18">
        <f t="shared" si="1"/>
        <v>1200</v>
      </c>
      <c r="M4" s="18">
        <f t="shared" si="1"/>
        <v>0</v>
      </c>
      <c r="N4" s="18">
        <f t="shared" si="1"/>
        <v>1200</v>
      </c>
      <c r="O4" s="9">
        <f>SUM(C4:N4)</f>
        <v>3600</v>
      </c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>
      <c r="A5" s="19"/>
      <c r="B5" s="20" t="s">
        <v>80</v>
      </c>
      <c r="C5" s="21">
        <v>0</v>
      </c>
      <c r="D5" s="21">
        <v>0</v>
      </c>
      <c r="E5" s="21">
        <v>0</v>
      </c>
      <c r="F5" s="21">
        <v>0</v>
      </c>
      <c r="G5" s="21">
        <v>1</v>
      </c>
      <c r="H5" s="21">
        <v>0</v>
      </c>
      <c r="I5" s="21">
        <v>0</v>
      </c>
      <c r="J5" s="21">
        <v>0</v>
      </c>
      <c r="K5" s="21">
        <v>0</v>
      </c>
      <c r="L5" s="21">
        <v>1</v>
      </c>
      <c r="M5" s="21">
        <v>0</v>
      </c>
      <c r="N5" s="21">
        <v>1</v>
      </c>
      <c r="O5" s="4">
        <f t="shared" ref="O5" si="2">SUM(C5:N5)</f>
        <v>3</v>
      </c>
      <c r="P5" s="5" t="s">
        <v>22</v>
      </c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>
      <c r="A6" s="19"/>
      <c r="B6" s="20" t="s">
        <v>23</v>
      </c>
      <c r="C6" s="22">
        <v>1200</v>
      </c>
      <c r="D6" s="22">
        <v>1200</v>
      </c>
      <c r="E6" s="22">
        <v>1200</v>
      </c>
      <c r="F6" s="22">
        <v>1200</v>
      </c>
      <c r="G6" s="22">
        <v>1200</v>
      </c>
      <c r="H6" s="22">
        <v>1200</v>
      </c>
      <c r="I6" s="22">
        <v>1200</v>
      </c>
      <c r="J6" s="22">
        <v>1200</v>
      </c>
      <c r="K6" s="22">
        <v>1200</v>
      </c>
      <c r="L6" s="22">
        <v>1200</v>
      </c>
      <c r="M6" s="22">
        <v>1200</v>
      </c>
      <c r="N6" s="22">
        <v>1200</v>
      </c>
      <c r="O6" s="4"/>
      <c r="P6" s="5" t="s">
        <v>24</v>
      </c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>
      <c r="A7" s="16">
        <v>2</v>
      </c>
      <c r="B7" s="18" t="s">
        <v>26</v>
      </c>
      <c r="C7" s="23">
        <f t="shared" ref="C7:N7" si="3">C8+C9+C32</f>
        <v>245</v>
      </c>
      <c r="D7" s="23">
        <f t="shared" si="3"/>
        <v>225</v>
      </c>
      <c r="E7" s="23">
        <f t="shared" si="3"/>
        <v>225</v>
      </c>
      <c r="F7" s="23">
        <f t="shared" si="3"/>
        <v>225</v>
      </c>
      <c r="G7" s="23">
        <f t="shared" si="3"/>
        <v>225</v>
      </c>
      <c r="H7" s="23">
        <f t="shared" si="3"/>
        <v>225</v>
      </c>
      <c r="I7" s="23">
        <f t="shared" si="3"/>
        <v>225</v>
      </c>
      <c r="J7" s="23">
        <f t="shared" si="3"/>
        <v>225</v>
      </c>
      <c r="K7" s="23">
        <f t="shared" si="3"/>
        <v>285</v>
      </c>
      <c r="L7" s="23">
        <f t="shared" si="3"/>
        <v>285</v>
      </c>
      <c r="M7" s="23">
        <f t="shared" si="3"/>
        <v>285</v>
      </c>
      <c r="N7" s="24">
        <f t="shared" si="3"/>
        <v>285</v>
      </c>
      <c r="O7" s="9"/>
      <c r="P7" s="5" t="s">
        <v>76</v>
      </c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>
      <c r="A8" s="25">
        <v>44198</v>
      </c>
      <c r="B8" s="17" t="s">
        <v>28</v>
      </c>
      <c r="C8" s="26">
        <v>0</v>
      </c>
      <c r="D8" s="26">
        <v>0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26">
        <v>0</v>
      </c>
      <c r="N8" s="26">
        <v>0</v>
      </c>
      <c r="O8" s="9">
        <f>SUM(C8:N8)</f>
        <v>0</v>
      </c>
      <c r="P8" s="5" t="s">
        <v>25</v>
      </c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>
      <c r="A9" s="25">
        <v>44229</v>
      </c>
      <c r="B9" s="17" t="s">
        <v>30</v>
      </c>
      <c r="C9" s="26">
        <f t="shared" ref="C9:N9" si="4">SUM(C10:C12)+C13+C17</f>
        <v>245</v>
      </c>
      <c r="D9" s="26">
        <f t="shared" si="4"/>
        <v>225</v>
      </c>
      <c r="E9" s="26">
        <f t="shared" si="4"/>
        <v>225</v>
      </c>
      <c r="F9" s="26">
        <f t="shared" si="4"/>
        <v>225</v>
      </c>
      <c r="G9" s="26">
        <f t="shared" si="4"/>
        <v>225</v>
      </c>
      <c r="H9" s="26">
        <f t="shared" si="4"/>
        <v>225</v>
      </c>
      <c r="I9" s="26">
        <f t="shared" si="4"/>
        <v>225</v>
      </c>
      <c r="J9" s="26">
        <f t="shared" si="4"/>
        <v>225</v>
      </c>
      <c r="K9" s="26">
        <f t="shared" si="4"/>
        <v>285</v>
      </c>
      <c r="L9" s="26">
        <f t="shared" si="4"/>
        <v>285</v>
      </c>
      <c r="M9" s="26">
        <f t="shared" si="4"/>
        <v>285</v>
      </c>
      <c r="N9" s="27">
        <f t="shared" si="4"/>
        <v>285</v>
      </c>
      <c r="O9" s="9">
        <f>SUM(C9:N9)</f>
        <v>2960</v>
      </c>
      <c r="P9" s="5" t="s">
        <v>27</v>
      </c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>
      <c r="A10" s="19"/>
      <c r="B10" s="20" t="s">
        <v>31</v>
      </c>
      <c r="C10" s="21">
        <v>50</v>
      </c>
      <c r="D10" s="21">
        <v>50</v>
      </c>
      <c r="E10" s="21">
        <v>50</v>
      </c>
      <c r="F10" s="21">
        <v>50</v>
      </c>
      <c r="G10" s="21">
        <v>50</v>
      </c>
      <c r="H10" s="21">
        <v>50</v>
      </c>
      <c r="I10" s="21">
        <v>50</v>
      </c>
      <c r="J10" s="21">
        <v>50</v>
      </c>
      <c r="K10" s="21">
        <v>50</v>
      </c>
      <c r="L10" s="21">
        <v>50</v>
      </c>
      <c r="M10" s="21">
        <v>50</v>
      </c>
      <c r="N10" s="21">
        <v>50</v>
      </c>
      <c r="O10" s="9"/>
      <c r="P10" s="5" t="s">
        <v>29</v>
      </c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25.5">
      <c r="A11" s="19"/>
      <c r="B11" s="20" t="s">
        <v>78</v>
      </c>
      <c r="C11" s="21">
        <v>0</v>
      </c>
      <c r="D11" s="21">
        <v>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9"/>
      <c r="P11" s="5" t="s">
        <v>79</v>
      </c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>
      <c r="A12" s="19"/>
      <c r="B12" s="20" t="s">
        <v>32</v>
      </c>
      <c r="C12" s="21">
        <v>20</v>
      </c>
      <c r="D12" s="21">
        <v>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9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>
      <c r="A13" s="28"/>
      <c r="B13" s="29" t="s">
        <v>33</v>
      </c>
      <c r="C13" s="30">
        <f t="shared" ref="C13:N13" si="5">SUM(C14:C16)</f>
        <v>0</v>
      </c>
      <c r="D13" s="30">
        <f t="shared" si="5"/>
        <v>0</v>
      </c>
      <c r="E13" s="30">
        <f t="shared" si="5"/>
        <v>0</v>
      </c>
      <c r="F13" s="30">
        <f t="shared" si="5"/>
        <v>0</v>
      </c>
      <c r="G13" s="30">
        <f t="shared" si="5"/>
        <v>0</v>
      </c>
      <c r="H13" s="30">
        <f t="shared" si="5"/>
        <v>0</v>
      </c>
      <c r="I13" s="30">
        <f t="shared" si="5"/>
        <v>0</v>
      </c>
      <c r="J13" s="30">
        <f t="shared" si="5"/>
        <v>0</v>
      </c>
      <c r="K13" s="30">
        <f t="shared" si="5"/>
        <v>60</v>
      </c>
      <c r="L13" s="30">
        <f t="shared" si="5"/>
        <v>60</v>
      </c>
      <c r="M13" s="30">
        <f t="shared" si="5"/>
        <v>60</v>
      </c>
      <c r="N13" s="30">
        <f t="shared" si="5"/>
        <v>60</v>
      </c>
      <c r="O13" s="9">
        <f>SUM(C13:N13)</f>
        <v>240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>
      <c r="A14" s="33"/>
      <c r="B14" s="34" t="s">
        <v>34</v>
      </c>
      <c r="C14" s="21">
        <v>0</v>
      </c>
      <c r="D14" s="21">
        <v>0</v>
      </c>
      <c r="E14" s="21">
        <v>0</v>
      </c>
      <c r="F14" s="21">
        <v>0</v>
      </c>
      <c r="G14" s="21">
        <v>0</v>
      </c>
      <c r="H14" s="21">
        <v>0</v>
      </c>
      <c r="I14" s="21">
        <v>0</v>
      </c>
      <c r="J14" s="21">
        <v>0</v>
      </c>
      <c r="K14" s="21">
        <v>10</v>
      </c>
      <c r="L14" s="21">
        <v>10</v>
      </c>
      <c r="M14" s="21">
        <v>10</v>
      </c>
      <c r="N14" s="21">
        <v>10</v>
      </c>
      <c r="O14" s="9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>
      <c r="A15" s="33"/>
      <c r="B15" s="34" t="s">
        <v>73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10</v>
      </c>
      <c r="L15" s="21">
        <v>10</v>
      </c>
      <c r="M15" s="21">
        <v>10</v>
      </c>
      <c r="N15" s="21">
        <v>10</v>
      </c>
      <c r="O15" s="9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>
      <c r="A16" s="33"/>
      <c r="B16" s="34" t="s">
        <v>81</v>
      </c>
      <c r="C16" s="21">
        <v>0</v>
      </c>
      <c r="D16" s="21">
        <v>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40</v>
      </c>
      <c r="L16" s="21">
        <v>40</v>
      </c>
      <c r="M16" s="21">
        <v>40</v>
      </c>
      <c r="N16" s="21">
        <v>40</v>
      </c>
      <c r="O16" s="9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>
      <c r="A17" s="35"/>
      <c r="B17" s="29" t="s">
        <v>35</v>
      </c>
      <c r="C17" s="30">
        <f t="shared" ref="C17:N17" si="6">SUM(C18:C22)</f>
        <v>175</v>
      </c>
      <c r="D17" s="30">
        <f t="shared" si="6"/>
        <v>175</v>
      </c>
      <c r="E17" s="30">
        <f t="shared" si="6"/>
        <v>175</v>
      </c>
      <c r="F17" s="30">
        <f t="shared" si="6"/>
        <v>175</v>
      </c>
      <c r="G17" s="30">
        <f t="shared" si="6"/>
        <v>175</v>
      </c>
      <c r="H17" s="30">
        <f t="shared" si="6"/>
        <v>175</v>
      </c>
      <c r="I17" s="30">
        <f t="shared" si="6"/>
        <v>175</v>
      </c>
      <c r="J17" s="30">
        <f t="shared" si="6"/>
        <v>175</v>
      </c>
      <c r="K17" s="30">
        <f t="shared" si="6"/>
        <v>175</v>
      </c>
      <c r="L17" s="30">
        <f t="shared" si="6"/>
        <v>175</v>
      </c>
      <c r="M17" s="30">
        <f t="shared" si="6"/>
        <v>175</v>
      </c>
      <c r="N17" s="31">
        <f t="shared" si="6"/>
        <v>175</v>
      </c>
      <c r="O17" s="9">
        <f>SUM(C17:N17)</f>
        <v>2100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>
      <c r="A18" s="19"/>
      <c r="B18" s="34" t="s">
        <v>36</v>
      </c>
      <c r="C18" s="21">
        <v>40</v>
      </c>
      <c r="D18" s="21">
        <v>40</v>
      </c>
      <c r="E18" s="21">
        <v>40</v>
      </c>
      <c r="F18" s="21">
        <v>40</v>
      </c>
      <c r="G18" s="21">
        <v>40</v>
      </c>
      <c r="H18" s="21">
        <v>40</v>
      </c>
      <c r="I18" s="21">
        <v>40</v>
      </c>
      <c r="J18" s="21">
        <v>40</v>
      </c>
      <c r="K18" s="21">
        <v>40</v>
      </c>
      <c r="L18" s="21">
        <v>40</v>
      </c>
      <c r="M18" s="21">
        <v>40</v>
      </c>
      <c r="N18" s="21">
        <v>40</v>
      </c>
      <c r="O18" s="9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>
      <c r="A19" s="19"/>
      <c r="B19" s="34" t="s">
        <v>82</v>
      </c>
      <c r="C19" s="21">
        <v>30</v>
      </c>
      <c r="D19" s="21">
        <v>30</v>
      </c>
      <c r="E19" s="21">
        <v>30</v>
      </c>
      <c r="F19" s="21">
        <v>30</v>
      </c>
      <c r="G19" s="21">
        <v>30</v>
      </c>
      <c r="H19" s="21">
        <v>30</v>
      </c>
      <c r="I19" s="21">
        <v>30</v>
      </c>
      <c r="J19" s="21">
        <v>30</v>
      </c>
      <c r="K19" s="21">
        <v>30</v>
      </c>
      <c r="L19" s="21">
        <v>30</v>
      </c>
      <c r="M19" s="21">
        <v>30</v>
      </c>
      <c r="N19" s="21">
        <v>30</v>
      </c>
      <c r="O19" s="9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>
      <c r="A20" s="19"/>
      <c r="B20" s="34" t="s">
        <v>83</v>
      </c>
      <c r="C20" s="21">
        <v>40</v>
      </c>
      <c r="D20" s="21">
        <v>40</v>
      </c>
      <c r="E20" s="21">
        <v>40</v>
      </c>
      <c r="F20" s="21">
        <v>40</v>
      </c>
      <c r="G20" s="21">
        <v>40</v>
      </c>
      <c r="H20" s="21">
        <v>40</v>
      </c>
      <c r="I20" s="21">
        <v>40</v>
      </c>
      <c r="J20" s="21">
        <v>40</v>
      </c>
      <c r="K20" s="21">
        <v>40</v>
      </c>
      <c r="L20" s="21">
        <v>40</v>
      </c>
      <c r="M20" s="21">
        <v>40</v>
      </c>
      <c r="N20" s="21">
        <v>40</v>
      </c>
      <c r="O20" s="9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>
      <c r="A21" s="19"/>
      <c r="B21" s="34" t="s">
        <v>84</v>
      </c>
      <c r="C21" s="21">
        <v>15</v>
      </c>
      <c r="D21" s="21">
        <v>15</v>
      </c>
      <c r="E21" s="21">
        <v>15</v>
      </c>
      <c r="F21" s="21">
        <v>15</v>
      </c>
      <c r="G21" s="21">
        <v>15</v>
      </c>
      <c r="H21" s="21">
        <v>15</v>
      </c>
      <c r="I21" s="21">
        <v>15</v>
      </c>
      <c r="J21" s="21">
        <v>15</v>
      </c>
      <c r="K21" s="21">
        <v>15</v>
      </c>
      <c r="L21" s="21">
        <v>15</v>
      </c>
      <c r="M21" s="21">
        <v>15</v>
      </c>
      <c r="N21" s="21">
        <v>15</v>
      </c>
      <c r="O21" s="9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>
      <c r="A22" s="19"/>
      <c r="B22" s="34" t="s">
        <v>37</v>
      </c>
      <c r="C22" s="21">
        <f t="shared" ref="C22" si="7">SUM(C18:C21)*0.4</f>
        <v>50</v>
      </c>
      <c r="D22" s="21">
        <f t="shared" ref="D22:N22" si="8">SUM(D18:D21)*0.4</f>
        <v>50</v>
      </c>
      <c r="E22" s="21">
        <f t="shared" si="8"/>
        <v>50</v>
      </c>
      <c r="F22" s="21">
        <f t="shared" si="8"/>
        <v>50</v>
      </c>
      <c r="G22" s="21">
        <f t="shared" si="8"/>
        <v>50</v>
      </c>
      <c r="H22" s="21">
        <f t="shared" si="8"/>
        <v>50</v>
      </c>
      <c r="I22" s="21">
        <f t="shared" si="8"/>
        <v>50</v>
      </c>
      <c r="J22" s="21">
        <f t="shared" si="8"/>
        <v>50</v>
      </c>
      <c r="K22" s="21">
        <f t="shared" si="8"/>
        <v>50</v>
      </c>
      <c r="L22" s="21">
        <f t="shared" si="8"/>
        <v>50</v>
      </c>
      <c r="M22" s="21">
        <f t="shared" si="8"/>
        <v>50</v>
      </c>
      <c r="N22" s="21">
        <f t="shared" si="8"/>
        <v>50</v>
      </c>
      <c r="O22" s="9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>
      <c r="A23" s="19"/>
      <c r="B23" s="34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9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>
      <c r="A24" s="1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7"/>
      <c r="O24" s="9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25.5" customHeight="1">
      <c r="A25" s="86" t="s">
        <v>38</v>
      </c>
      <c r="B25" s="87"/>
      <c r="C25" s="39">
        <f t="shared" ref="C25:N25" si="9">C4-C8-C9</f>
        <v>-245</v>
      </c>
      <c r="D25" s="39">
        <f t="shared" si="9"/>
        <v>-225</v>
      </c>
      <c r="E25" s="39">
        <f t="shared" si="9"/>
        <v>-225</v>
      </c>
      <c r="F25" s="39">
        <f t="shared" si="9"/>
        <v>-225</v>
      </c>
      <c r="G25" s="39">
        <f t="shared" si="9"/>
        <v>975</v>
      </c>
      <c r="H25" s="39">
        <f t="shared" si="9"/>
        <v>-225</v>
      </c>
      <c r="I25" s="39">
        <f t="shared" si="9"/>
        <v>-225</v>
      </c>
      <c r="J25" s="39">
        <f t="shared" si="9"/>
        <v>-225</v>
      </c>
      <c r="K25" s="39">
        <f t="shared" si="9"/>
        <v>-285</v>
      </c>
      <c r="L25" s="39">
        <f t="shared" si="9"/>
        <v>915</v>
      </c>
      <c r="M25" s="39">
        <f t="shared" si="9"/>
        <v>-285</v>
      </c>
      <c r="N25" s="38">
        <f t="shared" si="9"/>
        <v>915</v>
      </c>
      <c r="O25" s="40">
        <f>SUM(C25:N25)</f>
        <v>640</v>
      </c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24.75" customHeight="1">
      <c r="A26" s="41"/>
      <c r="B26" s="20" t="s">
        <v>39</v>
      </c>
      <c r="C26" s="21">
        <f t="shared" ref="C26:N26" si="10">C4*0.06</f>
        <v>0</v>
      </c>
      <c r="D26" s="21">
        <f t="shared" si="10"/>
        <v>0</v>
      </c>
      <c r="E26" s="21">
        <f t="shared" si="10"/>
        <v>0</v>
      </c>
      <c r="F26" s="21">
        <f t="shared" si="10"/>
        <v>0</v>
      </c>
      <c r="G26" s="21">
        <f t="shared" si="10"/>
        <v>72</v>
      </c>
      <c r="H26" s="21">
        <f t="shared" si="10"/>
        <v>0</v>
      </c>
      <c r="I26" s="21">
        <f t="shared" si="10"/>
        <v>0</v>
      </c>
      <c r="J26" s="21">
        <f t="shared" si="10"/>
        <v>0</v>
      </c>
      <c r="K26" s="21">
        <f t="shared" si="10"/>
        <v>0</v>
      </c>
      <c r="L26" s="21">
        <f t="shared" si="10"/>
        <v>72</v>
      </c>
      <c r="M26" s="21">
        <f t="shared" si="10"/>
        <v>0</v>
      </c>
      <c r="N26" s="21">
        <f t="shared" si="10"/>
        <v>72</v>
      </c>
      <c r="O26" s="40">
        <f t="shared" ref="O26" si="11">SUM(C26:N26)</f>
        <v>216</v>
      </c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>
      <c r="A27" s="88" t="s">
        <v>40</v>
      </c>
      <c r="B27" s="89"/>
      <c r="C27" s="42">
        <f t="shared" ref="C27:N27" si="12">C25-C26</f>
        <v>-245</v>
      </c>
      <c r="D27" s="42">
        <f t="shared" si="12"/>
        <v>-225</v>
      </c>
      <c r="E27" s="42">
        <f t="shared" si="12"/>
        <v>-225</v>
      </c>
      <c r="F27" s="42">
        <f t="shared" si="12"/>
        <v>-225</v>
      </c>
      <c r="G27" s="42">
        <f t="shared" si="12"/>
        <v>903</v>
      </c>
      <c r="H27" s="42">
        <f t="shared" si="12"/>
        <v>-225</v>
      </c>
      <c r="I27" s="42">
        <f t="shared" si="12"/>
        <v>-225</v>
      </c>
      <c r="J27" s="42">
        <f t="shared" si="12"/>
        <v>-225</v>
      </c>
      <c r="K27" s="42">
        <f t="shared" si="12"/>
        <v>-285</v>
      </c>
      <c r="L27" s="42">
        <f t="shared" si="12"/>
        <v>843</v>
      </c>
      <c r="M27" s="42">
        <f t="shared" si="12"/>
        <v>-285</v>
      </c>
      <c r="N27" s="42">
        <f t="shared" si="12"/>
        <v>843</v>
      </c>
      <c r="O27" s="40">
        <f>SUM(C27:N27)</f>
        <v>424</v>
      </c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>
      <c r="A28" s="90" t="s">
        <v>41</v>
      </c>
      <c r="B28" s="89"/>
      <c r="C28" s="43">
        <v>0</v>
      </c>
      <c r="D28" s="43">
        <v>0</v>
      </c>
      <c r="E28" s="43">
        <v>0</v>
      </c>
      <c r="F28" s="43">
        <v>0</v>
      </c>
      <c r="G28" s="43">
        <f>G27/G4</f>
        <v>0.75249999999999995</v>
      </c>
      <c r="H28" s="43">
        <v>0</v>
      </c>
      <c r="I28" s="43">
        <v>0</v>
      </c>
      <c r="J28" s="43">
        <v>0</v>
      </c>
      <c r="K28" s="43">
        <v>0</v>
      </c>
      <c r="L28" s="43">
        <f>L27/L4</f>
        <v>0.70250000000000001</v>
      </c>
      <c r="M28" s="43">
        <v>0</v>
      </c>
      <c r="N28" s="43">
        <f>N27/N4</f>
        <v>0.70250000000000001</v>
      </c>
      <c r="O28" s="43">
        <f>O27/O4</f>
        <v>0.11777777777777777</v>
      </c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>
      <c r="A32" s="44"/>
      <c r="B32" s="45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7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>
      <c r="A33" s="48"/>
      <c r="B33" s="45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7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>
      <c r="A34" s="11"/>
      <c r="B34" s="50" t="s">
        <v>42</v>
      </c>
      <c r="C34" s="51">
        <f t="shared" ref="C34:N34" si="13">C35</f>
        <v>1000</v>
      </c>
      <c r="D34" s="51">
        <f t="shared" si="13"/>
        <v>0</v>
      </c>
      <c r="E34" s="51">
        <f t="shared" si="13"/>
        <v>0</v>
      </c>
      <c r="F34" s="51">
        <f t="shared" si="13"/>
        <v>0</v>
      </c>
      <c r="G34" s="51">
        <f t="shared" si="13"/>
        <v>0</v>
      </c>
      <c r="H34" s="51">
        <f t="shared" si="13"/>
        <v>0</v>
      </c>
      <c r="I34" s="51">
        <f t="shared" si="13"/>
        <v>0</v>
      </c>
      <c r="J34" s="51">
        <f t="shared" si="13"/>
        <v>0</v>
      </c>
      <c r="K34" s="51">
        <f t="shared" si="13"/>
        <v>0</v>
      </c>
      <c r="L34" s="13">
        <f t="shared" si="13"/>
        <v>0</v>
      </c>
      <c r="M34" s="13">
        <f t="shared" si="13"/>
        <v>0</v>
      </c>
      <c r="N34" s="13">
        <f t="shared" si="13"/>
        <v>0</v>
      </c>
      <c r="O34" s="52">
        <f>SUM(C34:N34)</f>
        <v>1000</v>
      </c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>
      <c r="A35" s="5">
        <v>1</v>
      </c>
      <c r="B35" s="53" t="s">
        <v>43</v>
      </c>
      <c r="C35" s="5">
        <v>1000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2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>
      <c r="A36" s="5"/>
      <c r="B36" s="53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2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>
      <c r="A37" s="54"/>
      <c r="B37" s="55" t="s">
        <v>74</v>
      </c>
      <c r="C37" s="56"/>
      <c r="D37" s="56">
        <f t="shared" ref="D37:N37" si="14">C39</f>
        <v>755</v>
      </c>
      <c r="E37" s="56">
        <f t="shared" si="14"/>
        <v>530</v>
      </c>
      <c r="F37" s="56">
        <f t="shared" si="14"/>
        <v>305</v>
      </c>
      <c r="G37" s="56">
        <f t="shared" si="14"/>
        <v>80</v>
      </c>
      <c r="H37" s="56">
        <f t="shared" si="14"/>
        <v>1055</v>
      </c>
      <c r="I37" s="56">
        <f t="shared" si="14"/>
        <v>830</v>
      </c>
      <c r="J37" s="56">
        <f t="shared" si="14"/>
        <v>605</v>
      </c>
      <c r="K37" s="56">
        <f t="shared" si="14"/>
        <v>380</v>
      </c>
      <c r="L37" s="56">
        <f t="shared" si="14"/>
        <v>95</v>
      </c>
      <c r="M37" s="56">
        <f t="shared" si="14"/>
        <v>1010</v>
      </c>
      <c r="N37" s="56">
        <f t="shared" si="14"/>
        <v>725</v>
      </c>
      <c r="O37" s="52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>
      <c r="A38" s="57"/>
      <c r="B38" s="58" t="s">
        <v>44</v>
      </c>
      <c r="C38" s="59">
        <f t="shared" ref="C38:N38" si="15">C3+C34</f>
        <v>755</v>
      </c>
      <c r="D38" s="59">
        <f t="shared" si="15"/>
        <v>-225</v>
      </c>
      <c r="E38" s="59">
        <f t="shared" si="15"/>
        <v>-225</v>
      </c>
      <c r="F38" s="59">
        <f t="shared" si="15"/>
        <v>-225</v>
      </c>
      <c r="G38" s="59">
        <f t="shared" si="15"/>
        <v>975</v>
      </c>
      <c r="H38" s="59">
        <f t="shared" si="15"/>
        <v>-225</v>
      </c>
      <c r="I38" s="59">
        <f t="shared" si="15"/>
        <v>-225</v>
      </c>
      <c r="J38" s="59">
        <f t="shared" si="15"/>
        <v>-225</v>
      </c>
      <c r="K38" s="59">
        <f t="shared" si="15"/>
        <v>-285</v>
      </c>
      <c r="L38" s="59">
        <f t="shared" si="15"/>
        <v>915</v>
      </c>
      <c r="M38" s="59">
        <f t="shared" si="15"/>
        <v>-285</v>
      </c>
      <c r="N38" s="59">
        <f t="shared" si="15"/>
        <v>915</v>
      </c>
      <c r="O38" s="52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>
      <c r="A39" s="60"/>
      <c r="B39" s="61" t="s">
        <v>75</v>
      </c>
      <c r="C39" s="62">
        <f t="shared" ref="C39:N39" si="16">C37+C38</f>
        <v>755</v>
      </c>
      <c r="D39" s="62">
        <f t="shared" si="16"/>
        <v>530</v>
      </c>
      <c r="E39" s="62">
        <f t="shared" si="16"/>
        <v>305</v>
      </c>
      <c r="F39" s="62">
        <f t="shared" si="16"/>
        <v>80</v>
      </c>
      <c r="G39" s="62">
        <f t="shared" si="16"/>
        <v>1055</v>
      </c>
      <c r="H39" s="62">
        <f t="shared" si="16"/>
        <v>830</v>
      </c>
      <c r="I39" s="62">
        <f t="shared" si="16"/>
        <v>605</v>
      </c>
      <c r="J39" s="62">
        <f t="shared" si="16"/>
        <v>380</v>
      </c>
      <c r="K39" s="62">
        <f t="shared" si="16"/>
        <v>95</v>
      </c>
      <c r="L39" s="62">
        <f t="shared" si="16"/>
        <v>1010</v>
      </c>
      <c r="M39" s="62">
        <f t="shared" si="16"/>
        <v>725</v>
      </c>
      <c r="N39" s="62">
        <f t="shared" si="16"/>
        <v>1640</v>
      </c>
      <c r="O39" s="52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>
      <c r="A40" s="5"/>
      <c r="B40" s="53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>
      <c r="A41" s="5"/>
      <c r="B41" s="53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>
      <c r="A42" s="5"/>
      <c r="B42" s="53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>
      <c r="A43" s="5"/>
      <c r="B43" s="53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>
      <c r="A44" s="5"/>
      <c r="B44" s="53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>
      <c r="A45" s="5"/>
      <c r="B45" s="53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>
      <c r="A46" s="5"/>
      <c r="B46" s="53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>
      <c r="A47" s="5"/>
      <c r="B47" s="53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>
      <c r="A48" s="5"/>
      <c r="B48" s="53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>
      <c r="A49" s="5"/>
      <c r="B49" s="53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>
      <c r="A50" s="5"/>
      <c r="B50" s="53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>
      <c r="A51" s="5"/>
      <c r="B51" s="53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>
      <c r="A52" s="5"/>
      <c r="B52" s="53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>
      <c r="A53" s="5"/>
      <c r="B53" s="53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>
      <c r="A54" s="5"/>
      <c r="B54" s="53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>
      <c r="A55" s="5"/>
      <c r="B55" s="53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>
      <c r="A56" s="5"/>
      <c r="B56" s="53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>
      <c r="A57" s="5"/>
      <c r="B57" s="53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>
      <c r="A58" s="5"/>
      <c r="B58" s="53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>
      <c r="A59" s="5"/>
      <c r="B59" s="53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>
      <c r="A60" s="5"/>
      <c r="B60" s="53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>
      <c r="A61" s="5"/>
      <c r="B61" s="53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>
      <c r="A62" s="5"/>
      <c r="B62" s="53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>
      <c r="A63" s="5"/>
      <c r="B63" s="53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>
      <c r="A64" s="5"/>
      <c r="B64" s="53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>
      <c r="A65" s="5"/>
      <c r="B65" s="53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>
      <c r="A66" s="5"/>
      <c r="B66" s="53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>
      <c r="A67" s="5"/>
      <c r="B67" s="53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>
      <c r="A68" s="5"/>
      <c r="B68" s="53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>
      <c r="A69" s="5"/>
      <c r="B69" s="53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>
      <c r="A70" s="5"/>
      <c r="B70" s="53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>
      <c r="A71" s="5"/>
      <c r="B71" s="53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>
      <c r="A72" s="5"/>
      <c r="B72" s="53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>
      <c r="A73" s="5"/>
      <c r="B73" s="53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>
      <c r="A74" s="5"/>
      <c r="B74" s="53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>
      <c r="A75" s="5"/>
      <c r="B75" s="53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>
      <c r="A76" s="5"/>
      <c r="B76" s="53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>
      <c r="A77" s="5"/>
      <c r="B77" s="53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>
      <c r="A78" s="5"/>
      <c r="B78" s="53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>
      <c r="A79" s="5"/>
      <c r="B79" s="53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>
      <c r="A80" s="5"/>
      <c r="B80" s="53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>
      <c r="A81" s="5"/>
      <c r="B81" s="53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>
      <c r="A82" s="5"/>
      <c r="B82" s="53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>
      <c r="A83" s="5"/>
      <c r="B83" s="53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>
      <c r="A84" s="5"/>
      <c r="B84" s="53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>
      <c r="A85" s="5"/>
      <c r="B85" s="53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>
      <c r="A86" s="5"/>
      <c r="B86" s="53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>
      <c r="A87" s="5"/>
      <c r="B87" s="53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</sheetData>
  <mergeCells count="3">
    <mergeCell ref="A25:B25"/>
    <mergeCell ref="A27:B27"/>
    <mergeCell ref="A28:B28"/>
  </mergeCells>
  <hyperlinks>
    <hyperlink ref="Q2" r:id="rId1" xr:uid="{00000000-0004-0000-0000-000000000000}"/>
    <hyperlink ref="Q3" r:id="rId2" xr:uid="{00000000-0004-0000-0000-000001000000}"/>
  </hyperlinks>
  <pageMargins left="0.7" right="0.7" top="0.75" bottom="0.75" header="0" footer="0"/>
  <pageSetup orientation="landscape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"/>
  <sheetViews>
    <sheetView workbookViewId="0"/>
  </sheetViews>
  <sheetFormatPr defaultColWidth="12.5703125" defaultRowHeight="15" customHeight="1"/>
  <cols>
    <col min="1" max="1" width="11.85546875" customWidth="1"/>
    <col min="2" max="2" width="20.42578125" customWidth="1"/>
    <col min="3" max="26" width="10.7109375" customWidth="1"/>
  </cols>
  <sheetData>
    <row r="1" spans="1:26" ht="15.75" customHeight="1">
      <c r="A1" s="1" t="s">
        <v>45</v>
      </c>
      <c r="B1" s="63"/>
      <c r="C1" s="64" t="s">
        <v>46</v>
      </c>
      <c r="D1" s="64" t="s">
        <v>47</v>
      </c>
      <c r="E1" s="64" t="s">
        <v>48</v>
      </c>
      <c r="F1" s="64" t="s">
        <v>49</v>
      </c>
      <c r="G1" s="64" t="s">
        <v>50</v>
      </c>
      <c r="H1" s="64" t="s">
        <v>51</v>
      </c>
      <c r="I1" s="64" t="s">
        <v>52</v>
      </c>
      <c r="J1" s="64" t="s">
        <v>53</v>
      </c>
      <c r="K1" s="64" t="s">
        <v>54</v>
      </c>
      <c r="L1" s="64" t="s">
        <v>55</v>
      </c>
      <c r="M1" s="64" t="s">
        <v>56</v>
      </c>
      <c r="N1" s="64" t="s">
        <v>57</v>
      </c>
      <c r="O1" s="4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</row>
    <row r="2" spans="1:26" ht="15.75" customHeight="1">
      <c r="A2" s="66" t="s">
        <v>1</v>
      </c>
      <c r="B2" s="67" t="s">
        <v>14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O2" s="9" t="s">
        <v>15</v>
      </c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</row>
    <row r="3" spans="1:26" ht="12.75" customHeight="1">
      <c r="A3" s="63"/>
      <c r="B3" s="68" t="s">
        <v>58</v>
      </c>
      <c r="C3" s="69">
        <f>'Шаблон финансовой модели Создай'!C4</f>
        <v>0</v>
      </c>
      <c r="D3" s="69">
        <f>'Шаблон финансовой модели Создай'!D4</f>
        <v>0</v>
      </c>
      <c r="E3" s="69">
        <f>'Шаблон финансовой модели Создай'!E4</f>
        <v>0</v>
      </c>
      <c r="F3" s="69">
        <f>'Шаблон финансовой модели Создай'!F4</f>
        <v>0</v>
      </c>
      <c r="G3" s="69">
        <f>'Шаблон финансовой модели Создай'!G4</f>
        <v>1200</v>
      </c>
      <c r="H3" s="69">
        <f>'Шаблон финансовой модели Создай'!H4</f>
        <v>0</v>
      </c>
      <c r="I3" s="69">
        <f>'Шаблон финансовой модели Создай'!I4</f>
        <v>0</v>
      </c>
      <c r="J3" s="69">
        <f>'Шаблон финансовой модели Создай'!J4</f>
        <v>0</v>
      </c>
      <c r="K3" s="69">
        <f>'Шаблон финансовой модели Создай'!K4</f>
        <v>0</v>
      </c>
      <c r="L3" s="69">
        <f>'Шаблон финансовой модели Создай'!L4</f>
        <v>1200</v>
      </c>
      <c r="M3" s="69">
        <f>'Шаблон финансовой модели Создай'!M4</f>
        <v>0</v>
      </c>
      <c r="N3" s="69">
        <f>'Шаблон финансовой модели Создай'!N4</f>
        <v>1200</v>
      </c>
      <c r="O3" s="70">
        <f>'Шаблон финансовой модели Создай'!O4</f>
        <v>3600</v>
      </c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</row>
    <row r="4" spans="1:26" ht="12.75" customHeight="1">
      <c r="A4" s="63"/>
      <c r="B4" s="68" t="s">
        <v>28</v>
      </c>
      <c r="C4" s="69">
        <f>'Шаблон финансовой модели Создай'!C8</f>
        <v>0</v>
      </c>
      <c r="D4" s="69">
        <f>'Шаблон финансовой модели Создай'!D8</f>
        <v>0</v>
      </c>
      <c r="E4" s="69">
        <f>'Шаблон финансовой модели Создай'!E8</f>
        <v>0</v>
      </c>
      <c r="F4" s="69">
        <f>'Шаблон финансовой модели Создай'!F8</f>
        <v>0</v>
      </c>
      <c r="G4" s="69">
        <f>'Шаблон финансовой модели Создай'!G8</f>
        <v>0</v>
      </c>
      <c r="H4" s="69">
        <f>'Шаблон финансовой модели Создай'!H8</f>
        <v>0</v>
      </c>
      <c r="I4" s="69">
        <f>'Шаблон финансовой модели Создай'!I8</f>
        <v>0</v>
      </c>
      <c r="J4" s="69">
        <f>'Шаблон финансовой модели Создай'!J8</f>
        <v>0</v>
      </c>
      <c r="K4" s="69">
        <f>'Шаблон финансовой модели Создай'!K8</f>
        <v>0</v>
      </c>
      <c r="L4" s="69">
        <f>'Шаблон финансовой модели Создай'!L8</f>
        <v>0</v>
      </c>
      <c r="M4" s="69">
        <f>'Шаблон финансовой модели Создай'!M8</f>
        <v>0</v>
      </c>
      <c r="N4" s="69">
        <f>'Шаблон финансовой модели Создай'!N8</f>
        <v>0</v>
      </c>
      <c r="O4" s="70">
        <f>'Шаблон финансовой модели Создай'!O8</f>
        <v>0</v>
      </c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</row>
    <row r="5" spans="1:26" ht="12.75" customHeight="1">
      <c r="A5" s="63"/>
      <c r="B5" s="68" t="s">
        <v>59</v>
      </c>
      <c r="C5" s="69">
        <f>'Шаблон финансовой модели Создай'!C9</f>
        <v>245</v>
      </c>
      <c r="D5" s="69">
        <f>'Шаблон финансовой модели Создай'!D9</f>
        <v>225</v>
      </c>
      <c r="E5" s="69">
        <f>'Шаблон финансовой модели Создай'!E9</f>
        <v>225</v>
      </c>
      <c r="F5" s="69">
        <f>'Шаблон финансовой модели Создай'!F9</f>
        <v>225</v>
      </c>
      <c r="G5" s="69">
        <f>'Шаблон финансовой модели Создай'!G9</f>
        <v>225</v>
      </c>
      <c r="H5" s="69">
        <f>'Шаблон финансовой модели Создай'!H9</f>
        <v>225</v>
      </c>
      <c r="I5" s="69">
        <f>'Шаблон финансовой модели Создай'!I9</f>
        <v>225</v>
      </c>
      <c r="J5" s="69">
        <f>'Шаблон финансовой модели Создай'!J9</f>
        <v>225</v>
      </c>
      <c r="K5" s="69">
        <f>'Шаблон финансовой модели Создай'!K9</f>
        <v>285</v>
      </c>
      <c r="L5" s="69">
        <f>'Шаблон финансовой модели Создай'!L9</f>
        <v>285</v>
      </c>
      <c r="M5" s="69">
        <f>'Шаблон финансовой модели Создай'!M9</f>
        <v>285</v>
      </c>
      <c r="N5" s="69">
        <f>'Шаблон финансовой модели Создай'!N9</f>
        <v>285</v>
      </c>
      <c r="O5" s="70">
        <f>'Шаблон финансовой модели Создай'!O9</f>
        <v>2960</v>
      </c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</row>
    <row r="6" spans="1:26" ht="12.75" customHeight="1">
      <c r="A6" s="63"/>
      <c r="B6" s="68" t="s">
        <v>60</v>
      </c>
      <c r="C6" s="69">
        <f>'Шаблон финансовой модели Создай'!C25</f>
        <v>-245</v>
      </c>
      <c r="D6" s="69">
        <f>'Шаблон финансовой модели Создай'!D25</f>
        <v>-225</v>
      </c>
      <c r="E6" s="69">
        <f>'Шаблон финансовой модели Создай'!E25</f>
        <v>-225</v>
      </c>
      <c r="F6" s="69">
        <f>'Шаблон финансовой модели Создай'!F25</f>
        <v>-225</v>
      </c>
      <c r="G6" s="69">
        <f>'Шаблон финансовой модели Создай'!G25</f>
        <v>975</v>
      </c>
      <c r="H6" s="69">
        <f>'Шаблон финансовой модели Создай'!H25</f>
        <v>-225</v>
      </c>
      <c r="I6" s="69">
        <f>'Шаблон финансовой модели Создай'!I25</f>
        <v>-225</v>
      </c>
      <c r="J6" s="69">
        <f>'Шаблон финансовой модели Создай'!J25</f>
        <v>-225</v>
      </c>
      <c r="K6" s="69">
        <f>'Шаблон финансовой модели Создай'!K25</f>
        <v>-285</v>
      </c>
      <c r="L6" s="69">
        <f>'Шаблон финансовой модели Создай'!L25</f>
        <v>915</v>
      </c>
      <c r="M6" s="69">
        <f>'Шаблон финансовой модели Создай'!M25</f>
        <v>-285</v>
      </c>
      <c r="N6" s="69">
        <f>'Шаблон финансовой модели Создай'!N25</f>
        <v>915</v>
      </c>
      <c r="O6" s="70" t="e">
        <f t="shared" ref="O6:O8" si="0">#REF!</f>
        <v>#REF!</v>
      </c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</row>
    <row r="7" spans="1:26" ht="12.75" customHeight="1">
      <c r="A7" s="63"/>
      <c r="B7" s="68" t="s">
        <v>40</v>
      </c>
      <c r="C7" s="69">
        <f>'Шаблон финансовой модели Создай'!C27</f>
        <v>-245</v>
      </c>
      <c r="D7" s="69">
        <f>'Шаблон финансовой модели Создай'!D27</f>
        <v>-225</v>
      </c>
      <c r="E7" s="69">
        <f>'Шаблон финансовой модели Создай'!E27</f>
        <v>-225</v>
      </c>
      <c r="F7" s="69">
        <f>'Шаблон финансовой модели Создай'!F27</f>
        <v>-225</v>
      </c>
      <c r="G7" s="69">
        <f>'Шаблон финансовой модели Создай'!G27</f>
        <v>903</v>
      </c>
      <c r="H7" s="69">
        <f>'Шаблон финансовой модели Создай'!H27</f>
        <v>-225</v>
      </c>
      <c r="I7" s="69">
        <f>'Шаблон финансовой модели Создай'!I27</f>
        <v>-225</v>
      </c>
      <c r="J7" s="69">
        <f>'Шаблон финансовой модели Создай'!J27</f>
        <v>-225</v>
      </c>
      <c r="K7" s="69">
        <f>'Шаблон финансовой модели Создай'!K27</f>
        <v>-285</v>
      </c>
      <c r="L7" s="69">
        <f>'Шаблон финансовой модели Создай'!L27</f>
        <v>843</v>
      </c>
      <c r="M7" s="69">
        <f>'Шаблон финансовой модели Создай'!M27</f>
        <v>-285</v>
      </c>
      <c r="N7" s="69">
        <f>'Шаблон финансовой модели Создай'!N27</f>
        <v>843</v>
      </c>
      <c r="O7" s="70" t="e">
        <f t="shared" si="0"/>
        <v>#REF!</v>
      </c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</row>
    <row r="8" spans="1:26" ht="12.75" customHeight="1">
      <c r="A8" s="63"/>
      <c r="B8" s="68" t="s">
        <v>41</v>
      </c>
      <c r="C8" s="71">
        <f>'Шаблон финансовой модели Создай'!C28</f>
        <v>0</v>
      </c>
      <c r="D8" s="71">
        <f>'Шаблон финансовой модели Создай'!D28</f>
        <v>0</v>
      </c>
      <c r="E8" s="71">
        <f>'Шаблон финансовой модели Создай'!E28</f>
        <v>0</v>
      </c>
      <c r="F8" s="71">
        <f>'Шаблон финансовой модели Создай'!F28</f>
        <v>0</v>
      </c>
      <c r="G8" s="71">
        <f>'Шаблон финансовой модели Создай'!G28</f>
        <v>0.75249999999999995</v>
      </c>
      <c r="H8" s="71">
        <f>'Шаблон финансовой модели Создай'!H28</f>
        <v>0</v>
      </c>
      <c r="I8" s="71">
        <f>'Шаблон финансовой модели Создай'!I28</f>
        <v>0</v>
      </c>
      <c r="J8" s="71">
        <f>'Шаблон финансовой модели Создай'!J28</f>
        <v>0</v>
      </c>
      <c r="K8" s="71">
        <f>'Шаблон финансовой модели Создай'!K28</f>
        <v>0</v>
      </c>
      <c r="L8" s="71">
        <f>'Шаблон финансовой модели Создай'!L28</f>
        <v>0.70250000000000001</v>
      </c>
      <c r="M8" s="71">
        <f>'Шаблон финансовой модели Создай'!M28</f>
        <v>0</v>
      </c>
      <c r="N8" s="71">
        <f>'Шаблон финансовой модели Создай'!N28</f>
        <v>0.70250000000000001</v>
      </c>
      <c r="O8" s="70" t="e">
        <f t="shared" si="0"/>
        <v>#REF!</v>
      </c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</row>
    <row r="9" spans="1:26" ht="12.75" customHeight="1">
      <c r="A9" s="63"/>
      <c r="B9" s="72" t="s">
        <v>61</v>
      </c>
      <c r="C9" s="73">
        <f>'Шаблон финансовой модели Создай'!C34</f>
        <v>1000</v>
      </c>
      <c r="D9" s="73">
        <f>'Шаблон финансовой модели Создай'!D34</f>
        <v>0</v>
      </c>
      <c r="E9" s="73">
        <f>'Шаблон финансовой модели Создай'!E34</f>
        <v>0</v>
      </c>
      <c r="F9" s="73">
        <f>'Шаблон финансовой модели Создай'!F34</f>
        <v>0</v>
      </c>
      <c r="G9" s="73">
        <f>'Шаблон финансовой модели Создай'!G34</f>
        <v>0</v>
      </c>
      <c r="H9" s="73">
        <f>'Шаблон финансовой модели Создай'!H34</f>
        <v>0</v>
      </c>
      <c r="I9" s="73">
        <f>'Шаблон финансовой модели Создай'!I34</f>
        <v>0</v>
      </c>
      <c r="J9" s="73">
        <f>'Шаблон финансовой модели Создай'!J34</f>
        <v>0</v>
      </c>
      <c r="K9" s="73">
        <f>'Шаблон финансовой модели Создай'!K34</f>
        <v>0</v>
      </c>
      <c r="L9" s="73">
        <f>'Шаблон финансовой модели Создай'!L34</f>
        <v>0</v>
      </c>
      <c r="M9" s="73">
        <f>'Шаблон финансовой модели Создай'!M34</f>
        <v>0</v>
      </c>
      <c r="N9" s="73">
        <f>'Шаблон финансовой модели Создай'!N34</f>
        <v>0</v>
      </c>
      <c r="O9" s="70">
        <f>SUM(C9:N9)</f>
        <v>1000</v>
      </c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</row>
    <row r="10" spans="1:26" ht="12.75" customHeight="1">
      <c r="A10" s="63"/>
      <c r="B10" s="68" t="s">
        <v>62</v>
      </c>
      <c r="C10" s="69">
        <f>'Шаблон финансовой модели Создай'!C38</f>
        <v>755</v>
      </c>
      <c r="D10" s="69">
        <f>'Шаблон финансовой модели Создай'!D38</f>
        <v>-225</v>
      </c>
      <c r="E10" s="69">
        <f>'Шаблон финансовой модели Создай'!E38</f>
        <v>-225</v>
      </c>
      <c r="F10" s="69">
        <f>'Шаблон финансовой модели Создай'!F38</f>
        <v>-225</v>
      </c>
      <c r="G10" s="69">
        <f>'Шаблон финансовой модели Создай'!G38</f>
        <v>975</v>
      </c>
      <c r="H10" s="69">
        <f>'Шаблон финансовой модели Создай'!H38</f>
        <v>-225</v>
      </c>
      <c r="I10" s="69">
        <f>'Шаблон финансовой модели Создай'!I38</f>
        <v>-225</v>
      </c>
      <c r="J10" s="69">
        <f>'Шаблон финансовой модели Создай'!J38</f>
        <v>-225</v>
      </c>
      <c r="K10" s="69">
        <f>'Шаблон финансовой модели Создай'!K38</f>
        <v>-285</v>
      </c>
      <c r="L10" s="69">
        <f>'Шаблон финансовой модели Создай'!L38</f>
        <v>915</v>
      </c>
      <c r="M10" s="69">
        <f>'Шаблон финансовой модели Создай'!M38</f>
        <v>-285</v>
      </c>
      <c r="N10" s="69">
        <f>'Шаблон финансовой модели Создай'!N38</f>
        <v>915</v>
      </c>
      <c r="O10" s="9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</row>
    <row r="11" spans="1:26" ht="12.75" customHeight="1">
      <c r="A11" s="63"/>
      <c r="B11" s="68" t="s">
        <v>63</v>
      </c>
      <c r="C11" s="74">
        <f t="shared" ref="C11:N11" si="1">C10/(1+$C$14/4)^C2</f>
        <v>730.80275536837541</v>
      </c>
      <c r="D11" s="74">
        <f t="shared" si="1"/>
        <v>-210.80891212166509</v>
      </c>
      <c r="E11" s="74">
        <f t="shared" si="1"/>
        <v>-204.05262759565903</v>
      </c>
      <c r="F11" s="74">
        <f t="shared" si="1"/>
        <v>-197.51287746631075</v>
      </c>
      <c r="G11" s="74">
        <f t="shared" si="1"/>
        <v>828.45846178830493</v>
      </c>
      <c r="H11" s="74">
        <f t="shared" si="1"/>
        <v>-185.05544368307869</v>
      </c>
      <c r="I11" s="74">
        <f t="shared" si="1"/>
        <v>-179.12454058213396</v>
      </c>
      <c r="J11" s="74">
        <f t="shared" si="1"/>
        <v>-173.38371895565282</v>
      </c>
      <c r="K11" s="74">
        <f t="shared" si="1"/>
        <v>-212.58072330484194</v>
      </c>
      <c r="L11" s="74">
        <f t="shared" si="1"/>
        <v>660.62246623159444</v>
      </c>
      <c r="M11" s="74">
        <f t="shared" si="1"/>
        <v>-199.17293785746858</v>
      </c>
      <c r="N11" s="74">
        <f t="shared" si="1"/>
        <v>618.9560152418394</v>
      </c>
      <c r="O11" s="9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</row>
    <row r="12" spans="1:26" ht="12.75" customHeight="1">
      <c r="A12" s="63"/>
      <c r="B12" s="68" t="s">
        <v>64</v>
      </c>
      <c r="C12" s="73">
        <f>C11</f>
        <v>730.80275536837541</v>
      </c>
      <c r="D12" s="73">
        <f t="shared" ref="D12:N12" si="2">D11+C12</f>
        <v>519.9938432467103</v>
      </c>
      <c r="E12" s="73">
        <f t="shared" si="2"/>
        <v>315.94121565105127</v>
      </c>
      <c r="F12" s="73">
        <f t="shared" si="2"/>
        <v>118.42833818474051</v>
      </c>
      <c r="G12" s="73">
        <f t="shared" si="2"/>
        <v>946.88679997304541</v>
      </c>
      <c r="H12" s="73">
        <f t="shared" si="2"/>
        <v>761.83135628996672</v>
      </c>
      <c r="I12" s="73">
        <f t="shared" si="2"/>
        <v>582.70681570783279</v>
      </c>
      <c r="J12" s="73">
        <f t="shared" si="2"/>
        <v>409.32309675217994</v>
      </c>
      <c r="K12" s="73">
        <f t="shared" si="2"/>
        <v>196.742373447338</v>
      </c>
      <c r="L12" s="73">
        <f t="shared" si="2"/>
        <v>857.36483967893241</v>
      </c>
      <c r="M12" s="73">
        <f t="shared" si="2"/>
        <v>658.19190182146383</v>
      </c>
      <c r="N12" s="73">
        <f t="shared" si="2"/>
        <v>1277.1479170633033</v>
      </c>
      <c r="O12" s="9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</row>
    <row r="13" spans="1:26" ht="12.75" customHeight="1">
      <c r="A13" s="63"/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</row>
    <row r="14" spans="1:26" ht="12.75" customHeight="1">
      <c r="A14" s="63"/>
      <c r="B14" s="70" t="s">
        <v>65</v>
      </c>
      <c r="C14" s="70">
        <f>C15+C16*(C17-C15)</f>
        <v>0.132442</v>
      </c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</row>
    <row r="15" spans="1:26" ht="12.75" customHeight="1">
      <c r="A15" s="63"/>
      <c r="B15" s="75" t="s">
        <v>66</v>
      </c>
      <c r="C15" s="76">
        <v>7.4499999999999997E-2</v>
      </c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</row>
    <row r="16" spans="1:26" ht="12.75" customHeight="1">
      <c r="A16" s="63"/>
      <c r="B16" s="75" t="s">
        <v>67</v>
      </c>
      <c r="C16" s="77">
        <v>0.87</v>
      </c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</row>
    <row r="17" spans="1:26" ht="12.75" customHeight="1">
      <c r="A17" s="63"/>
      <c r="B17" s="75" t="s">
        <v>68</v>
      </c>
      <c r="C17" s="76">
        <v>0.1411</v>
      </c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</row>
    <row r="18" spans="1:26" ht="12.75" customHeight="1">
      <c r="A18" s="63"/>
      <c r="B18" s="65"/>
      <c r="C18" s="65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</row>
    <row r="19" spans="1:26" ht="12.75" customHeight="1">
      <c r="A19" s="63"/>
      <c r="B19" s="70" t="s">
        <v>69</v>
      </c>
      <c r="C19" s="70">
        <f>SUM(C11:N11)</f>
        <v>1277.1479170633033</v>
      </c>
      <c r="D19" s="63"/>
      <c r="E19" s="63"/>
      <c r="F19" s="63"/>
      <c r="G19" s="63"/>
      <c r="H19" s="78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</row>
    <row r="20" spans="1:26" ht="12.75" customHeight="1">
      <c r="A20" s="63"/>
      <c r="B20" s="79" t="s">
        <v>70</v>
      </c>
      <c r="C20" s="70">
        <f>N12</f>
        <v>1277.1479170633033</v>
      </c>
      <c r="D20" s="63"/>
      <c r="E20" s="63"/>
      <c r="F20" s="63"/>
      <c r="G20" s="63"/>
      <c r="H20" s="78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</row>
    <row r="21" spans="1:26" ht="12.75" customHeight="1">
      <c r="A21" s="63"/>
      <c r="B21" s="65"/>
      <c r="C21" s="65"/>
      <c r="D21" s="63"/>
      <c r="E21" s="63"/>
      <c r="F21" s="63"/>
      <c r="G21" s="63"/>
      <c r="H21" s="78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</row>
    <row r="22" spans="1:26" ht="12.75" customHeight="1">
      <c r="A22" s="63"/>
      <c r="B22" s="65"/>
      <c r="C22" s="80"/>
      <c r="D22" s="81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</row>
    <row r="23" spans="1:26" ht="12.75" customHeight="1">
      <c r="A23" s="63"/>
      <c r="B23" s="65"/>
      <c r="C23" s="80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</row>
    <row r="24" spans="1:26" ht="12.75" customHeight="1">
      <c r="A24" s="63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</row>
    <row r="25" spans="1:26" ht="12.75" customHeight="1">
      <c r="A25" s="63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</row>
    <row r="26" spans="1:26" ht="12.75" customHeight="1">
      <c r="A26" s="63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</row>
    <row r="27" spans="1:26" ht="12.75" customHeight="1">
      <c r="A27" s="63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</row>
    <row r="28" spans="1:26" ht="12.75" customHeight="1">
      <c r="A28" s="63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</row>
    <row r="29" spans="1:26" ht="12.75" customHeight="1">
      <c r="A29" s="63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</row>
    <row r="30" spans="1:26" ht="12.75" customHeight="1">
      <c r="A30" s="63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</row>
    <row r="31" spans="1:26" ht="12.75" customHeight="1">
      <c r="A31" s="63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</row>
    <row r="32" spans="1:26" ht="12.75" customHeight="1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</row>
    <row r="33" spans="1:26" ht="12.75" customHeight="1">
      <c r="A33" s="63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</row>
    <row r="34" spans="1:26" ht="12.75" customHeight="1">
      <c r="A34" s="63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</row>
    <row r="35" spans="1:26" ht="12.75" customHeight="1">
      <c r="A35" s="63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</row>
    <row r="36" spans="1:26" ht="12.75" customHeight="1">
      <c r="A36" s="63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</row>
    <row r="37" spans="1:26" ht="12.75" customHeight="1">
      <c r="A37" s="63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</row>
    <row r="38" spans="1:26" ht="12.75" customHeight="1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</row>
    <row r="39" spans="1:26" ht="12.75" customHeight="1">
      <c r="A39" s="63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</row>
    <row r="40" spans="1:26" ht="12.75" customHeight="1">
      <c r="A40" s="63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</row>
    <row r="41" spans="1:26" ht="12.75" customHeight="1">
      <c r="A41" s="63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</row>
    <row r="42" spans="1:26" ht="12.75" customHeight="1">
      <c r="A42" s="63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</row>
    <row r="43" spans="1:26" ht="12.75" customHeight="1">
      <c r="A43" s="63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</row>
    <row r="44" spans="1:26" ht="12.75" customHeight="1">
      <c r="A44" s="63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</row>
    <row r="45" spans="1:26" ht="12.75" customHeight="1">
      <c r="A45" s="63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</row>
    <row r="46" spans="1:26" ht="12.75" customHeight="1">
      <c r="A46" s="63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</row>
    <row r="47" spans="1:26" ht="12.75" customHeight="1">
      <c r="A47" s="63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</row>
    <row r="48" spans="1:26" ht="12.75" customHeight="1">
      <c r="A48" s="63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</row>
    <row r="49" spans="1:26" ht="12.75" customHeight="1">
      <c r="A49" s="63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</row>
    <row r="50" spans="1:26" ht="12.75" customHeight="1">
      <c r="A50" s="63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</row>
    <row r="51" spans="1:26" ht="12.75" customHeight="1">
      <c r="A51" s="63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</row>
    <row r="52" spans="1:26" ht="12.75" customHeight="1">
      <c r="A52" s="63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</row>
    <row r="53" spans="1:26" ht="12.75" customHeight="1">
      <c r="A53" s="63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</row>
    <row r="54" spans="1:26" ht="12.75" customHeight="1">
      <c r="A54" s="63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</row>
    <row r="55" spans="1:26" ht="12.75" customHeight="1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 spans="1:26" ht="12.75" customHeight="1">
      <c r="A56" s="63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</row>
    <row r="57" spans="1:26" ht="12.75" customHeight="1">
      <c r="A57" s="63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</row>
    <row r="58" spans="1:26" ht="12.75" customHeight="1">
      <c r="A58" s="63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</row>
    <row r="59" spans="1:26" ht="12.75" customHeight="1">
      <c r="A59" s="63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</row>
    <row r="60" spans="1:26" ht="12.75" customHeight="1">
      <c r="A60" s="63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</row>
    <row r="61" spans="1:26" ht="12.75" customHeight="1">
      <c r="A61" s="63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</row>
    <row r="62" spans="1:26" ht="12.75" customHeight="1">
      <c r="A62" s="63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</row>
    <row r="63" spans="1:26" ht="12.75" customHeight="1">
      <c r="A63" s="6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</row>
    <row r="64" spans="1:26" ht="12.75" customHeight="1">
      <c r="A64" s="63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</row>
    <row r="65" spans="1:26" ht="12.75" customHeight="1">
      <c r="A65" s="63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</row>
    <row r="66" spans="1:26" ht="12.75" customHeight="1">
      <c r="A66" s="63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</row>
    <row r="67" spans="1:26" ht="12.75" customHeight="1">
      <c r="A67" s="63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</row>
    <row r="68" spans="1:26" ht="12.75" customHeight="1">
      <c r="A68" s="63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</row>
    <row r="69" spans="1:26" ht="12.75" customHeight="1">
      <c r="A69" s="63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</row>
    <row r="70" spans="1:26" ht="12.75" customHeight="1">
      <c r="A70" s="63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</row>
    <row r="71" spans="1:26" ht="12.75" customHeight="1">
      <c r="A71" s="63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</row>
    <row r="72" spans="1:26" ht="12.75" customHeight="1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</row>
    <row r="73" spans="1:26" ht="12.75" customHeight="1">
      <c r="A73" s="63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</row>
    <row r="74" spans="1:26" ht="12.75" customHeight="1">
      <c r="A74" s="63"/>
      <c r="D74" s="82" t="s">
        <v>71</v>
      </c>
      <c r="E74" s="82">
        <f>SUM(C9:K9)/L10</f>
        <v>1.0928961748633881</v>
      </c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</row>
    <row r="75" spans="1:26" ht="12.75" customHeight="1">
      <c r="A75" s="63"/>
      <c r="D75" s="82" t="s">
        <v>72</v>
      </c>
      <c r="E75" s="83">
        <f>C19/O9</f>
        <v>1.2771479170633033</v>
      </c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</row>
    <row r="76" spans="1:26" ht="12.75" customHeight="1">
      <c r="A76" s="63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</row>
    <row r="77" spans="1:26" ht="12.75" customHeight="1">
      <c r="A77" s="6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</row>
    <row r="78" spans="1:26" ht="12.75" customHeight="1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</row>
    <row r="79" spans="1:26" ht="12.75" customHeight="1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</row>
    <row r="80" spans="1:26" ht="12.75" customHeight="1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</row>
    <row r="81" spans="1:26" ht="12.75" customHeight="1">
      <c r="A81" s="63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</row>
    <row r="82" spans="1:26" ht="12.75" customHeight="1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</row>
    <row r="83" spans="1:26" ht="12.75" customHeight="1">
      <c r="A83" s="6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</row>
    <row r="84" spans="1:26" ht="12.75" customHeight="1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</row>
    <row r="85" spans="1:26" ht="12.75" customHeight="1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</row>
    <row r="86" spans="1:26" ht="12.75" customHeight="1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</row>
    <row r="87" spans="1:26" ht="12.75" customHeight="1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</row>
    <row r="88" spans="1:26" ht="12.75" customHeight="1">
      <c r="A88" s="63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</row>
    <row r="89" spans="1:26" ht="12.75" customHeight="1">
      <c r="A89" s="63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</row>
    <row r="90" spans="1:26" ht="12.75" customHeight="1">
      <c r="A90" s="63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</row>
    <row r="91" spans="1:26" ht="12.75" customHeight="1">
      <c r="A91" s="63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</row>
    <row r="92" spans="1:26" ht="12.75" customHeight="1">
      <c r="A92" s="63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</row>
    <row r="93" spans="1:26" ht="12.75" customHeight="1">
      <c r="A93" s="63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</row>
    <row r="94" spans="1:26" ht="12.75" customHeight="1">
      <c r="A94" s="63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</row>
    <row r="95" spans="1:26" ht="12.75" customHeight="1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</row>
    <row r="96" spans="1:26" ht="12.75" customHeight="1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</row>
    <row r="97" spans="1:26" ht="12.75" customHeight="1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</row>
    <row r="98" spans="1:26" ht="12.75" customHeight="1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</row>
    <row r="99" spans="1:26" ht="12.75" customHeight="1">
      <c r="A99" s="63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</row>
    <row r="100" spans="1:26" ht="12.75" customHeight="1">
      <c r="A100" s="63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Шаблон финансовой модели Создай</vt:lpstr>
      <vt:lpstr>Инвест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Леонид Лапшин</cp:lastModifiedBy>
  <dcterms:modified xsi:type="dcterms:W3CDTF">2024-04-15T00:39:19Z</dcterms:modified>
</cp:coreProperties>
</file>