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РОЕКТЫ\А208\Опытная эксплуатация\Импрот ДО и расценка накладной\"/>
    </mc:Choice>
  </mc:AlternateContent>
  <xr:revisionPtr revIDLastSave="0" documentId="13_ncr:1_{EE1C3BA5-5279-46A7-BCB2-A46CA4E29D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Расценить накладную" sheetId="6" r:id="rId1"/>
    <sheet name="Шкала наценок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6" l="1"/>
  <c r="V6" i="6"/>
  <c r="V7" i="6"/>
  <c r="V8" i="6"/>
  <c r="W8" i="6" s="1"/>
  <c r="X8" i="6" s="1"/>
  <c r="Y8" i="6" s="1"/>
  <c r="Z8" i="6" s="1"/>
  <c r="V9" i="6"/>
  <c r="AH5" i="6"/>
  <c r="AH6" i="6"/>
  <c r="AH7" i="6"/>
  <c r="AH8" i="6"/>
  <c r="AH9" i="6"/>
  <c r="AH4" i="6"/>
  <c r="Z4" i="6"/>
  <c r="W5" i="6"/>
  <c r="X5" i="6" s="1"/>
  <c r="Y5" i="6" s="1"/>
  <c r="Z5" i="6" s="1"/>
  <c r="W6" i="6"/>
  <c r="X6" i="6" s="1"/>
  <c r="Y6" i="6" s="1"/>
  <c r="Z6" i="6" s="1"/>
  <c r="W7" i="6"/>
  <c r="X7" i="6" s="1"/>
  <c r="Y7" i="6" s="1"/>
  <c r="W9" i="6"/>
  <c r="X9" i="6" s="1"/>
  <c r="Y9" i="6" s="1"/>
  <c r="Z9" i="6" s="1"/>
  <c r="V4" i="6"/>
  <c r="W4" i="6" s="1"/>
  <c r="X4" i="6" s="1"/>
  <c r="Y4" i="6" s="1"/>
  <c r="S10" i="6"/>
  <c r="AG9" i="6"/>
  <c r="AF9" i="6"/>
  <c r="AE9" i="6"/>
  <c r="AD9" i="6"/>
  <c r="AG8" i="6"/>
  <c r="AF8" i="6"/>
  <c r="AE8" i="6"/>
  <c r="AD8" i="6"/>
  <c r="AG7" i="6"/>
  <c r="AF7" i="6"/>
  <c r="AE7" i="6"/>
  <c r="AD7" i="6"/>
  <c r="AG6" i="6"/>
  <c r="AF6" i="6"/>
  <c r="AE6" i="6"/>
  <c r="AD6" i="6"/>
  <c r="AG5" i="6"/>
  <c r="AF5" i="6"/>
  <c r="AE5" i="6"/>
  <c r="AD5" i="6"/>
  <c r="AG4" i="6"/>
  <c r="AF4" i="6"/>
  <c r="AE4" i="6"/>
  <c r="AD4" i="6"/>
  <c r="AA6" i="6" l="1"/>
  <c r="AA5" i="6"/>
  <c r="AA9" i="6"/>
  <c r="Z7" i="6"/>
  <c r="AA7" i="6" s="1"/>
  <c r="AA8" i="6"/>
  <c r="AA4" i="6"/>
  <c r="AG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B3" authorId="0" shapeId="0" xr:uid="{BD407699-6715-405F-B6A9-CF227D45F25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последняя цена прайса. Если новый товар, то выводим ту, что в колонке М, т.е. рассчетную</t>
        </r>
      </text>
    </comment>
  </commentList>
</comments>
</file>

<file path=xl/sharedStrings.xml><?xml version="1.0" encoding="utf-8"?>
<sst xmlns="http://schemas.openxmlformats.org/spreadsheetml/2006/main" count="80" uniqueCount="58">
  <si>
    <t>Серия</t>
  </si>
  <si>
    <t>Формула</t>
  </si>
  <si>
    <t>katotped.koef</t>
  </si>
  <si>
    <t>Ценовой классификатор</t>
  </si>
  <si>
    <t xml:space="preserve">KatMC.POLZAK </t>
  </si>
  <si>
    <t>KatMC.PRICEPU</t>
  </si>
  <si>
    <t>Ценовой диапазон, от</t>
  </si>
  <si>
    <t>Ценовой диапазон, до</t>
  </si>
  <si>
    <t>Процент наценки, оптовый</t>
  </si>
  <si>
    <t>Процент наценки, розничный</t>
  </si>
  <si>
    <t>НДС</t>
  </si>
  <si>
    <t>N</t>
  </si>
  <si>
    <t>группа менеджера</t>
  </si>
  <si>
    <t>ПК</t>
  </si>
  <si>
    <t>ск (скидка на препарат)</t>
  </si>
  <si>
    <t>цк</t>
  </si>
  <si>
    <t>кол-во</t>
  </si>
  <si>
    <t>цена с НДС</t>
  </si>
  <si>
    <t>% НАЦЕНКИ прайс</t>
  </si>
  <si>
    <t>% НАЦЕНКИ розн (для проверки минусов)</t>
  </si>
  <si>
    <t>БЕТАДИН МАЗЬ 10% ТУБА 20Г | НДС10</t>
  </si>
  <si>
    <t>АБУЦЕЛ-C КАЛОПРИЕМНИК 20-60ММ №5 | НДС0#</t>
  </si>
  <si>
    <t>АКВА МАРИС ПЛЮС СПРЕЙ НАЗ 30МЛ | НДС20</t>
  </si>
  <si>
    <t>ВЕНАРУС ГЕЛЬ 2% ОХЛАЖД 100Г | НДС20</t>
  </si>
  <si>
    <t>АВИА-МОРЕ ТАБ №20 | НДС10</t>
  </si>
  <si>
    <t>КОМПЛИВИТ АКТИВ ТАБ ЖЕВ Д/ДЕТ ВИШНЯ №30 | НДС20</t>
  </si>
  <si>
    <t>Сумма с НДС в закупочных</t>
  </si>
  <si>
    <t>KatMC.GOST</t>
  </si>
  <si>
    <t>как в отчетной форме</t>
  </si>
  <si>
    <t>Фактическая отпускная цена завода без НДС</t>
  </si>
  <si>
    <t>Зарегистрированная цена без НДС</t>
  </si>
  <si>
    <t>Фактическая отпускная цена завода с НДС</t>
  </si>
  <si>
    <t>Дата реализации заводом</t>
  </si>
  <si>
    <t>Наименование МЦ</t>
  </si>
  <si>
    <t>Баркод МЦ</t>
  </si>
  <si>
    <t>Заводской штрихкод</t>
  </si>
  <si>
    <t>СУММА в ценах прайса</t>
  </si>
  <si>
    <t>цена закупочная без НДС</t>
  </si>
  <si>
    <t>Коэффициент делимости</t>
  </si>
  <si>
    <t>Контроль наценки</t>
  </si>
  <si>
    <t>Прайсовая цена</t>
  </si>
  <si>
    <t>Розичная цена</t>
  </si>
  <si>
    <t>Процент наценки РОЗН ФАКТ</t>
  </si>
  <si>
    <t>Процент наценки ОПТ ФАКТ</t>
  </si>
  <si>
    <t>Процент наценки ОПТ по ЦК</t>
  </si>
  <si>
    <t>Процент наценки РОЗН по ЦК</t>
  </si>
  <si>
    <t>KatMC</t>
  </si>
  <si>
    <t>SpSopr</t>
  </si>
  <si>
    <t>Prices</t>
  </si>
  <si>
    <t>Расчетная цена за упаковку без НДС до округления</t>
  </si>
  <si>
    <t>Расчетная цена за упаковку с НДС до округления</t>
  </si>
  <si>
    <t>Расчетная цена за конвалюту с НДС</t>
  </si>
  <si>
    <t>Расчетная цена за упаковку с НДС</t>
  </si>
  <si>
    <t>Превышение цены Реестра</t>
  </si>
  <si>
    <t>Дополнительный процент для НДС 10</t>
  </si>
  <si>
    <t>Дополнительный процент для НДС 20</t>
  </si>
  <si>
    <t>ATC_KATPARTY_ATR</t>
  </si>
  <si>
    <t>Шкала наценок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</si>
</sst>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#,##0.0000_ ;[Red]\-#,##0.0000\ "/>
    <numFmt numFmtId="172" formatCode="#,##0.0000"/>
    <numFmt numFmtId="173" formatCode="#,##0.00_ ;[Red]\-#,##0.00\ 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  <charset val="204"/>
    </font>
    <font>
      <sz val="8"/>
      <name val="Calibri"/>
      <family val="2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justify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6" fillId="0" borderId="2" xfId="0" applyFont="1" applyBorder="1"/>
    <xf numFmtId="0" fontId="4" fillId="0" borderId="2" xfId="0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6" xfId="0" applyFont="1" applyBorder="1"/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9" fontId="4" fillId="0" borderId="1" xfId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6" fillId="0" borderId="3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left" vertical="center" wrapText="1"/>
    </xf>
    <xf numFmtId="0" fontId="4" fillId="0" borderId="16" xfId="0" applyFont="1" applyBorder="1"/>
    <xf numFmtId="0" fontId="4" fillId="0" borderId="3" xfId="0" applyFont="1" applyBorder="1"/>
    <xf numFmtId="0" fontId="7" fillId="2" borderId="10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172" fontId="4" fillId="0" borderId="14" xfId="0" applyNumberFormat="1" applyFont="1" applyBorder="1" applyAlignment="1">
      <alignment horizontal="center" vertical="center"/>
    </xf>
    <xf numFmtId="170" fontId="4" fillId="0" borderId="2" xfId="0" applyNumberFormat="1" applyFont="1" applyBorder="1" applyAlignment="1">
      <alignment horizontal="center" vertical="center"/>
    </xf>
    <xf numFmtId="173" fontId="4" fillId="0" borderId="2" xfId="0" applyNumberFormat="1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4" fontId="4" fillId="0" borderId="15" xfId="0" applyNumberFormat="1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4" fontId="4" fillId="0" borderId="7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170" fontId="9" fillId="0" borderId="16" xfId="0" applyNumberFormat="1" applyFont="1" applyFill="1" applyBorder="1" applyAlignment="1">
      <alignment horizontal="center" vertical="center"/>
    </xf>
    <xf numFmtId="173" fontId="4" fillId="0" borderId="0" xfId="0" applyNumberFormat="1" applyFont="1" applyAlignment="1">
      <alignment horizontal="center" vertical="center"/>
    </xf>
    <xf numFmtId="0" fontId="0" fillId="0" borderId="11" xfId="0" applyBorder="1"/>
    <xf numFmtId="170" fontId="0" fillId="0" borderId="1" xfId="0" applyNumberFormat="1" applyBorder="1"/>
    <xf numFmtId="170" fontId="0" fillId="0" borderId="2" xfId="0" applyNumberFormat="1" applyBorder="1"/>
  </cellXfs>
  <cellStyles count="2">
    <cellStyle name="Обычный" xfId="0" builtinId="0"/>
    <cellStyle name="Процентный" xfId="1" builtinId="5"/>
  </cellStyles>
  <dxfs count="4">
    <dxf>
      <font>
        <b/>
        <i val="0"/>
        <color rgb="FFFFC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E26B0A"/>
      </font>
      <fill>
        <patternFill>
          <bgColor rgb="FFF2DCDB"/>
        </patternFill>
      </fill>
    </dxf>
    <dxf>
      <font>
        <b/>
        <i val="0"/>
        <color rgb="FFFF0000"/>
      </font>
      <fill>
        <patternFill>
          <bgColor rgb="FFFABF8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4561-0A70-4A62-93B3-3C42BCD51B6D}">
  <dimension ref="A1:AK11"/>
  <sheetViews>
    <sheetView tabSelected="1" topLeftCell="E1" zoomScale="75" zoomScaleNormal="75" workbookViewId="0">
      <selection activeCell="V4" sqref="V4:V9"/>
    </sheetView>
  </sheetViews>
  <sheetFormatPr defaultRowHeight="14.4" x14ac:dyDescent="0.3"/>
  <cols>
    <col min="2" max="2" width="4" customWidth="1"/>
    <col min="3" max="3" width="13.88671875" customWidth="1"/>
    <col min="4" max="4" width="35.6640625" bestFit="1" customWidth="1"/>
    <col min="5" max="5" width="35.6640625" customWidth="1"/>
    <col min="6" max="6" width="17.33203125" customWidth="1"/>
    <col min="7" max="8" width="17.44140625" customWidth="1"/>
    <col min="9" max="10" width="15.44140625" customWidth="1"/>
    <col min="18" max="19" width="11.21875" customWidth="1"/>
    <col min="20" max="23" width="15.21875" customWidth="1"/>
    <col min="24" max="25" width="10.5546875" customWidth="1"/>
    <col min="26" max="27" width="8.5546875" customWidth="1"/>
    <col min="28" max="32" width="15.21875" customWidth="1"/>
    <col min="34" max="34" width="15.33203125" style="1" customWidth="1"/>
    <col min="35" max="35" width="18.77734375" customWidth="1"/>
    <col min="37" max="37" width="12.21875" customWidth="1"/>
  </cols>
  <sheetData>
    <row r="1" spans="1:37" ht="15" thickBot="1" x14ac:dyDescent="0.35"/>
    <row r="2" spans="1:37" ht="15" thickBot="1" x14ac:dyDescent="0.35">
      <c r="A2" s="4"/>
      <c r="B2" s="4"/>
      <c r="C2" s="5" t="s">
        <v>46</v>
      </c>
      <c r="D2" s="5" t="s">
        <v>46</v>
      </c>
      <c r="E2" s="5" t="s">
        <v>46</v>
      </c>
      <c r="F2" s="5" t="s">
        <v>56</v>
      </c>
      <c r="G2" s="5" t="s">
        <v>5</v>
      </c>
      <c r="H2" s="5" t="s">
        <v>27</v>
      </c>
      <c r="I2" s="5" t="s">
        <v>28</v>
      </c>
      <c r="J2" s="5" t="s">
        <v>4</v>
      </c>
      <c r="K2" s="5" t="s">
        <v>56</v>
      </c>
      <c r="L2" s="5" t="s">
        <v>56</v>
      </c>
      <c r="M2" s="5" t="s">
        <v>56</v>
      </c>
      <c r="N2" s="5" t="s">
        <v>56</v>
      </c>
      <c r="O2" s="5" t="s">
        <v>46</v>
      </c>
      <c r="P2" s="5" t="s">
        <v>47</v>
      </c>
      <c r="Q2" s="5" t="s">
        <v>47</v>
      </c>
      <c r="R2" s="5" t="s">
        <v>47</v>
      </c>
      <c r="S2" s="5" t="s">
        <v>47</v>
      </c>
      <c r="T2" s="5" t="s">
        <v>57</v>
      </c>
      <c r="U2" s="5" t="s">
        <v>57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  <c r="AB2" s="5" t="s">
        <v>48</v>
      </c>
      <c r="AC2" s="5" t="s">
        <v>48</v>
      </c>
      <c r="AD2" s="5" t="s">
        <v>1</v>
      </c>
      <c r="AE2" s="5" t="s">
        <v>1</v>
      </c>
      <c r="AF2" s="5" t="s">
        <v>1</v>
      </c>
      <c r="AG2" s="5" t="s">
        <v>1</v>
      </c>
      <c r="AH2" s="1" t="s">
        <v>1</v>
      </c>
      <c r="AI2" s="44" t="s">
        <v>2</v>
      </c>
    </row>
    <row r="3" spans="1:37" ht="41.4" thickBot="1" x14ac:dyDescent="0.35">
      <c r="B3" s="6" t="s">
        <v>11</v>
      </c>
      <c r="C3" s="29" t="s">
        <v>34</v>
      </c>
      <c r="D3" s="7" t="s">
        <v>33</v>
      </c>
      <c r="E3" s="7" t="s">
        <v>35</v>
      </c>
      <c r="F3" s="7" t="s">
        <v>0</v>
      </c>
      <c r="G3" s="7" t="s">
        <v>12</v>
      </c>
      <c r="H3" s="37" t="s">
        <v>13</v>
      </c>
      <c r="I3" s="37" t="s">
        <v>14</v>
      </c>
      <c r="J3" s="7" t="s">
        <v>15</v>
      </c>
      <c r="K3" s="11" t="s">
        <v>30</v>
      </c>
      <c r="L3" s="11" t="s">
        <v>29</v>
      </c>
      <c r="M3" s="11" t="s">
        <v>31</v>
      </c>
      <c r="N3" s="11" t="s">
        <v>32</v>
      </c>
      <c r="O3" s="7" t="s">
        <v>10</v>
      </c>
      <c r="P3" s="8" t="s">
        <v>16</v>
      </c>
      <c r="Q3" s="9" t="s">
        <v>37</v>
      </c>
      <c r="R3" s="7" t="s">
        <v>17</v>
      </c>
      <c r="S3" s="8" t="s">
        <v>26</v>
      </c>
      <c r="T3" s="32" t="s">
        <v>45</v>
      </c>
      <c r="U3" s="33" t="s">
        <v>44</v>
      </c>
      <c r="V3" s="33" t="s">
        <v>43</v>
      </c>
      <c r="W3" s="33" t="s">
        <v>42</v>
      </c>
      <c r="X3" s="7" t="s">
        <v>49</v>
      </c>
      <c r="Y3" s="8" t="s">
        <v>50</v>
      </c>
      <c r="Z3" s="33" t="s">
        <v>51</v>
      </c>
      <c r="AA3" s="33" t="s">
        <v>52</v>
      </c>
      <c r="AB3" s="10" t="s">
        <v>40</v>
      </c>
      <c r="AC3" s="7" t="s">
        <v>41</v>
      </c>
      <c r="AD3" s="11" t="s">
        <v>39</v>
      </c>
      <c r="AE3" s="7" t="s">
        <v>18</v>
      </c>
      <c r="AF3" s="7" t="s">
        <v>19</v>
      </c>
      <c r="AG3" s="8" t="s">
        <v>36</v>
      </c>
      <c r="AH3" s="9" t="s">
        <v>53</v>
      </c>
      <c r="AI3" s="10" t="s">
        <v>38</v>
      </c>
      <c r="AK3" s="1"/>
    </row>
    <row r="4" spans="1:37" x14ac:dyDescent="0.3">
      <c r="B4" s="12">
        <v>1</v>
      </c>
      <c r="C4" s="30"/>
      <c r="D4" s="13" t="s">
        <v>20</v>
      </c>
      <c r="E4" s="13"/>
      <c r="F4" s="13"/>
      <c r="G4" s="14"/>
      <c r="H4" s="14"/>
      <c r="I4" s="14"/>
      <c r="J4" s="14">
        <v>1</v>
      </c>
      <c r="K4" s="17"/>
      <c r="L4" s="17"/>
      <c r="M4" s="17"/>
      <c r="N4" s="17"/>
      <c r="O4" s="15">
        <v>0.1</v>
      </c>
      <c r="P4" s="16">
        <v>1</v>
      </c>
      <c r="Q4" s="34">
        <v>268.18329999999997</v>
      </c>
      <c r="R4" s="14">
        <v>295</v>
      </c>
      <c r="S4" s="14"/>
      <c r="T4" s="14">
        <v>24</v>
      </c>
      <c r="U4" s="14"/>
      <c r="V4" s="14">
        <f>IF(J4=11,IF((Q4-L4)/L4*100&gt;0,(Q4-L4)/L4*100,0),0)</f>
        <v>0</v>
      </c>
      <c r="W4" s="14">
        <f>IF((U4-V4)&gt;0,T4,T4+(U4-V4))</f>
        <v>24</v>
      </c>
      <c r="X4" s="35">
        <f>IF(J4=11,IF(L4&gt;Q4,Q4*W4/100+Q4,L4*W4/100+L4),Q4*W4/100+Q4)</f>
        <v>332.54729199999997</v>
      </c>
      <c r="Y4" s="35">
        <f>X4+X4*O4</f>
        <v>365.80202119999996</v>
      </c>
      <c r="Z4" s="36">
        <f>ROUNDDOWN(Y4*AI4,1)</f>
        <v>365.8</v>
      </c>
      <c r="AA4" s="36">
        <f>Z4/AI4</f>
        <v>365.8</v>
      </c>
      <c r="AB4" s="38">
        <v>370</v>
      </c>
      <c r="AC4" s="39">
        <v>370</v>
      </c>
      <c r="AD4" s="42">
        <f>ROUND((((AB4/R4)-1)*100)-T4,2)</f>
        <v>1.42</v>
      </c>
      <c r="AE4" s="35">
        <f>((AB4/R4)-1)*100</f>
        <v>25.423728813559322</v>
      </c>
      <c r="AF4" s="35">
        <f>ROUND(((AC4/R4)-1)*100,1)</f>
        <v>25.4</v>
      </c>
      <c r="AG4" s="36">
        <f>AB4*P4</f>
        <v>370</v>
      </c>
      <c r="AH4" s="46">
        <f>IF(L4&gt;K4,L4-K4,0)</f>
        <v>0</v>
      </c>
      <c r="AI4" s="27">
        <v>1</v>
      </c>
      <c r="AK4" s="1"/>
    </row>
    <row r="5" spans="1:37" ht="28.8" x14ac:dyDescent="0.3">
      <c r="B5" s="18">
        <v>2</v>
      </c>
      <c r="C5" s="31"/>
      <c r="D5" s="19" t="s">
        <v>21</v>
      </c>
      <c r="E5" s="19"/>
      <c r="F5" s="19"/>
      <c r="G5" s="20"/>
      <c r="H5" s="20"/>
      <c r="I5" s="20"/>
      <c r="J5" s="20">
        <v>1</v>
      </c>
      <c r="K5" s="28"/>
      <c r="L5" s="28"/>
      <c r="M5" s="28"/>
      <c r="N5" s="28"/>
      <c r="O5" s="21">
        <v>0</v>
      </c>
      <c r="P5" s="22">
        <v>8</v>
      </c>
      <c r="Q5" s="34">
        <v>450.59</v>
      </c>
      <c r="R5" s="23">
        <v>450.59</v>
      </c>
      <c r="S5" s="25"/>
      <c r="T5" s="14">
        <v>23</v>
      </c>
      <c r="U5" s="14"/>
      <c r="V5" s="14">
        <f t="shared" ref="V5:V9" si="0">IF(J5=11,IF((Q5-L5)/L5*100&gt;0,(Q5-L5)/L5*100,0),0)</f>
        <v>0</v>
      </c>
      <c r="W5" s="14">
        <f t="shared" ref="W5:W9" si="1">IF((U5-V5)&gt;0,T5,T5+(U5-V5))</f>
        <v>23</v>
      </c>
      <c r="X5" s="35">
        <f t="shared" ref="X5:X9" si="2">IF(J5=11,IF(L5&gt;Q5,Q5*W5/100+Q5,L5*W5/100+L5),Q5*W5/100+Q5)</f>
        <v>554.22569999999996</v>
      </c>
      <c r="Y5" s="35">
        <f t="shared" ref="Y5:Y9" si="3">X5+X5*O5</f>
        <v>554.22569999999996</v>
      </c>
      <c r="Z5" s="36">
        <f>ROUNDDOWN(Y5*AI5,1)</f>
        <v>554.20000000000005</v>
      </c>
      <c r="AA5" s="36">
        <f>Z5/AI5</f>
        <v>554.20000000000005</v>
      </c>
      <c r="AB5" s="40">
        <v>550</v>
      </c>
      <c r="AC5" s="41">
        <v>560</v>
      </c>
      <c r="AD5" s="42">
        <f>ROUND((((AB5/R5)-1)*100)-T5,2)</f>
        <v>-0.94</v>
      </c>
      <c r="AE5" s="35">
        <f>((AB5/R5)-1)*100</f>
        <v>22.062185135045166</v>
      </c>
      <c r="AF5" s="35">
        <f>ROUND(((AC5/R5)-1)*100,1)</f>
        <v>24.3</v>
      </c>
      <c r="AG5" s="36">
        <f>AB5*P5</f>
        <v>4400</v>
      </c>
      <c r="AH5" s="45">
        <f t="shared" ref="AH5:AH9" si="4">IF(L5&gt;K5,L5-K5,0)</f>
        <v>0</v>
      </c>
      <c r="AI5" s="2">
        <v>1</v>
      </c>
      <c r="AK5" s="1"/>
    </row>
    <row r="6" spans="1:37" ht="28.8" x14ac:dyDescent="0.3">
      <c r="B6" s="18">
        <v>3</v>
      </c>
      <c r="C6" s="31"/>
      <c r="D6" s="19" t="s">
        <v>22</v>
      </c>
      <c r="E6" s="19"/>
      <c r="F6" s="19"/>
      <c r="G6" s="20"/>
      <c r="H6" s="20"/>
      <c r="I6" s="20"/>
      <c r="J6" s="20">
        <v>1</v>
      </c>
      <c r="K6" s="28"/>
      <c r="L6" s="28"/>
      <c r="M6" s="28"/>
      <c r="N6" s="28"/>
      <c r="O6" s="21">
        <v>0.2</v>
      </c>
      <c r="P6" s="22">
        <v>5</v>
      </c>
      <c r="Q6" s="34">
        <v>281.41674999999998</v>
      </c>
      <c r="R6" s="23">
        <v>337.7</v>
      </c>
      <c r="S6" s="25"/>
      <c r="T6" s="14">
        <v>25</v>
      </c>
      <c r="U6" s="14"/>
      <c r="V6" s="14">
        <f t="shared" si="0"/>
        <v>0</v>
      </c>
      <c r="W6" s="14">
        <f t="shared" si="1"/>
        <v>25</v>
      </c>
      <c r="X6" s="35">
        <f t="shared" si="2"/>
        <v>351.77093749999995</v>
      </c>
      <c r="Y6" s="35">
        <f t="shared" si="3"/>
        <v>422.12512499999991</v>
      </c>
      <c r="Z6" s="36">
        <f>ROUNDDOWN(Y6*AI6,1)</f>
        <v>422.1</v>
      </c>
      <c r="AA6" s="36">
        <f>Z6/AI6</f>
        <v>422.1</v>
      </c>
      <c r="AB6" s="40">
        <v>420</v>
      </c>
      <c r="AC6" s="41">
        <v>460</v>
      </c>
      <c r="AD6" s="42">
        <f>ROUND((((AB6/R6)-1)*100)-T6,2)</f>
        <v>-0.63</v>
      </c>
      <c r="AE6" s="35">
        <f>((AB6/R6)-1)*100</f>
        <v>24.370743263251416</v>
      </c>
      <c r="AF6" s="35">
        <f>ROUND(((AC6/R6)-1)*100,1)</f>
        <v>36.200000000000003</v>
      </c>
      <c r="AG6" s="36">
        <f>AB6*P6</f>
        <v>2100</v>
      </c>
      <c r="AH6" s="45">
        <f t="shared" si="4"/>
        <v>0</v>
      </c>
      <c r="AI6" s="2">
        <v>1</v>
      </c>
      <c r="AK6" s="1"/>
    </row>
    <row r="7" spans="1:37" ht="28.8" x14ac:dyDescent="0.3">
      <c r="B7" s="12">
        <v>4</v>
      </c>
      <c r="C7" s="30"/>
      <c r="D7" s="19" t="s">
        <v>23</v>
      </c>
      <c r="E7" s="19"/>
      <c r="F7" s="19"/>
      <c r="G7" s="20"/>
      <c r="H7" s="20"/>
      <c r="I7" s="20"/>
      <c r="J7" s="20">
        <v>2</v>
      </c>
      <c r="K7" s="28"/>
      <c r="L7" s="28"/>
      <c r="M7" s="28"/>
      <c r="N7" s="28"/>
      <c r="O7" s="21">
        <v>0.2</v>
      </c>
      <c r="P7" s="22">
        <v>1</v>
      </c>
      <c r="Q7" s="34">
        <v>543.74</v>
      </c>
      <c r="R7" s="23">
        <v>652.4899999999999</v>
      </c>
      <c r="S7" s="25"/>
      <c r="T7" s="14">
        <v>25</v>
      </c>
      <c r="U7" s="14"/>
      <c r="V7" s="14">
        <f t="shared" si="0"/>
        <v>0</v>
      </c>
      <c r="W7" s="14">
        <f t="shared" si="1"/>
        <v>25</v>
      </c>
      <c r="X7" s="35">
        <f t="shared" si="2"/>
        <v>679.67499999999995</v>
      </c>
      <c r="Y7" s="35">
        <f t="shared" si="3"/>
        <v>815.6099999999999</v>
      </c>
      <c r="Z7" s="36">
        <f>ROUNDDOWN(Y7*AI7,1)</f>
        <v>815.6</v>
      </c>
      <c r="AA7" s="36">
        <f>Z7/AI7</f>
        <v>815.6</v>
      </c>
      <c r="AB7" s="40">
        <v>790</v>
      </c>
      <c r="AC7" s="41">
        <v>810</v>
      </c>
      <c r="AD7" s="42">
        <f>ROUND((((AB7/R7)-1)*100)-T7,2)</f>
        <v>-3.93</v>
      </c>
      <c r="AE7" s="35">
        <f>((AB7/R7)-1)*100</f>
        <v>21.074652485095569</v>
      </c>
      <c r="AF7" s="35">
        <f>ROUND(((AC7/R7)-1)*100,1)</f>
        <v>24.1</v>
      </c>
      <c r="AG7" s="36">
        <f>AB7*P7</f>
        <v>790</v>
      </c>
      <c r="AH7" s="45">
        <f t="shared" si="4"/>
        <v>0</v>
      </c>
      <c r="AI7" s="2">
        <v>1</v>
      </c>
      <c r="AK7" s="1"/>
    </row>
    <row r="8" spans="1:37" x14ac:dyDescent="0.3">
      <c r="B8" s="18">
        <v>5</v>
      </c>
      <c r="C8" s="31"/>
      <c r="D8" s="19" t="s">
        <v>24</v>
      </c>
      <c r="E8" s="19"/>
      <c r="F8" s="19"/>
      <c r="G8" s="20"/>
      <c r="H8" s="20"/>
      <c r="I8" s="20"/>
      <c r="J8" s="20">
        <v>2</v>
      </c>
      <c r="K8" s="28"/>
      <c r="L8" s="28"/>
      <c r="M8" s="28"/>
      <c r="N8" s="28"/>
      <c r="O8" s="21">
        <v>0.1</v>
      </c>
      <c r="P8" s="22">
        <v>2</v>
      </c>
      <c r="Q8" s="34">
        <v>121.6</v>
      </c>
      <c r="R8" s="23">
        <v>133.76</v>
      </c>
      <c r="S8" s="25"/>
      <c r="T8" s="14">
        <v>26</v>
      </c>
      <c r="U8" s="14"/>
      <c r="V8" s="14">
        <f t="shared" si="0"/>
        <v>0</v>
      </c>
      <c r="W8" s="14">
        <f t="shared" si="1"/>
        <v>26</v>
      </c>
      <c r="X8" s="35">
        <f t="shared" si="2"/>
        <v>153.21600000000001</v>
      </c>
      <c r="Y8" s="35">
        <f t="shared" si="3"/>
        <v>168.5376</v>
      </c>
      <c r="Z8" s="36">
        <f>ROUNDDOWN(Y8*AI8,1)</f>
        <v>168.5</v>
      </c>
      <c r="AA8" s="36">
        <f>Z8/AI8</f>
        <v>168.5</v>
      </c>
      <c r="AB8" s="40">
        <v>170</v>
      </c>
      <c r="AC8" s="41">
        <v>175</v>
      </c>
      <c r="AD8" s="42">
        <f>ROUND((((AB8/R8)-1)*100)-T8,2)</f>
        <v>1.0900000000000001</v>
      </c>
      <c r="AE8" s="35">
        <f>((AB8/R8)-1)*100</f>
        <v>27.093301435406715</v>
      </c>
      <c r="AF8" s="35">
        <f>ROUND(((AC8/R8)-1)*100,1)</f>
        <v>30.8</v>
      </c>
      <c r="AG8" s="36">
        <f>AB8*P8</f>
        <v>340</v>
      </c>
      <c r="AH8" s="45">
        <f t="shared" si="4"/>
        <v>0</v>
      </c>
      <c r="AI8" s="2">
        <v>1</v>
      </c>
      <c r="AK8" s="1"/>
    </row>
    <row r="9" spans="1:37" ht="28.8" x14ac:dyDescent="0.3">
      <c r="B9" s="18">
        <v>6</v>
      </c>
      <c r="C9" s="31"/>
      <c r="D9" s="24" t="s">
        <v>25</v>
      </c>
      <c r="E9" s="24"/>
      <c r="F9" s="24"/>
      <c r="G9" s="20"/>
      <c r="H9" s="20"/>
      <c r="I9" s="20"/>
      <c r="J9" s="20">
        <v>1</v>
      </c>
      <c r="K9" s="28"/>
      <c r="L9" s="28"/>
      <c r="M9" s="28"/>
      <c r="N9" s="28"/>
      <c r="O9" s="21">
        <v>0.2</v>
      </c>
      <c r="P9" s="22">
        <v>1</v>
      </c>
      <c r="Q9" s="34">
        <v>267.15833329999998</v>
      </c>
      <c r="R9" s="23">
        <v>320.58999999999997</v>
      </c>
      <c r="S9" s="25"/>
      <c r="T9" s="14">
        <v>25</v>
      </c>
      <c r="U9" s="14"/>
      <c r="V9" s="14">
        <f t="shared" si="0"/>
        <v>0</v>
      </c>
      <c r="W9" s="14">
        <f t="shared" si="1"/>
        <v>25</v>
      </c>
      <c r="X9" s="35">
        <f t="shared" si="2"/>
        <v>333.94791662499995</v>
      </c>
      <c r="Y9" s="35">
        <f t="shared" si="3"/>
        <v>400.73749994999991</v>
      </c>
      <c r="Z9" s="36">
        <f>ROUNDDOWN(Y9*AI9,1)</f>
        <v>400.7</v>
      </c>
      <c r="AA9" s="36">
        <f>Z9/AI9</f>
        <v>400.7</v>
      </c>
      <c r="AB9" s="40">
        <v>390</v>
      </c>
      <c r="AC9" s="41">
        <v>400</v>
      </c>
      <c r="AD9" s="42">
        <f>ROUND((((AB9/R9)-1)*100)-T9,2)</f>
        <v>-3.35</v>
      </c>
      <c r="AE9" s="35">
        <f>((AB9/R9)-1)*100</f>
        <v>21.650706509872442</v>
      </c>
      <c r="AF9" s="35">
        <f>ROUND(((AC9/R9)-1)*100,1)</f>
        <v>24.8</v>
      </c>
      <c r="AG9" s="36">
        <f>AB9*P9</f>
        <v>390</v>
      </c>
      <c r="AH9" s="45">
        <f t="shared" si="4"/>
        <v>0</v>
      </c>
      <c r="AI9" s="2">
        <v>1</v>
      </c>
      <c r="AK9" s="1"/>
    </row>
    <row r="10" spans="1:37" x14ac:dyDescent="0.3">
      <c r="A10" s="4"/>
      <c r="B10" s="4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>
        <f>SUM(S4:S9)</f>
        <v>0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4"/>
      <c r="AG10" s="43">
        <f>SUM(AG4:AG9)</f>
        <v>8390</v>
      </c>
    </row>
    <row r="11" spans="1:37" x14ac:dyDescent="0.3">
      <c r="A11" s="4"/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4"/>
    </row>
  </sheetData>
  <phoneticPr fontId="8" type="noConversion"/>
  <conditionalFormatting sqref="AD3:AD9 X10:AA11">
    <cfRule type="cellIs" dxfId="3" priority="3" operator="lessThan">
      <formula>-3</formula>
    </cfRule>
    <cfRule type="cellIs" dxfId="2" priority="4" operator="lessThan">
      <formula>-2</formula>
    </cfRule>
  </conditionalFormatting>
  <conditionalFormatting sqref="AD4:AD9">
    <cfRule type="cellIs" dxfId="1" priority="1" operator="greaterThan">
      <formula>3</formula>
    </cfRule>
    <cfRule type="cellIs" dxfId="0" priority="2" operator="greaterThan">
      <formula>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E620D-CB1D-4D50-BC15-F03F41504284}">
  <dimension ref="B1:J1"/>
  <sheetViews>
    <sheetView workbookViewId="0">
      <selection activeCell="F7" sqref="F7"/>
    </sheetView>
  </sheetViews>
  <sheetFormatPr defaultRowHeight="14.4" x14ac:dyDescent="0.3"/>
  <cols>
    <col min="2" max="2" width="13.77734375" customWidth="1"/>
    <col min="3" max="3" width="20.5546875" bestFit="1" customWidth="1"/>
    <col min="4" max="4" width="20.88671875" bestFit="1" customWidth="1"/>
  </cols>
  <sheetData>
    <row r="1" spans="2:10" ht="72" x14ac:dyDescent="0.3">
      <c r="B1" s="26" t="s">
        <v>3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54</v>
      </c>
      <c r="H1" s="26" t="s">
        <v>55</v>
      </c>
      <c r="I1" s="3"/>
      <c r="J1" s="3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Расценить накладную</vt:lpstr>
      <vt:lpstr>Шкала наценок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Андрей Леонидович Куделя</cp:lastModifiedBy>
  <dcterms:created xsi:type="dcterms:W3CDTF">2023-06-09T08:28:55Z</dcterms:created>
  <dcterms:modified xsi:type="dcterms:W3CDTF">2024-04-10T13:38:34Z</dcterms:modified>
</cp:coreProperties>
</file>