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ya.golovanova\Desktop\Галактика\"/>
    </mc:Choice>
  </mc:AlternateContent>
  <xr:revisionPtr revIDLastSave="0" documentId="13_ncr:1_{05864EE8-51C6-41AF-A51B-555174C7DF8D}" xr6:coauthVersionLast="47" xr6:coauthVersionMax="47" xr10:uidLastSave="{00000000-0000-0000-0000-000000000000}"/>
  <bookViews>
    <workbookView xWindow="-110" yWindow="-110" windowWidth="19420" windowHeight="10420" firstSheet="2" activeTab="5" xr2:uid="{36E5E363-AA89-42F2-B2B8-6082A03EFBE0}"/>
  </bookViews>
  <sheets>
    <sheet name="Алгоритм 1" sheetId="1" r:id="rId1"/>
    <sheet name="Алгоритм 2" sheetId="2" r:id="rId2"/>
    <sheet name="Алгоритм 3" sheetId="3" r:id="rId3"/>
    <sheet name="Алгоритм 1 женщины" sheetId="6" r:id="rId4"/>
    <sheet name="алгоритм 2 женщины" sheetId="7" r:id="rId5"/>
    <sheet name="Алгоритм 3 женщины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8" l="1"/>
  <c r="I7" i="8"/>
  <c r="I5" i="8"/>
  <c r="I3" i="8"/>
  <c r="P8" i="8"/>
  <c r="P7" i="8"/>
  <c r="P5" i="8"/>
  <c r="P3" i="8"/>
  <c r="E11" i="8"/>
  <c r="G8" i="8"/>
  <c r="P3" i="3"/>
  <c r="G7" i="8"/>
  <c r="G5" i="8"/>
  <c r="G3" i="8"/>
  <c r="O9" i="7"/>
  <c r="O6" i="7"/>
  <c r="O3" i="7"/>
  <c r="J9" i="7"/>
  <c r="K9" i="7" s="1"/>
  <c r="P9" i="7" s="1"/>
  <c r="J6" i="7"/>
  <c r="J3" i="7"/>
  <c r="J10" i="7" s="1"/>
  <c r="E13" i="7" s="1"/>
  <c r="K6" i="7" s="1"/>
  <c r="G29" i="3"/>
  <c r="N30" i="2"/>
  <c r="I24" i="2"/>
  <c r="I22" i="2"/>
  <c r="I19" i="2"/>
  <c r="I16" i="2"/>
  <c r="I14" i="2"/>
  <c r="I11" i="2"/>
  <c r="I8" i="2"/>
  <c r="I6" i="2"/>
  <c r="M6" i="2" s="1"/>
  <c r="N6" i="2" s="1"/>
  <c r="I3" i="2"/>
  <c r="P28" i="1"/>
  <c r="O3" i="6"/>
  <c r="J10" i="6"/>
  <c r="E13" i="6" s="1"/>
  <c r="K9" i="6" s="1"/>
  <c r="O9" i="6" s="1"/>
  <c r="P9" i="6" s="1"/>
  <c r="J9" i="6"/>
  <c r="J6" i="6"/>
  <c r="J3" i="6"/>
  <c r="G22" i="3"/>
  <c r="G24" i="3"/>
  <c r="G19" i="3"/>
  <c r="G16" i="3"/>
  <c r="G14" i="3"/>
  <c r="G11" i="3"/>
  <c r="G8" i="3"/>
  <c r="G6" i="3"/>
  <c r="G3" i="3"/>
  <c r="N24" i="3"/>
  <c r="O24" i="3" s="1"/>
  <c r="O23" i="3"/>
  <c r="I23" i="3"/>
  <c r="N22" i="3"/>
  <c r="O22" i="3" s="1"/>
  <c r="O21" i="3"/>
  <c r="I21" i="3"/>
  <c r="O20" i="3"/>
  <c r="I20" i="3"/>
  <c r="N19" i="3"/>
  <c r="O19" i="3" s="1"/>
  <c r="O18" i="3"/>
  <c r="I18" i="3"/>
  <c r="O17" i="3"/>
  <c r="I17" i="3"/>
  <c r="N16" i="3"/>
  <c r="O16" i="3" s="1"/>
  <c r="O15" i="3"/>
  <c r="I15" i="3"/>
  <c r="N14" i="3"/>
  <c r="O14" i="3" s="1"/>
  <c r="O13" i="3"/>
  <c r="I13" i="3"/>
  <c r="O12" i="3"/>
  <c r="I12" i="3"/>
  <c r="N11" i="3"/>
  <c r="O11" i="3" s="1"/>
  <c r="O10" i="3"/>
  <c r="I10" i="3"/>
  <c r="O9" i="3"/>
  <c r="I9" i="3"/>
  <c r="N8" i="3"/>
  <c r="O8" i="3" s="1"/>
  <c r="O7" i="3"/>
  <c r="I7" i="3"/>
  <c r="N6" i="3"/>
  <c r="O6" i="3" s="1"/>
  <c r="O5" i="3"/>
  <c r="I5" i="3"/>
  <c r="O4" i="3"/>
  <c r="I4" i="3"/>
  <c r="N3" i="3"/>
  <c r="M24" i="2"/>
  <c r="N24" i="2" s="1"/>
  <c r="N23" i="2"/>
  <c r="H23" i="2"/>
  <c r="M22" i="2"/>
  <c r="N22" i="2" s="1"/>
  <c r="N21" i="2"/>
  <c r="H21" i="2"/>
  <c r="N20" i="2"/>
  <c r="H20" i="2"/>
  <c r="M19" i="2"/>
  <c r="N19" i="2" s="1"/>
  <c r="N18" i="2"/>
  <c r="H18" i="2"/>
  <c r="N17" i="2"/>
  <c r="H17" i="2"/>
  <c r="M16" i="2"/>
  <c r="N16" i="2" s="1"/>
  <c r="N15" i="2"/>
  <c r="H15" i="2"/>
  <c r="M14" i="2"/>
  <c r="N14" i="2" s="1"/>
  <c r="N13" i="2"/>
  <c r="H13" i="2"/>
  <c r="N12" i="2"/>
  <c r="H12" i="2"/>
  <c r="M11" i="2"/>
  <c r="N11" i="2" s="1"/>
  <c r="N10" i="2"/>
  <c r="H10" i="2"/>
  <c r="N9" i="2"/>
  <c r="H9" i="2"/>
  <c r="M8" i="2"/>
  <c r="N8" i="2" s="1"/>
  <c r="N7" i="2"/>
  <c r="H7" i="2"/>
  <c r="N5" i="2"/>
  <c r="H5" i="2"/>
  <c r="N4" i="2"/>
  <c r="H4" i="2"/>
  <c r="M3" i="2"/>
  <c r="N3" i="2" s="1"/>
  <c r="K4" i="1"/>
  <c r="K5" i="1"/>
  <c r="K7" i="1"/>
  <c r="K9" i="1"/>
  <c r="K10" i="1"/>
  <c r="K12" i="1"/>
  <c r="K13" i="1"/>
  <c r="K15" i="1"/>
  <c r="K17" i="1"/>
  <c r="K18" i="1"/>
  <c r="K20" i="1"/>
  <c r="K21" i="1"/>
  <c r="K23" i="1"/>
  <c r="Q4" i="1"/>
  <c r="Q5" i="1"/>
  <c r="Q7" i="1"/>
  <c r="Q9" i="1"/>
  <c r="Q10" i="1"/>
  <c r="Q12" i="1"/>
  <c r="Q13" i="1"/>
  <c r="Q15" i="1"/>
  <c r="Q17" i="1"/>
  <c r="Q18" i="1"/>
  <c r="Q20" i="1"/>
  <c r="Q21" i="1"/>
  <c r="Q23" i="1"/>
  <c r="P6" i="7" l="1"/>
  <c r="K3" i="7"/>
  <c r="N28" i="2"/>
  <c r="O16" i="2" s="1"/>
  <c r="K3" i="6"/>
  <c r="K6" i="6"/>
  <c r="O6" i="6" s="1"/>
  <c r="G26" i="3"/>
  <c r="N26" i="3"/>
  <c r="O3" i="3"/>
  <c r="N26" i="2"/>
  <c r="M26" i="2"/>
  <c r="P24" i="1"/>
  <c r="P22" i="1"/>
  <c r="P19" i="1"/>
  <c r="P16" i="1"/>
  <c r="Q16" i="1" s="1"/>
  <c r="P14" i="1"/>
  <c r="P11" i="1"/>
  <c r="P8" i="1"/>
  <c r="Q8" i="1" s="1"/>
  <c r="P6" i="1"/>
  <c r="Q6" i="1" s="1"/>
  <c r="P3" i="1"/>
  <c r="K10" i="7" l="1"/>
  <c r="P6" i="6"/>
  <c r="P10" i="6" s="1"/>
  <c r="P11" i="6" s="1"/>
  <c r="O10" i="6"/>
  <c r="O11" i="2"/>
  <c r="H11" i="2" s="1"/>
  <c r="O8" i="2"/>
  <c r="H8" i="2" s="1"/>
  <c r="O19" i="2"/>
  <c r="H19" i="2" s="1"/>
  <c r="O6" i="2"/>
  <c r="O22" i="2"/>
  <c r="H22" i="2" s="1"/>
  <c r="O3" i="2"/>
  <c r="O24" i="2"/>
  <c r="H24" i="2" s="1"/>
  <c r="O14" i="2"/>
  <c r="H14" i="2" s="1"/>
  <c r="P3" i="6"/>
  <c r="K10" i="6"/>
  <c r="P22" i="3"/>
  <c r="P11" i="3"/>
  <c r="P8" i="3"/>
  <c r="P6" i="3"/>
  <c r="P24" i="3"/>
  <c r="P19" i="3"/>
  <c r="P16" i="3"/>
  <c r="P14" i="3"/>
  <c r="O26" i="3"/>
  <c r="H16" i="2"/>
  <c r="H6" i="2"/>
  <c r="Q14" i="1"/>
  <c r="Q24" i="1"/>
  <c r="P26" i="1"/>
  <c r="Q3" i="1"/>
  <c r="Q11" i="1"/>
  <c r="Q22" i="1"/>
  <c r="Q19" i="1"/>
  <c r="O10" i="7" l="1"/>
  <c r="P3" i="7"/>
  <c r="Q6" i="6"/>
  <c r="I6" i="6" s="1"/>
  <c r="Q9" i="6"/>
  <c r="I9" i="6" s="1"/>
  <c r="Q3" i="6"/>
  <c r="O26" i="2"/>
  <c r="I3" i="3"/>
  <c r="I22" i="3"/>
  <c r="I24" i="3"/>
  <c r="I14" i="3"/>
  <c r="I16" i="3"/>
  <c r="I6" i="3"/>
  <c r="I19" i="3"/>
  <c r="I8" i="3"/>
  <c r="I11" i="3"/>
  <c r="H3" i="2"/>
  <c r="H26" i="2" s="1"/>
  <c r="Q26" i="1"/>
  <c r="P10" i="7" l="1"/>
  <c r="P11" i="7" s="1"/>
  <c r="Q10" i="6"/>
  <c r="I3" i="6"/>
  <c r="I10" i="6" s="1"/>
  <c r="R11" i="1"/>
  <c r="K11" i="1" s="1"/>
  <c r="R22" i="1"/>
  <c r="K22" i="1" s="1"/>
  <c r="R3" i="1"/>
  <c r="K3" i="1" s="1"/>
  <c r="R19" i="1"/>
  <c r="K19" i="1" s="1"/>
  <c r="R14" i="1"/>
  <c r="K14" i="1" s="1"/>
  <c r="I26" i="3"/>
  <c r="P26" i="3"/>
  <c r="R16" i="1"/>
  <c r="R8" i="1"/>
  <c r="K8" i="1" s="1"/>
  <c r="R6" i="1"/>
  <c r="K6" i="1" s="1"/>
  <c r="R24" i="1"/>
  <c r="K24" i="1" s="1"/>
  <c r="Q6" i="7" l="1"/>
  <c r="I6" i="7" s="1"/>
  <c r="Q9" i="7"/>
  <c r="I9" i="7" s="1"/>
  <c r="Q3" i="7"/>
  <c r="R26" i="1"/>
  <c r="K16" i="1"/>
  <c r="Q10" i="7" l="1"/>
  <c r="I3" i="7"/>
  <c r="I10" i="7" s="1"/>
</calcChain>
</file>

<file path=xl/sharedStrings.xml><?xml version="1.0" encoding="utf-8"?>
<sst xmlns="http://schemas.openxmlformats.org/spreadsheetml/2006/main" count="169" uniqueCount="64">
  <si>
    <t>№ пп</t>
  </si>
  <si>
    <t xml:space="preserve">  Таб.№</t>
  </si>
  <si>
    <t xml:space="preserve">           Профессия (должность)</t>
  </si>
  <si>
    <t>Разряд</t>
  </si>
  <si>
    <t>Часовая тарифная ставка (оклад)</t>
  </si>
  <si>
    <t>Фактически отработано (часы)</t>
  </si>
  <si>
    <t>Фактически отработано (дни)</t>
  </si>
  <si>
    <t xml:space="preserve"> КТУ</t>
  </si>
  <si>
    <t>Размер премии, %</t>
  </si>
  <si>
    <t>Премия за фактически отработанное время</t>
  </si>
  <si>
    <t xml:space="preserve"> Сдельный заработок за фактически отработанное время</t>
  </si>
  <si>
    <t xml:space="preserve">    Доплаты (код вида оплаты)</t>
  </si>
  <si>
    <t>Доплаты (сумма)</t>
  </si>
  <si>
    <t>Оператор по подземному ремонту скважин 6 разряда</t>
  </si>
  <si>
    <t>Оператор по подземному ремонту скважин 5 разряда</t>
  </si>
  <si>
    <t xml:space="preserve">  X</t>
  </si>
  <si>
    <t xml:space="preserve">   X</t>
  </si>
  <si>
    <t>11+14  Сдельный заработок + доплаты</t>
  </si>
  <si>
    <t>(11+14)*9 (Сдельный заработок + доплаты)*КТУ</t>
  </si>
  <si>
    <t>КОЭФ</t>
  </si>
  <si>
    <t>Кр</t>
  </si>
  <si>
    <r>
      <t>Б</t>
    </r>
    <r>
      <rPr>
        <sz val="8"/>
        <color rgb="FF000000"/>
        <rFont val="Cambria"/>
        <family val="1"/>
        <charset val="204"/>
      </rPr>
      <t>∑</t>
    </r>
  </si>
  <si>
    <t>премия</t>
  </si>
  <si>
    <t>П</t>
  </si>
  <si>
    <t>Кп</t>
  </si>
  <si>
    <t>(7*9)Отработанное время с учетом КТУ(Вк)</t>
  </si>
  <si>
    <t>Пв</t>
  </si>
  <si>
    <t>(10*Кв)</t>
  </si>
  <si>
    <t>ФИО</t>
  </si>
  <si>
    <t>Авдеев А.С.</t>
  </si>
  <si>
    <t>Федоров Д.П.</t>
  </si>
  <si>
    <t>Шаповалов А.И.</t>
  </si>
  <si>
    <t>Дроздов П.С.</t>
  </si>
  <si>
    <t>Короленко Н.П.</t>
  </si>
  <si>
    <t>Мороз М.З.</t>
  </si>
  <si>
    <t>Петров В.В.</t>
  </si>
  <si>
    <t>Осинин Е.М.</t>
  </si>
  <si>
    <t>Светлов А.В.</t>
  </si>
  <si>
    <t>Бровкина В.Ю.</t>
  </si>
  <si>
    <t>Гордеева О.В.</t>
  </si>
  <si>
    <t>Трушкина Т.Д.</t>
  </si>
  <si>
    <t>к Ж=</t>
  </si>
  <si>
    <t>Тариф с учетом к=1,11</t>
  </si>
  <si>
    <t>Сумма по наряду</t>
  </si>
  <si>
    <t>К-т распред</t>
  </si>
  <si>
    <t xml:space="preserve"> Сдельный заработок за фактически отработанное времяи к=1,11</t>
  </si>
  <si>
    <t>12+14  Сдельный заработок + доплаты</t>
  </si>
  <si>
    <t>(12+14)*9 (Сдельный заработок + доплаты)*КТУ</t>
  </si>
  <si>
    <t>(12+14)*9*КОЭФ (Сдельный заработок + доплаты)*КТУ* КОЭФ</t>
  </si>
  <si>
    <t>13+15  Сдельный заработок + доплаты</t>
  </si>
  <si>
    <t>(13+15)*9 (Сдельный заработок + доплаты)*КТУ</t>
  </si>
  <si>
    <t>к р прем</t>
  </si>
  <si>
    <t>(13+15)*9*КОЭФ (Сдельный заработок + доплаты)*КТУ* КОЭФ</t>
  </si>
  <si>
    <t>(12+14)*9*Кп (Сдельный заработок + доплаты)*КТУ* КОЭФ</t>
  </si>
  <si>
    <t>сум прем</t>
  </si>
  <si>
    <t>сумм прем</t>
  </si>
  <si>
    <t>Тариф за отработанное время</t>
  </si>
  <si>
    <t>12+15  Тариф с уч 1,11+ доплаты</t>
  </si>
  <si>
    <t>(13+15)*9 (Тариф с уч 1,11 + доплаты)*КТУ</t>
  </si>
  <si>
    <t>(13+15)*9*КОЭФ (Тариф с уч 1,11 + доплаты)*КТУ* КОЭФ</t>
  </si>
  <si>
    <t>к-т Ж</t>
  </si>
  <si>
    <t>(7*9)Отработанное время с учетом КТУ(Вк) и к-т 1,11</t>
  </si>
  <si>
    <t>Сумма прем</t>
  </si>
  <si>
    <t>К-т распр прем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</si>
</sst>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Cambria"/>
      <family val="1"/>
      <charset val="204"/>
    </font>
    <font>
      <sz val="8"/>
      <color rgb="FF000000"/>
      <name val="Cambr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1" xfId="0" applyNumberFormat="1" applyBorder="1"/>
    <xf numFmtId="4" fontId="0" fillId="2" borderId="1" xfId="0" applyNumberForma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" fontId="1" fillId="2" borderId="1" xfId="0" applyNumberFormat="1" applyFont="1" applyFill="1" applyBorder="1"/>
    <xf numFmtId="4" fontId="1" fillId="0" borderId="1" xfId="0" applyNumberFormat="1" applyFont="1" applyBorder="1"/>
    <xf numFmtId="0" fontId="2" fillId="0" borderId="0" xfId="0" applyFont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78EC-ED35-4B33-A7DC-ABBFD3B7349B}">
  <dimension ref="A1:R29"/>
  <sheetViews>
    <sheetView topLeftCell="C22" workbookViewId="0">
      <selection activeCell="Q39" sqref="Q39"/>
    </sheetView>
  </sheetViews>
  <sheetFormatPr defaultRowHeight="14.5" x14ac:dyDescent="0.35"/>
  <cols>
    <col min="4" max="4" width="19.54296875" customWidth="1"/>
    <col min="11" max="11" width="12.36328125" customWidth="1"/>
    <col min="14" max="14" width="13" customWidth="1"/>
    <col min="15" max="15" width="0.54296875" hidden="1" customWidth="1"/>
    <col min="16" max="17" width="11.08984375" customWidth="1"/>
    <col min="18" max="18" width="13.453125" customWidth="1"/>
  </cols>
  <sheetData>
    <row r="1" spans="1:18" ht="145" x14ac:dyDescent="0.35">
      <c r="A1" s="1" t="s">
        <v>0</v>
      </c>
      <c r="B1" s="10" t="s">
        <v>1</v>
      </c>
      <c r="C1" s="2" t="s">
        <v>2</v>
      </c>
      <c r="D1" s="2" t="s">
        <v>28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1"/>
      <c r="P1" s="2" t="s">
        <v>46</v>
      </c>
      <c r="Q1" s="2" t="s">
        <v>47</v>
      </c>
      <c r="R1" s="2" t="s">
        <v>48</v>
      </c>
    </row>
    <row r="2" spans="1:18" x14ac:dyDescent="0.35">
      <c r="A2" s="5">
        <v>1</v>
      </c>
      <c r="B2" s="11">
        <v>2</v>
      </c>
      <c r="C2" s="6">
        <v>4</v>
      </c>
      <c r="D2" s="6"/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7">
        <v>11</v>
      </c>
      <c r="L2" s="5">
        <v>12</v>
      </c>
      <c r="M2" s="5">
        <v>13</v>
      </c>
      <c r="N2" s="5">
        <v>14</v>
      </c>
      <c r="O2" s="1"/>
      <c r="P2" s="12"/>
      <c r="Q2" s="12"/>
      <c r="R2" s="12"/>
    </row>
    <row r="3" spans="1:18" ht="116" x14ac:dyDescent="0.35">
      <c r="A3">
        <v>1</v>
      </c>
      <c r="B3">
        <v>12443</v>
      </c>
      <c r="C3" s="2" t="s">
        <v>13</v>
      </c>
      <c r="D3" s="2" t="s">
        <v>29</v>
      </c>
      <c r="E3" s="1">
        <v>6</v>
      </c>
      <c r="F3" s="1">
        <v>109.19</v>
      </c>
      <c r="G3" s="1">
        <v>44</v>
      </c>
      <c r="H3" s="1">
        <v>4</v>
      </c>
      <c r="I3" s="1">
        <v>1</v>
      </c>
      <c r="J3" s="1">
        <v>100</v>
      </c>
      <c r="K3" s="13">
        <f t="shared" ref="K3:K24" si="0">R3</f>
        <v>6866.0249749065952</v>
      </c>
      <c r="L3" s="1">
        <v>5636.26</v>
      </c>
      <c r="M3" s="1">
        <v>111</v>
      </c>
      <c r="N3" s="1">
        <v>611.52</v>
      </c>
      <c r="O3" s="1"/>
      <c r="P3" s="12">
        <f>N3+N4+N5+L3</f>
        <v>6582.51</v>
      </c>
      <c r="Q3" s="12">
        <f>P3*I3</f>
        <v>6582.51</v>
      </c>
      <c r="R3" s="12">
        <f>Q3*P28</f>
        <v>6866.0249749065952</v>
      </c>
    </row>
    <row r="4" spans="1:18" x14ac:dyDescent="0.35">
      <c r="C4" s="2"/>
      <c r="D4" s="2"/>
      <c r="E4" s="1"/>
      <c r="F4" s="1"/>
      <c r="G4" s="1">
        <v>44</v>
      </c>
      <c r="H4" s="1"/>
      <c r="I4" s="1"/>
      <c r="J4" s="1"/>
      <c r="K4" s="13">
        <f t="shared" si="0"/>
        <v>0</v>
      </c>
      <c r="L4" s="1"/>
      <c r="M4" s="1">
        <v>117</v>
      </c>
      <c r="N4" s="1">
        <v>142.56</v>
      </c>
      <c r="O4" s="1"/>
      <c r="P4" s="12"/>
      <c r="Q4" s="12">
        <f t="shared" ref="Q4:Q24" si="1">P4*I4</f>
        <v>0</v>
      </c>
      <c r="R4" s="12"/>
    </row>
    <row r="5" spans="1:18" x14ac:dyDescent="0.35">
      <c r="C5" s="2"/>
      <c r="D5" s="2"/>
      <c r="E5" s="1"/>
      <c r="F5" s="1"/>
      <c r="G5" s="1"/>
      <c r="H5" s="1"/>
      <c r="I5" s="1"/>
      <c r="J5" s="1"/>
      <c r="K5" s="13">
        <f t="shared" si="0"/>
        <v>0</v>
      </c>
      <c r="L5" s="1"/>
      <c r="M5" s="1">
        <v>125</v>
      </c>
      <c r="N5" s="1">
        <v>192.17</v>
      </c>
      <c r="O5" s="1"/>
      <c r="P5" s="12"/>
      <c r="Q5" s="12">
        <f t="shared" si="1"/>
        <v>0</v>
      </c>
      <c r="R5" s="12"/>
    </row>
    <row r="6" spans="1:18" ht="116" x14ac:dyDescent="0.35">
      <c r="A6">
        <v>2</v>
      </c>
      <c r="B6">
        <v>46359</v>
      </c>
      <c r="C6" s="2" t="s">
        <v>13</v>
      </c>
      <c r="D6" s="2" t="s">
        <v>30</v>
      </c>
      <c r="E6" s="1">
        <v>6</v>
      </c>
      <c r="F6" s="1">
        <v>109.19</v>
      </c>
      <c r="G6" s="1">
        <v>187</v>
      </c>
      <c r="H6" s="1">
        <v>17</v>
      </c>
      <c r="I6" s="1">
        <v>1</v>
      </c>
      <c r="J6" s="1">
        <v>100</v>
      </c>
      <c r="K6" s="13">
        <f t="shared" si="0"/>
        <v>28389.19952731318</v>
      </c>
      <c r="L6" s="1">
        <v>23954.12</v>
      </c>
      <c r="M6" s="1">
        <v>111</v>
      </c>
      <c r="N6" s="1">
        <v>2446.08</v>
      </c>
      <c r="O6" s="1"/>
      <c r="P6" s="12">
        <f>N6+N7+L6</f>
        <v>27216.94</v>
      </c>
      <c r="Q6" s="12">
        <f t="shared" si="1"/>
        <v>27216.94</v>
      </c>
      <c r="R6" s="12">
        <f>Q6*P28</f>
        <v>28389.19952731318</v>
      </c>
    </row>
    <row r="7" spans="1:18" x14ac:dyDescent="0.35">
      <c r="C7" s="2"/>
      <c r="D7" s="2"/>
      <c r="E7" s="1"/>
      <c r="F7" s="1"/>
      <c r="G7" s="1"/>
      <c r="H7" s="1"/>
      <c r="I7" s="1"/>
      <c r="J7" s="1"/>
      <c r="K7" s="13">
        <f t="shared" si="0"/>
        <v>0</v>
      </c>
      <c r="L7" s="1"/>
      <c r="M7" s="1">
        <v>125</v>
      </c>
      <c r="N7" s="1">
        <v>816.74</v>
      </c>
      <c r="O7" s="1"/>
      <c r="P7" s="12"/>
      <c r="Q7" s="12">
        <f t="shared" si="1"/>
        <v>0</v>
      </c>
      <c r="R7" s="12"/>
    </row>
    <row r="8" spans="1:18" ht="116" x14ac:dyDescent="0.35">
      <c r="A8">
        <v>3</v>
      </c>
      <c r="B8">
        <v>46809</v>
      </c>
      <c r="C8" s="2" t="s">
        <v>13</v>
      </c>
      <c r="D8" s="2" t="s">
        <v>31</v>
      </c>
      <c r="E8" s="1">
        <v>6</v>
      </c>
      <c r="F8" s="1">
        <v>109.19</v>
      </c>
      <c r="G8" s="1">
        <v>198</v>
      </c>
      <c r="H8" s="1">
        <v>18</v>
      </c>
      <c r="I8" s="1">
        <v>0.9</v>
      </c>
      <c r="J8" s="1">
        <v>100</v>
      </c>
      <c r="K8" s="13">
        <f t="shared" si="0"/>
        <v>27455.998367539061</v>
      </c>
      <c r="L8" s="1">
        <v>24988.83</v>
      </c>
      <c r="M8" s="1">
        <v>111</v>
      </c>
      <c r="N8" s="1">
        <v>2751.84</v>
      </c>
      <c r="O8" s="1"/>
      <c r="P8" s="12">
        <f>N8+N9+N10+L8</f>
        <v>29246.97</v>
      </c>
      <c r="Q8" s="12">
        <f t="shared" si="1"/>
        <v>26322.273000000001</v>
      </c>
      <c r="R8" s="12">
        <f>Q8*P28</f>
        <v>27455.998367539061</v>
      </c>
    </row>
    <row r="9" spans="1:18" x14ac:dyDescent="0.35">
      <c r="C9" s="2"/>
      <c r="D9" s="2"/>
      <c r="E9" s="1"/>
      <c r="F9" s="1"/>
      <c r="G9" s="1">
        <v>198</v>
      </c>
      <c r="H9" s="1"/>
      <c r="I9" s="1"/>
      <c r="J9" s="1"/>
      <c r="K9" s="13">
        <f t="shared" si="0"/>
        <v>0</v>
      </c>
      <c r="L9" s="1"/>
      <c r="M9" s="1">
        <v>117</v>
      </c>
      <c r="N9" s="1">
        <v>641.52</v>
      </c>
      <c r="O9" s="1"/>
      <c r="P9" s="12"/>
      <c r="Q9" s="12">
        <f t="shared" si="1"/>
        <v>0</v>
      </c>
      <c r="R9" s="12"/>
    </row>
    <row r="10" spans="1:18" x14ac:dyDescent="0.35">
      <c r="C10" s="2"/>
      <c r="D10" s="2"/>
      <c r="E10" s="1"/>
      <c r="F10" s="1"/>
      <c r="G10" s="1"/>
      <c r="H10" s="1"/>
      <c r="I10" s="1"/>
      <c r="J10" s="1"/>
      <c r="K10" s="13">
        <f t="shared" si="0"/>
        <v>0</v>
      </c>
      <c r="L10" s="1"/>
      <c r="M10" s="1">
        <v>125</v>
      </c>
      <c r="N10" s="1">
        <v>864.78</v>
      </c>
      <c r="O10" s="1"/>
      <c r="P10" s="12"/>
      <c r="Q10" s="12">
        <f t="shared" si="1"/>
        <v>0</v>
      </c>
      <c r="R10" s="12"/>
    </row>
    <row r="11" spans="1:18" ht="116" x14ac:dyDescent="0.35">
      <c r="A11">
        <v>4</v>
      </c>
      <c r="B11">
        <v>46810</v>
      </c>
      <c r="C11" s="2" t="s">
        <v>13</v>
      </c>
      <c r="D11" s="2" t="s">
        <v>32</v>
      </c>
      <c r="E11" s="1">
        <v>6</v>
      </c>
      <c r="F11" s="1">
        <v>109.19</v>
      </c>
      <c r="G11" s="1">
        <v>198</v>
      </c>
      <c r="H11" s="1">
        <v>18</v>
      </c>
      <c r="I11" s="1">
        <v>1</v>
      </c>
      <c r="J11" s="1">
        <v>100</v>
      </c>
      <c r="K11" s="13">
        <f t="shared" si="0"/>
        <v>31216.067838260431</v>
      </c>
      <c r="L11" s="1">
        <v>25363.18</v>
      </c>
      <c r="M11" s="1">
        <v>111</v>
      </c>
      <c r="N11" s="1">
        <v>3057.6</v>
      </c>
      <c r="O11" s="1"/>
      <c r="P11" s="12">
        <f>N11+N12+N13+L11</f>
        <v>29927.08</v>
      </c>
      <c r="Q11" s="12">
        <f t="shared" si="1"/>
        <v>29927.08</v>
      </c>
      <c r="R11" s="12">
        <f>Q11*P28</f>
        <v>31216.067838260431</v>
      </c>
    </row>
    <row r="12" spans="1:18" x14ac:dyDescent="0.35">
      <c r="C12" s="2"/>
      <c r="D12" s="2"/>
      <c r="E12" s="1"/>
      <c r="F12" s="1"/>
      <c r="G12" s="1">
        <v>198</v>
      </c>
      <c r="H12" s="1"/>
      <c r="I12" s="1"/>
      <c r="J12" s="1"/>
      <c r="K12" s="13">
        <f t="shared" si="0"/>
        <v>0</v>
      </c>
      <c r="L12" s="1"/>
      <c r="M12" s="1">
        <v>117</v>
      </c>
      <c r="N12" s="1">
        <v>641.52</v>
      </c>
      <c r="O12" s="1"/>
      <c r="P12" s="12"/>
      <c r="Q12" s="12">
        <f t="shared" si="1"/>
        <v>0</v>
      </c>
      <c r="R12" s="12"/>
    </row>
    <row r="13" spans="1:18" x14ac:dyDescent="0.35">
      <c r="C13" s="2"/>
      <c r="D13" s="2"/>
      <c r="E13" s="1"/>
      <c r="F13" s="1"/>
      <c r="G13" s="1"/>
      <c r="H13" s="1"/>
      <c r="I13" s="1"/>
      <c r="J13" s="1"/>
      <c r="K13" s="13">
        <f t="shared" si="0"/>
        <v>0</v>
      </c>
      <c r="L13" s="1"/>
      <c r="M13" s="1">
        <v>125</v>
      </c>
      <c r="N13" s="1">
        <v>864.78</v>
      </c>
      <c r="O13" s="1"/>
      <c r="P13" s="12"/>
      <c r="Q13" s="12">
        <f t="shared" si="1"/>
        <v>0</v>
      </c>
      <c r="R13" s="12"/>
    </row>
    <row r="14" spans="1:18" ht="116" x14ac:dyDescent="0.35">
      <c r="A14">
        <v>5</v>
      </c>
      <c r="B14">
        <v>120487</v>
      </c>
      <c r="C14" s="2" t="s">
        <v>14</v>
      </c>
      <c r="D14" s="2" t="s">
        <v>33</v>
      </c>
      <c r="E14" s="1">
        <v>5</v>
      </c>
      <c r="F14" s="1">
        <v>94.08</v>
      </c>
      <c r="G14" s="1">
        <v>165</v>
      </c>
      <c r="H14" s="1">
        <v>15</v>
      </c>
      <c r="I14" s="1">
        <v>1</v>
      </c>
      <c r="J14" s="1">
        <v>100</v>
      </c>
      <c r="K14" s="13">
        <f t="shared" si="0"/>
        <v>21566.472427640863</v>
      </c>
      <c r="L14" s="1">
        <v>18211.14</v>
      </c>
      <c r="M14" s="1">
        <v>111</v>
      </c>
      <c r="N14" s="1">
        <v>1843.87</v>
      </c>
      <c r="O14" s="1"/>
      <c r="P14" s="12">
        <f>N14+N15+L14</f>
        <v>20675.939999999999</v>
      </c>
      <c r="Q14" s="12">
        <f t="shared" si="1"/>
        <v>20675.939999999999</v>
      </c>
      <c r="R14" s="12">
        <f>Q14*P28</f>
        <v>21566.472427640863</v>
      </c>
    </row>
    <row r="15" spans="1:18" x14ac:dyDescent="0.35">
      <c r="C15" s="2"/>
      <c r="D15" s="2"/>
      <c r="E15" s="1"/>
      <c r="F15" s="1"/>
      <c r="G15" s="1"/>
      <c r="H15" s="1"/>
      <c r="I15" s="1"/>
      <c r="J15" s="1"/>
      <c r="K15" s="13">
        <f t="shared" si="0"/>
        <v>0</v>
      </c>
      <c r="L15" s="1"/>
      <c r="M15" s="1">
        <v>125</v>
      </c>
      <c r="N15" s="1">
        <v>620.92999999999995</v>
      </c>
      <c r="O15" s="1"/>
      <c r="P15" s="12"/>
      <c r="Q15" s="12">
        <f t="shared" si="1"/>
        <v>0</v>
      </c>
      <c r="R15" s="12"/>
    </row>
    <row r="16" spans="1:18" ht="116" x14ac:dyDescent="0.35">
      <c r="A16">
        <v>6</v>
      </c>
      <c r="B16">
        <v>244600</v>
      </c>
      <c r="C16" s="2" t="s">
        <v>14</v>
      </c>
      <c r="D16" s="2" t="s">
        <v>34</v>
      </c>
      <c r="E16" s="1">
        <v>5</v>
      </c>
      <c r="F16" s="1">
        <v>94.08</v>
      </c>
      <c r="G16" s="1">
        <v>88</v>
      </c>
      <c r="H16" s="1">
        <v>8</v>
      </c>
      <c r="I16" s="1">
        <v>1</v>
      </c>
      <c r="J16" s="1">
        <v>100</v>
      </c>
      <c r="K16" s="13">
        <f t="shared" si="0"/>
        <v>11598.020657581024</v>
      </c>
      <c r="L16" s="1">
        <v>9712.6</v>
      </c>
      <c r="M16" s="1">
        <v>111</v>
      </c>
      <c r="N16" s="1">
        <v>790.23</v>
      </c>
      <c r="O16" s="1"/>
      <c r="P16" s="12">
        <f>N16+N17+N18+L16</f>
        <v>11119.11</v>
      </c>
      <c r="Q16" s="12">
        <f t="shared" si="1"/>
        <v>11119.11</v>
      </c>
      <c r="R16" s="12">
        <f>Q16*P28</f>
        <v>11598.020657581024</v>
      </c>
    </row>
    <row r="17" spans="1:18" x14ac:dyDescent="0.35">
      <c r="C17" s="2"/>
      <c r="D17" s="2"/>
      <c r="E17" s="1"/>
      <c r="F17" s="1"/>
      <c r="G17" s="1">
        <v>88</v>
      </c>
      <c r="H17" s="1"/>
      <c r="I17" s="1"/>
      <c r="J17" s="1"/>
      <c r="K17" s="13">
        <f t="shared" si="0"/>
        <v>0</v>
      </c>
      <c r="L17" s="1"/>
      <c r="M17" s="1">
        <v>117</v>
      </c>
      <c r="N17" s="1">
        <v>285.12</v>
      </c>
      <c r="O17" s="1"/>
      <c r="P17" s="12"/>
      <c r="Q17" s="12">
        <f t="shared" si="1"/>
        <v>0</v>
      </c>
      <c r="R17" s="12"/>
    </row>
    <row r="18" spans="1:18" x14ac:dyDescent="0.35">
      <c r="C18" s="2"/>
      <c r="D18" s="2"/>
      <c r="E18" s="1"/>
      <c r="F18" s="1"/>
      <c r="G18" s="1"/>
      <c r="H18" s="1"/>
      <c r="I18" s="1"/>
      <c r="J18" s="1"/>
      <c r="K18" s="13">
        <f t="shared" si="0"/>
        <v>0</v>
      </c>
      <c r="L18" s="1"/>
      <c r="M18" s="1">
        <v>125</v>
      </c>
      <c r="N18" s="1">
        <v>331.16</v>
      </c>
      <c r="O18" s="1"/>
      <c r="P18" s="12"/>
      <c r="Q18" s="12">
        <f t="shared" si="1"/>
        <v>0</v>
      </c>
      <c r="R18" s="12"/>
    </row>
    <row r="19" spans="1:18" ht="116" x14ac:dyDescent="0.35">
      <c r="A19">
        <v>7</v>
      </c>
      <c r="B19">
        <v>244600</v>
      </c>
      <c r="C19" s="2" t="s">
        <v>13</v>
      </c>
      <c r="D19" s="2" t="s">
        <v>35</v>
      </c>
      <c r="E19" s="1">
        <v>6</v>
      </c>
      <c r="F19" s="1">
        <v>109.19</v>
      </c>
      <c r="G19" s="1">
        <v>88</v>
      </c>
      <c r="H19" s="1">
        <v>8</v>
      </c>
      <c r="I19" s="1">
        <v>1</v>
      </c>
      <c r="J19" s="1">
        <v>100</v>
      </c>
      <c r="K19" s="13">
        <f t="shared" si="0"/>
        <v>13413.141436825295</v>
      </c>
      <c r="L19" s="1">
        <v>11272.53</v>
      </c>
      <c r="M19" s="1">
        <v>111</v>
      </c>
      <c r="N19" s="1">
        <v>917.28</v>
      </c>
      <c r="O19" s="1"/>
      <c r="P19" s="12">
        <f>N19+N20+N21+L19</f>
        <v>12859.28</v>
      </c>
      <c r="Q19" s="12">
        <f t="shared" si="1"/>
        <v>12859.28</v>
      </c>
      <c r="R19" s="12">
        <f>Q19*P28</f>
        <v>13413.141436825295</v>
      </c>
    </row>
    <row r="20" spans="1:18" x14ac:dyDescent="0.35">
      <c r="C20" s="2"/>
      <c r="D20" s="2"/>
      <c r="E20" s="1"/>
      <c r="F20" s="1"/>
      <c r="G20" s="1">
        <v>88</v>
      </c>
      <c r="H20" s="1"/>
      <c r="I20" s="1"/>
      <c r="J20" s="1"/>
      <c r="K20" s="13">
        <f t="shared" si="0"/>
        <v>0</v>
      </c>
      <c r="L20" s="1"/>
      <c r="M20" s="1">
        <v>117</v>
      </c>
      <c r="N20" s="1">
        <v>285.12</v>
      </c>
      <c r="O20" s="1"/>
      <c r="P20" s="12"/>
      <c r="Q20" s="12">
        <f t="shared" si="1"/>
        <v>0</v>
      </c>
      <c r="R20" s="12"/>
    </row>
    <row r="21" spans="1:18" x14ac:dyDescent="0.35">
      <c r="C21" s="2"/>
      <c r="D21" s="2"/>
      <c r="E21" s="1"/>
      <c r="F21" s="1"/>
      <c r="G21" s="1"/>
      <c r="H21" s="1"/>
      <c r="I21" s="1"/>
      <c r="J21" s="1"/>
      <c r="K21" s="13">
        <f t="shared" si="0"/>
        <v>0</v>
      </c>
      <c r="L21" s="1"/>
      <c r="M21" s="1">
        <v>125</v>
      </c>
      <c r="N21" s="1">
        <v>384.35</v>
      </c>
      <c r="O21" s="1"/>
      <c r="P21" s="12"/>
      <c r="Q21" s="12">
        <f t="shared" si="1"/>
        <v>0</v>
      </c>
      <c r="R21" s="12"/>
    </row>
    <row r="22" spans="1:18" ht="116" x14ac:dyDescent="0.35">
      <c r="A22">
        <v>8</v>
      </c>
      <c r="B22">
        <v>252380</v>
      </c>
      <c r="C22" s="2" t="s">
        <v>14</v>
      </c>
      <c r="D22" s="2" t="s">
        <v>36</v>
      </c>
      <c r="E22" s="1">
        <v>5</v>
      </c>
      <c r="F22" s="1">
        <v>94.08</v>
      </c>
      <c r="G22" s="1">
        <v>176</v>
      </c>
      <c r="H22" s="1">
        <v>16</v>
      </c>
      <c r="I22" s="1">
        <v>1</v>
      </c>
      <c r="J22" s="1">
        <v>100</v>
      </c>
      <c r="K22" s="13">
        <f t="shared" si="0"/>
        <v>23700.272244263499</v>
      </c>
      <c r="L22" s="1">
        <v>19425.21</v>
      </c>
      <c r="M22" s="1">
        <v>111</v>
      </c>
      <c r="N22" s="1">
        <v>2634.1</v>
      </c>
      <c r="O22" s="1"/>
      <c r="P22" s="12">
        <f>N22+N23+L22</f>
        <v>22721.629999999997</v>
      </c>
      <c r="Q22" s="12">
        <f t="shared" si="1"/>
        <v>22721.629999999997</v>
      </c>
      <c r="R22" s="12">
        <f>Q22*P28</f>
        <v>23700.272244263499</v>
      </c>
    </row>
    <row r="23" spans="1:18" x14ac:dyDescent="0.35">
      <c r="C23" s="2"/>
      <c r="D23" s="2"/>
      <c r="E23" s="1"/>
      <c r="F23" s="1"/>
      <c r="G23" s="1"/>
      <c r="H23" s="1"/>
      <c r="I23" s="1"/>
      <c r="J23" s="1"/>
      <c r="K23" s="13">
        <f t="shared" si="0"/>
        <v>0</v>
      </c>
      <c r="L23" s="1"/>
      <c r="M23" s="1">
        <v>125</v>
      </c>
      <c r="N23" s="1">
        <v>662.32</v>
      </c>
      <c r="O23" s="1"/>
      <c r="P23" s="12"/>
      <c r="Q23" s="12">
        <f t="shared" si="1"/>
        <v>0</v>
      </c>
      <c r="R23" s="12"/>
    </row>
    <row r="24" spans="1:18" ht="116" x14ac:dyDescent="0.35">
      <c r="A24">
        <v>9</v>
      </c>
      <c r="B24">
        <v>282461</v>
      </c>
      <c r="C24" s="2" t="s">
        <v>14</v>
      </c>
      <c r="D24" s="2" t="s">
        <v>37</v>
      </c>
      <c r="E24" s="1">
        <v>5</v>
      </c>
      <c r="F24" s="1">
        <v>94.08</v>
      </c>
      <c r="G24" s="1">
        <v>176</v>
      </c>
      <c r="H24" s="1">
        <v>16</v>
      </c>
      <c r="I24" s="1">
        <v>1.1000000000000001</v>
      </c>
      <c r="J24" s="1">
        <v>100</v>
      </c>
      <c r="K24" s="13">
        <f t="shared" si="0"/>
        <v>25794.802525670042</v>
      </c>
      <c r="L24" s="1">
        <v>19711.919999999998</v>
      </c>
      <c r="M24" s="1">
        <v>111</v>
      </c>
      <c r="N24" s="1">
        <v>2107.2800000000002</v>
      </c>
      <c r="O24" s="1"/>
      <c r="P24" s="12">
        <f>N24+N25+L24</f>
        <v>22481.519999999997</v>
      </c>
      <c r="Q24" s="12">
        <f t="shared" si="1"/>
        <v>24729.671999999999</v>
      </c>
      <c r="R24" s="12">
        <f>Q24*P28</f>
        <v>25794.802525670042</v>
      </c>
    </row>
    <row r="25" spans="1:18" x14ac:dyDescent="0.35">
      <c r="C25" s="2"/>
      <c r="D25" s="2"/>
      <c r="E25" s="1"/>
      <c r="F25" s="1"/>
      <c r="G25" s="1"/>
      <c r="H25" s="1"/>
      <c r="I25" s="1"/>
      <c r="J25" s="1"/>
      <c r="K25" s="13"/>
      <c r="L25" s="1"/>
      <c r="M25" s="1">
        <v>125</v>
      </c>
      <c r="N25" s="1">
        <v>662.32</v>
      </c>
      <c r="O25" s="1"/>
      <c r="P25" s="12"/>
      <c r="Q25" s="12"/>
      <c r="R25" s="12"/>
    </row>
    <row r="26" spans="1:18" x14ac:dyDescent="0.35">
      <c r="A26" s="9"/>
      <c r="B26" s="9"/>
      <c r="C26" s="14"/>
      <c r="D26" s="14"/>
      <c r="E26" s="15"/>
      <c r="F26" s="15"/>
      <c r="G26" s="15">
        <v>1320</v>
      </c>
      <c r="H26" s="15">
        <v>120</v>
      </c>
      <c r="I26" s="15" t="s">
        <v>15</v>
      </c>
      <c r="J26" s="15" t="s">
        <v>16</v>
      </c>
      <c r="K26" s="16">
        <v>190000</v>
      </c>
      <c r="L26" s="15">
        <v>158275.79</v>
      </c>
      <c r="M26" s="15" t="s">
        <v>15</v>
      </c>
      <c r="N26" s="15">
        <v>24555.19</v>
      </c>
      <c r="O26" s="1"/>
      <c r="P26" s="17">
        <f>SUM(P3:P24)</f>
        <v>182830.98</v>
      </c>
      <c r="Q26" s="17">
        <f>SUM(Q3:Q24)</f>
        <v>182154.435</v>
      </c>
      <c r="R26" s="17">
        <f>SUM(R3:R24)</f>
        <v>190000</v>
      </c>
    </row>
    <row r="27" spans="1:18" x14ac:dyDescent="0.35">
      <c r="K27" s="8"/>
      <c r="N27" s="4"/>
      <c r="P27" s="4"/>
      <c r="Q27" s="4"/>
      <c r="R27" s="4"/>
    </row>
    <row r="28" spans="1:18" x14ac:dyDescent="0.35">
      <c r="N28" t="s">
        <v>20</v>
      </c>
      <c r="O28" t="s">
        <v>19</v>
      </c>
      <c r="P28">
        <f>P29/Q26</f>
        <v>1.0430709524036568</v>
      </c>
    </row>
    <row r="29" spans="1:18" x14ac:dyDescent="0.35">
      <c r="N29" t="s">
        <v>55</v>
      </c>
      <c r="P29">
        <v>190000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256F-E00B-42EE-BB4C-D24531DB7E2D}">
  <dimension ref="A1:O30"/>
  <sheetViews>
    <sheetView workbookViewId="0">
      <selection activeCell="M24" sqref="M24"/>
    </sheetView>
  </sheetViews>
  <sheetFormatPr defaultRowHeight="14.5" x14ac:dyDescent="0.35"/>
  <cols>
    <col min="8" max="8" width="9.81640625" bestFit="1" customWidth="1"/>
    <col min="12" max="12" width="0" hidden="1" customWidth="1"/>
    <col min="13" max="13" width="11.81640625" bestFit="1" customWidth="1"/>
    <col min="14" max="15" width="9.81640625" bestFit="1" customWidth="1"/>
  </cols>
  <sheetData>
    <row r="1" spans="1:15" ht="130.5" x14ac:dyDescent="0.35">
      <c r="A1" s="2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3" t="s">
        <v>22</v>
      </c>
      <c r="I1" s="2" t="s">
        <v>56</v>
      </c>
      <c r="J1" s="2" t="s">
        <v>11</v>
      </c>
      <c r="K1" s="2" t="s">
        <v>12</v>
      </c>
      <c r="L1" s="1"/>
      <c r="M1" s="2" t="s">
        <v>46</v>
      </c>
      <c r="N1" s="2" t="s">
        <v>47</v>
      </c>
      <c r="O1" s="2" t="s">
        <v>53</v>
      </c>
    </row>
    <row r="2" spans="1:15" x14ac:dyDescent="0.35">
      <c r="A2" s="6">
        <v>4</v>
      </c>
      <c r="B2" s="5">
        <v>5</v>
      </c>
      <c r="C2" s="5">
        <v>6</v>
      </c>
      <c r="D2" s="5">
        <v>7</v>
      </c>
      <c r="E2" s="5">
        <v>8</v>
      </c>
      <c r="F2" s="5">
        <v>9</v>
      </c>
      <c r="G2" s="5">
        <v>10</v>
      </c>
      <c r="H2" s="7">
        <v>11</v>
      </c>
      <c r="I2" s="5">
        <v>12</v>
      </c>
      <c r="J2" s="5">
        <v>13</v>
      </c>
      <c r="K2" s="5">
        <v>14</v>
      </c>
      <c r="L2" s="5">
        <v>15</v>
      </c>
      <c r="M2" s="5">
        <v>16</v>
      </c>
      <c r="N2" s="5">
        <v>17</v>
      </c>
      <c r="O2" s="5">
        <v>18</v>
      </c>
    </row>
    <row r="3" spans="1:15" ht="116" x14ac:dyDescent="0.35">
      <c r="A3" s="2" t="s">
        <v>13</v>
      </c>
      <c r="B3" s="1">
        <v>6</v>
      </c>
      <c r="C3" s="1">
        <v>109.19</v>
      </c>
      <c r="D3" s="1">
        <v>44</v>
      </c>
      <c r="E3" s="1">
        <v>4</v>
      </c>
      <c r="F3" s="1">
        <v>1</v>
      </c>
      <c r="G3" s="1">
        <v>100</v>
      </c>
      <c r="H3" s="13">
        <f t="shared" ref="H3:H24" si="0">O3</f>
        <v>3619.2526637013843</v>
      </c>
      <c r="I3" s="1">
        <f>D3*C3</f>
        <v>4804.3599999999997</v>
      </c>
      <c r="J3" s="1">
        <v>111</v>
      </c>
      <c r="K3" s="1">
        <v>611.52</v>
      </c>
      <c r="L3" s="1"/>
      <c r="M3" s="12">
        <f>K3+K4+K5+I3</f>
        <v>5750.61</v>
      </c>
      <c r="N3" s="12">
        <f>M3*F3</f>
        <v>5750.61</v>
      </c>
      <c r="O3" s="12">
        <f>N3*N$30</f>
        <v>3619.2526637013843</v>
      </c>
    </row>
    <row r="4" spans="1:15" x14ac:dyDescent="0.35">
      <c r="A4" s="2"/>
      <c r="B4" s="1"/>
      <c r="C4" s="1"/>
      <c r="D4" s="1">
        <v>44</v>
      </c>
      <c r="E4" s="1"/>
      <c r="F4" s="1"/>
      <c r="G4" s="1"/>
      <c r="H4" s="13">
        <f t="shared" si="0"/>
        <v>0</v>
      </c>
      <c r="I4" s="1"/>
      <c r="J4" s="1">
        <v>117</v>
      </c>
      <c r="K4" s="1">
        <v>142.56</v>
      </c>
      <c r="L4" s="1"/>
      <c r="M4" s="12"/>
      <c r="N4" s="12">
        <f t="shared" ref="N4:N24" si="1">M4*F4</f>
        <v>0</v>
      </c>
      <c r="O4" s="12"/>
    </row>
    <row r="5" spans="1:15" x14ac:dyDescent="0.35">
      <c r="A5" s="2"/>
      <c r="B5" s="1"/>
      <c r="C5" s="1"/>
      <c r="D5" s="1"/>
      <c r="E5" s="1"/>
      <c r="F5" s="1"/>
      <c r="G5" s="1"/>
      <c r="H5" s="13">
        <f t="shared" si="0"/>
        <v>0</v>
      </c>
      <c r="I5" s="1"/>
      <c r="J5" s="1">
        <v>125</v>
      </c>
      <c r="K5" s="1">
        <v>192.17</v>
      </c>
      <c r="L5" s="1"/>
      <c r="M5" s="12"/>
      <c r="N5" s="12">
        <f t="shared" si="1"/>
        <v>0</v>
      </c>
      <c r="O5" s="12"/>
    </row>
    <row r="6" spans="1:15" ht="116" x14ac:dyDescent="0.35">
      <c r="A6" s="2" t="s">
        <v>13</v>
      </c>
      <c r="B6" s="1">
        <v>6</v>
      </c>
      <c r="C6" s="1">
        <v>109.19</v>
      </c>
      <c r="D6" s="1">
        <v>187</v>
      </c>
      <c r="E6" s="1">
        <v>17</v>
      </c>
      <c r="F6" s="1">
        <v>1</v>
      </c>
      <c r="G6" s="1">
        <v>100</v>
      </c>
      <c r="H6" s="13">
        <f t="shared" si="0"/>
        <v>14904.29520825526</v>
      </c>
      <c r="I6" s="1">
        <f>D6*C6</f>
        <v>20418.53</v>
      </c>
      <c r="J6" s="1">
        <v>111</v>
      </c>
      <c r="K6" s="1">
        <v>2446.08</v>
      </c>
      <c r="L6" s="1"/>
      <c r="M6" s="12">
        <f>K6+K7+I6</f>
        <v>23681.35</v>
      </c>
      <c r="N6" s="12">
        <f t="shared" si="1"/>
        <v>23681.35</v>
      </c>
      <c r="O6" s="12">
        <f>N6*N$30</f>
        <v>14904.29520825526</v>
      </c>
    </row>
    <row r="7" spans="1:15" x14ac:dyDescent="0.35">
      <c r="A7" s="2"/>
      <c r="B7" s="1"/>
      <c r="C7" s="1"/>
      <c r="D7" s="1"/>
      <c r="E7" s="1"/>
      <c r="F7" s="1"/>
      <c r="G7" s="1"/>
      <c r="H7" s="13">
        <f t="shared" si="0"/>
        <v>0</v>
      </c>
      <c r="I7" s="1"/>
      <c r="J7" s="1">
        <v>125</v>
      </c>
      <c r="K7" s="1">
        <v>816.74</v>
      </c>
      <c r="L7" s="1"/>
      <c r="M7" s="12"/>
      <c r="N7" s="12">
        <f t="shared" si="1"/>
        <v>0</v>
      </c>
      <c r="O7" s="12"/>
    </row>
    <row r="8" spans="1:15" ht="116" x14ac:dyDescent="0.35">
      <c r="A8" s="2" t="s">
        <v>13</v>
      </c>
      <c r="B8" s="1">
        <v>6</v>
      </c>
      <c r="C8" s="1">
        <v>109.19</v>
      </c>
      <c r="D8" s="1">
        <v>198</v>
      </c>
      <c r="E8" s="1">
        <v>18</v>
      </c>
      <c r="F8" s="1">
        <v>0.9</v>
      </c>
      <c r="G8" s="1">
        <v>100</v>
      </c>
      <c r="H8" s="13">
        <f t="shared" si="0"/>
        <v>14657.981784465062</v>
      </c>
      <c r="I8" s="1">
        <f>D8*C8</f>
        <v>21619.62</v>
      </c>
      <c r="J8" s="1">
        <v>111</v>
      </c>
      <c r="K8" s="1">
        <v>2751.84</v>
      </c>
      <c r="L8" s="1"/>
      <c r="M8" s="12">
        <f>K8+K9+K10+I8</f>
        <v>25877.759999999998</v>
      </c>
      <c r="N8" s="12">
        <f t="shared" si="1"/>
        <v>23289.984</v>
      </c>
      <c r="O8" s="12">
        <f>N8*N$30</f>
        <v>14657.981784465062</v>
      </c>
    </row>
    <row r="9" spans="1:15" x14ac:dyDescent="0.35">
      <c r="A9" s="2"/>
      <c r="B9" s="1"/>
      <c r="C9" s="1"/>
      <c r="D9" s="1">
        <v>198</v>
      </c>
      <c r="E9" s="1"/>
      <c r="F9" s="1"/>
      <c r="G9" s="1"/>
      <c r="H9" s="13">
        <f t="shared" si="0"/>
        <v>0</v>
      </c>
      <c r="I9" s="1"/>
      <c r="J9" s="1">
        <v>117</v>
      </c>
      <c r="K9" s="1">
        <v>641.52</v>
      </c>
      <c r="L9" s="1"/>
      <c r="M9" s="12"/>
      <c r="N9" s="12">
        <f t="shared" si="1"/>
        <v>0</v>
      </c>
      <c r="O9" s="12"/>
    </row>
    <row r="10" spans="1:15" x14ac:dyDescent="0.35">
      <c r="A10" s="2"/>
      <c r="B10" s="1"/>
      <c r="C10" s="1"/>
      <c r="D10" s="1"/>
      <c r="E10" s="1"/>
      <c r="F10" s="1"/>
      <c r="G10" s="1"/>
      <c r="H10" s="13">
        <f t="shared" si="0"/>
        <v>0</v>
      </c>
      <c r="I10" s="1"/>
      <c r="J10" s="1">
        <v>125</v>
      </c>
      <c r="K10" s="1">
        <v>864.78</v>
      </c>
      <c r="L10" s="1"/>
      <c r="M10" s="12"/>
      <c r="N10" s="12">
        <f t="shared" si="1"/>
        <v>0</v>
      </c>
      <c r="O10" s="12"/>
    </row>
    <row r="11" spans="1:15" ht="116" x14ac:dyDescent="0.35">
      <c r="A11" s="2" t="s">
        <v>13</v>
      </c>
      <c r="B11" s="1">
        <v>6</v>
      </c>
      <c r="C11" s="1">
        <v>109.19</v>
      </c>
      <c r="D11" s="1">
        <v>198</v>
      </c>
      <c r="E11" s="1">
        <v>18</v>
      </c>
      <c r="F11" s="1">
        <v>1</v>
      </c>
      <c r="G11" s="1">
        <v>100</v>
      </c>
      <c r="H11" s="13">
        <f t="shared" si="0"/>
        <v>16479.082133039534</v>
      </c>
      <c r="I11" s="1">
        <f>D11*C11</f>
        <v>21619.62</v>
      </c>
      <c r="J11" s="1">
        <v>111</v>
      </c>
      <c r="K11" s="1">
        <v>3057.6</v>
      </c>
      <c r="L11" s="1"/>
      <c r="M11" s="12">
        <f>K11+K12+K13+I11</f>
        <v>26183.519999999997</v>
      </c>
      <c r="N11" s="12">
        <f t="shared" si="1"/>
        <v>26183.519999999997</v>
      </c>
      <c r="O11" s="12">
        <f>N11*N$30</f>
        <v>16479.082133039534</v>
      </c>
    </row>
    <row r="12" spans="1:15" x14ac:dyDescent="0.35">
      <c r="A12" s="2"/>
      <c r="B12" s="1"/>
      <c r="C12" s="1"/>
      <c r="D12" s="1">
        <v>198</v>
      </c>
      <c r="E12" s="1"/>
      <c r="F12" s="1"/>
      <c r="G12" s="1"/>
      <c r="H12" s="13">
        <f t="shared" si="0"/>
        <v>0</v>
      </c>
      <c r="I12" s="1"/>
      <c r="J12" s="1">
        <v>117</v>
      </c>
      <c r="K12" s="1">
        <v>641.52</v>
      </c>
      <c r="L12" s="1"/>
      <c r="M12" s="12"/>
      <c r="N12" s="12">
        <f t="shared" si="1"/>
        <v>0</v>
      </c>
      <c r="O12" s="12"/>
    </row>
    <row r="13" spans="1:15" x14ac:dyDescent="0.35">
      <c r="A13" s="2"/>
      <c r="B13" s="1"/>
      <c r="C13" s="1"/>
      <c r="D13" s="1"/>
      <c r="E13" s="1"/>
      <c r="F13" s="1"/>
      <c r="G13" s="1"/>
      <c r="H13" s="13">
        <f t="shared" si="0"/>
        <v>0</v>
      </c>
      <c r="I13" s="1"/>
      <c r="J13" s="1">
        <v>125</v>
      </c>
      <c r="K13" s="1">
        <v>864.78</v>
      </c>
      <c r="L13" s="1"/>
      <c r="M13" s="12"/>
      <c r="N13" s="12">
        <f t="shared" si="1"/>
        <v>0</v>
      </c>
      <c r="O13" s="12"/>
    </row>
    <row r="14" spans="1:15" ht="116" x14ac:dyDescent="0.35">
      <c r="A14" s="2" t="s">
        <v>14</v>
      </c>
      <c r="B14" s="1">
        <v>5</v>
      </c>
      <c r="C14" s="1">
        <v>94.08</v>
      </c>
      <c r="D14" s="1">
        <v>165</v>
      </c>
      <c r="E14" s="1">
        <v>15</v>
      </c>
      <c r="F14" s="1">
        <v>1</v>
      </c>
      <c r="G14" s="1">
        <v>100</v>
      </c>
      <c r="H14" s="13">
        <f t="shared" si="0"/>
        <v>11321.080183608436</v>
      </c>
      <c r="I14" s="1">
        <f>D14*C14</f>
        <v>15523.199999999999</v>
      </c>
      <c r="J14" s="1">
        <v>111</v>
      </c>
      <c r="K14" s="1">
        <v>1843.87</v>
      </c>
      <c r="L14" s="1"/>
      <c r="M14" s="12">
        <f>K14+K15+I14</f>
        <v>17988</v>
      </c>
      <c r="N14" s="12">
        <f t="shared" si="1"/>
        <v>17988</v>
      </c>
      <c r="O14" s="12">
        <f>N14*N$30</f>
        <v>11321.080183608436</v>
      </c>
    </row>
    <row r="15" spans="1:15" x14ac:dyDescent="0.35">
      <c r="A15" s="2"/>
      <c r="B15" s="1"/>
      <c r="C15" s="1"/>
      <c r="D15" s="1"/>
      <c r="E15" s="1"/>
      <c r="F15" s="1"/>
      <c r="G15" s="1"/>
      <c r="H15" s="13">
        <f t="shared" si="0"/>
        <v>0</v>
      </c>
      <c r="I15" s="1"/>
      <c r="J15" s="1">
        <v>125</v>
      </c>
      <c r="K15" s="1">
        <v>620.92999999999995</v>
      </c>
      <c r="L15" s="1"/>
      <c r="M15" s="12"/>
      <c r="N15" s="12">
        <f t="shared" si="1"/>
        <v>0</v>
      </c>
      <c r="O15" s="12"/>
    </row>
    <row r="16" spans="1:15" ht="116" x14ac:dyDescent="0.35">
      <c r="A16" s="2" t="s">
        <v>14</v>
      </c>
      <c r="B16" s="1">
        <v>5</v>
      </c>
      <c r="C16" s="1">
        <v>94.08</v>
      </c>
      <c r="D16" s="1">
        <v>88</v>
      </c>
      <c r="E16" s="1">
        <v>8</v>
      </c>
      <c r="F16" s="1">
        <v>1</v>
      </c>
      <c r="G16" s="1">
        <v>100</v>
      </c>
      <c r="H16" s="13">
        <f t="shared" si="0"/>
        <v>6095.7798628168048</v>
      </c>
      <c r="I16" s="1">
        <f>D16*C16</f>
        <v>8279.0399999999991</v>
      </c>
      <c r="J16" s="1">
        <v>111</v>
      </c>
      <c r="K16" s="1">
        <v>790.23</v>
      </c>
      <c r="L16" s="1"/>
      <c r="M16" s="12">
        <f>K16+K17+K18+I16</f>
        <v>9685.5499999999993</v>
      </c>
      <c r="N16" s="12">
        <f t="shared" si="1"/>
        <v>9685.5499999999993</v>
      </c>
      <c r="O16" s="12">
        <f>N16*N$30</f>
        <v>6095.7798628168048</v>
      </c>
    </row>
    <row r="17" spans="1:15" x14ac:dyDescent="0.35">
      <c r="A17" s="2"/>
      <c r="B17" s="1"/>
      <c r="C17" s="1"/>
      <c r="D17" s="1">
        <v>88</v>
      </c>
      <c r="E17" s="1"/>
      <c r="F17" s="1"/>
      <c r="G17" s="1"/>
      <c r="H17" s="13">
        <f t="shared" si="0"/>
        <v>0</v>
      </c>
      <c r="I17" s="1"/>
      <c r="J17" s="1">
        <v>117</v>
      </c>
      <c r="K17" s="1">
        <v>285.12</v>
      </c>
      <c r="L17" s="1"/>
      <c r="M17" s="12"/>
      <c r="N17" s="12">
        <f t="shared" si="1"/>
        <v>0</v>
      </c>
      <c r="O17" s="12"/>
    </row>
    <row r="18" spans="1:15" x14ac:dyDescent="0.35">
      <c r="A18" s="2"/>
      <c r="B18" s="1"/>
      <c r="C18" s="1"/>
      <c r="D18" s="1"/>
      <c r="E18" s="1"/>
      <c r="F18" s="1"/>
      <c r="G18" s="1"/>
      <c r="H18" s="13">
        <f t="shared" si="0"/>
        <v>0</v>
      </c>
      <c r="I18" s="1"/>
      <c r="J18" s="1">
        <v>125</v>
      </c>
      <c r="K18" s="1">
        <v>331.16</v>
      </c>
      <c r="L18" s="1"/>
      <c r="M18" s="12"/>
      <c r="N18" s="12">
        <f t="shared" si="1"/>
        <v>0</v>
      </c>
      <c r="O18" s="12"/>
    </row>
    <row r="19" spans="1:15" ht="116" x14ac:dyDescent="0.35">
      <c r="A19" s="2" t="s">
        <v>13</v>
      </c>
      <c r="B19" s="1">
        <v>6</v>
      </c>
      <c r="C19" s="1">
        <v>109.19</v>
      </c>
      <c r="D19" s="1">
        <v>88</v>
      </c>
      <c r="E19" s="1">
        <v>8</v>
      </c>
      <c r="F19" s="1">
        <v>1</v>
      </c>
      <c r="G19" s="1">
        <v>100</v>
      </c>
      <c r="H19" s="13">
        <f t="shared" si="0"/>
        <v>7046.0759152314167</v>
      </c>
      <c r="I19" s="1">
        <f>D19*C19</f>
        <v>9608.7199999999993</v>
      </c>
      <c r="J19" s="1">
        <v>111</v>
      </c>
      <c r="K19" s="1">
        <v>917.28</v>
      </c>
      <c r="L19" s="1"/>
      <c r="M19" s="12">
        <f>K19+K20+K21+I19</f>
        <v>11195.47</v>
      </c>
      <c r="N19" s="12">
        <f t="shared" si="1"/>
        <v>11195.47</v>
      </c>
      <c r="O19" s="12">
        <f>N19*N$30</f>
        <v>7046.0759152314167</v>
      </c>
    </row>
    <row r="20" spans="1:15" x14ac:dyDescent="0.35">
      <c r="A20" s="2"/>
      <c r="B20" s="1"/>
      <c r="C20" s="1"/>
      <c r="D20" s="1">
        <v>88</v>
      </c>
      <c r="E20" s="1"/>
      <c r="F20" s="1"/>
      <c r="G20" s="1"/>
      <c r="H20" s="13">
        <f t="shared" si="0"/>
        <v>0</v>
      </c>
      <c r="I20" s="1"/>
      <c r="J20" s="1">
        <v>117</v>
      </c>
      <c r="K20" s="1">
        <v>285.12</v>
      </c>
      <c r="L20" s="1"/>
      <c r="M20" s="12"/>
      <c r="N20" s="12">
        <f t="shared" si="1"/>
        <v>0</v>
      </c>
      <c r="O20" s="12"/>
    </row>
    <row r="21" spans="1:15" x14ac:dyDescent="0.35">
      <c r="A21" s="2"/>
      <c r="B21" s="1"/>
      <c r="C21" s="1"/>
      <c r="D21" s="1"/>
      <c r="E21" s="1"/>
      <c r="F21" s="1"/>
      <c r="G21" s="1"/>
      <c r="H21" s="13">
        <f t="shared" si="0"/>
        <v>0</v>
      </c>
      <c r="I21" s="1"/>
      <c r="J21" s="1">
        <v>125</v>
      </c>
      <c r="K21" s="1">
        <v>384.35</v>
      </c>
      <c r="L21" s="1"/>
      <c r="M21" s="12"/>
      <c r="N21" s="12">
        <f t="shared" si="1"/>
        <v>0</v>
      </c>
      <c r="O21" s="12"/>
    </row>
    <row r="22" spans="1:15" ht="116" x14ac:dyDescent="0.35">
      <c r="A22" s="2" t="s">
        <v>14</v>
      </c>
      <c r="B22" s="1">
        <v>5</v>
      </c>
      <c r="C22" s="1">
        <v>94.08</v>
      </c>
      <c r="D22" s="1">
        <v>176</v>
      </c>
      <c r="E22" s="1">
        <v>16</v>
      </c>
      <c r="F22" s="1">
        <v>1</v>
      </c>
      <c r="G22" s="1">
        <v>100</v>
      </c>
      <c r="H22" s="13">
        <f t="shared" si="0"/>
        <v>12495.796447934939</v>
      </c>
      <c r="I22" s="1">
        <f>D22*C22</f>
        <v>16558.079999999998</v>
      </c>
      <c r="J22" s="1">
        <v>111</v>
      </c>
      <c r="K22" s="1">
        <v>2634.1</v>
      </c>
      <c r="L22" s="1"/>
      <c r="M22" s="12">
        <f>K22+K23+I22</f>
        <v>19854.5</v>
      </c>
      <c r="N22" s="12">
        <f t="shared" si="1"/>
        <v>19854.5</v>
      </c>
      <c r="O22" s="12">
        <f>N22*N$30</f>
        <v>12495.796447934939</v>
      </c>
    </row>
    <row r="23" spans="1:15" x14ac:dyDescent="0.35">
      <c r="A23" s="2"/>
      <c r="B23" s="1"/>
      <c r="C23" s="1"/>
      <c r="D23" s="1"/>
      <c r="E23" s="1"/>
      <c r="F23" s="1"/>
      <c r="G23" s="1"/>
      <c r="H23" s="13">
        <f t="shared" si="0"/>
        <v>0</v>
      </c>
      <c r="I23" s="1"/>
      <c r="J23" s="1">
        <v>125</v>
      </c>
      <c r="K23" s="1">
        <v>662.32</v>
      </c>
      <c r="L23" s="1"/>
      <c r="M23" s="12"/>
      <c r="N23" s="12">
        <f t="shared" si="1"/>
        <v>0</v>
      </c>
      <c r="O23" s="12"/>
    </row>
    <row r="24" spans="1:15" ht="116" x14ac:dyDescent="0.35">
      <c r="A24" s="2" t="s">
        <v>14</v>
      </c>
      <c r="B24" s="1">
        <v>5</v>
      </c>
      <c r="C24" s="1">
        <v>94.08</v>
      </c>
      <c r="D24" s="1">
        <v>176</v>
      </c>
      <c r="E24" s="1">
        <v>16</v>
      </c>
      <c r="F24" s="1">
        <v>1.1000000000000001</v>
      </c>
      <c r="G24" s="1">
        <v>100</v>
      </c>
      <c r="H24" s="13">
        <f t="shared" si="0"/>
        <v>13380.655800947165</v>
      </c>
      <c r="I24" s="1">
        <f>D24*C24</f>
        <v>16558.079999999998</v>
      </c>
      <c r="J24" s="1">
        <v>111</v>
      </c>
      <c r="K24" s="1">
        <v>2107.2800000000002</v>
      </c>
      <c r="L24" s="1"/>
      <c r="M24" s="12">
        <f>K24+K25+I24</f>
        <v>19327.68</v>
      </c>
      <c r="N24" s="12">
        <f t="shared" si="1"/>
        <v>21260.448</v>
      </c>
      <c r="O24" s="12">
        <f>N24*N$30</f>
        <v>13380.655800947165</v>
      </c>
    </row>
    <row r="25" spans="1:15" x14ac:dyDescent="0.35">
      <c r="A25" s="2"/>
      <c r="B25" s="1"/>
      <c r="C25" s="1"/>
      <c r="D25" s="1"/>
      <c r="E25" s="1"/>
      <c r="F25" s="1"/>
      <c r="G25" s="1"/>
      <c r="H25" s="13"/>
      <c r="I25" s="1"/>
      <c r="J25" s="1">
        <v>125</v>
      </c>
      <c r="K25" s="1">
        <v>662.32</v>
      </c>
      <c r="L25" s="1"/>
      <c r="M25" s="12"/>
      <c r="N25" s="12"/>
      <c r="O25" s="12"/>
    </row>
    <row r="26" spans="1:15" x14ac:dyDescent="0.35">
      <c r="A26" s="14"/>
      <c r="B26" s="15"/>
      <c r="C26" s="15"/>
      <c r="D26" s="15">
        <v>1320</v>
      </c>
      <c r="E26" s="15">
        <v>120</v>
      </c>
      <c r="F26" s="15" t="s">
        <v>15</v>
      </c>
      <c r="G26" s="15" t="s">
        <v>16</v>
      </c>
      <c r="H26" s="16">
        <f>SUM(H3:H24)</f>
        <v>100000</v>
      </c>
      <c r="I26" s="15">
        <v>158275.79</v>
      </c>
      <c r="J26" s="15" t="s">
        <v>15</v>
      </c>
      <c r="K26" s="15">
        <v>24555.19</v>
      </c>
      <c r="L26" s="1"/>
      <c r="M26" s="17">
        <f>SUM(M3:M24)</f>
        <v>159544.44</v>
      </c>
      <c r="N26" s="17">
        <f>SUM(N3:N24)</f>
        <v>158889.432</v>
      </c>
      <c r="O26" s="17">
        <f>SUM(O3:O24)</f>
        <v>100000</v>
      </c>
    </row>
    <row r="27" spans="1:15" x14ac:dyDescent="0.35">
      <c r="H27" s="8"/>
      <c r="K27" s="4"/>
      <c r="M27" s="4"/>
      <c r="N27" s="4"/>
      <c r="O27" s="4"/>
    </row>
    <row r="28" spans="1:15" ht="15.5" x14ac:dyDescent="0.35">
      <c r="L28" t="s">
        <v>19</v>
      </c>
      <c r="M28" s="18" t="s">
        <v>21</v>
      </c>
      <c r="N28" s="4">
        <f>SUM(N3:N24)</f>
        <v>158889.432</v>
      </c>
    </row>
    <row r="29" spans="1:15" x14ac:dyDescent="0.35">
      <c r="M29" t="s">
        <v>23</v>
      </c>
      <c r="N29">
        <v>100000</v>
      </c>
    </row>
    <row r="30" spans="1:15" x14ac:dyDescent="0.35">
      <c r="M30" t="s">
        <v>24</v>
      </c>
      <c r="N30">
        <f>N29/N28</f>
        <v>0.62936847807474072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D455-B12D-4BA5-9CA3-F617454B383F}">
  <dimension ref="A1:P29"/>
  <sheetViews>
    <sheetView topLeftCell="A23" workbookViewId="0">
      <selection activeCell="G29" sqref="G29"/>
    </sheetView>
  </sheetViews>
  <sheetFormatPr defaultRowHeight="14.5" x14ac:dyDescent="0.35"/>
  <cols>
    <col min="9" max="9" width="9.81640625" bestFit="1" customWidth="1"/>
    <col min="11" max="13" width="0" hidden="1" customWidth="1"/>
    <col min="14" max="14" width="11.81640625" hidden="1" customWidth="1"/>
    <col min="15" max="15" width="9.81640625" hidden="1" customWidth="1"/>
    <col min="16" max="16" width="9.81640625" bestFit="1" customWidth="1"/>
  </cols>
  <sheetData>
    <row r="1" spans="1:16" ht="145" x14ac:dyDescent="0.35">
      <c r="A1" s="2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25</v>
      </c>
      <c r="H1" s="2" t="s">
        <v>8</v>
      </c>
      <c r="I1" s="3" t="s">
        <v>9</v>
      </c>
      <c r="J1" s="2" t="s">
        <v>10</v>
      </c>
      <c r="K1" s="2" t="s">
        <v>11</v>
      </c>
      <c r="L1" s="2" t="s">
        <v>12</v>
      </c>
      <c r="M1" s="1"/>
      <c r="N1" s="2" t="s">
        <v>17</v>
      </c>
      <c r="O1" s="2" t="s">
        <v>18</v>
      </c>
      <c r="P1" s="2" t="s">
        <v>27</v>
      </c>
    </row>
    <row r="2" spans="1:16" x14ac:dyDescent="0.35">
      <c r="A2" s="6">
        <v>4</v>
      </c>
      <c r="B2" s="5">
        <v>5</v>
      </c>
      <c r="C2" s="5">
        <v>6</v>
      </c>
      <c r="D2" s="5">
        <v>7</v>
      </c>
      <c r="E2" s="5">
        <v>8</v>
      </c>
      <c r="F2" s="5">
        <v>9</v>
      </c>
      <c r="G2" s="5">
        <v>10</v>
      </c>
      <c r="H2" s="5">
        <v>11</v>
      </c>
      <c r="I2" s="5">
        <v>12</v>
      </c>
      <c r="J2" s="5">
        <v>13</v>
      </c>
      <c r="K2" s="5">
        <v>14</v>
      </c>
      <c r="L2" s="5">
        <v>15</v>
      </c>
      <c r="M2" s="5">
        <v>16</v>
      </c>
      <c r="N2" s="5">
        <v>17</v>
      </c>
      <c r="O2" s="5">
        <v>18</v>
      </c>
      <c r="P2" s="5">
        <v>19</v>
      </c>
    </row>
    <row r="3" spans="1:16" ht="116" x14ac:dyDescent="0.35">
      <c r="A3" s="2" t="s">
        <v>13</v>
      </c>
      <c r="B3" s="1">
        <v>6</v>
      </c>
      <c r="C3" s="1">
        <v>109.19</v>
      </c>
      <c r="D3" s="1">
        <v>44</v>
      </c>
      <c r="E3" s="1">
        <v>4</v>
      </c>
      <c r="F3" s="1">
        <v>1</v>
      </c>
      <c r="G3" s="1">
        <f>D3</f>
        <v>44</v>
      </c>
      <c r="H3" s="1">
        <v>100</v>
      </c>
      <c r="I3" s="13">
        <f t="shared" ref="I3:I24" si="0">P3</f>
        <v>3333.333333333333</v>
      </c>
      <c r="J3" s="1">
        <v>5636.26</v>
      </c>
      <c r="K3" s="1">
        <v>111</v>
      </c>
      <c r="L3" s="1">
        <v>611.52</v>
      </c>
      <c r="M3" s="1"/>
      <c r="N3" s="12">
        <f>L3+L4+L5+J3</f>
        <v>6582.51</v>
      </c>
      <c r="O3" s="12">
        <f>N3*F3</f>
        <v>6582.51</v>
      </c>
      <c r="P3" s="12">
        <f>G3*G$29</f>
        <v>3333.333333333333</v>
      </c>
    </row>
    <row r="4" spans="1:16" x14ac:dyDescent="0.35">
      <c r="A4" s="2"/>
      <c r="B4" s="1"/>
      <c r="C4" s="1"/>
      <c r="D4" s="1">
        <v>44</v>
      </c>
      <c r="E4" s="1"/>
      <c r="F4" s="1"/>
      <c r="G4" s="1"/>
      <c r="H4" s="1"/>
      <c r="I4" s="13">
        <f t="shared" si="0"/>
        <v>0</v>
      </c>
      <c r="J4" s="1"/>
      <c r="K4" s="1">
        <v>117</v>
      </c>
      <c r="L4" s="1">
        <v>142.56</v>
      </c>
      <c r="M4" s="1"/>
      <c r="N4" s="12"/>
      <c r="O4" s="12">
        <f t="shared" ref="O4:O24" si="1">N4*F4</f>
        <v>0</v>
      </c>
      <c r="P4" s="12"/>
    </row>
    <row r="5" spans="1:16" x14ac:dyDescent="0.35">
      <c r="A5" s="2"/>
      <c r="B5" s="1"/>
      <c r="C5" s="1"/>
      <c r="D5" s="1"/>
      <c r="E5" s="1"/>
      <c r="F5" s="1"/>
      <c r="G5" s="1"/>
      <c r="H5" s="1"/>
      <c r="I5" s="13">
        <f t="shared" si="0"/>
        <v>0</v>
      </c>
      <c r="J5" s="1"/>
      <c r="K5" s="1">
        <v>125</v>
      </c>
      <c r="L5" s="1">
        <v>192.17</v>
      </c>
      <c r="M5" s="1"/>
      <c r="N5" s="12"/>
      <c r="O5" s="12">
        <f t="shared" si="1"/>
        <v>0</v>
      </c>
      <c r="P5" s="12"/>
    </row>
    <row r="6" spans="1:16" ht="116" x14ac:dyDescent="0.35">
      <c r="A6" s="2" t="s">
        <v>13</v>
      </c>
      <c r="B6" s="1">
        <v>6</v>
      </c>
      <c r="C6" s="1">
        <v>109.19</v>
      </c>
      <c r="D6" s="1">
        <v>187</v>
      </c>
      <c r="E6" s="1">
        <v>17</v>
      </c>
      <c r="F6" s="1">
        <v>1</v>
      </c>
      <c r="G6" s="1">
        <f>D6</f>
        <v>187</v>
      </c>
      <c r="H6" s="1">
        <v>100</v>
      </c>
      <c r="I6" s="13">
        <f t="shared" si="0"/>
        <v>14166.666666666666</v>
      </c>
      <c r="J6" s="1">
        <v>23954.12</v>
      </c>
      <c r="K6" s="1">
        <v>111</v>
      </c>
      <c r="L6" s="1">
        <v>2446.08</v>
      </c>
      <c r="M6" s="1"/>
      <c r="N6" s="12">
        <f>L6+L7+J6</f>
        <v>27216.94</v>
      </c>
      <c r="O6" s="12">
        <f t="shared" si="1"/>
        <v>27216.94</v>
      </c>
      <c r="P6" s="12">
        <f>G6*G$29</f>
        <v>14166.666666666666</v>
      </c>
    </row>
    <row r="7" spans="1:16" x14ac:dyDescent="0.35">
      <c r="A7" s="2"/>
      <c r="B7" s="1"/>
      <c r="C7" s="1"/>
      <c r="D7" s="1"/>
      <c r="E7" s="1"/>
      <c r="F7" s="1"/>
      <c r="G7" s="1"/>
      <c r="H7" s="1"/>
      <c r="I7" s="13">
        <f t="shared" si="0"/>
        <v>0</v>
      </c>
      <c r="J7" s="1"/>
      <c r="K7" s="1">
        <v>125</v>
      </c>
      <c r="L7" s="1">
        <v>816.74</v>
      </c>
      <c r="M7" s="1"/>
      <c r="N7" s="12"/>
      <c r="O7" s="12">
        <f t="shared" si="1"/>
        <v>0</v>
      </c>
      <c r="P7" s="12"/>
    </row>
    <row r="8" spans="1:16" ht="116" x14ac:dyDescent="0.35">
      <c r="A8" s="2" t="s">
        <v>13</v>
      </c>
      <c r="B8" s="1">
        <v>6</v>
      </c>
      <c r="C8" s="1">
        <v>109.19</v>
      </c>
      <c r="D8" s="1">
        <v>198</v>
      </c>
      <c r="E8" s="1">
        <v>18</v>
      </c>
      <c r="F8" s="1">
        <v>0.9</v>
      </c>
      <c r="G8" s="1">
        <f>D8</f>
        <v>198</v>
      </c>
      <c r="H8" s="1">
        <v>100</v>
      </c>
      <c r="I8" s="13">
        <f t="shared" si="0"/>
        <v>14999.999999999998</v>
      </c>
      <c r="J8" s="1">
        <v>24988.83</v>
      </c>
      <c r="K8" s="1">
        <v>111</v>
      </c>
      <c r="L8" s="1">
        <v>2751.84</v>
      </c>
      <c r="M8" s="1"/>
      <c r="N8" s="12">
        <f>L8+L9+L10+J8</f>
        <v>29246.97</v>
      </c>
      <c r="O8" s="12">
        <f t="shared" si="1"/>
        <v>26322.273000000001</v>
      </c>
      <c r="P8" s="12">
        <f>G8*G$29</f>
        <v>14999.999999999998</v>
      </c>
    </row>
    <row r="9" spans="1:16" x14ac:dyDescent="0.35">
      <c r="A9" s="2"/>
      <c r="B9" s="1"/>
      <c r="C9" s="1"/>
      <c r="D9" s="1">
        <v>198</v>
      </c>
      <c r="E9" s="1"/>
      <c r="F9" s="1"/>
      <c r="G9" s="1"/>
      <c r="H9" s="1"/>
      <c r="I9" s="13">
        <f t="shared" si="0"/>
        <v>0</v>
      </c>
      <c r="J9" s="1"/>
      <c r="K9" s="1">
        <v>117</v>
      </c>
      <c r="L9" s="1">
        <v>641.52</v>
      </c>
      <c r="M9" s="1"/>
      <c r="N9" s="12"/>
      <c r="O9" s="12">
        <f t="shared" si="1"/>
        <v>0</v>
      </c>
      <c r="P9" s="12"/>
    </row>
    <row r="10" spans="1:16" x14ac:dyDescent="0.35">
      <c r="A10" s="2"/>
      <c r="B10" s="1"/>
      <c r="C10" s="1"/>
      <c r="D10" s="1"/>
      <c r="E10" s="1"/>
      <c r="F10" s="1"/>
      <c r="G10" s="1"/>
      <c r="H10" s="1"/>
      <c r="I10" s="13">
        <f t="shared" si="0"/>
        <v>0</v>
      </c>
      <c r="J10" s="1"/>
      <c r="K10" s="1">
        <v>125</v>
      </c>
      <c r="L10" s="1">
        <v>864.78</v>
      </c>
      <c r="M10" s="1"/>
      <c r="N10" s="12"/>
      <c r="O10" s="12">
        <f t="shared" si="1"/>
        <v>0</v>
      </c>
      <c r="P10" s="12"/>
    </row>
    <row r="11" spans="1:16" ht="116" x14ac:dyDescent="0.35">
      <c r="A11" s="2" t="s">
        <v>13</v>
      </c>
      <c r="B11" s="1">
        <v>6</v>
      </c>
      <c r="C11" s="1">
        <v>109.19</v>
      </c>
      <c r="D11" s="1">
        <v>198</v>
      </c>
      <c r="E11" s="1">
        <v>18</v>
      </c>
      <c r="F11" s="1">
        <v>1</v>
      </c>
      <c r="G11" s="1">
        <f>D11</f>
        <v>198</v>
      </c>
      <c r="H11" s="1">
        <v>100</v>
      </c>
      <c r="I11" s="13">
        <f t="shared" si="0"/>
        <v>14999.999999999998</v>
      </c>
      <c r="J11" s="1">
        <v>25363.18</v>
      </c>
      <c r="K11" s="1">
        <v>111</v>
      </c>
      <c r="L11" s="1">
        <v>3057.6</v>
      </c>
      <c r="M11" s="1"/>
      <c r="N11" s="12">
        <f>L11+L12+L13+J11</f>
        <v>29927.08</v>
      </c>
      <c r="O11" s="12">
        <f t="shared" si="1"/>
        <v>29927.08</v>
      </c>
      <c r="P11" s="12">
        <f>G11*G$29</f>
        <v>14999.999999999998</v>
      </c>
    </row>
    <row r="12" spans="1:16" x14ac:dyDescent="0.35">
      <c r="A12" s="2"/>
      <c r="B12" s="1"/>
      <c r="C12" s="1"/>
      <c r="D12" s="1">
        <v>198</v>
      </c>
      <c r="E12" s="1"/>
      <c r="F12" s="1"/>
      <c r="G12" s="1"/>
      <c r="H12" s="1"/>
      <c r="I12" s="13">
        <f t="shared" si="0"/>
        <v>0</v>
      </c>
      <c r="J12" s="1"/>
      <c r="K12" s="1">
        <v>117</v>
      </c>
      <c r="L12" s="1">
        <v>641.52</v>
      </c>
      <c r="M12" s="1"/>
      <c r="N12" s="12"/>
      <c r="O12" s="12">
        <f t="shared" si="1"/>
        <v>0</v>
      </c>
      <c r="P12" s="12"/>
    </row>
    <row r="13" spans="1:16" x14ac:dyDescent="0.35">
      <c r="A13" s="2"/>
      <c r="B13" s="1"/>
      <c r="C13" s="1"/>
      <c r="D13" s="1"/>
      <c r="E13" s="1"/>
      <c r="F13" s="1"/>
      <c r="G13" s="1"/>
      <c r="H13" s="1"/>
      <c r="I13" s="13">
        <f t="shared" si="0"/>
        <v>0</v>
      </c>
      <c r="J13" s="1"/>
      <c r="K13" s="1">
        <v>125</v>
      </c>
      <c r="L13" s="1">
        <v>864.78</v>
      </c>
      <c r="M13" s="1"/>
      <c r="N13" s="12"/>
      <c r="O13" s="12">
        <f t="shared" si="1"/>
        <v>0</v>
      </c>
      <c r="P13" s="12"/>
    </row>
    <row r="14" spans="1:16" ht="116" x14ac:dyDescent="0.35">
      <c r="A14" s="2" t="s">
        <v>14</v>
      </c>
      <c r="B14" s="1">
        <v>5</v>
      </c>
      <c r="C14" s="1">
        <v>94.08</v>
      </c>
      <c r="D14" s="1">
        <v>165</v>
      </c>
      <c r="E14" s="1">
        <v>15</v>
      </c>
      <c r="F14" s="1">
        <v>1</v>
      </c>
      <c r="G14" s="1">
        <f>D14</f>
        <v>165</v>
      </c>
      <c r="H14" s="1">
        <v>100</v>
      </c>
      <c r="I14" s="13">
        <f t="shared" si="0"/>
        <v>12499.999999999998</v>
      </c>
      <c r="J14" s="1">
        <v>18211.14</v>
      </c>
      <c r="K14" s="1">
        <v>111</v>
      </c>
      <c r="L14" s="1">
        <v>1843.87</v>
      </c>
      <c r="M14" s="1"/>
      <c r="N14" s="12">
        <f>L14+L15+J14</f>
        <v>20675.939999999999</v>
      </c>
      <c r="O14" s="12">
        <f t="shared" si="1"/>
        <v>20675.939999999999</v>
      </c>
      <c r="P14" s="12">
        <f>G14*G$29</f>
        <v>12499.999999999998</v>
      </c>
    </row>
    <row r="15" spans="1:16" x14ac:dyDescent="0.35">
      <c r="A15" s="2"/>
      <c r="B15" s="1"/>
      <c r="C15" s="1"/>
      <c r="D15" s="1"/>
      <c r="E15" s="1"/>
      <c r="F15" s="1"/>
      <c r="G15" s="1"/>
      <c r="H15" s="1"/>
      <c r="I15" s="13">
        <f t="shared" si="0"/>
        <v>0</v>
      </c>
      <c r="J15" s="1"/>
      <c r="K15" s="1">
        <v>125</v>
      </c>
      <c r="L15" s="1">
        <v>620.92999999999995</v>
      </c>
      <c r="M15" s="1"/>
      <c r="N15" s="12"/>
      <c r="O15" s="12">
        <f t="shared" si="1"/>
        <v>0</v>
      </c>
      <c r="P15" s="12"/>
    </row>
    <row r="16" spans="1:16" ht="116" x14ac:dyDescent="0.35">
      <c r="A16" s="2" t="s">
        <v>14</v>
      </c>
      <c r="B16" s="1">
        <v>5</v>
      </c>
      <c r="C16" s="1">
        <v>94.08</v>
      </c>
      <c r="D16" s="1">
        <v>88</v>
      </c>
      <c r="E16" s="1">
        <v>8</v>
      </c>
      <c r="F16" s="1">
        <v>1</v>
      </c>
      <c r="G16" s="1">
        <f>D16</f>
        <v>88</v>
      </c>
      <c r="H16" s="1">
        <v>100</v>
      </c>
      <c r="I16" s="13">
        <f t="shared" si="0"/>
        <v>6666.6666666666661</v>
      </c>
      <c r="J16" s="1">
        <v>9712.6</v>
      </c>
      <c r="K16" s="1">
        <v>111</v>
      </c>
      <c r="L16" s="1">
        <v>790.23</v>
      </c>
      <c r="M16" s="1"/>
      <c r="N16" s="12">
        <f>L16+L17+L18+J16</f>
        <v>11119.11</v>
      </c>
      <c r="O16" s="12">
        <f t="shared" si="1"/>
        <v>11119.11</v>
      </c>
      <c r="P16" s="12">
        <f>G16*G$29</f>
        <v>6666.6666666666661</v>
      </c>
    </row>
    <row r="17" spans="1:16" x14ac:dyDescent="0.35">
      <c r="A17" s="2"/>
      <c r="B17" s="1"/>
      <c r="C17" s="1"/>
      <c r="D17" s="1">
        <v>88</v>
      </c>
      <c r="E17" s="1"/>
      <c r="F17" s="1"/>
      <c r="G17" s="1"/>
      <c r="H17" s="1"/>
      <c r="I17" s="13">
        <f t="shared" si="0"/>
        <v>0</v>
      </c>
      <c r="J17" s="1"/>
      <c r="K17" s="1">
        <v>117</v>
      </c>
      <c r="L17" s="1">
        <v>285.12</v>
      </c>
      <c r="M17" s="1"/>
      <c r="N17" s="12"/>
      <c r="O17" s="12">
        <f t="shared" si="1"/>
        <v>0</v>
      </c>
      <c r="P17" s="12"/>
    </row>
    <row r="18" spans="1:16" x14ac:dyDescent="0.35">
      <c r="A18" s="2"/>
      <c r="B18" s="1"/>
      <c r="C18" s="1"/>
      <c r="D18" s="1"/>
      <c r="E18" s="1"/>
      <c r="F18" s="1"/>
      <c r="G18" s="1"/>
      <c r="H18" s="1"/>
      <c r="I18" s="13">
        <f t="shared" si="0"/>
        <v>0</v>
      </c>
      <c r="J18" s="1"/>
      <c r="K18" s="1">
        <v>125</v>
      </c>
      <c r="L18" s="1">
        <v>331.16</v>
      </c>
      <c r="M18" s="1"/>
      <c r="N18" s="12"/>
      <c r="O18" s="12">
        <f t="shared" si="1"/>
        <v>0</v>
      </c>
      <c r="P18" s="12"/>
    </row>
    <row r="19" spans="1:16" ht="116" x14ac:dyDescent="0.35">
      <c r="A19" s="2" t="s">
        <v>13</v>
      </c>
      <c r="B19" s="1">
        <v>6</v>
      </c>
      <c r="C19" s="1">
        <v>109.19</v>
      </c>
      <c r="D19" s="1">
        <v>88</v>
      </c>
      <c r="E19" s="1">
        <v>8</v>
      </c>
      <c r="F19" s="1">
        <v>1</v>
      </c>
      <c r="G19" s="1">
        <f>D19</f>
        <v>88</v>
      </c>
      <c r="H19" s="1">
        <v>100</v>
      </c>
      <c r="I19" s="13">
        <f t="shared" si="0"/>
        <v>6666.6666666666661</v>
      </c>
      <c r="J19" s="1">
        <v>11272.53</v>
      </c>
      <c r="K19" s="1">
        <v>111</v>
      </c>
      <c r="L19" s="1">
        <v>917.28</v>
      </c>
      <c r="M19" s="1"/>
      <c r="N19" s="12">
        <f>L19+L20+L21+J19</f>
        <v>12859.28</v>
      </c>
      <c r="O19" s="12">
        <f t="shared" si="1"/>
        <v>12859.28</v>
      </c>
      <c r="P19" s="12">
        <f>G19*G$29</f>
        <v>6666.6666666666661</v>
      </c>
    </row>
    <row r="20" spans="1:16" x14ac:dyDescent="0.35">
      <c r="A20" s="2"/>
      <c r="B20" s="1"/>
      <c r="C20" s="1"/>
      <c r="D20" s="1">
        <v>88</v>
      </c>
      <c r="E20" s="1"/>
      <c r="F20" s="1"/>
      <c r="G20" s="1"/>
      <c r="H20" s="1"/>
      <c r="I20" s="13">
        <f t="shared" si="0"/>
        <v>0</v>
      </c>
      <c r="J20" s="1"/>
      <c r="K20" s="1">
        <v>117</v>
      </c>
      <c r="L20" s="1">
        <v>285.12</v>
      </c>
      <c r="M20" s="1"/>
      <c r="N20" s="12"/>
      <c r="O20" s="12">
        <f t="shared" si="1"/>
        <v>0</v>
      </c>
      <c r="P20" s="12"/>
    </row>
    <row r="21" spans="1:16" x14ac:dyDescent="0.35">
      <c r="A21" s="2"/>
      <c r="B21" s="1"/>
      <c r="C21" s="1"/>
      <c r="D21" s="1"/>
      <c r="E21" s="1"/>
      <c r="F21" s="1"/>
      <c r="G21" s="1"/>
      <c r="H21" s="1"/>
      <c r="I21" s="13">
        <f t="shared" si="0"/>
        <v>0</v>
      </c>
      <c r="J21" s="1"/>
      <c r="K21" s="1">
        <v>125</v>
      </c>
      <c r="L21" s="1">
        <v>384.35</v>
      </c>
      <c r="M21" s="1"/>
      <c r="N21" s="12"/>
      <c r="O21" s="12">
        <f t="shared" si="1"/>
        <v>0</v>
      </c>
      <c r="P21" s="12"/>
    </row>
    <row r="22" spans="1:16" ht="116" x14ac:dyDescent="0.35">
      <c r="A22" s="2" t="s">
        <v>14</v>
      </c>
      <c r="B22" s="1">
        <v>5</v>
      </c>
      <c r="C22" s="1">
        <v>94.08</v>
      </c>
      <c r="D22" s="1">
        <v>176</v>
      </c>
      <c r="E22" s="1">
        <v>16</v>
      </c>
      <c r="F22" s="1">
        <v>1</v>
      </c>
      <c r="G22" s="1">
        <f>D22</f>
        <v>176</v>
      </c>
      <c r="H22" s="1">
        <v>100</v>
      </c>
      <c r="I22" s="13">
        <f t="shared" si="0"/>
        <v>13333.333333333332</v>
      </c>
      <c r="J22" s="1">
        <v>19425.21</v>
      </c>
      <c r="K22" s="1">
        <v>111</v>
      </c>
      <c r="L22" s="1">
        <v>2634.1</v>
      </c>
      <c r="M22" s="1"/>
      <c r="N22" s="12">
        <f>L22+L23+J22</f>
        <v>22721.629999999997</v>
      </c>
      <c r="O22" s="12">
        <f t="shared" si="1"/>
        <v>22721.629999999997</v>
      </c>
      <c r="P22" s="12">
        <f>G22*G$29</f>
        <v>13333.333333333332</v>
      </c>
    </row>
    <row r="23" spans="1:16" x14ac:dyDescent="0.35">
      <c r="A23" s="2"/>
      <c r="B23" s="1"/>
      <c r="C23" s="1"/>
      <c r="D23" s="1"/>
      <c r="E23" s="1"/>
      <c r="F23" s="1"/>
      <c r="G23" s="1"/>
      <c r="H23" s="1"/>
      <c r="I23" s="13">
        <f t="shared" si="0"/>
        <v>0</v>
      </c>
      <c r="J23" s="1"/>
      <c r="K23" s="1">
        <v>125</v>
      </c>
      <c r="L23" s="1">
        <v>662.32</v>
      </c>
      <c r="M23" s="1"/>
      <c r="N23" s="12"/>
      <c r="O23" s="12">
        <f t="shared" si="1"/>
        <v>0</v>
      </c>
      <c r="P23" s="12"/>
    </row>
    <row r="24" spans="1:16" ht="116" x14ac:dyDescent="0.35">
      <c r="A24" s="2" t="s">
        <v>14</v>
      </c>
      <c r="B24" s="1">
        <v>5</v>
      </c>
      <c r="C24" s="1">
        <v>94.08</v>
      </c>
      <c r="D24" s="1">
        <v>176</v>
      </c>
      <c r="E24" s="1">
        <v>16</v>
      </c>
      <c r="F24" s="1">
        <v>1.1000000000000001</v>
      </c>
      <c r="G24" s="1">
        <f>D24</f>
        <v>176</v>
      </c>
      <c r="H24" s="1">
        <v>100</v>
      </c>
      <c r="I24" s="13">
        <f t="shared" si="0"/>
        <v>13333.333333333332</v>
      </c>
      <c r="J24" s="1">
        <v>19711.919999999998</v>
      </c>
      <c r="K24" s="1">
        <v>111</v>
      </c>
      <c r="L24" s="1">
        <v>2107.2800000000002</v>
      </c>
      <c r="M24" s="1"/>
      <c r="N24" s="12">
        <f>L24+L25+J24</f>
        <v>22481.519999999997</v>
      </c>
      <c r="O24" s="12">
        <f t="shared" si="1"/>
        <v>24729.671999999999</v>
      </c>
      <c r="P24" s="12">
        <f>G24*G$29</f>
        <v>13333.333333333332</v>
      </c>
    </row>
    <row r="25" spans="1:16" x14ac:dyDescent="0.35">
      <c r="A25" s="2"/>
      <c r="B25" s="1"/>
      <c r="C25" s="1"/>
      <c r="D25" s="1"/>
      <c r="E25" s="1"/>
      <c r="F25" s="1"/>
      <c r="G25" s="1"/>
      <c r="H25" s="1"/>
      <c r="I25" s="13"/>
      <c r="J25" s="1"/>
      <c r="K25" s="1">
        <v>125</v>
      </c>
      <c r="L25" s="1">
        <v>662.32</v>
      </c>
      <c r="M25" s="1"/>
      <c r="N25" s="12"/>
      <c r="O25" s="12"/>
      <c r="P25" s="12"/>
    </row>
    <row r="26" spans="1:16" x14ac:dyDescent="0.35">
      <c r="A26" s="14"/>
      <c r="B26" s="15"/>
      <c r="C26" s="15"/>
      <c r="D26" s="15">
        <v>1320</v>
      </c>
      <c r="E26" s="15">
        <v>120</v>
      </c>
      <c r="F26" s="15" t="s">
        <v>15</v>
      </c>
      <c r="G26" s="17">
        <f>SUM(G3:G24)</f>
        <v>1320</v>
      </c>
      <c r="H26" s="15" t="s">
        <v>16</v>
      </c>
      <c r="I26" s="16">
        <f>SUM(I3:I24)</f>
        <v>100000</v>
      </c>
      <c r="J26" s="15">
        <v>158275.79</v>
      </c>
      <c r="K26" s="15" t="s">
        <v>15</v>
      </c>
      <c r="L26" s="15">
        <v>24555.19</v>
      </c>
      <c r="M26" s="1"/>
      <c r="N26" s="17">
        <f>SUM(N3:N24)</f>
        <v>182830.98</v>
      </c>
      <c r="O26" s="17">
        <f>SUM(O3:O24)</f>
        <v>182154.435</v>
      </c>
      <c r="P26" s="17">
        <f>SUM(P3:P24)</f>
        <v>100000</v>
      </c>
    </row>
    <row r="27" spans="1:16" x14ac:dyDescent="0.35">
      <c r="I27" s="8"/>
      <c r="L27" s="4"/>
      <c r="N27" s="4"/>
      <c r="O27" s="4"/>
      <c r="P27" s="4"/>
    </row>
    <row r="28" spans="1:16" x14ac:dyDescent="0.35">
      <c r="F28" t="s">
        <v>23</v>
      </c>
      <c r="G28">
        <v>100000</v>
      </c>
    </row>
    <row r="29" spans="1:16" x14ac:dyDescent="0.35">
      <c r="F29" t="s">
        <v>26</v>
      </c>
      <c r="G29">
        <f>G28/G26</f>
        <v>75.757575757575751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19CA-EA91-4FAC-8C20-84554CC18C26}">
  <dimension ref="A1:Q13"/>
  <sheetViews>
    <sheetView topLeftCell="A4" workbookViewId="0">
      <selection activeCell="E13" sqref="E13"/>
    </sheetView>
  </sheetViews>
  <sheetFormatPr defaultRowHeight="14.5" x14ac:dyDescent="0.35"/>
  <cols>
    <col min="2" max="2" width="17.90625" customWidth="1"/>
    <col min="4" max="4" width="11.90625" customWidth="1"/>
  </cols>
  <sheetData>
    <row r="1" spans="1:17" ht="159.5" x14ac:dyDescent="0.35">
      <c r="A1" s="2" t="s">
        <v>2</v>
      </c>
      <c r="B1" s="2" t="s">
        <v>28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19" t="s">
        <v>42</v>
      </c>
      <c r="K1" s="21" t="s">
        <v>45</v>
      </c>
      <c r="L1" s="2" t="s">
        <v>11</v>
      </c>
      <c r="M1" s="2" t="s">
        <v>12</v>
      </c>
      <c r="N1" s="1"/>
      <c r="O1" s="2" t="s">
        <v>49</v>
      </c>
      <c r="P1" s="2" t="s">
        <v>50</v>
      </c>
      <c r="Q1" s="2" t="s">
        <v>52</v>
      </c>
    </row>
    <row r="2" spans="1:17" x14ac:dyDescent="0.35">
      <c r="A2" s="2"/>
      <c r="B2" s="2"/>
      <c r="C2" s="1"/>
      <c r="D2" s="2">
        <v>6</v>
      </c>
      <c r="E2" s="2">
        <v>7</v>
      </c>
      <c r="F2" s="2">
        <v>8</v>
      </c>
      <c r="G2" s="2">
        <v>9</v>
      </c>
      <c r="H2" s="2">
        <v>10</v>
      </c>
      <c r="I2" s="3"/>
      <c r="J2" s="19">
        <v>12</v>
      </c>
      <c r="K2" s="2">
        <v>13</v>
      </c>
      <c r="L2" s="2">
        <v>14</v>
      </c>
      <c r="M2" s="2">
        <v>15</v>
      </c>
      <c r="N2" s="1"/>
      <c r="O2" s="2"/>
      <c r="P2" s="2"/>
      <c r="Q2" s="2"/>
    </row>
    <row r="3" spans="1:17" x14ac:dyDescent="0.35">
      <c r="A3" s="1"/>
      <c r="B3" s="1" t="s">
        <v>38</v>
      </c>
      <c r="C3" s="1"/>
      <c r="D3" s="1">
        <v>109.19</v>
      </c>
      <c r="E3" s="1">
        <v>151.19999999999999</v>
      </c>
      <c r="F3" s="1">
        <v>21</v>
      </c>
      <c r="G3" s="1">
        <v>1</v>
      </c>
      <c r="H3" s="1">
        <v>100</v>
      </c>
      <c r="I3" s="20">
        <f>Q3</f>
        <v>22105.263157894737</v>
      </c>
      <c r="J3" s="1">
        <f>E3*E11*D3</f>
        <v>18325.576079999999</v>
      </c>
      <c r="K3" s="1">
        <f>J3*E13</f>
        <v>20263.157894736843</v>
      </c>
      <c r="L3" s="1"/>
      <c r="M3" s="1"/>
      <c r="N3" s="1"/>
      <c r="O3" s="1">
        <f>K3+M3</f>
        <v>20263.157894736843</v>
      </c>
      <c r="P3" s="1">
        <f>O3*G3</f>
        <v>20263.157894736843</v>
      </c>
      <c r="Q3" s="1">
        <f>P3*P11</f>
        <v>22105.263157894737</v>
      </c>
    </row>
    <row r="4" spans="1:17" x14ac:dyDescent="0.35">
      <c r="I4" s="8"/>
    </row>
    <row r="5" spans="1:17" x14ac:dyDescent="0.35">
      <c r="I5" s="8"/>
    </row>
    <row r="6" spans="1:17" x14ac:dyDescent="0.35">
      <c r="A6" s="1"/>
      <c r="B6" s="1" t="s">
        <v>39</v>
      </c>
      <c r="C6" s="1"/>
      <c r="D6" s="1">
        <v>109.19</v>
      </c>
      <c r="E6" s="1">
        <v>108</v>
      </c>
      <c r="F6" s="1">
        <v>15</v>
      </c>
      <c r="G6" s="1">
        <v>1</v>
      </c>
      <c r="H6" s="1">
        <v>100</v>
      </c>
      <c r="I6" s="20">
        <f>Q6</f>
        <v>15789.473684210527</v>
      </c>
      <c r="J6" s="1">
        <f>E6*E11*D6</f>
        <v>13089.697200000001</v>
      </c>
      <c r="K6" s="1">
        <f>J6*E13</f>
        <v>14473.684210526317</v>
      </c>
      <c r="L6" s="1"/>
      <c r="M6" s="1"/>
      <c r="N6" s="1"/>
      <c r="O6" s="1">
        <f>K6+M6</f>
        <v>14473.684210526317</v>
      </c>
      <c r="P6" s="1">
        <f>O6*G6</f>
        <v>14473.684210526317</v>
      </c>
      <c r="Q6" s="1">
        <f>P6*P11</f>
        <v>15789.473684210527</v>
      </c>
    </row>
    <row r="7" spans="1:17" x14ac:dyDescent="0.35">
      <c r="I7" s="8"/>
    </row>
    <row r="8" spans="1:17" x14ac:dyDescent="0.35">
      <c r="I8" s="8"/>
    </row>
    <row r="9" spans="1:17" x14ac:dyDescent="0.35">
      <c r="A9" s="1"/>
      <c r="B9" s="1" t="s">
        <v>40</v>
      </c>
      <c r="C9" s="1"/>
      <c r="D9" s="1">
        <v>109.19</v>
      </c>
      <c r="E9" s="1">
        <v>151.19999999999999</v>
      </c>
      <c r="F9" s="1">
        <v>21</v>
      </c>
      <c r="G9" s="1">
        <v>1</v>
      </c>
      <c r="H9" s="1">
        <v>100</v>
      </c>
      <c r="I9" s="20">
        <f>Q9</f>
        <v>22105.263157894737</v>
      </c>
      <c r="J9" s="1">
        <f>E9*E11*D9</f>
        <v>18325.576079999999</v>
      </c>
      <c r="K9" s="1">
        <f>J9*E13</f>
        <v>20263.157894736843</v>
      </c>
      <c r="L9" s="1"/>
      <c r="M9" s="1"/>
      <c r="N9" s="1"/>
      <c r="O9" s="1">
        <f>K9+M9</f>
        <v>20263.157894736843</v>
      </c>
      <c r="P9" s="1">
        <f>O9*G9</f>
        <v>20263.157894736843</v>
      </c>
      <c r="Q9" s="1">
        <f>P9*P11</f>
        <v>22105.263157894737</v>
      </c>
    </row>
    <row r="10" spans="1:17" x14ac:dyDescent="0.35">
      <c r="I10">
        <f>I3+I6+I9</f>
        <v>60000</v>
      </c>
      <c r="J10" s="9">
        <f>J3+J6+J9</f>
        <v>49740.84936</v>
      </c>
      <c r="K10" s="9">
        <f>K3+K6+K9</f>
        <v>55000</v>
      </c>
      <c r="O10">
        <f>O3+O6+O9</f>
        <v>55000</v>
      </c>
      <c r="P10">
        <f>P9+P6+P3</f>
        <v>55000</v>
      </c>
      <c r="Q10">
        <f>Q3+Q6+Q9</f>
        <v>60000</v>
      </c>
    </row>
    <row r="11" spans="1:17" x14ac:dyDescent="0.35">
      <c r="D11" t="s">
        <v>41</v>
      </c>
      <c r="E11">
        <v>1.1100000000000001</v>
      </c>
      <c r="O11" t="s">
        <v>51</v>
      </c>
      <c r="P11">
        <f>P12/P10</f>
        <v>1.0909090909090908</v>
      </c>
    </row>
    <row r="12" spans="1:17" x14ac:dyDescent="0.35">
      <c r="C12" t="s">
        <v>43</v>
      </c>
      <c r="E12">
        <v>55000</v>
      </c>
      <c r="O12" t="s">
        <v>54</v>
      </c>
      <c r="P12">
        <v>60000</v>
      </c>
    </row>
    <row r="13" spans="1:17" x14ac:dyDescent="0.35">
      <c r="D13" t="s">
        <v>44</v>
      </c>
      <c r="E13">
        <f>E12/J10</f>
        <v>1.1057310180197535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0384-AD7E-4B8E-B13D-062F70450CB3}">
  <dimension ref="A1:Q13"/>
  <sheetViews>
    <sheetView workbookViewId="0">
      <selection activeCell="Q2" sqref="Q2"/>
    </sheetView>
  </sheetViews>
  <sheetFormatPr defaultRowHeight="14.5" x14ac:dyDescent="0.35"/>
  <cols>
    <col min="2" max="2" width="17.90625" customWidth="1"/>
    <col min="4" max="4" width="11.90625" customWidth="1"/>
  </cols>
  <sheetData>
    <row r="1" spans="1:17" ht="159.5" x14ac:dyDescent="0.35">
      <c r="A1" s="2" t="s">
        <v>2</v>
      </c>
      <c r="B1" s="2" t="s">
        <v>28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19" t="s">
        <v>42</v>
      </c>
      <c r="K1" s="21" t="s">
        <v>45</v>
      </c>
      <c r="L1" s="2" t="s">
        <v>11</v>
      </c>
      <c r="M1" s="2" t="s">
        <v>12</v>
      </c>
      <c r="N1" s="1"/>
      <c r="O1" s="2" t="s">
        <v>57</v>
      </c>
      <c r="P1" s="2" t="s">
        <v>58</v>
      </c>
      <c r="Q1" s="2" t="s">
        <v>59</v>
      </c>
    </row>
    <row r="2" spans="1:17" x14ac:dyDescent="0.35">
      <c r="A2" s="2"/>
      <c r="B2" s="2"/>
      <c r="C2" s="1"/>
      <c r="D2" s="2">
        <v>6</v>
      </c>
      <c r="E2" s="2">
        <v>7</v>
      </c>
      <c r="F2" s="2">
        <v>8</v>
      </c>
      <c r="G2" s="2">
        <v>9</v>
      </c>
      <c r="H2" s="2">
        <v>10</v>
      </c>
      <c r="I2" s="3"/>
      <c r="J2" s="19">
        <v>12</v>
      </c>
      <c r="K2" s="2">
        <v>13</v>
      </c>
      <c r="L2" s="2">
        <v>14</v>
      </c>
      <c r="M2" s="2">
        <v>15</v>
      </c>
      <c r="N2" s="1"/>
      <c r="O2" s="2"/>
      <c r="P2" s="2"/>
      <c r="Q2" s="2"/>
    </row>
    <row r="3" spans="1:17" x14ac:dyDescent="0.35">
      <c r="A3" s="1"/>
      <c r="B3" s="1" t="s">
        <v>38</v>
      </c>
      <c r="C3" s="1"/>
      <c r="D3" s="1">
        <v>109.19</v>
      </c>
      <c r="E3" s="1">
        <v>151.19999999999999</v>
      </c>
      <c r="F3" s="1">
        <v>21</v>
      </c>
      <c r="G3" s="1">
        <v>1</v>
      </c>
      <c r="H3" s="1">
        <v>100</v>
      </c>
      <c r="I3" s="20">
        <f>Q3</f>
        <v>22105.263157894733</v>
      </c>
      <c r="J3" s="1">
        <f>E3*E11*D3</f>
        <v>18325.576079999999</v>
      </c>
      <c r="K3" s="1">
        <f>J3*E13</f>
        <v>20263.157894736843</v>
      </c>
      <c r="L3" s="1"/>
      <c r="M3" s="1"/>
      <c r="N3" s="1"/>
      <c r="O3" s="1">
        <f>J3+M3</f>
        <v>18325.576079999999</v>
      </c>
      <c r="P3" s="1">
        <f>O3*G3</f>
        <v>18325.576079999999</v>
      </c>
      <c r="Q3" s="1">
        <f>P3*P11</f>
        <v>22105.263157894733</v>
      </c>
    </row>
    <row r="4" spans="1:17" x14ac:dyDescent="0.35">
      <c r="I4" s="8"/>
    </row>
    <row r="5" spans="1:17" x14ac:dyDescent="0.35">
      <c r="I5" s="8"/>
    </row>
    <row r="6" spans="1:17" x14ac:dyDescent="0.35">
      <c r="A6" s="1"/>
      <c r="B6" s="1" t="s">
        <v>39</v>
      </c>
      <c r="C6" s="1"/>
      <c r="D6" s="1">
        <v>109.19</v>
      </c>
      <c r="E6" s="1">
        <v>108</v>
      </c>
      <c r="F6" s="1">
        <v>15</v>
      </c>
      <c r="G6" s="1">
        <v>1</v>
      </c>
      <c r="H6" s="1">
        <v>100</v>
      </c>
      <c r="I6" s="20">
        <f>Q6</f>
        <v>15789.473684210527</v>
      </c>
      <c r="J6" s="1">
        <f>E6*E11*D6</f>
        <v>13089.697200000001</v>
      </c>
      <c r="K6" s="1">
        <f>J6*E13</f>
        <v>14473.684210526317</v>
      </c>
      <c r="L6" s="1"/>
      <c r="M6" s="1"/>
      <c r="N6" s="1"/>
      <c r="O6" s="1">
        <f>J6+M6</f>
        <v>13089.697200000001</v>
      </c>
      <c r="P6" s="1">
        <f>O6*G6</f>
        <v>13089.697200000001</v>
      </c>
      <c r="Q6" s="1">
        <f>P6*P11</f>
        <v>15789.473684210527</v>
      </c>
    </row>
    <row r="7" spans="1:17" x14ac:dyDescent="0.35">
      <c r="I7" s="8"/>
    </row>
    <row r="8" spans="1:17" x14ac:dyDescent="0.35">
      <c r="I8" s="8"/>
    </row>
    <row r="9" spans="1:17" x14ac:dyDescent="0.35">
      <c r="A9" s="1"/>
      <c r="B9" s="1" t="s">
        <v>40</v>
      </c>
      <c r="C9" s="1"/>
      <c r="D9" s="1">
        <v>109.19</v>
      </c>
      <c r="E9" s="1">
        <v>151.19999999999999</v>
      </c>
      <c r="F9" s="1">
        <v>21</v>
      </c>
      <c r="G9" s="1">
        <v>1</v>
      </c>
      <c r="H9" s="1">
        <v>100</v>
      </c>
      <c r="I9" s="20">
        <f>Q9</f>
        <v>22105.263157894733</v>
      </c>
      <c r="J9" s="1">
        <f>E9*E11*D9</f>
        <v>18325.576079999999</v>
      </c>
      <c r="K9" s="1">
        <f>J9*E13</f>
        <v>20263.157894736843</v>
      </c>
      <c r="L9" s="1"/>
      <c r="M9" s="1"/>
      <c r="N9" s="1"/>
      <c r="O9" s="1">
        <f>J9+M9</f>
        <v>18325.576079999999</v>
      </c>
      <c r="P9" s="1">
        <f>O9*G9</f>
        <v>18325.576079999999</v>
      </c>
      <c r="Q9" s="1">
        <f>P9*P11</f>
        <v>22105.263157894733</v>
      </c>
    </row>
    <row r="10" spans="1:17" x14ac:dyDescent="0.35">
      <c r="I10">
        <f>I3+I6+I9</f>
        <v>59999.999999999993</v>
      </c>
      <c r="J10" s="9">
        <f>J3+J6+J9</f>
        <v>49740.84936</v>
      </c>
      <c r="K10" s="9">
        <f>K3+K6+K9</f>
        <v>55000</v>
      </c>
      <c r="O10">
        <f>O3+O6+O9</f>
        <v>49740.84936</v>
      </c>
      <c r="P10">
        <f>P9+P6+P3</f>
        <v>49740.84936</v>
      </c>
      <c r="Q10">
        <f>Q3+Q6+Q9</f>
        <v>59999.999999999993</v>
      </c>
    </row>
    <row r="11" spans="1:17" x14ac:dyDescent="0.35">
      <c r="D11" t="s">
        <v>41</v>
      </c>
      <c r="E11">
        <v>1.1100000000000001</v>
      </c>
      <c r="O11" t="s">
        <v>51</v>
      </c>
      <c r="P11">
        <f>P12/P10</f>
        <v>1.2062520196579127</v>
      </c>
    </row>
    <row r="12" spans="1:17" x14ac:dyDescent="0.35">
      <c r="C12" t="s">
        <v>43</v>
      </c>
      <c r="E12">
        <v>55000</v>
      </c>
      <c r="O12" t="s">
        <v>54</v>
      </c>
      <c r="P12">
        <v>60000</v>
      </c>
    </row>
    <row r="13" spans="1:17" x14ac:dyDescent="0.35">
      <c r="D13" t="s">
        <v>44</v>
      </c>
      <c r="E13">
        <f>E12/J10</f>
        <v>1.1057310180197535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27CF-13C1-4529-BC25-D094D8936B57}">
  <dimension ref="A1:P11"/>
  <sheetViews>
    <sheetView tabSelected="1" workbookViewId="0">
      <selection activeCell="I2" sqref="I2:I7"/>
    </sheetView>
  </sheetViews>
  <sheetFormatPr defaultRowHeight="14.5" x14ac:dyDescent="0.35"/>
  <cols>
    <col min="1" max="1" width="21.36328125" customWidth="1"/>
  </cols>
  <sheetData>
    <row r="1" spans="1:16" ht="145" x14ac:dyDescent="0.35">
      <c r="A1" s="2" t="s">
        <v>28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61</v>
      </c>
      <c r="H1" s="2" t="s">
        <v>8</v>
      </c>
      <c r="I1" s="3" t="s">
        <v>9</v>
      </c>
      <c r="J1" s="2" t="s">
        <v>10</v>
      </c>
      <c r="K1" s="2" t="s">
        <v>11</v>
      </c>
      <c r="L1" s="2" t="s">
        <v>12</v>
      </c>
      <c r="M1" s="1"/>
      <c r="N1" s="2" t="s">
        <v>17</v>
      </c>
      <c r="O1" s="2" t="s">
        <v>18</v>
      </c>
      <c r="P1" s="2" t="s">
        <v>27</v>
      </c>
    </row>
    <row r="2" spans="1:16" x14ac:dyDescent="0.35">
      <c r="A2" s="6">
        <v>4</v>
      </c>
      <c r="B2" s="5">
        <v>5</v>
      </c>
      <c r="C2" s="5">
        <v>6</v>
      </c>
      <c r="D2" s="5">
        <v>7</v>
      </c>
      <c r="E2" s="5">
        <v>8</v>
      </c>
      <c r="F2" s="5">
        <v>9</v>
      </c>
      <c r="G2" s="5">
        <v>10</v>
      </c>
      <c r="H2" s="5">
        <v>11</v>
      </c>
      <c r="I2" s="7">
        <v>12</v>
      </c>
      <c r="J2" s="5">
        <v>13</v>
      </c>
      <c r="K2" s="5">
        <v>14</v>
      </c>
      <c r="L2" s="5">
        <v>15</v>
      </c>
      <c r="M2" s="5">
        <v>16</v>
      </c>
      <c r="N2" s="5">
        <v>17</v>
      </c>
      <c r="O2" s="5">
        <v>18</v>
      </c>
      <c r="P2" s="5">
        <v>19</v>
      </c>
    </row>
    <row r="3" spans="1:16" x14ac:dyDescent="0.35">
      <c r="A3" s="1" t="s">
        <v>38</v>
      </c>
      <c r="B3" s="1"/>
      <c r="C3" s="1">
        <v>109.19</v>
      </c>
      <c r="D3" s="1"/>
      <c r="E3" s="1">
        <v>151.19999999999999</v>
      </c>
      <c r="F3" s="1">
        <v>1</v>
      </c>
      <c r="G3" s="1">
        <f>E3*F3*D9</f>
        <v>167.83199999999999</v>
      </c>
      <c r="H3" s="1"/>
      <c r="I3" s="20">
        <f>P3</f>
        <v>22105.263157894737</v>
      </c>
      <c r="J3" s="1"/>
      <c r="K3" s="1"/>
      <c r="L3" s="1"/>
      <c r="M3" s="1"/>
      <c r="N3" s="1"/>
      <c r="O3" s="1"/>
      <c r="P3" s="1">
        <f>G3*E11</f>
        <v>22105.263157894737</v>
      </c>
    </row>
    <row r="4" spans="1:16" x14ac:dyDescent="0.35">
      <c r="A4" s="1"/>
      <c r="B4" s="1"/>
      <c r="C4" s="1"/>
      <c r="D4" s="1"/>
      <c r="E4" s="1"/>
      <c r="F4" s="1"/>
      <c r="G4" s="1"/>
      <c r="H4" s="1"/>
      <c r="I4" s="20"/>
      <c r="J4" s="1"/>
      <c r="K4" s="1"/>
      <c r="L4" s="1"/>
      <c r="M4" s="1"/>
      <c r="N4" s="1"/>
      <c r="O4" s="1"/>
      <c r="P4" s="1"/>
    </row>
    <row r="5" spans="1:16" x14ac:dyDescent="0.35">
      <c r="A5" s="1" t="s">
        <v>39</v>
      </c>
      <c r="B5" s="1"/>
      <c r="C5" s="1">
        <v>109.19</v>
      </c>
      <c r="D5" s="1"/>
      <c r="E5" s="1">
        <v>108</v>
      </c>
      <c r="F5" s="1">
        <v>1</v>
      </c>
      <c r="G5" s="1">
        <f>E5*F5*D9</f>
        <v>119.88000000000001</v>
      </c>
      <c r="H5" s="1"/>
      <c r="I5" s="20">
        <f>P5</f>
        <v>15789.473684210529</v>
      </c>
      <c r="J5" s="1"/>
      <c r="K5" s="1"/>
      <c r="L5" s="1"/>
      <c r="M5" s="1"/>
      <c r="N5" s="1"/>
      <c r="O5" s="1"/>
      <c r="P5" s="1">
        <f>G5*E11</f>
        <v>15789.473684210529</v>
      </c>
    </row>
    <row r="6" spans="1:16" x14ac:dyDescent="0.35">
      <c r="A6" s="1"/>
      <c r="B6" s="1"/>
      <c r="C6" s="1"/>
      <c r="D6" s="1"/>
      <c r="E6" s="1"/>
      <c r="F6" s="1"/>
      <c r="G6" s="1"/>
      <c r="H6" s="1"/>
      <c r="I6" s="20"/>
      <c r="J6" s="1"/>
      <c r="K6" s="1"/>
      <c r="L6" s="1"/>
      <c r="M6" s="1"/>
      <c r="N6" s="1"/>
      <c r="O6" s="1"/>
      <c r="P6" s="1"/>
    </row>
    <row r="7" spans="1:16" x14ac:dyDescent="0.35">
      <c r="A7" s="1" t="s">
        <v>40</v>
      </c>
      <c r="B7" s="1"/>
      <c r="C7" s="1">
        <v>109.19</v>
      </c>
      <c r="D7" s="1"/>
      <c r="E7" s="1">
        <v>151.19999999999999</v>
      </c>
      <c r="F7" s="1">
        <v>1</v>
      </c>
      <c r="G7" s="1">
        <f>E7*F7*D9</f>
        <v>167.83199999999999</v>
      </c>
      <c r="H7" s="1"/>
      <c r="I7" s="20">
        <f>P7</f>
        <v>22105.263157894737</v>
      </c>
      <c r="J7" s="1"/>
      <c r="K7" s="1"/>
      <c r="L7" s="1"/>
      <c r="M7" s="1"/>
      <c r="N7" s="1"/>
      <c r="O7" s="1"/>
      <c r="P7" s="1">
        <f>G7*E11</f>
        <v>22105.263157894737</v>
      </c>
    </row>
    <row r="8" spans="1:16" x14ac:dyDescent="0.35">
      <c r="G8" s="9">
        <f>G3+G5+G7</f>
        <v>455.54399999999998</v>
      </c>
      <c r="I8" s="9">
        <f>I3+I5+I7</f>
        <v>60000</v>
      </c>
      <c r="P8" s="9">
        <f>P3+P5+P7</f>
        <v>60000</v>
      </c>
    </row>
    <row r="9" spans="1:16" x14ac:dyDescent="0.35">
      <c r="C9" t="s">
        <v>60</v>
      </c>
      <c r="D9">
        <v>1.1100000000000001</v>
      </c>
    </row>
    <row r="10" spans="1:16" x14ac:dyDescent="0.35">
      <c r="C10" t="s">
        <v>62</v>
      </c>
      <c r="E10">
        <v>60000</v>
      </c>
    </row>
    <row r="11" spans="1:16" x14ac:dyDescent="0.35">
      <c r="C11" t="s">
        <v>63</v>
      </c>
      <c r="E11">
        <f>E10/G8</f>
        <v>131.7106580264475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Алгоритм 1</vt:lpstr>
      <vt:lpstr>Алгоритм 2</vt:lpstr>
      <vt:lpstr>Алгоритм 3</vt:lpstr>
      <vt:lpstr>Алгоритм 1 женщины</vt:lpstr>
      <vt:lpstr>алгоритм 2 женщины</vt:lpstr>
      <vt:lpstr>Алгоритм 3 женщины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Голованова Наталья Александровна</cp:lastModifiedBy>
  <dcterms:created xsi:type="dcterms:W3CDTF">2023-07-19T12:04:22Z</dcterms:created>
  <dcterms:modified xsi:type="dcterms:W3CDTF">2024-02-05T12:23:51Z</dcterms:modified>
</cp:coreProperties>
</file>