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05E4C276-A070-46A0-B53F-0D49F37E242D}" xr6:coauthVersionLast="47" xr6:coauthVersionMax="47" xr10:uidLastSave="{00000000-0000-0000-0000-000000000000}"/>
  <bookViews>
    <workbookView xWindow="-120" yWindow="-120" windowWidth="24240" windowHeight="13140" tabRatio="492" xr2:uid="{05215681-5DF3-4B47-90E5-A424A1E3080E}"/>
  </bookViews>
  <sheets>
    <sheet name="APP" sheetId="1" r:id="rId1"/>
    <sheet name="Planilha2" sheetId="2" r:id="rId2"/>
  </sheets>
  <definedNames>
    <definedName name="Aporte">APP!$D$18</definedName>
    <definedName name="Patrimonio_Acumulado">APP!$D$21</definedName>
    <definedName name="Qtd_Anos">APP!$D$19</definedName>
    <definedName name="Rendimento_Carteira">APP!$D$14</definedName>
    <definedName name="Salario">APP!$D$13</definedName>
    <definedName name="Sugestao_Investimento">APP!$B$15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D40" i="1" s="1"/>
  <c r="C41" i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37" i="1" s="1"/>
  <c r="D15" i="1"/>
  <c r="D21" i="1"/>
  <c r="D22" i="1" s="1"/>
  <c r="C26" i="1"/>
  <c r="D26" i="1" s="1"/>
  <c r="C27" i="1"/>
  <c r="D27" i="1" s="1"/>
  <c r="C28" i="1"/>
  <c r="D28" i="1" s="1"/>
  <c r="C29" i="1"/>
  <c r="D29" i="1" s="1"/>
  <c r="C25" i="1"/>
  <c r="D25" i="1" s="1"/>
  <c r="D39" i="1" l="1"/>
  <c r="D38" i="1"/>
  <c r="D36" i="1"/>
  <c r="D42" i="1" s="1"/>
  <c r="D41" i="1"/>
</calcChain>
</file>

<file path=xl/sharedStrings.xml><?xml version="1.0" encoding="utf-8"?>
<sst xmlns="http://schemas.openxmlformats.org/spreadsheetml/2006/main" count="71" uniqueCount="34">
  <si>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</si>
  <si>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</si>
  <si>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</si>
  <si>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</si>
  <si>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</si>
  <si>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</si>
  <si>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</si>
  <si>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</si>
  <si>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</si>
  <si>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</si>
  <si>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</si>
  <si>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</si>
  <si>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</si>
  <si>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CONFIGURAÇÕES</t>
  </si>
  <si>
    <t>CENÁRIOS</t>
  </si>
  <si>
    <t>DIVIDENDO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</si>
  <si>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</si>
  <si>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</si>
  <si>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</si>
  <si>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</si>
  <si>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</si>
  <si>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</si>
  <si>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</si>
  <si>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</si>
  <si>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</si>
  <si>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</si>
  <si>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</si>
  <si>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</si>
  <si>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</si>
  <si>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</si>
  <si>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</si>
  <si>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 COMPOSTA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</si>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</sst>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8F8F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8F8F8"/>
      <name val="Britannic Bold"/>
      <family val="2"/>
    </font>
    <font>
      <b/>
      <sz val="20"/>
      <color theme="0"/>
      <name val="Britannic Bold"/>
      <family val="2"/>
    </font>
    <font>
      <b/>
      <sz val="12"/>
      <color theme="0"/>
      <name val="Britannic Bold"/>
      <family val="2"/>
    </font>
    <font>
      <sz val="11"/>
      <color theme="0"/>
      <name val="Britannic 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975CC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227ACB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2" tint="-0.24994659260841701"/>
      </left>
      <right style="medium">
        <color theme="2" tint="-0.24994659260841701"/>
      </right>
      <top/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/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/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 style="medium">
        <color indexed="64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indexed="64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4">
    <xf numFmtId="0" fontId="0" fillId="0" borderId="0" xfId="0"/>
    <xf numFmtId="0" fontId="4" fillId="6" borderId="0" xfId="0" applyFont="1" applyFill="1"/>
    <xf numFmtId="0" fontId="0" fillId="0" borderId="0" xfId="0" applyAlignment="1">
      <alignment horizontal="center"/>
    </xf>
    <xf numFmtId="8" fontId="0" fillId="7" borderId="9" xfId="0" applyNumberFormat="1" applyFill="1" applyBorder="1" applyAlignment="1">
      <alignment horizontal="center"/>
    </xf>
    <xf numFmtId="8" fontId="0" fillId="7" borderId="10" xfId="0" applyNumberFormat="1" applyFill="1" applyBorder="1" applyAlignment="1">
      <alignment horizontal="center"/>
    </xf>
    <xf numFmtId="8" fontId="0" fillId="7" borderId="7" xfId="0" applyNumberFormat="1" applyFill="1" applyBorder="1" applyAlignment="1">
      <alignment horizontal="center"/>
    </xf>
    <xf numFmtId="8" fontId="0" fillId="7" borderId="12" xfId="0" applyNumberFormat="1" applyFill="1" applyBorder="1" applyAlignment="1">
      <alignment horizontal="center"/>
    </xf>
    <xf numFmtId="8" fontId="0" fillId="7" borderId="14" xfId="0" applyNumberFormat="1" applyFill="1" applyBorder="1" applyAlignment="1">
      <alignment horizontal="center"/>
    </xf>
    <xf numFmtId="8" fontId="0" fillId="7" borderId="15" xfId="0" applyNumberFormat="1" applyFill="1" applyBorder="1" applyAlignment="1">
      <alignment horizontal="center"/>
    </xf>
    <xf numFmtId="165" fontId="0" fillId="0" borderId="20" xfId="0" applyNumberFormat="1" applyBorder="1" applyAlignment="1">
      <alignment horizontal="left"/>
    </xf>
    <xf numFmtId="164" fontId="0" fillId="0" borderId="22" xfId="0" applyNumberFormat="1" applyBorder="1" applyAlignment="1">
      <alignment horizontal="left"/>
    </xf>
    <xf numFmtId="165" fontId="2" fillId="0" borderId="20" xfId="1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0" fontId="2" fillId="0" borderId="22" xfId="0" applyNumberFormat="1" applyFont="1" applyBorder="1" applyAlignment="1">
      <alignment horizontal="center"/>
    </xf>
    <xf numFmtId="8" fontId="2" fillId="5" borderId="22" xfId="0" applyNumberFormat="1" applyFont="1" applyFill="1" applyBorder="1" applyAlignment="1">
      <alignment horizontal="center"/>
    </xf>
    <xf numFmtId="8" fontId="2" fillId="5" borderId="25" xfId="0" applyNumberFormat="1" applyFont="1" applyFill="1" applyBorder="1" applyAlignment="1">
      <alignment horizontal="center"/>
    </xf>
    <xf numFmtId="0" fontId="5" fillId="7" borderId="8" xfId="0" applyFont="1" applyFill="1" applyBorder="1" applyAlignment="1">
      <alignment horizontal="left" indent="3"/>
    </xf>
    <xf numFmtId="0" fontId="5" fillId="7" borderId="11" xfId="0" applyFont="1" applyFill="1" applyBorder="1" applyAlignment="1">
      <alignment horizontal="left" indent="3"/>
    </xf>
    <xf numFmtId="0" fontId="5" fillId="7" borderId="13" xfId="0" applyFont="1" applyFill="1" applyBorder="1" applyAlignment="1">
      <alignment horizontal="left" indent="3"/>
    </xf>
    <xf numFmtId="165" fontId="0" fillId="7" borderId="25" xfId="0" applyNumberForma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0" fontId="3" fillId="2" borderId="0" xfId="2"/>
    <xf numFmtId="165" fontId="0" fillId="7" borderId="0" xfId="0" applyNumberFormat="1" applyFill="1"/>
    <xf numFmtId="0" fontId="2" fillId="7" borderId="0" xfId="0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/>
    <xf numFmtId="165" fontId="0" fillId="9" borderId="0" xfId="0" applyNumberFormat="1" applyFill="1"/>
    <xf numFmtId="0" fontId="0" fillId="0" borderId="6" xfId="0" applyBorder="1"/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1" fillId="3" borderId="0" xfId="3"/>
    <xf numFmtId="9" fontId="1" fillId="3" borderId="0" xfId="3" applyNumberFormat="1"/>
    <xf numFmtId="0" fontId="10" fillId="2" borderId="0" xfId="2" applyFont="1" applyBorder="1" applyAlignment="1">
      <alignment horizontal="left"/>
    </xf>
    <xf numFmtId="0" fontId="10" fillId="2" borderId="0" xfId="2" applyFont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left" indent="3"/>
    </xf>
    <xf numFmtId="0" fontId="5" fillId="7" borderId="17" xfId="0" applyFont="1" applyFill="1" applyBorder="1" applyAlignment="1">
      <alignment horizontal="left" indent="3"/>
    </xf>
    <xf numFmtId="0" fontId="5" fillId="7" borderId="21" xfId="0" applyFont="1" applyFill="1" applyBorder="1" applyAlignment="1">
      <alignment horizontal="left" indent="3"/>
    </xf>
    <xf numFmtId="0" fontId="5" fillId="7" borderId="18" xfId="0" applyFont="1" applyFill="1" applyBorder="1" applyAlignment="1">
      <alignment horizontal="left" indent="3"/>
    </xf>
    <xf numFmtId="0" fontId="5" fillId="7" borderId="23" xfId="0" applyFont="1" applyFill="1" applyBorder="1" applyAlignment="1">
      <alignment horizontal="left" indent="3"/>
    </xf>
    <xf numFmtId="0" fontId="5" fillId="7" borderId="24" xfId="0" applyFont="1" applyFill="1" applyBorder="1" applyAlignment="1">
      <alignment horizontal="left" indent="3"/>
    </xf>
    <xf numFmtId="0" fontId="7" fillId="8" borderId="2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left" indent="3"/>
    </xf>
    <xf numFmtId="0" fontId="6" fillId="5" borderId="18" xfId="0" applyFont="1" applyFill="1" applyBorder="1" applyAlignment="1">
      <alignment horizontal="left" indent="3"/>
    </xf>
    <xf numFmtId="0" fontId="6" fillId="5" borderId="23" xfId="0" applyFont="1" applyFill="1" applyBorder="1" applyAlignment="1">
      <alignment horizontal="left" indent="3"/>
    </xf>
    <xf numFmtId="0" fontId="6" fillId="5" borderId="24" xfId="0" applyFont="1" applyFill="1" applyBorder="1" applyAlignment="1">
      <alignment horizontal="left" indent="3"/>
    </xf>
  </cellXfs>
  <cellStyles count="4">
    <cellStyle name="40% - Ênfase5" xfId="3" builtinId="47"/>
    <cellStyle name="Ênfase1" xfId="2" builtinId="29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D5B9FF"/>
      <color rgb="FFD5FBEC"/>
      <color rgb="FFF6FFC9"/>
      <color rgb="FFF6DADA"/>
      <color rgb="FFD8FFD1"/>
      <color rgb="FFF2D4FC"/>
      <color rgb="FFD1DAFF"/>
      <color rgb="FFF8F8F8"/>
      <color rgb="FFC0C0C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1DAFF"/>
            </a:solidFill>
          </c:spPr>
          <c:dPt>
            <c:idx val="0"/>
            <c:bubble3D val="0"/>
            <c:spPr>
              <a:solidFill>
                <a:srgbClr val="D1DA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5-4DE5-B4C5-ECB9AF21D29E}"/>
              </c:ext>
            </c:extLst>
          </c:dPt>
          <c:dPt>
            <c:idx val="1"/>
            <c:bubble3D val="0"/>
            <c:spPr>
              <a:solidFill>
                <a:srgbClr val="D5B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8E-4D42-AA98-AF95A0A6B9EE}"/>
              </c:ext>
            </c:extLst>
          </c:dPt>
          <c:dPt>
            <c:idx val="2"/>
            <c:bubble3D val="0"/>
            <c:spPr>
              <a:solidFill>
                <a:srgbClr val="F6FFC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88E-4D42-AA98-AF95A0A6B9EE}"/>
              </c:ext>
            </c:extLst>
          </c:dPt>
          <c:dPt>
            <c:idx val="3"/>
            <c:bubble3D val="0"/>
            <c:spPr>
              <a:solidFill>
                <a:srgbClr val="F6DA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8E-4D42-AA98-AF95A0A6B9EE}"/>
              </c:ext>
            </c:extLst>
          </c:dPt>
          <c:dPt>
            <c:idx val="4"/>
            <c:bubble3D val="0"/>
            <c:spPr>
              <a:solidFill>
                <a:srgbClr val="D8FFD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8E-4D42-AA98-AF95A0A6B9EE}"/>
              </c:ext>
            </c:extLst>
          </c:dPt>
          <c:dPt>
            <c:idx val="5"/>
            <c:bubble3D val="0"/>
            <c:spPr>
              <a:solidFill>
                <a:srgbClr val="F2D4F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8E-4D42-AA98-AF95A0A6B9EE}"/>
              </c:ext>
            </c:extLst>
          </c:dPt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E-4D42-AA98-AF95A0A6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739637</xdr:colOff>
      <xdr:row>0</xdr:row>
      <xdr:rowOff>76201</xdr:rowOff>
    </xdr:from>
    <xdr:to>
      <xdr:col>6</xdr:col>
      <xdr:colOff>13251</xdr:colOff>
      <xdr:row>10</xdr:row>
      <xdr:rowOff>19051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A88057-F52D-ED66-120B-4811C7F4A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76201"/>
          <a:ext cx="3552824" cy="184785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438978</xdr:colOff>
      <xdr:row>43</xdr:row>
      <xdr:rowOff>16565</xdr:rowOff>
    </xdr:from>
    <xdr:to>
      <xdr:col>2</xdr:col>
      <xdr:colOff>1971261</xdr:colOff>
      <xdr:row>54</xdr:row>
      <xdr:rowOff>21534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F71AB5-3C9A-1C50-94DD-171EAC4B2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44E3-D0D9-4C0D-A699-F2601810BEF6}">
  <dimension ref="A11:H42"/>
  <sheetViews>
    <sheetView showGridLines="0" tabSelected="1" topLeftCell="A37" zoomScale="115" zoomScaleNormal="115" workbookViewId="0">
      <selection activeCell="B1" sqref="B1:D55"/>
    </sheetView>
  </sheetViews>
  <sheetFormatPr defaultColWidth="0" defaultRowHeight="15" x14ac:dyDescent="0.25"/>
  <cols>
    <col min="1" max="1" width="3.140625" customWidth="1"/>
    <col min="2" max="2" width="32" bestFit="1" customWidth="1"/>
    <col min="3" max="3" width="40" customWidth="1"/>
    <col min="4" max="4" width="14.28515625" bestFit="1" customWidth="1"/>
    <col min="5" max="7" width="4.28515625" customWidth="1"/>
    <col min="8" max="8" width="4.5703125" customWidth="1"/>
    <col min="9" max="11" width="9.140625" hidden="1" customWidth="1"/>
    <col min="12" max="16384" width="9.140625" hidden="1"/>
  </cols>
  <sheetData>
    <row r="11" spans="2:4" ht="15.75" thickBot="1" x14ac:dyDescent="0.3"/>
    <row r="12" spans="2:4" ht="26.25" thickBot="1" x14ac:dyDescent="0.4">
      <c r="B12" s="45" t="s">
        <v>13</v>
      </c>
      <c r="C12" s="46"/>
      <c r="D12" s="47"/>
    </row>
    <row r="13" spans="2:4" ht="16.5" thickBot="1" x14ac:dyDescent="0.3">
      <c r="B13" s="39" t="s">
        <v>12</v>
      </c>
      <c r="C13" s="40"/>
      <c r="D13" s="9">
        <v>950</v>
      </c>
    </row>
    <row r="14" spans="2:4" ht="16.5" thickBot="1" x14ac:dyDescent="0.3">
      <c r="B14" s="41" t="s">
        <v>11</v>
      </c>
      <c r="C14" s="42"/>
      <c r="D14" s="10">
        <v>6.0000000000000001E-3</v>
      </c>
    </row>
    <row r="15" spans="2:4" ht="16.5" thickBot="1" x14ac:dyDescent="0.3">
      <c r="B15" s="43" t="s">
        <v>33</v>
      </c>
      <c r="C15" s="44"/>
      <c r="D15" s="19">
        <f>Salario*30%</f>
        <v>285</v>
      </c>
    </row>
    <row r="16" spans="2:4" ht="15.75" thickBot="1" x14ac:dyDescent="0.3"/>
    <row r="17" spans="1:4" ht="39" customHeight="1" thickBot="1" x14ac:dyDescent="0.3">
      <c r="B17" s="36" t="s">
        <v>0</v>
      </c>
      <c r="C17" s="37"/>
      <c r="D17" s="38"/>
    </row>
    <row r="18" spans="1:4" ht="21" customHeight="1" thickBot="1" x14ac:dyDescent="0.3">
      <c r="B18" s="39" t="s">
        <v>1</v>
      </c>
      <c r="C18" s="40"/>
      <c r="D18" s="11">
        <v>285</v>
      </c>
    </row>
    <row r="19" spans="1:4" ht="21" customHeight="1" thickBot="1" x14ac:dyDescent="0.3">
      <c r="B19" s="41" t="s">
        <v>2</v>
      </c>
      <c r="C19" s="42"/>
      <c r="D19" s="12">
        <v>2</v>
      </c>
    </row>
    <row r="20" spans="1:4" ht="21" customHeight="1" thickBot="1" x14ac:dyDescent="0.3">
      <c r="B20" s="41" t="s">
        <v>3</v>
      </c>
      <c r="C20" s="42"/>
      <c r="D20" s="13">
        <v>1.0789999999999999E-2</v>
      </c>
    </row>
    <row r="21" spans="1:4" ht="21" customHeight="1" thickBot="1" x14ac:dyDescent="0.3">
      <c r="B21" s="50" t="s">
        <v>4</v>
      </c>
      <c r="C21" s="51"/>
      <c r="D21" s="14">
        <f>FV(Taxa_Mensal,Qtd_Anos*12,Aporte*-1)</f>
        <v>7759.8737798288867</v>
      </c>
    </row>
    <row r="22" spans="1:4" ht="21" customHeight="1" thickBot="1" x14ac:dyDescent="0.3">
      <c r="B22" s="52" t="s">
        <v>5</v>
      </c>
      <c r="C22" s="53"/>
      <c r="D22" s="15">
        <f>Patrimonio_Acumulado*Rendimento_Carteira</f>
        <v>46.55924267897332</v>
      </c>
    </row>
    <row r="23" spans="1:4" ht="15.75" thickBot="1" x14ac:dyDescent="0.3"/>
    <row r="24" spans="1:4" ht="26.25" thickBot="1" x14ac:dyDescent="0.3">
      <c r="B24" s="48" t="s">
        <v>14</v>
      </c>
      <c r="C24" s="49"/>
      <c r="D24" s="20" t="s">
        <v>15</v>
      </c>
    </row>
    <row r="25" spans="1:4" ht="16.5" thickBot="1" x14ac:dyDescent="0.3">
      <c r="A25" s="1">
        <v>2</v>
      </c>
      <c r="B25" s="16" t="s">
        <v>6</v>
      </c>
      <c r="C25" s="3">
        <f>FV($D$20,$A25*12,$D$18*-1)</f>
        <v>7759.8737798288867</v>
      </c>
      <c r="D25" s="4">
        <f>C25*Rendimento_Carteira</f>
        <v>46.55924267897332</v>
      </c>
    </row>
    <row r="26" spans="1:4" ht="16.5" thickBot="1" x14ac:dyDescent="0.3">
      <c r="A26" s="1">
        <v>5</v>
      </c>
      <c r="B26" s="17" t="s">
        <v>7</v>
      </c>
      <c r="C26" s="5">
        <f>FV($D$20,$A26*12,$D$18*-1)</f>
        <v>23876.42048956898</v>
      </c>
      <c r="D26" s="6">
        <f>C26*Rendimento_Carteira</f>
        <v>143.25852293741389</v>
      </c>
    </row>
    <row r="27" spans="1:4" ht="16.5" thickBot="1" x14ac:dyDescent="0.3">
      <c r="A27" s="1">
        <v>10</v>
      </c>
      <c r="B27" s="17" t="s">
        <v>8</v>
      </c>
      <c r="C27" s="5">
        <f>FV($D$20,$A27*12,$D$18*-1)</f>
        <v>69336.000571099081</v>
      </c>
      <c r="D27" s="6">
        <f>C27*Rendimento_Carteira</f>
        <v>416.01600342659447</v>
      </c>
    </row>
    <row r="28" spans="1:4" ht="16.5" thickBot="1" x14ac:dyDescent="0.3">
      <c r="A28" s="1">
        <v>20</v>
      </c>
      <c r="B28" s="17" t="s">
        <v>9</v>
      </c>
      <c r="C28" s="5">
        <f>FV($D$20,$A28*12,$D$18*-1)</f>
        <v>320681.54402766796</v>
      </c>
      <c r="D28" s="6">
        <f>C28*Rendimento_Carteira</f>
        <v>1924.0892641660078</v>
      </c>
    </row>
    <row r="29" spans="1:4" ht="16.5" thickBot="1" x14ac:dyDescent="0.3">
      <c r="A29" s="1">
        <v>30</v>
      </c>
      <c r="B29" s="18" t="s">
        <v>10</v>
      </c>
      <c r="C29" s="7">
        <f>FV($D$20,$A29*12,$D$18*-1)</f>
        <v>1231818.3516763437</v>
      </c>
      <c r="D29" s="8">
        <f>C29*Rendimento_Carteira</f>
        <v>7390.9101100580619</v>
      </c>
    </row>
    <row r="32" spans="1:4" x14ac:dyDescent="0.25">
      <c r="B32" s="34" t="s">
        <v>20</v>
      </c>
      <c r="C32" s="35" t="s">
        <v>16</v>
      </c>
      <c r="D32" s="21"/>
    </row>
    <row r="33" spans="2:4" x14ac:dyDescent="0.25">
      <c r="B33" s="23" t="s">
        <v>19</v>
      </c>
      <c r="C33" s="24">
        <f>Aporte</f>
        <v>285</v>
      </c>
      <c r="D33" s="24"/>
    </row>
    <row r="35" spans="2:4" x14ac:dyDescent="0.25">
      <c r="B35" s="26" t="s">
        <v>21</v>
      </c>
      <c r="C35" s="26" t="s">
        <v>22</v>
      </c>
      <c r="D35" s="26" t="s">
        <v>23</v>
      </c>
    </row>
    <row r="36" spans="2:4" x14ac:dyDescent="0.25">
      <c r="B36" s="2" t="s">
        <v>24</v>
      </c>
      <c r="C36" s="25">
        <f>VLOOKUP($C$32&amp;"-"&amp;B36,Planilha2!$A:$D,4,FALSE)</f>
        <v>0.5</v>
      </c>
      <c r="D36" s="22">
        <f>C36*$C$33</f>
        <v>142.5</v>
      </c>
    </row>
    <row r="37" spans="2:4" x14ac:dyDescent="0.25">
      <c r="B37" s="2" t="s">
        <v>25</v>
      </c>
      <c r="C37" s="25">
        <f>VLOOKUP($C$32&amp;"-"&amp;B37,Planilha2!$A:$D,4,FALSE)</f>
        <v>0.1</v>
      </c>
      <c r="D37" s="22">
        <f t="shared" ref="D37:D41" si="0">C37*$C$33</f>
        <v>28.5</v>
      </c>
    </row>
    <row r="38" spans="2:4" x14ac:dyDescent="0.25">
      <c r="B38" s="2" t="s">
        <v>26</v>
      </c>
      <c r="C38" s="25">
        <f>VLOOKUP($C$32&amp;"-"&amp;B38,Planilha2!$A:$D,4,FALSE)</f>
        <v>0.05</v>
      </c>
      <c r="D38" s="22">
        <f t="shared" si="0"/>
        <v>14.25</v>
      </c>
    </row>
    <row r="39" spans="2:4" x14ac:dyDescent="0.25">
      <c r="B39" s="2" t="s">
        <v>27</v>
      </c>
      <c r="C39" s="25">
        <f>VLOOKUP($C$32&amp;"-"&amp;B39,Planilha2!$A:$D,4,FALSE)</f>
        <v>0.05</v>
      </c>
      <c r="D39" s="22">
        <f t="shared" si="0"/>
        <v>14.25</v>
      </c>
    </row>
    <row r="40" spans="2:4" x14ac:dyDescent="0.25">
      <c r="B40" s="2" t="s">
        <v>28</v>
      </c>
      <c r="C40" s="25">
        <f>VLOOKUP($C$32&amp;"-"&amp;B40,Planilha2!$A:$D,4,FALSE)</f>
        <v>0.2</v>
      </c>
      <c r="D40" s="22">
        <f t="shared" si="0"/>
        <v>57</v>
      </c>
    </row>
    <row r="41" spans="2:4" x14ac:dyDescent="0.25">
      <c r="B41" s="2" t="s">
        <v>29</v>
      </c>
      <c r="C41" s="25">
        <f>VLOOKUP($C$32&amp;"-"&amp;B41,Planilha2!$A:$D,4,FALSE)</f>
        <v>0.1</v>
      </c>
      <c r="D41" s="22">
        <f t="shared" si="0"/>
        <v>28.5</v>
      </c>
    </row>
    <row r="42" spans="2:4" x14ac:dyDescent="0.25">
      <c r="B42" s="27"/>
      <c r="C42" s="27"/>
      <c r="D42" s="28">
        <f>SUM(D36:D41)</f>
        <v>285</v>
      </c>
    </row>
  </sheetData>
  <mergeCells count="11">
    <mergeCell ref="B18:C18"/>
    <mergeCell ref="B24:C24"/>
    <mergeCell ref="B21:C21"/>
    <mergeCell ref="B22:C22"/>
    <mergeCell ref="B20:C20"/>
    <mergeCell ref="B19:C19"/>
    <mergeCell ref="B17:D17"/>
    <mergeCell ref="B13:C13"/>
    <mergeCell ref="B14:C14"/>
    <mergeCell ref="B15:C15"/>
    <mergeCell ref="B12:D12"/>
  </mergeCells>
  <dataValidations count="1">
    <dataValidation type="list" allowBlank="1" showInputMessage="1" showErrorMessage="1" sqref="C32" xr:uid="{32BBCC05-D02E-4AB0-916E-43F7EEF39EE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CF2B-6294-4B13-85A5-A42ED857E25D}">
  <dimension ref="A1:H20"/>
  <sheetViews>
    <sheetView workbookViewId="0">
      <selection activeCell="D13" sqref="D13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19" bestFit="1" customWidth="1"/>
    <col min="7" max="7" width="18.5703125" bestFit="1" customWidth="1"/>
  </cols>
  <sheetData>
    <row r="1" spans="1:8" x14ac:dyDescent="0.25">
      <c r="D1" s="2"/>
    </row>
    <row r="2" spans="1:8" x14ac:dyDescent="0.25">
      <c r="A2" t="s">
        <v>31</v>
      </c>
      <c r="B2" s="2" t="s">
        <v>20</v>
      </c>
      <c r="C2" s="2" t="s">
        <v>21</v>
      </c>
      <c r="D2" s="2" t="s">
        <v>30</v>
      </c>
    </row>
    <row r="3" spans="1:8" x14ac:dyDescent="0.25">
      <c r="A3" t="str">
        <f>B3&amp;"-"&amp;C3</f>
        <v>CONSERVADOR-PAPEL</v>
      </c>
      <c r="B3" t="s">
        <v>18</v>
      </c>
      <c r="C3" s="2" t="s">
        <v>24</v>
      </c>
      <c r="D3" s="25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18</v>
      </c>
      <c r="C4" s="2" t="s">
        <v>25</v>
      </c>
      <c r="D4" s="25">
        <v>0.5</v>
      </c>
      <c r="G4" s="32" t="s">
        <v>32</v>
      </c>
      <c r="H4" s="33">
        <f>VLOOKUP(G4,$A:$D,4,FALSE)</f>
        <v>0.35</v>
      </c>
    </row>
    <row r="5" spans="1:8" x14ac:dyDescent="0.25">
      <c r="A5" t="str">
        <f t="shared" si="0"/>
        <v>CONSERVADOR-HÍBRIDOS</v>
      </c>
      <c r="B5" t="s">
        <v>18</v>
      </c>
      <c r="C5" s="2" t="s">
        <v>26</v>
      </c>
      <c r="D5" s="25">
        <v>0.1</v>
      </c>
    </row>
    <row r="6" spans="1:8" x14ac:dyDescent="0.25">
      <c r="A6" t="str">
        <f t="shared" si="0"/>
        <v>CONSERVADOR-FOFs</v>
      </c>
      <c r="B6" t="s">
        <v>18</v>
      </c>
      <c r="C6" s="2" t="s">
        <v>27</v>
      </c>
      <c r="D6" s="25">
        <v>0.1</v>
      </c>
    </row>
    <row r="7" spans="1:8" x14ac:dyDescent="0.25">
      <c r="A7" t="str">
        <f t="shared" si="0"/>
        <v>CONSERVADOR-DESENVOLVIMENTO</v>
      </c>
      <c r="B7" t="s">
        <v>18</v>
      </c>
      <c r="C7" s="2" t="s">
        <v>28</v>
      </c>
      <c r="D7" s="25">
        <v>0</v>
      </c>
    </row>
    <row r="8" spans="1:8" ht="15.75" thickBot="1" x14ac:dyDescent="0.3">
      <c r="A8" s="29" t="str">
        <f t="shared" si="0"/>
        <v>CONSERVADOR-HOTELARIAS</v>
      </c>
      <c r="B8" s="29" t="s">
        <v>18</v>
      </c>
      <c r="C8" s="30" t="s">
        <v>29</v>
      </c>
      <c r="D8" s="31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25">
        <v>0.32</v>
      </c>
    </row>
    <row r="10" spans="1:8" x14ac:dyDescent="0.25">
      <c r="A10" t="str">
        <f t="shared" si="0"/>
        <v>MODERADO-TIJOLO</v>
      </c>
      <c r="B10" t="s">
        <v>17</v>
      </c>
      <c r="C10" s="2" t="s">
        <v>25</v>
      </c>
      <c r="D10" s="25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25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25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25">
        <v>0.1</v>
      </c>
    </row>
    <row r="14" spans="1:8" ht="15.75" thickBot="1" x14ac:dyDescent="0.3">
      <c r="A14" s="29" t="str">
        <f t="shared" si="0"/>
        <v>MODERADO-HOTELARIAS</v>
      </c>
      <c r="B14" s="29" t="s">
        <v>17</v>
      </c>
      <c r="C14" s="30" t="s">
        <v>29</v>
      </c>
      <c r="D14" s="31">
        <v>0.1</v>
      </c>
    </row>
    <row r="15" spans="1:8" x14ac:dyDescent="0.25">
      <c r="A15" t="str">
        <f t="shared" si="0"/>
        <v>AGRESSIVO-PAPEL</v>
      </c>
      <c r="B15" t="s">
        <v>16</v>
      </c>
      <c r="C15" s="2" t="s">
        <v>24</v>
      </c>
      <c r="D15" s="25">
        <v>0.5</v>
      </c>
    </row>
    <row r="16" spans="1:8" x14ac:dyDescent="0.25">
      <c r="A16" t="str">
        <f t="shared" si="0"/>
        <v>AGRESSIVO-TIJOLO</v>
      </c>
      <c r="B16" t="s">
        <v>16</v>
      </c>
      <c r="C16" s="2" t="s">
        <v>25</v>
      </c>
      <c r="D16" s="25">
        <v>0.1</v>
      </c>
    </row>
    <row r="17" spans="1:4" x14ac:dyDescent="0.25">
      <c r="A17" t="str">
        <f t="shared" si="0"/>
        <v>AGRESSIVO-HÍBRIDOS</v>
      </c>
      <c r="B17" t="s">
        <v>16</v>
      </c>
      <c r="C17" s="2" t="s">
        <v>26</v>
      </c>
      <c r="D17" s="25">
        <v>0.05</v>
      </c>
    </row>
    <row r="18" spans="1:4" x14ac:dyDescent="0.25">
      <c r="A18" t="str">
        <f t="shared" si="0"/>
        <v>AGRESSIVO-FOFs</v>
      </c>
      <c r="B18" t="s">
        <v>16</v>
      </c>
      <c r="C18" s="2" t="s">
        <v>27</v>
      </c>
      <c r="D18" s="25">
        <v>0.05</v>
      </c>
    </row>
    <row r="19" spans="1:4" x14ac:dyDescent="0.25">
      <c r="A19" t="str">
        <f t="shared" si="0"/>
        <v>AGRESSIVO-DESENVOLVIMENTO</v>
      </c>
      <c r="B19" t="s">
        <v>16</v>
      </c>
      <c r="C19" s="2" t="s">
        <v>28</v>
      </c>
      <c r="D19" s="25">
        <v>0.2</v>
      </c>
    </row>
    <row r="20" spans="1:4" x14ac:dyDescent="0.25">
      <c r="A20" t="str">
        <f t="shared" si="0"/>
        <v>AGRESSIVO-HOTELARIAS</v>
      </c>
      <c r="B20" t="s">
        <v>16</v>
      </c>
      <c r="C20" s="2" t="s">
        <v>29</v>
      </c>
      <c r="D20" s="25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2216D1E6F59248AEF071D2B038F509" ma:contentTypeVersion="5" ma:contentTypeDescription="Crie um novo documento." ma:contentTypeScope="" ma:versionID="27742e5593e3df7b968b22083cc2ea82">
  <xsd:schema xmlns:xsd="http://www.w3.org/2001/XMLSchema" xmlns:xs="http://www.w3.org/2001/XMLSchema" xmlns:p="http://schemas.microsoft.com/office/2006/metadata/properties" xmlns:ns3="0790f45b-f78f-47e4-ba4e-f9436f3d4daa" targetNamespace="http://schemas.microsoft.com/office/2006/metadata/properties" ma:root="true" ma:fieldsID="367a6443c6e081e9f71ddaed373e37c3" ns3:_="">
    <xsd:import namespace="0790f45b-f78f-47e4-ba4e-f9436f3d4da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0f45b-f78f-47e4-ba4e-f9436f3d4da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1B4383-3D0E-4241-8B0F-AFCA05A14A0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0790f45b-f78f-47e4-ba4e-f9436f3d4da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B05DBEB-5E4A-4ED8-B84F-E3772E2747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B678E6-98AC-425C-9B46-CAF03C113B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90f45b-f78f-47e4-ba4e-f9436f3d4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Patrimonio_Acumulado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fabian dos santos ( irma</dc:creator>
  <cp:lastModifiedBy>lara fabian dos santos ( irma</cp:lastModifiedBy>
  <dcterms:created xsi:type="dcterms:W3CDTF">2025-05-30T13:32:53Z</dcterms:created>
  <dcterms:modified xsi:type="dcterms:W3CDTF">2025-06-04T17:41:46Z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0x010100642216D1E6F59248AEF071D2B038F509</vt:lpwstr>
  </property>
</Properties>
</file>