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is\OneDrive\Documentos\MiniCursos\ExcelEduardo\Projetos\projects\ex1PROCV\"/>
    </mc:Choice>
  </mc:AlternateContent>
  <xr:revisionPtr revIDLastSave="0" documentId="13_ncr:1_{98F76A2C-BAEC-449B-9467-440970F59E56}" xr6:coauthVersionLast="47" xr6:coauthVersionMax="47" xr10:uidLastSave="{00000000-0000-0000-0000-000000000000}"/>
  <bookViews>
    <workbookView xWindow="-108" yWindow="-108" windowWidth="23256" windowHeight="12576" firstSheet="2" activeTab="8" xr2:uid="{00000000-000D-0000-FFFF-FFFF00000000}"/>
  </bookViews>
  <sheets>
    <sheet name="Exercício" sheetId="4" r:id="rId1"/>
    <sheet name="Obrigada!" sheetId="11" r:id="rId2"/>
    <sheet name="Produtos" sheetId="3" r:id="rId3"/>
    <sheet name="Filiais" sheetId="2" r:id="rId4"/>
    <sheet name="Vendas" sheetId="1" r:id="rId5"/>
    <sheet name="EX1-PROCV" sheetId="5" r:id="rId6"/>
    <sheet name="EX2-PROCV" sheetId="6" r:id="rId7"/>
    <sheet name="EX3-INDICE_CORRESP" sheetId="8" r:id="rId8"/>
    <sheet name="EX4-INDICE_CORRESP" sheetId="9" r:id="rId9"/>
    <sheet name="ÍNDICE + 2 CORRESP" sheetId="10" r:id="rId10"/>
  </sheets>
  <calcPr calcId="181029"/>
</workbook>
</file>

<file path=xl/calcChain.xml><?xml version="1.0" encoding="utf-8"?>
<calcChain xmlns="http://schemas.openxmlformats.org/spreadsheetml/2006/main">
  <c r="I26" i="10" l="1"/>
  <c r="I13" i="10"/>
  <c r="M20" i="9"/>
  <c r="M18" i="9"/>
  <c r="M17" i="9"/>
  <c r="M16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G3" i="9"/>
  <c r="F3" i="9"/>
  <c r="G2" i="9"/>
  <c r="F2" i="9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L20" i="6"/>
  <c r="L17" i="6"/>
  <c r="L18" i="6" s="1"/>
  <c r="L16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</calcChain>
</file>

<file path=xl/sharedStrings.xml><?xml version="1.0" encoding="utf-8"?>
<sst xmlns="http://schemas.openxmlformats.org/spreadsheetml/2006/main" count="648" uniqueCount="150">
  <si>
    <t>CODIGO_PRODUTO</t>
  </si>
  <si>
    <t>CODIGO_FILIAL</t>
  </si>
  <si>
    <t>QUANTIDADE</t>
  </si>
  <si>
    <t>DATA_VENDA</t>
  </si>
  <si>
    <t>CODIGO_VENDA</t>
  </si>
  <si>
    <t>Filial 6</t>
  </si>
  <si>
    <t>V1</t>
  </si>
  <si>
    <t>Filial 1</t>
  </si>
  <si>
    <t>V2</t>
  </si>
  <si>
    <t>V3</t>
  </si>
  <si>
    <t>Filial 9</t>
  </si>
  <si>
    <t>V4</t>
  </si>
  <si>
    <t>V5</t>
  </si>
  <si>
    <t>Filial 3</t>
  </si>
  <si>
    <t>V6</t>
  </si>
  <si>
    <t>Filial 8</t>
  </si>
  <si>
    <t>V7</t>
  </si>
  <si>
    <t>Filial 7</t>
  </si>
  <si>
    <t>V8</t>
  </si>
  <si>
    <t>Filial 4</t>
  </si>
  <si>
    <t>V9</t>
  </si>
  <si>
    <t>V10</t>
  </si>
  <si>
    <t>V11</t>
  </si>
  <si>
    <t>V12</t>
  </si>
  <si>
    <t>V13</t>
  </si>
  <si>
    <t>Filial 5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</si>
  <si>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</si>
  <si>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</si>
  <si>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</si>
  <si>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</si>
  <si>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</si>
  <si>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</si>
  <si>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</si>
  <si>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</si>
  <si>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</si>
  <si>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Filial 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</si>
  <si>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</si>
  <si>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</si>
  <si>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</si>
  <si>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</si>
  <si>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</si>
  <si>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</si>
  <si>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</si>
  <si>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</si>
  <si>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</si>
  <si>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</si>
  <si>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</si>
  <si>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</si>
  <si>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</si>
  <si>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</si>
  <si>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</si>
  <si>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</si>
  <si>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</si>
  <si>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</si>
  <si>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</si>
  <si>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</si>
  <si>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</si>
  <si>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</si>
  <si>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</si>
  <si>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</si>
  <si>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</si>
  <si>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</si>
  <si>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</si>
  <si>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</si>
  <si>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CIDADE</t>
  </si>
  <si>
    <t>ESTADO</t>
  </si>
  <si>
    <t>São Paulo</t>
  </si>
  <si>
    <t>SP</t>
  </si>
  <si>
    <t>Campinas</t>
  </si>
  <si>
    <t>Ribeirão Preto</t>
  </si>
  <si>
    <t>Rio de Janeiro</t>
  </si>
  <si>
    <t>RJ</t>
  </si>
  <si>
    <t>Petrópolis</t>
  </si>
  <si>
    <t>Nova Iguaçu</t>
  </si>
  <si>
    <t>Porto Alegre</t>
  </si>
  <si>
    <t>RS</t>
  </si>
  <si>
    <t>Novo Hamburgo</t>
  </si>
  <si>
    <t>Canoas</t>
  </si>
  <si>
    <t>NOME_PRODUTO</t>
  </si>
  <si>
    <t>PREÇO</t>
  </si>
  <si>
    <t>CATEGORIA</t>
  </si>
  <si>
    <t>Notebook</t>
  </si>
  <si>
    <t>Computadores</t>
  </si>
  <si>
    <t>Smartphone</t>
  </si>
  <si>
    <t>Celulares</t>
  </si>
  <si>
    <t>Tablet</t>
  </si>
  <si>
    <t>Tablets</t>
  </si>
  <si>
    <t>Teclado</t>
  </si>
  <si>
    <t>Periféricos</t>
  </si>
  <si>
    <t>Mouse</t>
  </si>
  <si>
    <t>Monitor</t>
  </si>
  <si>
    <t>Monitores</t>
  </si>
  <si>
    <t>Impressora</t>
  </si>
  <si>
    <t>Impressoras</t>
  </si>
  <si>
    <t>Câmera</t>
  </si>
  <si>
    <t>Câmeras</t>
  </si>
  <si>
    <t>Fone de Ouvido</t>
  </si>
  <si>
    <t>Áudio</t>
  </si>
  <si>
    <t>Smartwatch</t>
  </si>
  <si>
    <t>Relógios</t>
  </si>
  <si>
    <t>HD Externo</t>
  </si>
  <si>
    <t>Armazenamento</t>
  </si>
  <si>
    <t>Pen Drive</t>
  </si>
  <si>
    <t>Roteador</t>
  </si>
  <si>
    <t>Redes</t>
  </si>
  <si>
    <t>Microfone</t>
  </si>
  <si>
    <t>Carregador</t>
  </si>
  <si>
    <t>Carregadores</t>
  </si>
  <si>
    <t>Cabo USB</t>
  </si>
  <si>
    <t>Cabos</t>
  </si>
  <si>
    <t>Caixa de Som</t>
  </si>
  <si>
    <t>Projetor</t>
  </si>
  <si>
    <t>Projetores</t>
  </si>
  <si>
    <t>Joystick</t>
  </si>
  <si>
    <t>Controles</t>
  </si>
  <si>
    <t>Adaptador HDMI</t>
  </si>
  <si>
    <t>Adaptadores</t>
  </si>
  <si>
    <t>Código Venda</t>
  </si>
  <si>
    <t>Produto</t>
  </si>
  <si>
    <t>Data da Venda</t>
  </si>
  <si>
    <t>Valor da Venda</t>
  </si>
  <si>
    <t xml:space="preserve">Quantidade </t>
  </si>
  <si>
    <t>BUSCAR PELO CÓDIGO DA VENDA</t>
  </si>
  <si>
    <t>CÓDIGO_VENDA</t>
  </si>
  <si>
    <t>PREÇO_UNITÁRIO</t>
  </si>
  <si>
    <t>Estado</t>
  </si>
  <si>
    <t xml:space="preserve">Filial </t>
  </si>
  <si>
    <t>Cidade</t>
  </si>
  <si>
    <t>Produto A</t>
  </si>
  <si>
    <t>Produto B</t>
  </si>
  <si>
    <t>Produto C</t>
  </si>
  <si>
    <t>Região 1</t>
  </si>
  <si>
    <t>Região 2</t>
  </si>
  <si>
    <t>Região 3</t>
  </si>
  <si>
    <t>Região</t>
  </si>
  <si>
    <t>PROCURAR POR PRODUTO E REGIÃO</t>
  </si>
  <si>
    <t>PRODUTO</t>
  </si>
  <si>
    <t>REGIÃO</t>
  </si>
  <si>
    <t>Aluguel</t>
  </si>
  <si>
    <t>Alimentação</t>
  </si>
  <si>
    <t>Transporte</t>
  </si>
  <si>
    <t>Janeiro</t>
  </si>
  <si>
    <t>Fevereiro</t>
  </si>
  <si>
    <t>Março</t>
  </si>
  <si>
    <t>Mês</t>
  </si>
  <si>
    <t>PROCURAR POR MÊS E DESPESA</t>
  </si>
  <si>
    <t>DESPESA</t>
  </si>
  <si>
    <t>MÊS</t>
  </si>
  <si>
    <t>VALOR</t>
  </si>
  <si>
    <t>ONDE APRENDI: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</si>
</sst>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yyyy\-mm\-dd"/>
    <numFmt numFmtId="165" formatCode="#\ &quot;itens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44" fontId="0" fillId="0" borderId="0" xfId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right"/>
    </xf>
    <xf numFmtId="0" fontId="0" fillId="2" borderId="4" xfId="0" applyFill="1" applyBorder="1"/>
    <xf numFmtId="0" fontId="0" fillId="7" borderId="4" xfId="0" applyFill="1" applyBorder="1"/>
    <xf numFmtId="165" fontId="0" fillId="6" borderId="4" xfId="0" applyNumberFormat="1" applyFill="1" applyBorder="1"/>
    <xf numFmtId="0" fontId="5" fillId="0" borderId="0" xfId="0" applyFont="1" applyAlignment="1">
      <alignment horizontal="center"/>
    </xf>
    <xf numFmtId="44" fontId="0" fillId="6" borderId="4" xfId="0" applyNumberFormat="1" applyFill="1" applyBorder="1"/>
    <xf numFmtId="44" fontId="0" fillId="0" borderId="0" xfId="1" applyFont="1" applyAlignment="1">
      <alignment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44" fontId="2" fillId="5" borderId="1" xfId="0" applyNumberFormat="1" applyFont="1" applyFill="1" applyBorder="1" applyAlignment="1">
      <alignment horizontal="center"/>
    </xf>
    <xf numFmtId="44" fontId="2" fillId="5" borderId="2" xfId="0" applyNumberFormat="1" applyFont="1" applyFill="1" applyBorder="1" applyAlignment="1">
      <alignment horizontal="center"/>
    </xf>
    <xf numFmtId="0" fontId="5" fillId="5" borderId="1" xfId="1" applyNumberFormat="1" applyFont="1" applyFill="1" applyBorder="1" applyAlignment="1">
      <alignment horizontal="right"/>
    </xf>
    <xf numFmtId="0" fontId="5" fillId="5" borderId="2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53">
    <dxf>
      <fill>
        <patternFill>
          <bgColor rgb="FFFCF6A6"/>
        </patternFill>
      </fill>
    </dxf>
    <dxf>
      <fill>
        <patternFill>
          <bgColor rgb="FFF9FC88"/>
        </patternFill>
      </fill>
    </dxf>
    <dxf>
      <fill>
        <patternFill>
          <bgColor rgb="FFF9FC88"/>
        </patternFill>
      </fill>
    </dxf>
    <dxf>
      <fill>
        <patternFill>
          <bgColor rgb="FFF9FC88"/>
        </patternFill>
      </fill>
    </dxf>
    <dxf>
      <fill>
        <patternFill>
          <bgColor rgb="FFF9FC88"/>
        </patternFill>
      </fill>
    </dxf>
    <dxf>
      <fill>
        <patternFill>
          <bgColor rgb="FFF9FC88"/>
        </patternFill>
      </fill>
    </dxf>
    <dxf>
      <fill>
        <patternFill>
          <bgColor rgb="FFF9FC88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9" formatCode="dd/mm/yyyy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dd/mm/yyyy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CF6A6"/>
      <color rgb="FFF9F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0</xdr:rowOff>
    </xdr:from>
    <xdr:to>
      <xdr:col>23</xdr:col>
      <xdr:colOff>190500</xdr:colOff>
      <xdr:row>27</xdr:row>
      <xdr:rowOff>167640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C47323EF-8FD7-D219-31A0-35A7C019A3A9}"/>
            </a:ext>
          </a:extLst>
        </xdr:cNvPr>
        <xdr:cNvSpPr/>
      </xdr:nvSpPr>
      <xdr:spPr>
        <a:xfrm>
          <a:off x="266700" y="182880"/>
          <a:ext cx="13944600" cy="49225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441960</xdr:colOff>
      <xdr:row>1</xdr:row>
      <xdr:rowOff>167640</xdr:rowOff>
    </xdr:from>
    <xdr:to>
      <xdr:col>22</xdr:col>
      <xdr:colOff>533400</xdr:colOff>
      <xdr:row>6</xdr:row>
      <xdr:rowOff>144780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C6281C3-A048-4929-9765-DE00BC086FC0}"/>
            </a:ext>
          </a:extLst>
        </xdr:cNvPr>
        <xdr:cNvSpPr txBox="1"/>
      </xdr:nvSpPr>
      <xdr:spPr>
        <a:xfrm>
          <a:off x="441960" y="350520"/>
          <a:ext cx="13502640" cy="891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/>
            <a:t>O conjunto de dados criado simula um ambiente empresarial, focando nas vendas de produtos eletrônicos em diferentes filiais de uma empresa. Ele é composto por três tabelas: </a:t>
          </a:r>
          <a:r>
            <a:rPr lang="pt-BR" sz="1600" b="1"/>
            <a:t>Produtos</a:t>
          </a:r>
          <a:r>
            <a:rPr lang="pt-BR" sz="1600"/>
            <a:t>, </a:t>
          </a:r>
          <a:r>
            <a:rPr lang="pt-BR" sz="1600" b="1"/>
            <a:t>Filiais</a:t>
          </a:r>
          <a:r>
            <a:rPr lang="pt-BR" sz="1600"/>
            <a:t> e </a:t>
          </a:r>
          <a:r>
            <a:rPr lang="pt-BR" sz="1600" b="1"/>
            <a:t>Vendas</a:t>
          </a:r>
          <a:r>
            <a:rPr lang="pt-BR" sz="1600"/>
            <a:t>, com o objetivo de fornecer uma base para análise de dados</a:t>
          </a:r>
          <a:r>
            <a:rPr lang="pt-BR" sz="1600" baseline="0"/>
            <a:t> para </a:t>
          </a:r>
          <a:r>
            <a:rPr lang="pt-BR" sz="1600"/>
            <a:t>praticar funções de busca e cruzamento de informações  </a:t>
          </a:r>
          <a:r>
            <a:rPr lang="pt-BR" sz="1600" b="1"/>
            <a:t>PROCV</a:t>
          </a:r>
          <a:r>
            <a:rPr lang="pt-BR" sz="1600"/>
            <a:t> e </a:t>
          </a:r>
          <a:r>
            <a:rPr lang="pt-BR" sz="1600" b="1"/>
            <a:t>ÍNDICE + CORRESP</a:t>
          </a:r>
          <a:r>
            <a:rPr lang="pt-BR" sz="1600"/>
            <a:t>.</a:t>
          </a:r>
        </a:p>
      </xdr:txBody>
    </xdr:sp>
    <xdr:clientData/>
  </xdr:twoCellAnchor>
  <xdr:twoCellAnchor>
    <xdr:from>
      <xdr:col>11</xdr:col>
      <xdr:colOff>167640</xdr:colOff>
      <xdr:row>19</xdr:row>
      <xdr:rowOff>144780</xdr:rowOff>
    </xdr:from>
    <xdr:to>
      <xdr:col>22</xdr:col>
      <xdr:colOff>502920</xdr:colOff>
      <xdr:row>26</xdr:row>
      <xdr:rowOff>114300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A846F208-642C-40AE-AF74-A8EF3CF0CF42}"/>
            </a:ext>
          </a:extLst>
        </xdr:cNvPr>
        <xdr:cNvSpPr txBox="1"/>
      </xdr:nvSpPr>
      <xdr:spPr>
        <a:xfrm>
          <a:off x="6873240" y="3619500"/>
          <a:ext cx="7040880" cy="1249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Exercício 4: Usando ÍNDICE</a:t>
          </a:r>
          <a:r>
            <a:rPr lang="pt-BR" sz="1400" b="1" baseline="0"/>
            <a:t> + CORRESP</a:t>
          </a:r>
          <a:endParaRPr lang="pt-BR" sz="1400" b="1"/>
        </a:p>
        <a:p>
          <a:r>
            <a:rPr lang="pt-BR" sz="1400" b="1"/>
            <a:t>Objetivo</a:t>
          </a:r>
          <a:r>
            <a:rPr lang="pt-BR" sz="1400"/>
            <a:t>: Encontrar os detalhes dos produtos vendidos.</a:t>
          </a:r>
        </a:p>
        <a:p>
          <a:pPr lvl="1"/>
          <a:r>
            <a:rPr lang="pt-BR" sz="1400" b="1"/>
            <a:t>Instrução</a:t>
          </a:r>
          <a:r>
            <a:rPr lang="pt-BR" sz="1400"/>
            <a:t>: Usando a tabela </a:t>
          </a:r>
          <a:r>
            <a:rPr lang="pt-BR" sz="1400" b="1"/>
            <a:t>Vendas</a:t>
          </a:r>
          <a:r>
            <a:rPr lang="pt-BR" sz="1400"/>
            <a:t>, inserir</a:t>
          </a:r>
          <a:r>
            <a:rPr lang="pt-BR" sz="1400" baseline="0"/>
            <a:t> um painel que retorne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a filial, </a:t>
          </a:r>
          <a:r>
            <a:rPr lang="pt-BR" sz="1400" baseline="0"/>
            <a:t>a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cidade da filial</a:t>
          </a:r>
          <a:r>
            <a:rPr lang="pt-BR" sz="1400" baseline="0">
              <a:solidFill>
                <a:schemeClr val="dk1"/>
              </a:solidFill>
            </a:rPr>
            <a:t>, </a:t>
          </a:r>
          <a:r>
            <a:rPr lang="pt-BR" sz="1400" baseline="0"/>
            <a:t>o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estado</a:t>
          </a:r>
          <a:r>
            <a:rPr lang="pt-BR" sz="1400" baseline="0"/>
            <a:t> e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a data de venda </a:t>
          </a:r>
          <a:r>
            <a:rPr lang="pt-BR" sz="1400" baseline="0"/>
            <a:t>a partir do Código de Venda. </a:t>
          </a:r>
          <a:endParaRPr lang="pt-BR" sz="1200"/>
        </a:p>
      </xdr:txBody>
    </xdr:sp>
    <xdr:clientData/>
  </xdr:twoCellAnchor>
  <xdr:twoCellAnchor>
    <xdr:from>
      <xdr:col>11</xdr:col>
      <xdr:colOff>160020</xdr:colOff>
      <xdr:row>7</xdr:row>
      <xdr:rowOff>144780</xdr:rowOff>
    </xdr:from>
    <xdr:to>
      <xdr:col>22</xdr:col>
      <xdr:colOff>502920</xdr:colOff>
      <xdr:row>18</xdr:row>
      <xdr:rowOff>114300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C8683631-BE23-414E-881F-F28F0DD816F4}"/>
            </a:ext>
          </a:extLst>
        </xdr:cNvPr>
        <xdr:cNvSpPr txBox="1"/>
      </xdr:nvSpPr>
      <xdr:spPr>
        <a:xfrm>
          <a:off x="6865620" y="1424940"/>
          <a:ext cx="70485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Exercício 3: Usando ÍNDICE + CORRESP</a:t>
          </a:r>
        </a:p>
        <a:p>
          <a:r>
            <a:rPr lang="pt-BR" sz="1400" b="1"/>
            <a:t>Objetivo A</a:t>
          </a:r>
          <a:r>
            <a:rPr lang="pt-BR" sz="1400"/>
            <a:t>: Encontrar a cidade da filial que realizou a venda.</a:t>
          </a:r>
        </a:p>
        <a:p>
          <a:pPr lvl="1"/>
          <a:r>
            <a:rPr lang="pt-BR" sz="1400" b="1"/>
            <a:t>Instrução</a:t>
          </a:r>
          <a:r>
            <a:rPr lang="pt-BR" sz="1400"/>
            <a:t>: Usando a tabela </a:t>
          </a:r>
          <a:r>
            <a:rPr lang="pt-BR" sz="1400" b="1"/>
            <a:t>Vendas</a:t>
          </a:r>
          <a:r>
            <a:rPr lang="pt-BR" sz="1400"/>
            <a:t>, insira uma nova coluna chamada "</a:t>
          </a:r>
          <a:r>
            <a:rPr lang="pt-BR" sz="1400">
              <a:solidFill>
                <a:schemeClr val="accent6">
                  <a:lumMod val="75000"/>
                </a:schemeClr>
              </a:solidFill>
            </a:rPr>
            <a:t>Cidade Filial</a:t>
          </a:r>
          <a:r>
            <a:rPr lang="pt-BR" sz="1400"/>
            <a:t>" e utilize </a:t>
          </a:r>
          <a:r>
            <a:rPr lang="pt-BR" sz="1400" b="1"/>
            <a:t>ÍNDICE</a:t>
          </a:r>
          <a:r>
            <a:rPr lang="pt-BR" sz="1400"/>
            <a:t> + </a:t>
          </a:r>
          <a:r>
            <a:rPr lang="pt-BR" sz="1400" b="1"/>
            <a:t>CORRESP</a:t>
          </a:r>
          <a:r>
            <a:rPr lang="pt-BR" sz="1400"/>
            <a:t> para buscar a cidade da filial na tabela </a:t>
          </a:r>
          <a:r>
            <a:rPr lang="pt-BR" sz="1400" b="1"/>
            <a:t>Filiais</a:t>
          </a:r>
          <a:r>
            <a:rPr lang="pt-BR" sz="1400"/>
            <a:t>, com base no "Código Filial".</a:t>
          </a:r>
        </a:p>
        <a:p>
          <a:r>
            <a:rPr lang="pt-BR" sz="1400" b="1"/>
            <a:t>Objetivo B</a:t>
          </a:r>
          <a:r>
            <a:rPr lang="pt-BR" sz="1400"/>
            <a:t>: Buscar o estado da filial.</a:t>
          </a:r>
        </a:p>
        <a:p>
          <a:pPr lvl="1"/>
          <a:r>
            <a:rPr lang="pt-BR" sz="1400" b="1"/>
            <a:t>Instrução</a:t>
          </a:r>
          <a:r>
            <a:rPr lang="pt-BR" sz="1400"/>
            <a:t>: Insira uma nova coluna chamada "</a:t>
          </a:r>
          <a:r>
            <a:rPr lang="pt-BR" sz="1400">
              <a:solidFill>
                <a:schemeClr val="accent6">
                  <a:lumMod val="75000"/>
                </a:schemeClr>
              </a:solidFill>
            </a:rPr>
            <a:t>Estado Filial</a:t>
          </a:r>
          <a:r>
            <a:rPr lang="pt-BR" sz="1400"/>
            <a:t>" e use </a:t>
          </a:r>
          <a:r>
            <a:rPr lang="pt-BR" sz="1400" b="1"/>
            <a:t>ÍNDICE</a:t>
          </a:r>
          <a:r>
            <a:rPr lang="pt-BR" sz="1400"/>
            <a:t> + </a:t>
          </a:r>
          <a:r>
            <a:rPr lang="pt-BR" sz="1400" b="1"/>
            <a:t>CORRESP</a:t>
          </a:r>
          <a:r>
            <a:rPr lang="pt-BR" sz="1400"/>
            <a:t> para encontrar o estado correspondente ao código da filial.</a:t>
          </a:r>
        </a:p>
        <a:p>
          <a:endParaRPr lang="pt-BR" sz="1100"/>
        </a:p>
      </xdr:txBody>
    </xdr:sp>
    <xdr:clientData/>
  </xdr:twoCellAnchor>
  <xdr:twoCellAnchor>
    <xdr:from>
      <xdr:col>0</xdr:col>
      <xdr:colOff>533400</xdr:colOff>
      <xdr:row>19</xdr:row>
      <xdr:rowOff>144780</xdr:rowOff>
    </xdr:from>
    <xdr:to>
      <xdr:col>10</xdr:col>
      <xdr:colOff>243840</xdr:colOff>
      <xdr:row>26</xdr:row>
      <xdr:rowOff>99060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998951A2-D7DE-4998-BC1D-AF18245EA431}"/>
            </a:ext>
          </a:extLst>
        </xdr:cNvPr>
        <xdr:cNvSpPr txBox="1"/>
      </xdr:nvSpPr>
      <xdr:spPr>
        <a:xfrm>
          <a:off x="533400" y="3619500"/>
          <a:ext cx="5806440" cy="1234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Exercício 2: Usando PROCV</a:t>
          </a:r>
        </a:p>
        <a:p>
          <a:r>
            <a:rPr lang="pt-BR" sz="1400" b="1"/>
            <a:t>Objetivo</a:t>
          </a:r>
          <a:r>
            <a:rPr lang="pt-BR" sz="1400"/>
            <a:t>: Encontrar os detalhes dos produtos vendidos.</a:t>
          </a:r>
        </a:p>
        <a:p>
          <a:pPr lvl="1"/>
          <a:r>
            <a:rPr lang="pt-BR" sz="1400" b="1"/>
            <a:t>Instrução</a:t>
          </a:r>
          <a:r>
            <a:rPr lang="pt-BR" sz="1400"/>
            <a:t>: Usando a tabela </a:t>
          </a:r>
          <a:r>
            <a:rPr lang="pt-BR" sz="1400" b="1"/>
            <a:t>Vendas</a:t>
          </a:r>
          <a:r>
            <a:rPr lang="pt-BR" sz="1400"/>
            <a:t>, inserir</a:t>
          </a:r>
          <a:r>
            <a:rPr lang="pt-BR" sz="1400" baseline="0"/>
            <a:t> um painel que retorne o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nome do produto</a:t>
          </a:r>
          <a:r>
            <a:rPr lang="pt-BR" sz="1400" baseline="0"/>
            <a:t>, a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quantidade</a:t>
          </a:r>
          <a:r>
            <a:rPr lang="pt-BR" sz="1400" baseline="0"/>
            <a:t>, o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valor da venda </a:t>
          </a:r>
          <a:r>
            <a:rPr lang="pt-BR" sz="1400" baseline="0"/>
            <a:t>e a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data da venda </a:t>
          </a:r>
          <a:r>
            <a:rPr lang="pt-BR" sz="1400" baseline="0"/>
            <a:t>utilizando o Código de Venda. </a:t>
          </a:r>
          <a:endParaRPr lang="pt-BR" sz="1200"/>
        </a:p>
      </xdr:txBody>
    </xdr:sp>
    <xdr:clientData/>
  </xdr:twoCellAnchor>
  <xdr:twoCellAnchor>
    <xdr:from>
      <xdr:col>0</xdr:col>
      <xdr:colOff>556260</xdr:colOff>
      <xdr:row>7</xdr:row>
      <xdr:rowOff>175260</xdr:rowOff>
    </xdr:from>
    <xdr:to>
      <xdr:col>10</xdr:col>
      <xdr:colOff>259080</xdr:colOff>
      <xdr:row>18</xdr:row>
      <xdr:rowOff>60960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DF4B9238-38B1-404D-96B5-5C1332064F7A}"/>
            </a:ext>
          </a:extLst>
        </xdr:cNvPr>
        <xdr:cNvSpPr txBox="1"/>
      </xdr:nvSpPr>
      <xdr:spPr>
        <a:xfrm>
          <a:off x="556260" y="1455420"/>
          <a:ext cx="5798820" cy="189738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Exercício 1: Usando PROCV</a:t>
          </a:r>
        </a:p>
        <a:p>
          <a:r>
            <a:rPr lang="pt-BR" sz="1400" b="1"/>
            <a:t>Objetivo A</a:t>
          </a:r>
          <a:r>
            <a:rPr lang="pt-BR" sz="1400"/>
            <a:t>: Encontrar os detalhes dos produtos vendidos.</a:t>
          </a:r>
        </a:p>
        <a:p>
          <a:pPr lvl="1"/>
          <a:r>
            <a:rPr lang="pt-BR" sz="1400" b="1"/>
            <a:t>Instrução</a:t>
          </a:r>
          <a:r>
            <a:rPr lang="pt-BR" sz="1400"/>
            <a:t>: Usando a tabela </a:t>
          </a:r>
          <a:r>
            <a:rPr lang="pt-BR" sz="1400" b="1"/>
            <a:t>Vendas</a:t>
          </a:r>
          <a:r>
            <a:rPr lang="pt-BR" sz="1400"/>
            <a:t>, insira uma nova coluna chamada "</a:t>
          </a:r>
          <a:r>
            <a:rPr lang="pt-BR" sz="1400">
              <a:solidFill>
                <a:schemeClr val="accent6">
                  <a:lumMod val="75000"/>
                </a:schemeClr>
              </a:solidFill>
            </a:rPr>
            <a:t>Nome Produto</a:t>
          </a:r>
          <a:r>
            <a:rPr lang="pt-BR" sz="1400"/>
            <a:t>" e use a função </a:t>
          </a:r>
          <a:r>
            <a:rPr lang="pt-BR" sz="1400" b="1"/>
            <a:t>PROCV</a:t>
          </a:r>
          <a:r>
            <a:rPr lang="pt-BR" sz="1400"/>
            <a:t> para buscar o nome do produto na tabela </a:t>
          </a:r>
          <a:r>
            <a:rPr lang="pt-BR" sz="1400" b="1"/>
            <a:t>Produtos</a:t>
          </a:r>
          <a:r>
            <a:rPr lang="pt-BR" sz="1400"/>
            <a:t> com base no "Código Produto".</a:t>
          </a:r>
        </a:p>
        <a:p>
          <a:r>
            <a:rPr lang="pt-BR" sz="1400" b="1"/>
            <a:t>Objetivo B</a:t>
          </a:r>
          <a:r>
            <a:rPr lang="pt-BR" sz="1400"/>
            <a:t>: Encontrar o preço dos produtos vendidos.</a:t>
          </a:r>
        </a:p>
        <a:p>
          <a:pPr lvl="1"/>
          <a:r>
            <a:rPr lang="pt-BR" sz="1400" b="1"/>
            <a:t>Instrução</a:t>
          </a:r>
          <a:r>
            <a:rPr lang="pt-BR" sz="1400"/>
            <a:t>: Usando a mesma lógica, insira uma nova coluna chamada "</a:t>
          </a:r>
          <a:r>
            <a:rPr lang="pt-BR" sz="1400">
              <a:solidFill>
                <a:schemeClr val="accent6">
                  <a:lumMod val="75000"/>
                </a:schemeClr>
              </a:solidFill>
            </a:rPr>
            <a:t>Preço Unitário</a:t>
          </a:r>
          <a:r>
            <a:rPr lang="pt-BR" sz="1400"/>
            <a:t>" e use </a:t>
          </a:r>
          <a:r>
            <a:rPr lang="pt-BR" sz="1400" b="1"/>
            <a:t>PROCV</a:t>
          </a:r>
          <a:r>
            <a:rPr lang="pt-BR" sz="1400"/>
            <a:t> para buscar o preço do produto.</a:t>
          </a:r>
        </a:p>
        <a:p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99060</xdr:colOff>
      <xdr:row>9</xdr:row>
      <xdr:rowOff>137161</xdr:rowOff>
    </xdr:from>
    <xdr:to>
      <xdr:col>22</xdr:col>
      <xdr:colOff>563880</xdr:colOff>
      <xdr:row>18</xdr:row>
      <xdr:rowOff>118039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29764F-6E33-A2D9-1A52-287565607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783081"/>
          <a:ext cx="6560820" cy="1626798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4</xdr:row>
      <xdr:rowOff>45720</xdr:rowOff>
    </xdr:from>
    <xdr:to>
      <xdr:col>11</xdr:col>
      <xdr:colOff>305865</xdr:colOff>
      <xdr:row>21</xdr:row>
      <xdr:rowOff>182232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BDE5118-AB7D-27EE-7F97-4B850E0C8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777240"/>
          <a:ext cx="6592365" cy="32454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1</xdr:row>
      <xdr:rowOff>45720</xdr:rowOff>
    </xdr:from>
    <xdr:to>
      <xdr:col>15</xdr:col>
      <xdr:colOff>571500</xdr:colOff>
      <xdr:row>11</xdr:row>
      <xdr:rowOff>114300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CAF41BD-6186-4AD1-AC92-C6CAC2928A2C}"/>
            </a:ext>
          </a:extLst>
        </xdr:cNvPr>
        <xdr:cNvSpPr txBox="1"/>
      </xdr:nvSpPr>
      <xdr:spPr>
        <a:xfrm>
          <a:off x="9281160" y="228600"/>
          <a:ext cx="4511040" cy="189738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Exercício 1: Usando PROCV</a:t>
          </a:r>
        </a:p>
        <a:p>
          <a:r>
            <a:rPr lang="pt-BR" sz="1200" b="1"/>
            <a:t>Objetivo A</a:t>
          </a:r>
          <a:r>
            <a:rPr lang="pt-BR" sz="1200"/>
            <a:t>: Encontrar os detalhes dos produtos vendidos.</a:t>
          </a:r>
        </a:p>
        <a:p>
          <a:pPr lvl="1"/>
          <a:r>
            <a:rPr lang="pt-BR" sz="1200" b="1"/>
            <a:t>Instrução</a:t>
          </a:r>
          <a:r>
            <a:rPr lang="pt-BR" sz="1200"/>
            <a:t>: Usando a tabela </a:t>
          </a:r>
          <a:r>
            <a:rPr lang="pt-BR" sz="1200" b="1"/>
            <a:t>Vendas</a:t>
          </a:r>
          <a:r>
            <a:rPr lang="pt-BR" sz="1200"/>
            <a:t>, insira uma nova coluna chamada "</a:t>
          </a:r>
          <a:r>
            <a:rPr lang="pt-BR" sz="1200">
              <a:solidFill>
                <a:schemeClr val="accent6">
                  <a:lumMod val="75000"/>
                </a:schemeClr>
              </a:solidFill>
            </a:rPr>
            <a:t>Nome Produto</a:t>
          </a:r>
          <a:r>
            <a:rPr lang="pt-BR" sz="1200"/>
            <a:t>" e use a função </a:t>
          </a:r>
          <a:r>
            <a:rPr lang="pt-BR" sz="1200" b="1"/>
            <a:t>PROCV</a:t>
          </a:r>
          <a:r>
            <a:rPr lang="pt-BR" sz="1200"/>
            <a:t> para buscar o nome do produto na tabela </a:t>
          </a:r>
          <a:r>
            <a:rPr lang="pt-BR" sz="1200" b="1"/>
            <a:t>Produtos</a:t>
          </a:r>
          <a:r>
            <a:rPr lang="pt-BR" sz="1200"/>
            <a:t> com base no "Código Produto".</a:t>
          </a:r>
        </a:p>
        <a:p>
          <a:r>
            <a:rPr lang="pt-BR" sz="1200" b="1"/>
            <a:t>Objetivo B</a:t>
          </a:r>
          <a:r>
            <a:rPr lang="pt-BR" sz="1200"/>
            <a:t>: Encontrar o preço dos produtos vendidos.</a:t>
          </a:r>
        </a:p>
        <a:p>
          <a:pPr lvl="1"/>
          <a:r>
            <a:rPr lang="pt-BR" sz="1200" b="1"/>
            <a:t>Instrução</a:t>
          </a:r>
          <a:r>
            <a:rPr lang="pt-BR" sz="1200"/>
            <a:t>: Usando a mesma lógica, insira uma nova coluna chamada "</a:t>
          </a:r>
          <a:r>
            <a:rPr lang="pt-BR" sz="1200">
              <a:solidFill>
                <a:schemeClr val="accent6">
                  <a:lumMod val="75000"/>
                </a:schemeClr>
              </a:solidFill>
            </a:rPr>
            <a:t>Preço Unitário</a:t>
          </a:r>
          <a:r>
            <a:rPr lang="pt-BR" sz="1200"/>
            <a:t>" e use </a:t>
          </a:r>
          <a:r>
            <a:rPr lang="pt-BR" sz="1200" b="1"/>
            <a:t>PROCV</a:t>
          </a:r>
          <a:r>
            <a:rPr lang="pt-BR" sz="1200"/>
            <a:t> para buscar o preço do produto.</a:t>
          </a:r>
        </a:p>
        <a:p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1</xdr:row>
      <xdr:rowOff>30480</xdr:rowOff>
    </xdr:from>
    <xdr:to>
      <xdr:col>14</xdr:col>
      <xdr:colOff>441960</xdr:colOff>
      <xdr:row>7</xdr:row>
      <xdr:rowOff>38100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8DC353C-B192-4613-8B37-F52C17C426E8}"/>
            </a:ext>
          </a:extLst>
        </xdr:cNvPr>
        <xdr:cNvSpPr txBox="1"/>
      </xdr:nvSpPr>
      <xdr:spPr>
        <a:xfrm>
          <a:off x="8846820" y="213360"/>
          <a:ext cx="475488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Exercício 2: Usando PROCV</a:t>
          </a:r>
        </a:p>
        <a:p>
          <a:r>
            <a:rPr lang="pt-BR" sz="1200" b="1"/>
            <a:t>Objetivo</a:t>
          </a:r>
          <a:r>
            <a:rPr lang="pt-BR" sz="1200"/>
            <a:t>: Encontrar os detalhes dos produtos vendidos.</a:t>
          </a:r>
        </a:p>
        <a:p>
          <a:pPr lvl="1"/>
          <a:r>
            <a:rPr lang="pt-BR" sz="1200" b="1"/>
            <a:t>Instrução</a:t>
          </a:r>
          <a:r>
            <a:rPr lang="pt-BR" sz="1200"/>
            <a:t>: Usando a tabela </a:t>
          </a:r>
          <a:r>
            <a:rPr lang="pt-BR" sz="1200" b="1"/>
            <a:t>Vendas</a:t>
          </a:r>
          <a:r>
            <a:rPr lang="pt-BR" sz="1200"/>
            <a:t>, inserir</a:t>
          </a:r>
          <a:r>
            <a:rPr lang="pt-BR" sz="1200" baseline="0"/>
            <a:t> um painel que retorne o </a:t>
          </a:r>
          <a:r>
            <a:rPr lang="pt-BR" sz="1200" baseline="0">
              <a:solidFill>
                <a:schemeClr val="accent6">
                  <a:lumMod val="75000"/>
                </a:schemeClr>
              </a:solidFill>
            </a:rPr>
            <a:t>nome do produto</a:t>
          </a:r>
          <a:r>
            <a:rPr lang="pt-BR" sz="1200" baseline="0"/>
            <a:t>, a </a:t>
          </a:r>
          <a:r>
            <a:rPr lang="pt-BR" sz="1200" baseline="0">
              <a:solidFill>
                <a:schemeClr val="accent6">
                  <a:lumMod val="75000"/>
                </a:schemeClr>
              </a:solidFill>
            </a:rPr>
            <a:t>quantidade</a:t>
          </a:r>
          <a:r>
            <a:rPr lang="pt-BR" sz="1200" baseline="0"/>
            <a:t>, o </a:t>
          </a:r>
          <a:r>
            <a:rPr lang="pt-BR" sz="1200" baseline="0">
              <a:solidFill>
                <a:schemeClr val="accent6">
                  <a:lumMod val="75000"/>
                </a:schemeClr>
              </a:solidFill>
            </a:rPr>
            <a:t>valor da venda </a:t>
          </a:r>
          <a:r>
            <a:rPr lang="pt-BR" sz="1200" baseline="0"/>
            <a:t>e a </a:t>
          </a:r>
          <a:r>
            <a:rPr lang="pt-BR" sz="1200" baseline="0">
              <a:solidFill>
                <a:schemeClr val="accent6">
                  <a:lumMod val="75000"/>
                </a:schemeClr>
              </a:solidFill>
            </a:rPr>
            <a:t>data da venda </a:t>
          </a:r>
          <a:r>
            <a:rPr lang="pt-BR" sz="1200" baseline="0"/>
            <a:t>utilizando o Código de Venda. </a:t>
          </a:r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167640</xdr:rowOff>
    </xdr:from>
    <xdr:to>
      <xdr:col>16</xdr:col>
      <xdr:colOff>373380</xdr:colOff>
      <xdr:row>10</xdr:row>
      <xdr:rowOff>30480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E011304-391F-4F6A-B402-B8184FB3A954}"/>
            </a:ext>
          </a:extLst>
        </xdr:cNvPr>
        <xdr:cNvSpPr txBox="1"/>
      </xdr:nvSpPr>
      <xdr:spPr>
        <a:xfrm>
          <a:off x="8785860" y="167640"/>
          <a:ext cx="5227320" cy="1691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Exercício 3: Usando ÍNDICE + CORRESP</a:t>
          </a:r>
        </a:p>
        <a:p>
          <a:r>
            <a:rPr lang="pt-BR" sz="1200" b="1"/>
            <a:t>Objetivo A</a:t>
          </a:r>
          <a:r>
            <a:rPr lang="pt-BR" sz="1200"/>
            <a:t>: Encontrar a cidade da filial que realizou a venda.</a:t>
          </a:r>
        </a:p>
        <a:p>
          <a:pPr lvl="1"/>
          <a:r>
            <a:rPr lang="pt-BR" sz="1200" b="1"/>
            <a:t>Instrução</a:t>
          </a:r>
          <a:r>
            <a:rPr lang="pt-BR" sz="1200"/>
            <a:t>: Usando a tabela </a:t>
          </a:r>
          <a:r>
            <a:rPr lang="pt-BR" sz="1200" b="1"/>
            <a:t>Vendas</a:t>
          </a:r>
          <a:r>
            <a:rPr lang="pt-BR" sz="1200"/>
            <a:t>, insira uma nova coluna chamada "</a:t>
          </a:r>
          <a:r>
            <a:rPr lang="pt-BR" sz="1200">
              <a:solidFill>
                <a:schemeClr val="accent6">
                  <a:lumMod val="75000"/>
                </a:schemeClr>
              </a:solidFill>
            </a:rPr>
            <a:t>Cidade Filial</a:t>
          </a:r>
          <a:r>
            <a:rPr lang="pt-BR" sz="1200"/>
            <a:t>" e utilize </a:t>
          </a:r>
          <a:r>
            <a:rPr lang="pt-BR" sz="1200" b="1"/>
            <a:t>ÍNDICE</a:t>
          </a:r>
          <a:r>
            <a:rPr lang="pt-BR" sz="1200"/>
            <a:t> + </a:t>
          </a:r>
          <a:r>
            <a:rPr lang="pt-BR" sz="1200" b="1"/>
            <a:t>CORRESP</a:t>
          </a:r>
          <a:r>
            <a:rPr lang="pt-BR" sz="1200"/>
            <a:t> para buscar a cidade da filial na tabela </a:t>
          </a:r>
          <a:r>
            <a:rPr lang="pt-BR" sz="1200" b="1"/>
            <a:t>Filiais</a:t>
          </a:r>
          <a:r>
            <a:rPr lang="pt-BR" sz="1200"/>
            <a:t>, com base no "Código Filial".</a:t>
          </a:r>
        </a:p>
        <a:p>
          <a:r>
            <a:rPr lang="pt-BR" sz="1200" b="1"/>
            <a:t>Objetivo B</a:t>
          </a:r>
          <a:r>
            <a:rPr lang="pt-BR" sz="1200"/>
            <a:t>: Buscar o estado da filial.</a:t>
          </a:r>
        </a:p>
        <a:p>
          <a:pPr lvl="1"/>
          <a:r>
            <a:rPr lang="pt-BR" sz="1200" b="1"/>
            <a:t>Instrução</a:t>
          </a:r>
          <a:r>
            <a:rPr lang="pt-BR" sz="1200"/>
            <a:t>: Insira uma nova coluna chamada "</a:t>
          </a:r>
          <a:r>
            <a:rPr lang="pt-BR" sz="1200">
              <a:solidFill>
                <a:schemeClr val="accent6">
                  <a:lumMod val="75000"/>
                </a:schemeClr>
              </a:solidFill>
            </a:rPr>
            <a:t>Estado Filial</a:t>
          </a:r>
          <a:r>
            <a:rPr lang="pt-BR" sz="1200"/>
            <a:t>" e use </a:t>
          </a:r>
          <a:r>
            <a:rPr lang="pt-BR" sz="1200" b="1"/>
            <a:t>ÍNDICE</a:t>
          </a:r>
          <a:r>
            <a:rPr lang="pt-BR" sz="1200"/>
            <a:t> + </a:t>
          </a:r>
          <a:r>
            <a:rPr lang="pt-BR" sz="1200" b="1"/>
            <a:t>CORRESP</a:t>
          </a:r>
          <a:r>
            <a:rPr lang="pt-BR" sz="1200"/>
            <a:t> para encontrar o estado correspondente ao código da filial.</a:t>
          </a:r>
        </a:p>
        <a:p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160020</xdr:rowOff>
    </xdr:from>
    <xdr:to>
      <xdr:col>16</xdr:col>
      <xdr:colOff>388620</xdr:colOff>
      <xdr:row>7</xdr:row>
      <xdr:rowOff>53340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623CD3A-060E-4806-86D9-989E967FBD5C}"/>
            </a:ext>
          </a:extLst>
        </xdr:cNvPr>
        <xdr:cNvSpPr txBox="1"/>
      </xdr:nvSpPr>
      <xdr:spPr>
        <a:xfrm>
          <a:off x="8572500" y="342900"/>
          <a:ext cx="545592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Exercício 4: Usando ÍNDICE</a:t>
          </a:r>
          <a:r>
            <a:rPr lang="pt-BR" sz="1200" b="1" baseline="0"/>
            <a:t> + CORRESP</a:t>
          </a:r>
          <a:endParaRPr lang="pt-BR" sz="1200" b="1"/>
        </a:p>
        <a:p>
          <a:r>
            <a:rPr lang="pt-BR" sz="1200" b="1"/>
            <a:t>Objetivo</a:t>
          </a:r>
          <a:r>
            <a:rPr lang="pt-BR" sz="1200"/>
            <a:t>: Encontrar os detalhes dos produtos vendidos.</a:t>
          </a:r>
        </a:p>
        <a:p>
          <a:pPr lvl="1"/>
          <a:r>
            <a:rPr lang="pt-BR" sz="1200" b="1"/>
            <a:t>Instrução</a:t>
          </a:r>
          <a:r>
            <a:rPr lang="pt-BR" sz="1200"/>
            <a:t>: Usando a tabela </a:t>
          </a:r>
          <a:r>
            <a:rPr lang="pt-BR" sz="1200" b="1"/>
            <a:t>Vendas</a:t>
          </a:r>
          <a:r>
            <a:rPr lang="pt-BR" sz="1200"/>
            <a:t>, inserir</a:t>
          </a:r>
          <a:r>
            <a:rPr lang="pt-BR" sz="1200" baseline="0"/>
            <a:t> um painel que retorne </a:t>
          </a:r>
          <a:r>
            <a:rPr lang="pt-BR" sz="1200" baseline="0">
              <a:solidFill>
                <a:schemeClr val="accent6">
                  <a:lumMod val="75000"/>
                </a:schemeClr>
              </a:solidFill>
            </a:rPr>
            <a:t>a filial, </a:t>
          </a:r>
          <a:r>
            <a:rPr lang="pt-BR" sz="1200" baseline="0"/>
            <a:t>a </a:t>
          </a:r>
          <a:r>
            <a:rPr lang="pt-BR" sz="1200" baseline="0">
              <a:solidFill>
                <a:schemeClr val="accent6">
                  <a:lumMod val="75000"/>
                </a:schemeClr>
              </a:solidFill>
            </a:rPr>
            <a:t>cidade da filial</a:t>
          </a:r>
          <a:r>
            <a:rPr lang="pt-BR" sz="1200" baseline="0">
              <a:solidFill>
                <a:schemeClr val="dk1"/>
              </a:solidFill>
            </a:rPr>
            <a:t>, </a:t>
          </a:r>
          <a:r>
            <a:rPr lang="pt-BR" sz="1200" baseline="0"/>
            <a:t>o </a:t>
          </a:r>
          <a:r>
            <a:rPr lang="pt-BR" sz="1200" baseline="0">
              <a:solidFill>
                <a:schemeClr val="accent6">
                  <a:lumMod val="75000"/>
                </a:schemeClr>
              </a:solidFill>
            </a:rPr>
            <a:t>estado</a:t>
          </a:r>
          <a:r>
            <a:rPr lang="pt-BR" sz="1200" baseline="0"/>
            <a:t> e </a:t>
          </a:r>
          <a:r>
            <a:rPr lang="pt-BR" sz="1200" baseline="0">
              <a:solidFill>
                <a:schemeClr val="accent6">
                  <a:lumMod val="75000"/>
                </a:schemeClr>
              </a:solidFill>
            </a:rPr>
            <a:t>a data de venda </a:t>
          </a:r>
          <a:r>
            <a:rPr lang="pt-BR" sz="1200" baseline="0"/>
            <a:t>a partir do Código de Venda. </a:t>
          </a:r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60960</xdr:rowOff>
    </xdr:from>
    <xdr:to>
      <xdr:col>19</xdr:col>
      <xdr:colOff>167640</xdr:colOff>
      <xdr:row>11</xdr:row>
      <xdr:rowOff>53340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CA0CE54-114D-ED01-0863-9C7FF0E5AF8D}"/>
            </a:ext>
          </a:extLst>
        </xdr:cNvPr>
        <xdr:cNvSpPr txBox="1"/>
      </xdr:nvSpPr>
      <xdr:spPr>
        <a:xfrm>
          <a:off x="8976360" y="243840"/>
          <a:ext cx="4968240" cy="18745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Quando usar:</a:t>
          </a:r>
        </a:p>
        <a:p>
          <a:endParaRPr lang="pt-BR" sz="1600"/>
        </a:p>
        <a:p>
          <a:r>
            <a:rPr lang="pt-BR" sz="1600"/>
            <a:t>* Quando</a:t>
          </a:r>
          <a:r>
            <a:rPr lang="pt-BR" sz="1600" baseline="0"/>
            <a:t> for l</a:t>
          </a:r>
          <a:r>
            <a:rPr lang="pt-BR" sz="1600"/>
            <a:t>ocalizar um valor em uma tabela bidimensional.</a:t>
          </a:r>
        </a:p>
        <a:p>
          <a:endParaRPr lang="pt-BR" sz="1600"/>
        </a:p>
        <a:p>
          <a:r>
            <a:rPr lang="pt-BR" sz="1600"/>
            <a:t>* Usar critérios de linha e coluna para fazer a busca (por exemplo, meses e categorias, regiões e produtos, etc.).</a:t>
          </a:r>
        </a:p>
        <a:p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2CA830-04A1-41F6-9480-A727A688BC0F}" name="tab_produtos" displayName="tab_produtos" ref="A1:D21" totalsRowShown="0" headerRowDxfId="52">
  <autoFilter ref="A1:D21" xr:uid="{DC2CA830-04A1-41F6-9480-A727A688BC0F}"/>
  <tableColumns count="4">
    <tableColumn id="1" xr3:uid="{CD240455-C503-48A6-AC50-0935DA03D764}" name="CODIGO_PRODUTO" dataDxfId="51"/>
    <tableColumn id="2" xr3:uid="{411EA12A-AE42-4E91-990A-3030EB4798D9}" name="NOME_PRODUTO"/>
    <tableColumn id="3" xr3:uid="{995E0380-EEA6-43EA-A051-E0A2463E0A65}" name="PREÇO" dataDxfId="50"/>
    <tableColumn id="4" xr3:uid="{C77D029D-93F8-4D7B-B2D0-534E17A40853}" name="CATEGORIA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C56B98-CEB5-4776-8C5A-8A19AAB8217B}" name="tab_filiais" displayName="tab_filiais" ref="A1:C10" totalsRowShown="0" headerRowDxfId="49">
  <autoFilter ref="A1:C10" xr:uid="{BBC56B98-CEB5-4776-8C5A-8A19AAB8217B}"/>
  <tableColumns count="3">
    <tableColumn id="1" xr3:uid="{F9A84D84-8BE4-4DE9-BA43-17F21E7EAA67}" name="CODIGO_FILIAL"/>
    <tableColumn id="2" xr3:uid="{80DE2FFC-28F3-41A3-9392-F4A666A6C230}" name="CIDADE"/>
    <tableColumn id="3" xr3:uid="{63C22697-92F1-4CCA-AA0A-F78F3CA672E1}" name="ESTADO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EEC558-CC1A-4301-8512-3FAA5BADE3A2}" name="tab_vendas" displayName="tab_vendas" ref="A1:E51" totalsRowShown="0" headerRowDxfId="48">
  <autoFilter ref="A1:E51" xr:uid="{37EEC558-CC1A-4301-8512-3FAA5BADE3A2}"/>
  <tableColumns count="5">
    <tableColumn id="6" xr3:uid="{C84EC043-F0D5-4095-ACFE-74C823BDABEB}" name="CÓDIGO_VENDA" dataDxfId="47"/>
    <tableColumn id="1" xr3:uid="{E48488FC-B049-4337-A6A5-DCFBA704AB5F}" name="CODIGO_PRODUTO" dataDxfId="46"/>
    <tableColumn id="2" xr3:uid="{E6349792-3C2A-4136-823A-4B63C0BDF50A}" name="CODIGO_FILIAL"/>
    <tableColumn id="3" xr3:uid="{342FA17D-12AC-4D52-A762-D3851F594884}" name="QUANTIDADE"/>
    <tableColumn id="4" xr3:uid="{2D7BE548-AD2A-451E-8BC8-777ECF6BFDEA}" name="DATA_VENDA" dataDxfId="45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CA56FA-1E81-413F-A124-030688184204}" name="tab_vendasEX1" displayName="tab_vendasEX1" ref="A1:G51" totalsRowShown="0" headerRowDxfId="44">
  <autoFilter ref="A1:G51" xr:uid="{37EEC558-CC1A-4301-8512-3FAA5BADE3A2}"/>
  <tableColumns count="7">
    <tableColumn id="6" xr3:uid="{E21BADD4-EC5A-465F-B637-CB964662E9ED}" name="CODIGO_VENDA" dataDxfId="43"/>
    <tableColumn id="1" xr3:uid="{5078C429-3B4D-48B0-8692-258565976B93}" name="CODIGO_PRODUTO" dataDxfId="42"/>
    <tableColumn id="2" xr3:uid="{DF17AB97-005C-468C-9C73-A10F409E6B5B}" name="CODIGO_FILIAL"/>
    <tableColumn id="3" xr3:uid="{8D1E2EE7-9695-4289-B50E-1D2125737331}" name="QUANTIDADE"/>
    <tableColumn id="4" xr3:uid="{29346DC6-89DC-4C5A-AE5D-4EEDBB68BE01}" name="DATA_VENDA" dataDxfId="41"/>
    <tableColumn id="7" xr3:uid="{7DBA0028-E850-4274-AABD-4E4FA97650D3}" name="NOME_PRODUTO" dataDxfId="40">
      <calculatedColumnFormula>VLOOKUP(tab_vendasEX1[[#This Row],[CODIGO_PRODUTO]],tab_produtos[],2,0)</calculatedColumnFormula>
    </tableColumn>
    <tableColumn id="8" xr3:uid="{91EDE8EE-41EF-4DDB-8D68-CEA1C29272CB}" name="PREÇO_UNITÁRIO" dataCellStyle="Moeda">
      <calculatedColumnFormula>VLOOKUP(tab_vendasEX1[[#This Row],[CODIGO_PRODUTO]],tab_produtos[],3,0)</calculatedColumnFormula>
    </tableColumn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1859DE-2C4F-47F9-999E-CE03335B0697}" name="tab_vendasEX2" displayName="tab_vendasEX2" ref="A1:G51" totalsRowShown="0" headerRowDxfId="39">
  <autoFilter ref="A1:G51" xr:uid="{37EEC558-CC1A-4301-8512-3FAA5BADE3A2}"/>
  <tableColumns count="7">
    <tableColumn id="8" xr3:uid="{B550E888-19F6-497C-833F-07E2DA5EA7FE}" name="CODIGO_VENDA" dataDxfId="38"/>
    <tableColumn id="1" xr3:uid="{57A834F2-CAB3-40B5-AA05-F21444DF8857}" name="CODIGO_PRODUTO" dataDxfId="37"/>
    <tableColumn id="2" xr3:uid="{EAFF25EF-586D-4C5E-94C8-0BCA94610806}" name="CODIGO_FILIAL"/>
    <tableColumn id="3" xr3:uid="{0CA8B07D-0C85-46A5-9F06-4E574FEA06AC}" name="QUANTIDADE"/>
    <tableColumn id="4" xr3:uid="{EDAB5F78-EBB2-47DC-816C-98220255CD34}" name="DATA_VENDA" dataDxfId="36"/>
    <tableColumn id="6" xr3:uid="{7E0CAF07-1A0E-4093-A062-9604BEFE95EB}" name="NOME_PRODUTO" dataDxfId="35">
      <calculatedColumnFormula>VLOOKUP(tab_vendasEX2[[#This Row],[CODIGO_PRODUTO]],tab_produtos[],2,0)</calculatedColumnFormula>
    </tableColumn>
    <tableColumn id="7" xr3:uid="{BDD690BA-E4B4-4691-902A-BB0E7897FC00}" name="PREÇO_UNITÁRIO" dataDxfId="34">
      <calculatedColumnFormula>VLOOKUP(tab_vendasEX2[[#This Row],[CODIGO_PRODUTO]],tab_produtos[],3,0)</calculatedColumnFormula>
    </tableColumn>
  </tableColumns>
  <tableStyleInfo name="TableStyleMedium2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782840-069D-4F7F-9333-D93C6DF0AA70}" name="tab_vendasEX3" displayName="tab_vendasEX3" ref="A1:G51" totalsRowShown="0" headerRowDxfId="33">
  <autoFilter ref="A1:G51" xr:uid="{37EEC558-CC1A-4301-8512-3FAA5BADE3A2}"/>
  <tableColumns count="7">
    <tableColumn id="6" xr3:uid="{96AB5341-8DF2-42EA-88F2-5091FEAF45AA}" name="CÓDIGO_VENDA" dataDxfId="32"/>
    <tableColumn id="1" xr3:uid="{F3EBDB6E-D470-4A6A-A4C8-4919BF18349D}" name="CODIGO_PRODUTO" dataDxfId="31"/>
    <tableColumn id="2" xr3:uid="{56D261B2-4615-4C3F-9153-BF37782CD8F8}" name="CODIGO_FILIAL"/>
    <tableColumn id="3" xr3:uid="{C8B3AF47-2719-47E1-80C5-134D89CC2E1A}" name="QUANTIDADE"/>
    <tableColumn id="4" xr3:uid="{536586D9-E2CD-48E1-8135-9E3FA7509F3C}" name="DATA_VENDA" dataDxfId="30"/>
    <tableColumn id="7" xr3:uid="{7C4AF052-E824-4A63-95BD-48FBA5B5123D}" name="CIDADE" dataDxfId="29">
      <calculatedColumnFormula>INDEX(tab_filiais[CIDADE],MATCH(tab_vendasEX3[[#This Row],[CODIGO_FILIAL]],tab_filiais[CODIGO_FILIAL],0))</calculatedColumnFormula>
    </tableColumn>
    <tableColumn id="8" xr3:uid="{8A1FD802-42E0-40E3-9869-2D7B9469E604}" name="ESTADO" dataDxfId="28">
      <calculatedColumnFormula>INDEX(tab_filiais[ESTADO],MATCH(tab_vendasEX3[[#This Row],[CODIGO_FILIAL]],tab_filiais[CODIGO_FILIAL],0))</calculatedColumnFormula>
    </tableColumn>
  </tableColumns>
  <tableStyleInfo name="TableStyleMedium2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0B365F-1049-4B10-A6EF-4DBE3EB999DE}" name="tab_vendasEX4" displayName="tab_vendasEX4" ref="A1:G51" totalsRowShown="0" headerRowDxfId="27">
  <autoFilter ref="A1:G51" xr:uid="{37EEC558-CC1A-4301-8512-3FAA5BADE3A2}"/>
  <tableColumns count="7">
    <tableColumn id="6" xr3:uid="{1A8CBBB1-2E24-4184-BC56-90DC2F84A565}" name="CÓDIGO_VENDA" dataDxfId="26"/>
    <tableColumn id="1" xr3:uid="{2936F1AA-D7B9-4050-BC5F-F53495CC6F22}" name="CODIGO_PRODUTO" dataDxfId="25"/>
    <tableColumn id="2" xr3:uid="{611F7312-2E54-4E5A-8F0D-21887AC1B1E7}" name="CODIGO_FILIAL"/>
    <tableColumn id="3" xr3:uid="{52622753-4388-4645-9F26-BCFF4F870EC3}" name="QUANTIDADE"/>
    <tableColumn id="4" xr3:uid="{FD62C351-EB75-4278-82B0-B7BC50D661E9}" name="DATA_VENDA" dataDxfId="24"/>
    <tableColumn id="7" xr3:uid="{52343B46-8B44-48E0-9C04-6E6D64727230}" name="CIDADE" dataDxfId="23">
      <calculatedColumnFormula>INDEX(tab_filiais[CIDADE],MATCH(tab_vendasEX4[[#This Row],[CODIGO_FILIAL]],tab_filiais[CODIGO_FILIAL],0))</calculatedColumnFormula>
    </tableColumn>
    <tableColumn id="8" xr3:uid="{028FD58E-43C7-422C-BD39-8739BAF6C929}" name="ESTADO" dataDxfId="22">
      <calculatedColumnFormula>INDEX(tab_filiais[ESTADO],MATCH(tab_vendasEX4[[#This Row],[CODIGO_FILIAL]],tab_filiais[CODIGO_FILIAL],0))</calculatedColumnFormula>
    </tableColumn>
  </tableColumns>
  <tableStyleInfo name="TableStyleMedium2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2C727A-4D20-4112-8921-D072D9DDECBA}" name="Tabela8" displayName="Tabela8" ref="A1:D4" totalsRowShown="0" headerRowDxfId="21" dataDxfId="20">
  <autoFilter ref="A1:D4" xr:uid="{AA2C727A-4D20-4112-8921-D072D9DDECBA}"/>
  <tableColumns count="4">
    <tableColumn id="1" xr3:uid="{FB27FE6A-32D9-4883-A869-51CDCC155EE1}" name="Região" dataDxfId="19"/>
    <tableColumn id="2" xr3:uid="{2CA9B720-49C1-4D1E-82A9-53B18A062528}" name="Produto A" dataDxfId="18"/>
    <tableColumn id="3" xr3:uid="{67CE2DA5-1612-4549-A5F8-166770C85C6B}" name="Produto B" dataDxfId="17"/>
    <tableColumn id="4" xr3:uid="{BA5A99FD-C7D1-4D3D-935B-A115277BD06E}" name="Produto C" dataDxfId="16"/>
  </tableColumns>
  <tableStyleInfo name="TableStyleMedium2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38A657F-CBD0-4176-9350-861E16F40A2B}" name="Tabela9" displayName="Tabela9" ref="A16:D19" totalsRowShown="0" headerRowDxfId="15" dataDxfId="14">
  <autoFilter ref="A16:D19" xr:uid="{938A657F-CBD0-4176-9350-861E16F40A2B}"/>
  <tableColumns count="4">
    <tableColumn id="1" xr3:uid="{F9E72664-2512-48BC-9ACB-D6FEB404C6C1}" name="Mês" dataDxfId="13"/>
    <tableColumn id="2" xr3:uid="{6E08D314-1EEF-4B56-BC3B-6328F9E365E2}" name="Aluguel" dataDxfId="12" dataCellStyle="Moeda"/>
    <tableColumn id="3" xr3:uid="{FEC96C3C-9F4F-4466-90F6-A739D303063E}" name="Alimentação" dataDxfId="11" dataCellStyle="Moeda"/>
    <tableColumn id="4" xr3:uid="{9E30F522-9016-48DA-94EF-7DBAA66691D8}" name="Transporte" dataDxfId="10" dataCellStyle="Moeda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CFFE-1426-4FD2-92BF-A0E4941D4EE7}">
  <dimension ref="M19:M21"/>
  <sheetViews>
    <sheetView showGridLines="0" workbookViewId="0">
      <selection activeCell="L29" sqref="L29"/>
    </sheetView>
  </sheetViews>
  <sheetFormatPr defaultRowHeight="14.4" x14ac:dyDescent="0.3"/>
  <sheetData>
    <row r="19" spans="13:13" x14ac:dyDescent="0.3">
      <c r="M19" s="3"/>
    </row>
    <row r="20" spans="13:13" x14ac:dyDescent="0.3">
      <c r="M20" s="3"/>
    </row>
    <row r="21" spans="13:13" x14ac:dyDescent="0.3">
      <c r="M21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3DB6-88B1-4E51-9BFB-B905186F45CF}">
  <dimension ref="A1:L26"/>
  <sheetViews>
    <sheetView showGridLines="0" workbookViewId="0">
      <selection activeCell="S14" sqref="S14"/>
    </sheetView>
  </sheetViews>
  <sheetFormatPr defaultRowHeight="14.4" x14ac:dyDescent="0.3"/>
  <cols>
    <col min="1" max="1" width="9.77734375" customWidth="1"/>
    <col min="2" max="2" width="13.21875" customWidth="1"/>
    <col min="3" max="3" width="14.21875" customWidth="1"/>
    <col min="4" max="4" width="15.109375" customWidth="1"/>
    <col min="9" max="9" width="24.109375" customWidth="1"/>
  </cols>
  <sheetData>
    <row r="1" spans="1:10" x14ac:dyDescent="0.3">
      <c r="A1" s="10" t="s">
        <v>134</v>
      </c>
      <c r="B1" s="10" t="s">
        <v>128</v>
      </c>
      <c r="C1" s="10" t="s">
        <v>129</v>
      </c>
      <c r="D1" s="10" t="s">
        <v>130</v>
      </c>
    </row>
    <row r="2" spans="1:10" x14ac:dyDescent="0.3">
      <c r="A2" s="11" t="s">
        <v>131</v>
      </c>
      <c r="B2" s="11">
        <v>100</v>
      </c>
      <c r="C2" s="11">
        <v>120</v>
      </c>
      <c r="D2" s="11">
        <v>140</v>
      </c>
    </row>
    <row r="3" spans="1:10" x14ac:dyDescent="0.3">
      <c r="A3" s="11" t="s">
        <v>132</v>
      </c>
      <c r="B3" s="11">
        <v>110</v>
      </c>
      <c r="C3" s="11">
        <v>130</v>
      </c>
      <c r="D3" s="11">
        <v>150</v>
      </c>
    </row>
    <row r="4" spans="1:10" x14ac:dyDescent="0.3">
      <c r="A4" s="11" t="s">
        <v>133</v>
      </c>
      <c r="B4" s="11">
        <v>105</v>
      </c>
      <c r="C4" s="11">
        <v>125</v>
      </c>
      <c r="D4" s="11">
        <v>145</v>
      </c>
    </row>
    <row r="6" spans="1:10" ht="15" thickBot="1" x14ac:dyDescent="0.35"/>
    <row r="7" spans="1:10" ht="16.2" thickBot="1" x14ac:dyDescent="0.35">
      <c r="G7" s="46" t="s">
        <v>135</v>
      </c>
      <c r="H7" s="47"/>
      <c r="I7" s="47"/>
      <c r="J7" s="48"/>
    </row>
    <row r="9" spans="1:10" ht="15" thickBot="1" x14ac:dyDescent="0.35"/>
    <row r="10" spans="1:10" ht="15" thickBot="1" x14ac:dyDescent="0.35">
      <c r="G10" s="44" t="s">
        <v>136</v>
      </c>
      <c r="H10" s="45"/>
      <c r="I10" s="13" t="s">
        <v>130</v>
      </c>
    </row>
    <row r="11" spans="1:10" ht="15" thickBot="1" x14ac:dyDescent="0.35">
      <c r="G11" s="44" t="s">
        <v>137</v>
      </c>
      <c r="H11" s="45"/>
      <c r="I11" s="14" t="s">
        <v>131</v>
      </c>
    </row>
    <row r="12" spans="1:10" ht="15" thickBot="1" x14ac:dyDescent="0.35">
      <c r="G12" s="12"/>
      <c r="H12" s="12"/>
    </row>
    <row r="13" spans="1:10" ht="15" thickBot="1" x14ac:dyDescent="0.35">
      <c r="G13" s="44" t="s">
        <v>2</v>
      </c>
      <c r="H13" s="45"/>
      <c r="I13" s="15">
        <f>INDEX(Tabela8[[Produto A]:[Produto C]],MATCH(I11,Tabela8[Região],0),MATCH(I10,Tabela8[[#Headers],[Produto A]:[Produto C]],0))</f>
        <v>140</v>
      </c>
    </row>
    <row r="16" spans="1:10" x14ac:dyDescent="0.3">
      <c r="A16" s="10" t="s">
        <v>144</v>
      </c>
      <c r="B16" s="10" t="s">
        <v>138</v>
      </c>
      <c r="C16" s="10" t="s">
        <v>139</v>
      </c>
      <c r="D16" s="10" t="s">
        <v>140</v>
      </c>
    </row>
    <row r="17" spans="1:12" x14ac:dyDescent="0.3">
      <c r="A17" s="11" t="s">
        <v>141</v>
      </c>
      <c r="B17" s="18">
        <v>1500</v>
      </c>
      <c r="C17" s="18">
        <v>500</v>
      </c>
      <c r="D17" s="18">
        <v>300</v>
      </c>
    </row>
    <row r="18" spans="1:12" x14ac:dyDescent="0.3">
      <c r="A18" s="11" t="s">
        <v>142</v>
      </c>
      <c r="B18" s="18">
        <v>1550</v>
      </c>
      <c r="C18" s="18">
        <v>480</v>
      </c>
      <c r="D18" s="18">
        <v>320</v>
      </c>
    </row>
    <row r="19" spans="1:12" ht="15" thickBot="1" x14ac:dyDescent="0.35">
      <c r="A19" s="11" t="s">
        <v>143</v>
      </c>
      <c r="B19" s="18">
        <v>1520</v>
      </c>
      <c r="C19" s="18">
        <v>510</v>
      </c>
      <c r="D19" s="18">
        <v>310</v>
      </c>
    </row>
    <row r="20" spans="1:12" ht="16.2" thickBot="1" x14ac:dyDescent="0.35">
      <c r="G20" s="46" t="s">
        <v>145</v>
      </c>
      <c r="H20" s="47"/>
      <c r="I20" s="47"/>
      <c r="J20" s="48"/>
      <c r="K20" s="16"/>
      <c r="L20" s="16"/>
    </row>
    <row r="22" spans="1:12" ht="15" thickBot="1" x14ac:dyDescent="0.35"/>
    <row r="23" spans="1:12" ht="15" thickBot="1" x14ac:dyDescent="0.35">
      <c r="G23" s="42" t="s">
        <v>146</v>
      </c>
      <c r="H23" s="43"/>
      <c r="I23" s="13" t="s">
        <v>138</v>
      </c>
    </row>
    <row r="24" spans="1:12" ht="15" thickBot="1" x14ac:dyDescent="0.35">
      <c r="G24" s="42" t="s">
        <v>147</v>
      </c>
      <c r="H24" s="43"/>
      <c r="I24" s="14" t="s">
        <v>143</v>
      </c>
    </row>
    <row r="25" spans="1:12" ht="15" thickBot="1" x14ac:dyDescent="0.35">
      <c r="G25" s="12"/>
      <c r="H25" s="12"/>
    </row>
    <row r="26" spans="1:12" ht="15" thickBot="1" x14ac:dyDescent="0.35">
      <c r="G26" s="44" t="s">
        <v>148</v>
      </c>
      <c r="H26" s="45"/>
      <c r="I26" s="17">
        <f>INDEX(Tabela9[[Aluguel]:[Transporte]],MATCH(I24,Tabela9[Mês],0),MATCH(I23,Tabela9[[#Headers],[Aluguel]:[Transporte]],0))</f>
        <v>1520</v>
      </c>
    </row>
  </sheetData>
  <mergeCells count="8">
    <mergeCell ref="G24:H24"/>
    <mergeCell ref="G26:H26"/>
    <mergeCell ref="G20:J20"/>
    <mergeCell ref="G23:H23"/>
    <mergeCell ref="G7:J7"/>
    <mergeCell ref="G10:H10"/>
    <mergeCell ref="G11:H11"/>
    <mergeCell ref="G13:H13"/>
  </mergeCells>
  <conditionalFormatting sqref="B2:D4">
    <cfRule type="cellIs" dxfId="9" priority="2" operator="equal">
      <formula>$I$13</formula>
    </cfRule>
  </conditionalFormatting>
  <conditionalFormatting sqref="B17:D19">
    <cfRule type="cellIs" dxfId="8" priority="1" operator="equal">
      <formula>$I$26</formula>
    </cfRule>
  </conditionalFormatting>
  <dataValidations count="4">
    <dataValidation type="list" allowBlank="1" showInputMessage="1" showErrorMessage="1" sqref="I10" xr:uid="{8D87F028-2C72-40FE-B337-F968FE594779}">
      <formula1>$B$1:$D$1</formula1>
    </dataValidation>
    <dataValidation type="list" allowBlank="1" showInputMessage="1" showErrorMessage="1" sqref="I11" xr:uid="{67D715E6-F4FB-4536-816C-F0D629B7B325}">
      <formula1>$A$2:$A$4</formula1>
    </dataValidation>
    <dataValidation type="list" allowBlank="1" showInputMessage="1" showErrorMessage="1" sqref="I23" xr:uid="{79943DB8-9C4F-49B2-8B55-1ADC2491A07C}">
      <formula1>$B$16:$D$16</formula1>
    </dataValidation>
    <dataValidation type="list" allowBlank="1" showInputMessage="1" showErrorMessage="1" sqref="I24" xr:uid="{BAC2C72E-E9AC-4B40-B302-A54FB7697168}">
      <formula1>$A$17:$A$19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62BC-0374-4367-A521-9A7902242820}">
  <dimension ref="C2:U3"/>
  <sheetViews>
    <sheetView showGridLines="0" workbookViewId="0">
      <selection activeCell="M26" sqref="M26"/>
    </sheetView>
  </sheetViews>
  <sheetFormatPr defaultRowHeight="14.4" x14ac:dyDescent="0.3"/>
  <sheetData>
    <row r="2" spans="3:21" x14ac:dyDescent="0.3">
      <c r="C2" s="19" t="s">
        <v>149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3:21" x14ac:dyDescent="0.3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</sheetData>
  <mergeCells count="1">
    <mergeCell ref="C2:U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050C-8B20-4549-B2B9-FAEDA60B29FB}">
  <dimension ref="A1:D21"/>
  <sheetViews>
    <sheetView workbookViewId="0">
      <selection activeCell="G30" sqref="G30"/>
    </sheetView>
  </sheetViews>
  <sheetFormatPr defaultRowHeight="14.4" x14ac:dyDescent="0.3"/>
  <cols>
    <col min="1" max="1" width="19.109375" customWidth="1"/>
    <col min="2" max="2" width="17.77734375" customWidth="1"/>
    <col min="3" max="3" width="16" customWidth="1"/>
    <col min="4" max="4" width="20.109375" customWidth="1"/>
  </cols>
  <sheetData>
    <row r="1" spans="1:4" x14ac:dyDescent="0.3">
      <c r="A1" s="4" t="s">
        <v>0</v>
      </c>
      <c r="B1" s="1" t="s">
        <v>78</v>
      </c>
      <c r="C1" s="1" t="s">
        <v>79</v>
      </c>
      <c r="D1" s="1" t="s">
        <v>80</v>
      </c>
    </row>
    <row r="2" spans="1:4" x14ac:dyDescent="0.3">
      <c r="A2" s="5">
        <v>1001</v>
      </c>
      <c r="B2" t="s">
        <v>81</v>
      </c>
      <c r="C2" s="6">
        <v>3500</v>
      </c>
      <c r="D2" t="s">
        <v>82</v>
      </c>
    </row>
    <row r="3" spans="1:4" x14ac:dyDescent="0.3">
      <c r="A3" s="5">
        <v>1002</v>
      </c>
      <c r="B3" t="s">
        <v>83</v>
      </c>
      <c r="C3" s="6">
        <v>2500</v>
      </c>
      <c r="D3" t="s">
        <v>84</v>
      </c>
    </row>
    <row r="4" spans="1:4" x14ac:dyDescent="0.3">
      <c r="A4" s="5">
        <v>1003</v>
      </c>
      <c r="B4" t="s">
        <v>85</v>
      </c>
      <c r="C4" s="6">
        <v>1200</v>
      </c>
      <c r="D4" t="s">
        <v>86</v>
      </c>
    </row>
    <row r="5" spans="1:4" x14ac:dyDescent="0.3">
      <c r="A5" s="5">
        <v>1004</v>
      </c>
      <c r="B5" t="s">
        <v>87</v>
      </c>
      <c r="C5" s="6">
        <v>150</v>
      </c>
      <c r="D5" t="s">
        <v>88</v>
      </c>
    </row>
    <row r="6" spans="1:4" x14ac:dyDescent="0.3">
      <c r="A6" s="5">
        <v>1005</v>
      </c>
      <c r="B6" t="s">
        <v>89</v>
      </c>
      <c r="C6" s="6">
        <v>80</v>
      </c>
      <c r="D6" t="s">
        <v>88</v>
      </c>
    </row>
    <row r="7" spans="1:4" x14ac:dyDescent="0.3">
      <c r="A7" s="5">
        <v>1006</v>
      </c>
      <c r="B7" t="s">
        <v>90</v>
      </c>
      <c r="C7" s="6">
        <v>1000</v>
      </c>
      <c r="D7" t="s">
        <v>91</v>
      </c>
    </row>
    <row r="8" spans="1:4" x14ac:dyDescent="0.3">
      <c r="A8" s="5">
        <v>1007</v>
      </c>
      <c r="B8" t="s">
        <v>92</v>
      </c>
      <c r="C8" s="6">
        <v>600</v>
      </c>
      <c r="D8" t="s">
        <v>93</v>
      </c>
    </row>
    <row r="9" spans="1:4" x14ac:dyDescent="0.3">
      <c r="A9" s="5">
        <v>1008</v>
      </c>
      <c r="B9" t="s">
        <v>94</v>
      </c>
      <c r="C9" s="6">
        <v>1200</v>
      </c>
      <c r="D9" t="s">
        <v>95</v>
      </c>
    </row>
    <row r="10" spans="1:4" x14ac:dyDescent="0.3">
      <c r="A10" s="5">
        <v>1009</v>
      </c>
      <c r="B10" t="s">
        <v>96</v>
      </c>
      <c r="C10" s="6">
        <v>200</v>
      </c>
      <c r="D10" t="s">
        <v>97</v>
      </c>
    </row>
    <row r="11" spans="1:4" x14ac:dyDescent="0.3">
      <c r="A11" s="5">
        <v>1010</v>
      </c>
      <c r="B11" t="s">
        <v>98</v>
      </c>
      <c r="C11" s="6">
        <v>800</v>
      </c>
      <c r="D11" t="s">
        <v>99</v>
      </c>
    </row>
    <row r="12" spans="1:4" x14ac:dyDescent="0.3">
      <c r="A12" s="5">
        <v>1011</v>
      </c>
      <c r="B12" t="s">
        <v>100</v>
      </c>
      <c r="C12" s="6">
        <v>300</v>
      </c>
      <c r="D12" t="s">
        <v>101</v>
      </c>
    </row>
    <row r="13" spans="1:4" x14ac:dyDescent="0.3">
      <c r="A13" s="5">
        <v>1012</v>
      </c>
      <c r="B13" t="s">
        <v>102</v>
      </c>
      <c r="C13" s="6">
        <v>50</v>
      </c>
      <c r="D13" t="s">
        <v>101</v>
      </c>
    </row>
    <row r="14" spans="1:4" x14ac:dyDescent="0.3">
      <c r="A14" s="5">
        <v>1013</v>
      </c>
      <c r="B14" t="s">
        <v>103</v>
      </c>
      <c r="C14" s="6">
        <v>180</v>
      </c>
      <c r="D14" t="s">
        <v>104</v>
      </c>
    </row>
    <row r="15" spans="1:4" x14ac:dyDescent="0.3">
      <c r="A15" s="5">
        <v>1014</v>
      </c>
      <c r="B15" t="s">
        <v>105</v>
      </c>
      <c r="C15" s="6">
        <v>150</v>
      </c>
      <c r="D15" t="s">
        <v>97</v>
      </c>
    </row>
    <row r="16" spans="1:4" x14ac:dyDescent="0.3">
      <c r="A16" s="5">
        <v>1015</v>
      </c>
      <c r="B16" t="s">
        <v>106</v>
      </c>
      <c r="C16" s="6">
        <v>100</v>
      </c>
      <c r="D16" t="s">
        <v>107</v>
      </c>
    </row>
    <row r="17" spans="1:4" x14ac:dyDescent="0.3">
      <c r="A17" s="5">
        <v>1016</v>
      </c>
      <c r="B17" t="s">
        <v>108</v>
      </c>
      <c r="C17" s="6">
        <v>40</v>
      </c>
      <c r="D17" t="s">
        <v>109</v>
      </c>
    </row>
    <row r="18" spans="1:4" x14ac:dyDescent="0.3">
      <c r="A18" s="5">
        <v>1017</v>
      </c>
      <c r="B18" t="s">
        <v>110</v>
      </c>
      <c r="C18" s="6">
        <v>350</v>
      </c>
      <c r="D18" t="s">
        <v>97</v>
      </c>
    </row>
    <row r="19" spans="1:4" x14ac:dyDescent="0.3">
      <c r="A19" s="5">
        <v>1018</v>
      </c>
      <c r="B19" t="s">
        <v>111</v>
      </c>
      <c r="C19" s="6">
        <v>1800</v>
      </c>
      <c r="D19" t="s">
        <v>112</v>
      </c>
    </row>
    <row r="20" spans="1:4" x14ac:dyDescent="0.3">
      <c r="A20" s="5">
        <v>1019</v>
      </c>
      <c r="B20" t="s">
        <v>113</v>
      </c>
      <c r="C20" s="6">
        <v>250</v>
      </c>
      <c r="D20" t="s">
        <v>114</v>
      </c>
    </row>
    <row r="21" spans="1:4" x14ac:dyDescent="0.3">
      <c r="A21" s="5">
        <v>1020</v>
      </c>
      <c r="B21" t="s">
        <v>115</v>
      </c>
      <c r="C21" s="6">
        <v>60</v>
      </c>
      <c r="D21" t="s">
        <v>116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F62F2-83A0-49DF-874B-B84397C814A6}">
  <dimension ref="A1:C10"/>
  <sheetViews>
    <sheetView workbookViewId="0">
      <selection activeCell="B5" sqref="B5"/>
    </sheetView>
  </sheetViews>
  <sheetFormatPr defaultRowHeight="14.4" x14ac:dyDescent="0.3"/>
  <cols>
    <col min="1" max="1" width="18" customWidth="1"/>
    <col min="2" max="2" width="14.44140625" customWidth="1"/>
    <col min="3" max="3" width="14.6640625" customWidth="1"/>
  </cols>
  <sheetData>
    <row r="1" spans="1:3" x14ac:dyDescent="0.3">
      <c r="A1" s="1" t="s">
        <v>1</v>
      </c>
      <c r="B1" s="1" t="s">
        <v>64</v>
      </c>
      <c r="C1" s="1" t="s">
        <v>65</v>
      </c>
    </row>
    <row r="2" spans="1:3" x14ac:dyDescent="0.3">
      <c r="A2" t="s">
        <v>7</v>
      </c>
      <c r="B2" t="s">
        <v>66</v>
      </c>
      <c r="C2" t="s">
        <v>67</v>
      </c>
    </row>
    <row r="3" spans="1:3" x14ac:dyDescent="0.3">
      <c r="A3" t="s">
        <v>35</v>
      </c>
      <c r="B3" t="s">
        <v>68</v>
      </c>
      <c r="C3" t="s">
        <v>67</v>
      </c>
    </row>
    <row r="4" spans="1:3" x14ac:dyDescent="0.3">
      <c r="A4" t="s">
        <v>13</v>
      </c>
      <c r="B4" t="s">
        <v>69</v>
      </c>
      <c r="C4" t="s">
        <v>67</v>
      </c>
    </row>
    <row r="5" spans="1:3" x14ac:dyDescent="0.3">
      <c r="A5" t="s">
        <v>19</v>
      </c>
      <c r="B5" t="s">
        <v>70</v>
      </c>
      <c r="C5" t="s">
        <v>71</v>
      </c>
    </row>
    <row r="6" spans="1:3" x14ac:dyDescent="0.3">
      <c r="A6" t="s">
        <v>25</v>
      </c>
      <c r="B6" t="s">
        <v>72</v>
      </c>
      <c r="C6" t="s">
        <v>71</v>
      </c>
    </row>
    <row r="7" spans="1:3" x14ac:dyDescent="0.3">
      <c r="A7" t="s">
        <v>5</v>
      </c>
      <c r="B7" t="s">
        <v>73</v>
      </c>
      <c r="C7" t="s">
        <v>71</v>
      </c>
    </row>
    <row r="8" spans="1:3" x14ac:dyDescent="0.3">
      <c r="A8" t="s">
        <v>17</v>
      </c>
      <c r="B8" t="s">
        <v>74</v>
      </c>
      <c r="C8" t="s">
        <v>75</v>
      </c>
    </row>
    <row r="9" spans="1:3" x14ac:dyDescent="0.3">
      <c r="A9" t="s">
        <v>15</v>
      </c>
      <c r="B9" t="s">
        <v>76</v>
      </c>
      <c r="C9" t="s">
        <v>75</v>
      </c>
    </row>
    <row r="10" spans="1:3" x14ac:dyDescent="0.3">
      <c r="A10" t="s">
        <v>10</v>
      </c>
      <c r="B10" t="s">
        <v>77</v>
      </c>
      <c r="C10" t="s">
        <v>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workbookViewId="0">
      <selection activeCell="K16" sqref="K16"/>
    </sheetView>
  </sheetViews>
  <sheetFormatPr defaultRowHeight="14.4" x14ac:dyDescent="0.3"/>
  <cols>
    <col min="1" max="1" width="19" customWidth="1"/>
    <col min="2" max="2" width="18.88671875" customWidth="1"/>
    <col min="3" max="3" width="19" customWidth="1"/>
    <col min="4" max="4" width="15.77734375" style="2" customWidth="1"/>
    <col min="5" max="5" width="21.88671875" customWidth="1"/>
  </cols>
  <sheetData>
    <row r="1" spans="1:5" s="1" customFormat="1" x14ac:dyDescent="0.3">
      <c r="A1" s="4" t="s">
        <v>123</v>
      </c>
      <c r="B1" s="4" t="s">
        <v>0</v>
      </c>
      <c r="C1" s="1" t="s">
        <v>1</v>
      </c>
      <c r="D1" s="1" t="s">
        <v>2</v>
      </c>
      <c r="E1" s="7" t="s">
        <v>3</v>
      </c>
    </row>
    <row r="2" spans="1:5" x14ac:dyDescent="0.3">
      <c r="A2" t="s">
        <v>6</v>
      </c>
      <c r="B2" s="5">
        <v>1019</v>
      </c>
      <c r="C2" t="s">
        <v>5</v>
      </c>
      <c r="D2">
        <v>4</v>
      </c>
      <c r="E2" s="8">
        <v>45298</v>
      </c>
    </row>
    <row r="3" spans="1:5" x14ac:dyDescent="0.3">
      <c r="A3" t="s">
        <v>8</v>
      </c>
      <c r="B3" s="5">
        <v>1001</v>
      </c>
      <c r="C3" t="s">
        <v>7</v>
      </c>
      <c r="D3">
        <v>5</v>
      </c>
      <c r="E3" s="8">
        <v>45298</v>
      </c>
    </row>
    <row r="4" spans="1:5" x14ac:dyDescent="0.3">
      <c r="A4" t="s">
        <v>9</v>
      </c>
      <c r="B4" s="5">
        <v>1015</v>
      </c>
      <c r="C4" t="s">
        <v>5</v>
      </c>
      <c r="D4">
        <v>7</v>
      </c>
      <c r="E4" s="8">
        <v>45300</v>
      </c>
    </row>
    <row r="5" spans="1:5" x14ac:dyDescent="0.3">
      <c r="A5" t="s">
        <v>11</v>
      </c>
      <c r="B5" s="5">
        <v>1009</v>
      </c>
      <c r="C5" t="s">
        <v>10</v>
      </c>
      <c r="D5">
        <v>4</v>
      </c>
      <c r="E5" s="8">
        <v>45301</v>
      </c>
    </row>
    <row r="6" spans="1:5" x14ac:dyDescent="0.3">
      <c r="A6" t="s">
        <v>12</v>
      </c>
      <c r="B6" s="5">
        <v>1010</v>
      </c>
      <c r="C6" t="s">
        <v>10</v>
      </c>
      <c r="D6">
        <v>8</v>
      </c>
      <c r="E6" s="8">
        <v>45302</v>
      </c>
    </row>
    <row r="7" spans="1:5" x14ac:dyDescent="0.3">
      <c r="A7" t="s">
        <v>14</v>
      </c>
      <c r="B7" s="5">
        <v>1009</v>
      </c>
      <c r="C7" t="s">
        <v>13</v>
      </c>
      <c r="D7">
        <v>4</v>
      </c>
      <c r="E7" s="8">
        <v>45305</v>
      </c>
    </row>
    <row r="8" spans="1:5" x14ac:dyDescent="0.3">
      <c r="A8" t="s">
        <v>16</v>
      </c>
      <c r="B8" s="5">
        <v>1007</v>
      </c>
      <c r="C8" t="s">
        <v>15</v>
      </c>
      <c r="D8">
        <v>10</v>
      </c>
      <c r="E8" s="8">
        <v>45314</v>
      </c>
    </row>
    <row r="9" spans="1:5" x14ac:dyDescent="0.3">
      <c r="A9" t="s">
        <v>18</v>
      </c>
      <c r="B9" s="5">
        <v>1009</v>
      </c>
      <c r="C9" t="s">
        <v>17</v>
      </c>
      <c r="D9">
        <v>4</v>
      </c>
      <c r="E9" s="8">
        <v>45316</v>
      </c>
    </row>
    <row r="10" spans="1:5" x14ac:dyDescent="0.3">
      <c r="A10" t="s">
        <v>20</v>
      </c>
      <c r="B10" s="5">
        <v>1020</v>
      </c>
      <c r="C10" t="s">
        <v>19</v>
      </c>
      <c r="D10">
        <v>7</v>
      </c>
      <c r="E10" s="8">
        <v>45317</v>
      </c>
    </row>
    <row r="11" spans="1:5" x14ac:dyDescent="0.3">
      <c r="A11" t="s">
        <v>21</v>
      </c>
      <c r="B11" s="5">
        <v>1004</v>
      </c>
      <c r="C11" t="s">
        <v>15</v>
      </c>
      <c r="D11">
        <v>8</v>
      </c>
      <c r="E11" s="8">
        <v>45317</v>
      </c>
    </row>
    <row r="12" spans="1:5" x14ac:dyDescent="0.3">
      <c r="A12" t="s">
        <v>22</v>
      </c>
      <c r="B12" s="5">
        <v>1013</v>
      </c>
      <c r="C12" t="s">
        <v>13</v>
      </c>
      <c r="D12">
        <v>10</v>
      </c>
      <c r="E12" s="8">
        <v>45317</v>
      </c>
    </row>
    <row r="13" spans="1:5" x14ac:dyDescent="0.3">
      <c r="A13" t="s">
        <v>23</v>
      </c>
      <c r="B13" s="5">
        <v>1018</v>
      </c>
      <c r="C13" t="s">
        <v>15</v>
      </c>
      <c r="D13">
        <v>4</v>
      </c>
      <c r="E13" s="8">
        <v>45318</v>
      </c>
    </row>
    <row r="14" spans="1:5" x14ac:dyDescent="0.3">
      <c r="A14" t="s">
        <v>24</v>
      </c>
      <c r="B14" s="5">
        <v>1012</v>
      </c>
      <c r="C14" t="s">
        <v>15</v>
      </c>
      <c r="D14">
        <v>8</v>
      </c>
      <c r="E14" s="8">
        <v>45320</v>
      </c>
    </row>
    <row r="15" spans="1:5" x14ac:dyDescent="0.3">
      <c r="A15" t="s">
        <v>26</v>
      </c>
      <c r="B15" s="5">
        <v>1014</v>
      </c>
      <c r="C15" t="s">
        <v>25</v>
      </c>
      <c r="D15">
        <v>2</v>
      </c>
      <c r="E15" s="8">
        <v>45324</v>
      </c>
    </row>
    <row r="16" spans="1:5" x14ac:dyDescent="0.3">
      <c r="A16" t="s">
        <v>27</v>
      </c>
      <c r="B16" s="5">
        <v>1015</v>
      </c>
      <c r="C16" t="s">
        <v>17</v>
      </c>
      <c r="D16">
        <v>1</v>
      </c>
      <c r="E16" s="8">
        <v>45332</v>
      </c>
    </row>
    <row r="17" spans="1:5" x14ac:dyDescent="0.3">
      <c r="A17" t="s">
        <v>28</v>
      </c>
      <c r="B17" s="5">
        <v>1019</v>
      </c>
      <c r="C17" t="s">
        <v>13</v>
      </c>
      <c r="D17">
        <v>9</v>
      </c>
      <c r="E17" s="8">
        <v>45343</v>
      </c>
    </row>
    <row r="18" spans="1:5" x14ac:dyDescent="0.3">
      <c r="A18" t="s">
        <v>29</v>
      </c>
      <c r="B18" s="5">
        <v>1003</v>
      </c>
      <c r="C18" t="s">
        <v>19</v>
      </c>
      <c r="D18">
        <v>7</v>
      </c>
      <c r="E18" s="8">
        <v>45344</v>
      </c>
    </row>
    <row r="19" spans="1:5" x14ac:dyDescent="0.3">
      <c r="A19" t="s">
        <v>30</v>
      </c>
      <c r="B19" s="5">
        <v>1011</v>
      </c>
      <c r="C19" t="s">
        <v>7</v>
      </c>
      <c r="D19">
        <v>10</v>
      </c>
      <c r="E19" s="8">
        <v>45345</v>
      </c>
    </row>
    <row r="20" spans="1:5" x14ac:dyDescent="0.3">
      <c r="A20" t="s">
        <v>31</v>
      </c>
      <c r="B20" s="5">
        <v>1008</v>
      </c>
      <c r="C20" t="s">
        <v>5</v>
      </c>
      <c r="D20">
        <v>4</v>
      </c>
      <c r="E20" s="8">
        <v>45345</v>
      </c>
    </row>
    <row r="21" spans="1:5" x14ac:dyDescent="0.3">
      <c r="A21" t="s">
        <v>32</v>
      </c>
      <c r="B21" s="5">
        <v>1015</v>
      </c>
      <c r="C21" t="s">
        <v>5</v>
      </c>
      <c r="D21">
        <v>4</v>
      </c>
      <c r="E21" s="8">
        <v>45348</v>
      </c>
    </row>
    <row r="22" spans="1:5" x14ac:dyDescent="0.3">
      <c r="A22" t="s">
        <v>33</v>
      </c>
      <c r="B22" s="5">
        <v>1011</v>
      </c>
      <c r="C22" t="s">
        <v>15</v>
      </c>
      <c r="D22">
        <v>2</v>
      </c>
      <c r="E22" s="8">
        <v>45348</v>
      </c>
    </row>
    <row r="23" spans="1:5" x14ac:dyDescent="0.3">
      <c r="A23" t="s">
        <v>34</v>
      </c>
      <c r="B23" s="5">
        <v>1003</v>
      </c>
      <c r="C23" t="s">
        <v>7</v>
      </c>
      <c r="D23">
        <v>9</v>
      </c>
      <c r="E23" s="8">
        <v>45352</v>
      </c>
    </row>
    <row r="24" spans="1:5" x14ac:dyDescent="0.3">
      <c r="A24" t="s">
        <v>36</v>
      </c>
      <c r="B24" s="5">
        <v>1018</v>
      </c>
      <c r="C24" t="s">
        <v>35</v>
      </c>
      <c r="D24">
        <v>6</v>
      </c>
      <c r="E24" s="8">
        <v>45354</v>
      </c>
    </row>
    <row r="25" spans="1:5" x14ac:dyDescent="0.3">
      <c r="A25" t="s">
        <v>37</v>
      </c>
      <c r="B25" s="5">
        <v>1008</v>
      </c>
      <c r="C25" t="s">
        <v>13</v>
      </c>
      <c r="D25">
        <v>9</v>
      </c>
      <c r="E25" s="8">
        <v>45372</v>
      </c>
    </row>
    <row r="26" spans="1:5" x14ac:dyDescent="0.3">
      <c r="A26" t="s">
        <v>38</v>
      </c>
      <c r="B26" s="5">
        <v>1011</v>
      </c>
      <c r="C26" t="s">
        <v>17</v>
      </c>
      <c r="D26">
        <v>8</v>
      </c>
      <c r="E26" s="8">
        <v>45381</v>
      </c>
    </row>
    <row r="27" spans="1:5" x14ac:dyDescent="0.3">
      <c r="A27" t="s">
        <v>39</v>
      </c>
      <c r="B27" s="5">
        <v>1007</v>
      </c>
      <c r="C27" t="s">
        <v>5</v>
      </c>
      <c r="D27">
        <v>8</v>
      </c>
      <c r="E27" s="8">
        <v>45382</v>
      </c>
    </row>
    <row r="28" spans="1:5" x14ac:dyDescent="0.3">
      <c r="A28" t="s">
        <v>40</v>
      </c>
      <c r="B28" s="5">
        <v>1016</v>
      </c>
      <c r="C28" t="s">
        <v>17</v>
      </c>
      <c r="D28">
        <v>10</v>
      </c>
      <c r="E28" s="8">
        <v>45384</v>
      </c>
    </row>
    <row r="29" spans="1:5" x14ac:dyDescent="0.3">
      <c r="A29" t="s">
        <v>41</v>
      </c>
      <c r="B29" s="5">
        <v>1013</v>
      </c>
      <c r="C29" t="s">
        <v>25</v>
      </c>
      <c r="D29">
        <v>1</v>
      </c>
      <c r="E29" s="8">
        <v>45392</v>
      </c>
    </row>
    <row r="30" spans="1:5" x14ac:dyDescent="0.3">
      <c r="A30" t="s">
        <v>42</v>
      </c>
      <c r="B30" s="5">
        <v>1010</v>
      </c>
      <c r="C30" t="s">
        <v>25</v>
      </c>
      <c r="D30">
        <v>6</v>
      </c>
      <c r="E30" s="8">
        <v>45396</v>
      </c>
    </row>
    <row r="31" spans="1:5" x14ac:dyDescent="0.3">
      <c r="A31" t="s">
        <v>43</v>
      </c>
      <c r="B31" s="5">
        <v>1002</v>
      </c>
      <c r="C31" t="s">
        <v>7</v>
      </c>
      <c r="D31">
        <v>2</v>
      </c>
      <c r="E31" s="8">
        <v>45397</v>
      </c>
    </row>
    <row r="32" spans="1:5" x14ac:dyDescent="0.3">
      <c r="A32" t="s">
        <v>44</v>
      </c>
      <c r="B32" s="5">
        <v>1007</v>
      </c>
      <c r="C32" t="s">
        <v>10</v>
      </c>
      <c r="D32">
        <v>1</v>
      </c>
      <c r="E32" s="8">
        <v>45398</v>
      </c>
    </row>
    <row r="33" spans="1:5" x14ac:dyDescent="0.3">
      <c r="A33" t="s">
        <v>45</v>
      </c>
      <c r="B33" s="5">
        <v>1009</v>
      </c>
      <c r="C33" t="s">
        <v>35</v>
      </c>
      <c r="D33">
        <v>9</v>
      </c>
      <c r="E33" s="8">
        <v>45401</v>
      </c>
    </row>
    <row r="34" spans="1:5" x14ac:dyDescent="0.3">
      <c r="A34" t="s">
        <v>46</v>
      </c>
      <c r="B34" s="5">
        <v>1005</v>
      </c>
      <c r="C34" t="s">
        <v>5</v>
      </c>
      <c r="D34">
        <v>6</v>
      </c>
      <c r="E34" s="8">
        <v>45404</v>
      </c>
    </row>
    <row r="35" spans="1:5" x14ac:dyDescent="0.3">
      <c r="A35" t="s">
        <v>47</v>
      </c>
      <c r="B35" s="5">
        <v>1019</v>
      </c>
      <c r="C35" t="s">
        <v>13</v>
      </c>
      <c r="D35">
        <v>8</v>
      </c>
      <c r="E35" s="8">
        <v>45406</v>
      </c>
    </row>
    <row r="36" spans="1:5" x14ac:dyDescent="0.3">
      <c r="A36" t="s">
        <v>48</v>
      </c>
      <c r="B36" s="5">
        <v>1006</v>
      </c>
      <c r="C36" t="s">
        <v>19</v>
      </c>
      <c r="D36">
        <v>5</v>
      </c>
      <c r="E36" s="8">
        <v>45420</v>
      </c>
    </row>
    <row r="37" spans="1:5" x14ac:dyDescent="0.3">
      <c r="A37" t="s">
        <v>49</v>
      </c>
      <c r="B37" s="5">
        <v>1010</v>
      </c>
      <c r="C37" t="s">
        <v>35</v>
      </c>
      <c r="D37">
        <v>7</v>
      </c>
      <c r="E37" s="8">
        <v>45425</v>
      </c>
    </row>
    <row r="38" spans="1:5" x14ac:dyDescent="0.3">
      <c r="A38" t="s">
        <v>50</v>
      </c>
      <c r="B38" s="5">
        <v>1009</v>
      </c>
      <c r="C38" t="s">
        <v>17</v>
      </c>
      <c r="D38">
        <v>8</v>
      </c>
      <c r="E38" s="8">
        <v>45425</v>
      </c>
    </row>
    <row r="39" spans="1:5" x14ac:dyDescent="0.3">
      <c r="A39" t="s">
        <v>51</v>
      </c>
      <c r="B39" s="5">
        <v>1014</v>
      </c>
      <c r="C39" t="s">
        <v>17</v>
      </c>
      <c r="D39">
        <v>3</v>
      </c>
      <c r="E39" s="8">
        <v>45426</v>
      </c>
    </row>
    <row r="40" spans="1:5" x14ac:dyDescent="0.3">
      <c r="A40" t="s">
        <v>52</v>
      </c>
      <c r="B40" s="5">
        <v>1014</v>
      </c>
      <c r="C40" t="s">
        <v>10</v>
      </c>
      <c r="D40">
        <v>6</v>
      </c>
      <c r="E40" s="8">
        <v>45426</v>
      </c>
    </row>
    <row r="41" spans="1:5" x14ac:dyDescent="0.3">
      <c r="A41" t="s">
        <v>53</v>
      </c>
      <c r="B41" s="5">
        <v>1020</v>
      </c>
      <c r="C41" t="s">
        <v>25</v>
      </c>
      <c r="D41">
        <v>9</v>
      </c>
      <c r="E41" s="8">
        <v>45436</v>
      </c>
    </row>
    <row r="42" spans="1:5" x14ac:dyDescent="0.3">
      <c r="A42" t="s">
        <v>54</v>
      </c>
      <c r="B42" s="5">
        <v>1008</v>
      </c>
      <c r="C42" t="s">
        <v>25</v>
      </c>
      <c r="D42">
        <v>5</v>
      </c>
      <c r="E42" s="8">
        <v>45439</v>
      </c>
    </row>
    <row r="43" spans="1:5" x14ac:dyDescent="0.3">
      <c r="A43" t="s">
        <v>55</v>
      </c>
      <c r="B43" s="5">
        <v>1005</v>
      </c>
      <c r="C43" t="s">
        <v>35</v>
      </c>
      <c r="D43">
        <v>9</v>
      </c>
      <c r="E43" s="8">
        <v>45442</v>
      </c>
    </row>
    <row r="44" spans="1:5" x14ac:dyDescent="0.3">
      <c r="A44" t="s">
        <v>56</v>
      </c>
      <c r="B44" s="5">
        <v>1010</v>
      </c>
      <c r="C44" t="s">
        <v>5</v>
      </c>
      <c r="D44">
        <v>7</v>
      </c>
      <c r="E44" s="8">
        <v>45443</v>
      </c>
    </row>
    <row r="45" spans="1:5" x14ac:dyDescent="0.3">
      <c r="A45" t="s">
        <v>57</v>
      </c>
      <c r="B45" s="5">
        <v>1012</v>
      </c>
      <c r="C45" t="s">
        <v>17</v>
      </c>
      <c r="D45">
        <v>4</v>
      </c>
      <c r="E45" s="8">
        <v>45443</v>
      </c>
    </row>
    <row r="46" spans="1:5" x14ac:dyDescent="0.3">
      <c r="A46" t="s">
        <v>58</v>
      </c>
      <c r="B46" s="5">
        <v>1017</v>
      </c>
      <c r="C46" t="s">
        <v>13</v>
      </c>
      <c r="D46">
        <v>4</v>
      </c>
      <c r="E46" s="8">
        <v>45444</v>
      </c>
    </row>
    <row r="47" spans="1:5" x14ac:dyDescent="0.3">
      <c r="A47" t="s">
        <v>59</v>
      </c>
      <c r="B47" s="5">
        <v>1006</v>
      </c>
      <c r="C47" t="s">
        <v>17</v>
      </c>
      <c r="D47">
        <v>7</v>
      </c>
      <c r="E47" s="8">
        <v>45445</v>
      </c>
    </row>
    <row r="48" spans="1:5" x14ac:dyDescent="0.3">
      <c r="A48" t="s">
        <v>60</v>
      </c>
      <c r="B48" s="5">
        <v>1005</v>
      </c>
      <c r="C48" t="s">
        <v>5</v>
      </c>
      <c r="D48">
        <v>3</v>
      </c>
      <c r="E48" s="8">
        <v>45448</v>
      </c>
    </row>
    <row r="49" spans="1:5" x14ac:dyDescent="0.3">
      <c r="A49" t="s">
        <v>61</v>
      </c>
      <c r="B49" s="5">
        <v>1015</v>
      </c>
      <c r="C49" t="s">
        <v>5</v>
      </c>
      <c r="D49">
        <v>8</v>
      </c>
      <c r="E49" s="8">
        <v>45450</v>
      </c>
    </row>
    <row r="50" spans="1:5" x14ac:dyDescent="0.3">
      <c r="A50" t="s">
        <v>62</v>
      </c>
      <c r="B50" s="5">
        <v>1007</v>
      </c>
      <c r="C50" t="s">
        <v>13</v>
      </c>
      <c r="D50">
        <v>3</v>
      </c>
      <c r="E50" s="8">
        <v>45451</v>
      </c>
    </row>
    <row r="51" spans="1:5" x14ac:dyDescent="0.3">
      <c r="A51" t="s">
        <v>63</v>
      </c>
      <c r="B51" s="5">
        <v>1006</v>
      </c>
      <c r="C51" t="s">
        <v>5</v>
      </c>
      <c r="D51">
        <v>8</v>
      </c>
      <c r="E51" s="8">
        <v>45456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127C-0EB5-4CF3-ACE6-21E963BDD25F}">
  <dimension ref="A1:G51"/>
  <sheetViews>
    <sheetView showGridLines="0" workbookViewId="0">
      <selection activeCell="I21" sqref="I21"/>
    </sheetView>
  </sheetViews>
  <sheetFormatPr defaultRowHeight="14.4" x14ac:dyDescent="0.3"/>
  <cols>
    <col min="1" max="1" width="18.6640625" customWidth="1"/>
    <col min="2" max="2" width="17.5546875" customWidth="1"/>
    <col min="3" max="3" width="14.88671875" customWidth="1"/>
    <col min="4" max="4" width="16" style="2" customWidth="1"/>
    <col min="5" max="5" width="18.21875" customWidth="1"/>
    <col min="6" max="6" width="18.88671875" customWidth="1"/>
    <col min="7" max="7" width="18.77734375" customWidth="1"/>
  </cols>
  <sheetData>
    <row r="1" spans="1:7" s="1" customFormat="1" x14ac:dyDescent="0.3">
      <c r="A1" s="1" t="s">
        <v>4</v>
      </c>
      <c r="B1" s="4" t="s">
        <v>0</v>
      </c>
      <c r="C1" s="1" t="s">
        <v>1</v>
      </c>
      <c r="D1" s="1" t="s">
        <v>2</v>
      </c>
      <c r="E1" s="7" t="s">
        <v>3</v>
      </c>
      <c r="F1" s="1" t="s">
        <v>78</v>
      </c>
      <c r="G1" s="1" t="s">
        <v>124</v>
      </c>
    </row>
    <row r="2" spans="1:7" x14ac:dyDescent="0.3">
      <c r="A2" t="s">
        <v>6</v>
      </c>
      <c r="B2" s="5">
        <v>1019</v>
      </c>
      <c r="C2" t="s">
        <v>5</v>
      </c>
      <c r="D2">
        <v>4</v>
      </c>
      <c r="E2" s="8">
        <v>45298</v>
      </c>
      <c r="F2" t="str">
        <f>VLOOKUP(tab_vendasEX1[[#This Row],[CODIGO_PRODUTO]],tab_produtos[],2,0)</f>
        <v>Joystick</v>
      </c>
      <c r="G2" s="9">
        <f>VLOOKUP(tab_vendasEX1[[#This Row],[CODIGO_PRODUTO]],tab_produtos[],3,0)</f>
        <v>250</v>
      </c>
    </row>
    <row r="3" spans="1:7" x14ac:dyDescent="0.3">
      <c r="A3" t="s">
        <v>8</v>
      </c>
      <c r="B3" s="5">
        <v>1001</v>
      </c>
      <c r="C3" t="s">
        <v>7</v>
      </c>
      <c r="D3">
        <v>5</v>
      </c>
      <c r="E3" s="8">
        <v>45298</v>
      </c>
      <c r="F3" t="str">
        <f>VLOOKUP(tab_vendasEX1[[#This Row],[CODIGO_PRODUTO]],tab_produtos[],2,0)</f>
        <v>Notebook</v>
      </c>
      <c r="G3" s="9">
        <f>VLOOKUP(tab_vendasEX1[[#This Row],[CODIGO_PRODUTO]],tab_produtos[],3,0)</f>
        <v>3500</v>
      </c>
    </row>
    <row r="4" spans="1:7" x14ac:dyDescent="0.3">
      <c r="A4" t="s">
        <v>9</v>
      </c>
      <c r="B4" s="5">
        <v>1015</v>
      </c>
      <c r="C4" t="s">
        <v>5</v>
      </c>
      <c r="D4">
        <v>7</v>
      </c>
      <c r="E4" s="8">
        <v>45300</v>
      </c>
      <c r="F4" t="str">
        <f>VLOOKUP(tab_vendasEX1[[#This Row],[CODIGO_PRODUTO]],tab_produtos[],2,0)</f>
        <v>Carregador</v>
      </c>
      <c r="G4" s="9">
        <f>VLOOKUP(tab_vendasEX1[[#This Row],[CODIGO_PRODUTO]],tab_produtos[],3,0)</f>
        <v>100</v>
      </c>
    </row>
    <row r="5" spans="1:7" x14ac:dyDescent="0.3">
      <c r="A5" t="s">
        <v>11</v>
      </c>
      <c r="B5" s="5">
        <v>1009</v>
      </c>
      <c r="C5" t="s">
        <v>10</v>
      </c>
      <c r="D5">
        <v>4</v>
      </c>
      <c r="E5" s="8">
        <v>45301</v>
      </c>
      <c r="F5" t="str">
        <f>VLOOKUP(tab_vendasEX1[[#This Row],[CODIGO_PRODUTO]],tab_produtos[],2,0)</f>
        <v>Fone de Ouvido</v>
      </c>
      <c r="G5" s="9">
        <f>VLOOKUP(tab_vendasEX1[[#This Row],[CODIGO_PRODUTO]],tab_produtos[],3,0)</f>
        <v>200</v>
      </c>
    </row>
    <row r="6" spans="1:7" x14ac:dyDescent="0.3">
      <c r="A6" t="s">
        <v>12</v>
      </c>
      <c r="B6" s="5">
        <v>1010</v>
      </c>
      <c r="C6" t="s">
        <v>10</v>
      </c>
      <c r="D6">
        <v>8</v>
      </c>
      <c r="E6" s="8">
        <v>45302</v>
      </c>
      <c r="F6" t="str">
        <f>VLOOKUP(tab_vendasEX1[[#This Row],[CODIGO_PRODUTO]],tab_produtos[],2,0)</f>
        <v>Smartwatch</v>
      </c>
      <c r="G6" s="9">
        <f>VLOOKUP(tab_vendasEX1[[#This Row],[CODIGO_PRODUTO]],tab_produtos[],3,0)</f>
        <v>800</v>
      </c>
    </row>
    <row r="7" spans="1:7" x14ac:dyDescent="0.3">
      <c r="A7" t="s">
        <v>14</v>
      </c>
      <c r="B7" s="5">
        <v>1009</v>
      </c>
      <c r="C7" t="s">
        <v>13</v>
      </c>
      <c r="D7">
        <v>4</v>
      </c>
      <c r="E7" s="8">
        <v>45305</v>
      </c>
      <c r="F7" t="str">
        <f>VLOOKUP(tab_vendasEX1[[#This Row],[CODIGO_PRODUTO]],tab_produtos[],2,0)</f>
        <v>Fone de Ouvido</v>
      </c>
      <c r="G7" s="9">
        <f>VLOOKUP(tab_vendasEX1[[#This Row],[CODIGO_PRODUTO]],tab_produtos[],3,0)</f>
        <v>200</v>
      </c>
    </row>
    <row r="8" spans="1:7" x14ac:dyDescent="0.3">
      <c r="A8" t="s">
        <v>16</v>
      </c>
      <c r="B8" s="5">
        <v>1007</v>
      </c>
      <c r="C8" t="s">
        <v>15</v>
      </c>
      <c r="D8">
        <v>10</v>
      </c>
      <c r="E8" s="8">
        <v>45314</v>
      </c>
      <c r="F8" t="str">
        <f>VLOOKUP(tab_vendasEX1[[#This Row],[CODIGO_PRODUTO]],tab_produtos[],2,0)</f>
        <v>Impressora</v>
      </c>
      <c r="G8" s="9">
        <f>VLOOKUP(tab_vendasEX1[[#This Row],[CODIGO_PRODUTO]],tab_produtos[],3,0)</f>
        <v>600</v>
      </c>
    </row>
    <row r="9" spans="1:7" x14ac:dyDescent="0.3">
      <c r="A9" t="s">
        <v>18</v>
      </c>
      <c r="B9" s="5">
        <v>1009</v>
      </c>
      <c r="C9" t="s">
        <v>17</v>
      </c>
      <c r="D9">
        <v>4</v>
      </c>
      <c r="E9" s="8">
        <v>45316</v>
      </c>
      <c r="F9" t="str">
        <f>VLOOKUP(tab_vendasEX1[[#This Row],[CODIGO_PRODUTO]],tab_produtos[],2,0)</f>
        <v>Fone de Ouvido</v>
      </c>
      <c r="G9" s="9">
        <f>VLOOKUP(tab_vendasEX1[[#This Row],[CODIGO_PRODUTO]],tab_produtos[],3,0)</f>
        <v>200</v>
      </c>
    </row>
    <row r="10" spans="1:7" x14ac:dyDescent="0.3">
      <c r="A10" t="s">
        <v>20</v>
      </c>
      <c r="B10" s="5">
        <v>1020</v>
      </c>
      <c r="C10" t="s">
        <v>19</v>
      </c>
      <c r="D10">
        <v>7</v>
      </c>
      <c r="E10" s="8">
        <v>45317</v>
      </c>
      <c r="F10" t="str">
        <f>VLOOKUP(tab_vendasEX1[[#This Row],[CODIGO_PRODUTO]],tab_produtos[],2,0)</f>
        <v>Adaptador HDMI</v>
      </c>
      <c r="G10" s="9">
        <f>VLOOKUP(tab_vendasEX1[[#This Row],[CODIGO_PRODUTO]],tab_produtos[],3,0)</f>
        <v>60</v>
      </c>
    </row>
    <row r="11" spans="1:7" x14ac:dyDescent="0.3">
      <c r="A11" t="s">
        <v>21</v>
      </c>
      <c r="B11" s="5">
        <v>1004</v>
      </c>
      <c r="C11" t="s">
        <v>15</v>
      </c>
      <c r="D11">
        <v>8</v>
      </c>
      <c r="E11" s="8">
        <v>45317</v>
      </c>
      <c r="F11" t="str">
        <f>VLOOKUP(tab_vendasEX1[[#This Row],[CODIGO_PRODUTO]],tab_produtos[],2,0)</f>
        <v>Teclado</v>
      </c>
      <c r="G11" s="9">
        <f>VLOOKUP(tab_vendasEX1[[#This Row],[CODIGO_PRODUTO]],tab_produtos[],3,0)</f>
        <v>150</v>
      </c>
    </row>
    <row r="12" spans="1:7" x14ac:dyDescent="0.3">
      <c r="A12" t="s">
        <v>22</v>
      </c>
      <c r="B12" s="5">
        <v>1013</v>
      </c>
      <c r="C12" t="s">
        <v>13</v>
      </c>
      <c r="D12">
        <v>10</v>
      </c>
      <c r="E12" s="8">
        <v>45317</v>
      </c>
      <c r="F12" t="str">
        <f>VLOOKUP(tab_vendasEX1[[#This Row],[CODIGO_PRODUTO]],tab_produtos[],2,0)</f>
        <v>Roteador</v>
      </c>
      <c r="G12" s="9">
        <f>VLOOKUP(tab_vendasEX1[[#This Row],[CODIGO_PRODUTO]],tab_produtos[],3,0)</f>
        <v>180</v>
      </c>
    </row>
    <row r="13" spans="1:7" x14ac:dyDescent="0.3">
      <c r="A13" t="s">
        <v>23</v>
      </c>
      <c r="B13" s="5">
        <v>1018</v>
      </c>
      <c r="C13" t="s">
        <v>15</v>
      </c>
      <c r="D13">
        <v>4</v>
      </c>
      <c r="E13" s="8">
        <v>45318</v>
      </c>
      <c r="F13" t="str">
        <f>VLOOKUP(tab_vendasEX1[[#This Row],[CODIGO_PRODUTO]],tab_produtos[],2,0)</f>
        <v>Projetor</v>
      </c>
      <c r="G13" s="9">
        <f>VLOOKUP(tab_vendasEX1[[#This Row],[CODIGO_PRODUTO]],tab_produtos[],3,0)</f>
        <v>1800</v>
      </c>
    </row>
    <row r="14" spans="1:7" x14ac:dyDescent="0.3">
      <c r="A14" t="s">
        <v>24</v>
      </c>
      <c r="B14" s="5">
        <v>1012</v>
      </c>
      <c r="C14" t="s">
        <v>15</v>
      </c>
      <c r="D14">
        <v>8</v>
      </c>
      <c r="E14" s="8">
        <v>45320</v>
      </c>
      <c r="F14" t="str">
        <f>VLOOKUP(tab_vendasEX1[[#This Row],[CODIGO_PRODUTO]],tab_produtos[],2,0)</f>
        <v>Pen Drive</v>
      </c>
      <c r="G14" s="9">
        <f>VLOOKUP(tab_vendasEX1[[#This Row],[CODIGO_PRODUTO]],tab_produtos[],3,0)</f>
        <v>50</v>
      </c>
    </row>
    <row r="15" spans="1:7" x14ac:dyDescent="0.3">
      <c r="A15" t="s">
        <v>26</v>
      </c>
      <c r="B15" s="5">
        <v>1014</v>
      </c>
      <c r="C15" t="s">
        <v>25</v>
      </c>
      <c r="D15">
        <v>2</v>
      </c>
      <c r="E15" s="8">
        <v>45324</v>
      </c>
      <c r="F15" t="str">
        <f>VLOOKUP(tab_vendasEX1[[#This Row],[CODIGO_PRODUTO]],tab_produtos[],2,0)</f>
        <v>Microfone</v>
      </c>
      <c r="G15" s="9">
        <f>VLOOKUP(tab_vendasEX1[[#This Row],[CODIGO_PRODUTO]],tab_produtos[],3,0)</f>
        <v>150</v>
      </c>
    </row>
    <row r="16" spans="1:7" x14ac:dyDescent="0.3">
      <c r="A16" t="s">
        <v>27</v>
      </c>
      <c r="B16" s="5">
        <v>1015</v>
      </c>
      <c r="C16" t="s">
        <v>17</v>
      </c>
      <c r="D16">
        <v>1</v>
      </c>
      <c r="E16" s="8">
        <v>45332</v>
      </c>
      <c r="F16" t="str">
        <f>VLOOKUP(tab_vendasEX1[[#This Row],[CODIGO_PRODUTO]],tab_produtos[],2,0)</f>
        <v>Carregador</v>
      </c>
      <c r="G16" s="9">
        <f>VLOOKUP(tab_vendasEX1[[#This Row],[CODIGO_PRODUTO]],tab_produtos[],3,0)</f>
        <v>100</v>
      </c>
    </row>
    <row r="17" spans="1:7" x14ac:dyDescent="0.3">
      <c r="A17" t="s">
        <v>28</v>
      </c>
      <c r="B17" s="5">
        <v>1019</v>
      </c>
      <c r="C17" t="s">
        <v>13</v>
      </c>
      <c r="D17">
        <v>9</v>
      </c>
      <c r="E17" s="8">
        <v>45343</v>
      </c>
      <c r="F17" t="str">
        <f>VLOOKUP(tab_vendasEX1[[#This Row],[CODIGO_PRODUTO]],tab_produtos[],2,0)</f>
        <v>Joystick</v>
      </c>
      <c r="G17" s="9">
        <f>VLOOKUP(tab_vendasEX1[[#This Row],[CODIGO_PRODUTO]],tab_produtos[],3,0)</f>
        <v>250</v>
      </c>
    </row>
    <row r="18" spans="1:7" x14ac:dyDescent="0.3">
      <c r="A18" t="s">
        <v>29</v>
      </c>
      <c r="B18" s="5">
        <v>1003</v>
      </c>
      <c r="C18" t="s">
        <v>19</v>
      </c>
      <c r="D18">
        <v>7</v>
      </c>
      <c r="E18" s="8">
        <v>45344</v>
      </c>
      <c r="F18" t="str">
        <f>VLOOKUP(tab_vendasEX1[[#This Row],[CODIGO_PRODUTO]],tab_produtos[],2,0)</f>
        <v>Tablet</v>
      </c>
      <c r="G18" s="9">
        <f>VLOOKUP(tab_vendasEX1[[#This Row],[CODIGO_PRODUTO]],tab_produtos[],3,0)</f>
        <v>1200</v>
      </c>
    </row>
    <row r="19" spans="1:7" x14ac:dyDescent="0.3">
      <c r="A19" t="s">
        <v>30</v>
      </c>
      <c r="B19" s="5">
        <v>1011</v>
      </c>
      <c r="C19" t="s">
        <v>7</v>
      </c>
      <c r="D19">
        <v>10</v>
      </c>
      <c r="E19" s="8">
        <v>45345</v>
      </c>
      <c r="F19" t="str">
        <f>VLOOKUP(tab_vendasEX1[[#This Row],[CODIGO_PRODUTO]],tab_produtos[],2,0)</f>
        <v>HD Externo</v>
      </c>
      <c r="G19" s="9">
        <f>VLOOKUP(tab_vendasEX1[[#This Row],[CODIGO_PRODUTO]],tab_produtos[],3,0)</f>
        <v>300</v>
      </c>
    </row>
    <row r="20" spans="1:7" x14ac:dyDescent="0.3">
      <c r="A20" t="s">
        <v>31</v>
      </c>
      <c r="B20" s="5">
        <v>1008</v>
      </c>
      <c r="C20" t="s">
        <v>5</v>
      </c>
      <c r="D20">
        <v>4</v>
      </c>
      <c r="E20" s="8">
        <v>45345</v>
      </c>
      <c r="F20" t="str">
        <f>VLOOKUP(tab_vendasEX1[[#This Row],[CODIGO_PRODUTO]],tab_produtos[],2,0)</f>
        <v>Câmera</v>
      </c>
      <c r="G20" s="9">
        <f>VLOOKUP(tab_vendasEX1[[#This Row],[CODIGO_PRODUTO]],tab_produtos[],3,0)</f>
        <v>1200</v>
      </c>
    </row>
    <row r="21" spans="1:7" x14ac:dyDescent="0.3">
      <c r="A21" t="s">
        <v>32</v>
      </c>
      <c r="B21" s="5">
        <v>1015</v>
      </c>
      <c r="C21" t="s">
        <v>5</v>
      </c>
      <c r="D21">
        <v>4</v>
      </c>
      <c r="E21" s="8">
        <v>45348</v>
      </c>
      <c r="F21" t="str">
        <f>VLOOKUP(tab_vendasEX1[[#This Row],[CODIGO_PRODUTO]],tab_produtos[],2,0)</f>
        <v>Carregador</v>
      </c>
      <c r="G21" s="9">
        <f>VLOOKUP(tab_vendasEX1[[#This Row],[CODIGO_PRODUTO]],tab_produtos[],3,0)</f>
        <v>100</v>
      </c>
    </row>
    <row r="22" spans="1:7" x14ac:dyDescent="0.3">
      <c r="A22" t="s">
        <v>33</v>
      </c>
      <c r="B22" s="5">
        <v>1011</v>
      </c>
      <c r="C22" t="s">
        <v>15</v>
      </c>
      <c r="D22">
        <v>2</v>
      </c>
      <c r="E22" s="8">
        <v>45348</v>
      </c>
      <c r="F22" t="str">
        <f>VLOOKUP(tab_vendasEX1[[#This Row],[CODIGO_PRODUTO]],tab_produtos[],2,0)</f>
        <v>HD Externo</v>
      </c>
      <c r="G22" s="9">
        <f>VLOOKUP(tab_vendasEX1[[#This Row],[CODIGO_PRODUTO]],tab_produtos[],3,0)</f>
        <v>300</v>
      </c>
    </row>
    <row r="23" spans="1:7" x14ac:dyDescent="0.3">
      <c r="A23" t="s">
        <v>34</v>
      </c>
      <c r="B23" s="5">
        <v>1003</v>
      </c>
      <c r="C23" t="s">
        <v>7</v>
      </c>
      <c r="D23">
        <v>9</v>
      </c>
      <c r="E23" s="8">
        <v>45352</v>
      </c>
      <c r="F23" t="str">
        <f>VLOOKUP(tab_vendasEX1[[#This Row],[CODIGO_PRODUTO]],tab_produtos[],2,0)</f>
        <v>Tablet</v>
      </c>
      <c r="G23" s="9">
        <f>VLOOKUP(tab_vendasEX1[[#This Row],[CODIGO_PRODUTO]],tab_produtos[],3,0)</f>
        <v>1200</v>
      </c>
    </row>
    <row r="24" spans="1:7" x14ac:dyDescent="0.3">
      <c r="A24" t="s">
        <v>36</v>
      </c>
      <c r="B24" s="5">
        <v>1018</v>
      </c>
      <c r="C24" t="s">
        <v>35</v>
      </c>
      <c r="D24">
        <v>6</v>
      </c>
      <c r="E24" s="8">
        <v>45354</v>
      </c>
      <c r="F24" t="str">
        <f>VLOOKUP(tab_vendasEX1[[#This Row],[CODIGO_PRODUTO]],tab_produtos[],2,0)</f>
        <v>Projetor</v>
      </c>
      <c r="G24" s="9">
        <f>VLOOKUP(tab_vendasEX1[[#This Row],[CODIGO_PRODUTO]],tab_produtos[],3,0)</f>
        <v>1800</v>
      </c>
    </row>
    <row r="25" spans="1:7" x14ac:dyDescent="0.3">
      <c r="A25" t="s">
        <v>37</v>
      </c>
      <c r="B25" s="5">
        <v>1008</v>
      </c>
      <c r="C25" t="s">
        <v>13</v>
      </c>
      <c r="D25">
        <v>9</v>
      </c>
      <c r="E25" s="8">
        <v>45372</v>
      </c>
      <c r="F25" t="str">
        <f>VLOOKUP(tab_vendasEX1[[#This Row],[CODIGO_PRODUTO]],tab_produtos[],2,0)</f>
        <v>Câmera</v>
      </c>
      <c r="G25" s="9">
        <f>VLOOKUP(tab_vendasEX1[[#This Row],[CODIGO_PRODUTO]],tab_produtos[],3,0)</f>
        <v>1200</v>
      </c>
    </row>
    <row r="26" spans="1:7" x14ac:dyDescent="0.3">
      <c r="A26" t="s">
        <v>38</v>
      </c>
      <c r="B26" s="5">
        <v>1011</v>
      </c>
      <c r="C26" t="s">
        <v>17</v>
      </c>
      <c r="D26">
        <v>8</v>
      </c>
      <c r="E26" s="8">
        <v>45381</v>
      </c>
      <c r="F26" t="str">
        <f>VLOOKUP(tab_vendasEX1[[#This Row],[CODIGO_PRODUTO]],tab_produtos[],2,0)</f>
        <v>HD Externo</v>
      </c>
      <c r="G26" s="9">
        <f>VLOOKUP(tab_vendasEX1[[#This Row],[CODIGO_PRODUTO]],tab_produtos[],3,0)</f>
        <v>300</v>
      </c>
    </row>
    <row r="27" spans="1:7" x14ac:dyDescent="0.3">
      <c r="A27" t="s">
        <v>39</v>
      </c>
      <c r="B27" s="5">
        <v>1007</v>
      </c>
      <c r="C27" t="s">
        <v>5</v>
      </c>
      <c r="D27">
        <v>8</v>
      </c>
      <c r="E27" s="8">
        <v>45382</v>
      </c>
      <c r="F27" t="str">
        <f>VLOOKUP(tab_vendasEX1[[#This Row],[CODIGO_PRODUTO]],tab_produtos[],2,0)</f>
        <v>Impressora</v>
      </c>
      <c r="G27" s="9">
        <f>VLOOKUP(tab_vendasEX1[[#This Row],[CODIGO_PRODUTO]],tab_produtos[],3,0)</f>
        <v>600</v>
      </c>
    </row>
    <row r="28" spans="1:7" x14ac:dyDescent="0.3">
      <c r="A28" t="s">
        <v>40</v>
      </c>
      <c r="B28" s="5">
        <v>1016</v>
      </c>
      <c r="C28" t="s">
        <v>17</v>
      </c>
      <c r="D28">
        <v>10</v>
      </c>
      <c r="E28" s="8">
        <v>45384</v>
      </c>
      <c r="F28" t="str">
        <f>VLOOKUP(tab_vendasEX1[[#This Row],[CODIGO_PRODUTO]],tab_produtos[],2,0)</f>
        <v>Cabo USB</v>
      </c>
      <c r="G28" s="9">
        <f>VLOOKUP(tab_vendasEX1[[#This Row],[CODIGO_PRODUTO]],tab_produtos[],3,0)</f>
        <v>40</v>
      </c>
    </row>
    <row r="29" spans="1:7" x14ac:dyDescent="0.3">
      <c r="A29" t="s">
        <v>41</v>
      </c>
      <c r="B29" s="5">
        <v>1013</v>
      </c>
      <c r="C29" t="s">
        <v>25</v>
      </c>
      <c r="D29">
        <v>1</v>
      </c>
      <c r="E29" s="8">
        <v>45392</v>
      </c>
      <c r="F29" t="str">
        <f>VLOOKUP(tab_vendasEX1[[#This Row],[CODIGO_PRODUTO]],tab_produtos[],2,0)</f>
        <v>Roteador</v>
      </c>
      <c r="G29" s="9">
        <f>VLOOKUP(tab_vendasEX1[[#This Row],[CODIGO_PRODUTO]],tab_produtos[],3,0)</f>
        <v>180</v>
      </c>
    </row>
    <row r="30" spans="1:7" x14ac:dyDescent="0.3">
      <c r="A30" t="s">
        <v>42</v>
      </c>
      <c r="B30" s="5">
        <v>1010</v>
      </c>
      <c r="C30" t="s">
        <v>25</v>
      </c>
      <c r="D30">
        <v>6</v>
      </c>
      <c r="E30" s="8">
        <v>45396</v>
      </c>
      <c r="F30" t="str">
        <f>VLOOKUP(tab_vendasEX1[[#This Row],[CODIGO_PRODUTO]],tab_produtos[],2,0)</f>
        <v>Smartwatch</v>
      </c>
      <c r="G30" s="9">
        <f>VLOOKUP(tab_vendasEX1[[#This Row],[CODIGO_PRODUTO]],tab_produtos[],3,0)</f>
        <v>800</v>
      </c>
    </row>
    <row r="31" spans="1:7" x14ac:dyDescent="0.3">
      <c r="A31" t="s">
        <v>43</v>
      </c>
      <c r="B31" s="5">
        <v>1002</v>
      </c>
      <c r="C31" t="s">
        <v>7</v>
      </c>
      <c r="D31">
        <v>2</v>
      </c>
      <c r="E31" s="8">
        <v>45397</v>
      </c>
      <c r="F31" t="str">
        <f>VLOOKUP(tab_vendasEX1[[#This Row],[CODIGO_PRODUTO]],tab_produtos[],2,0)</f>
        <v>Smartphone</v>
      </c>
      <c r="G31" s="9">
        <f>VLOOKUP(tab_vendasEX1[[#This Row],[CODIGO_PRODUTO]],tab_produtos[],3,0)</f>
        <v>2500</v>
      </c>
    </row>
    <row r="32" spans="1:7" x14ac:dyDescent="0.3">
      <c r="A32" t="s">
        <v>44</v>
      </c>
      <c r="B32" s="5">
        <v>1007</v>
      </c>
      <c r="C32" t="s">
        <v>10</v>
      </c>
      <c r="D32">
        <v>1</v>
      </c>
      <c r="E32" s="8">
        <v>45398</v>
      </c>
      <c r="F32" t="str">
        <f>VLOOKUP(tab_vendasEX1[[#This Row],[CODIGO_PRODUTO]],tab_produtos[],2,0)</f>
        <v>Impressora</v>
      </c>
      <c r="G32" s="9">
        <f>VLOOKUP(tab_vendasEX1[[#This Row],[CODIGO_PRODUTO]],tab_produtos[],3,0)</f>
        <v>600</v>
      </c>
    </row>
    <row r="33" spans="1:7" x14ac:dyDescent="0.3">
      <c r="A33" t="s">
        <v>45</v>
      </c>
      <c r="B33" s="5">
        <v>1009</v>
      </c>
      <c r="C33" t="s">
        <v>35</v>
      </c>
      <c r="D33">
        <v>9</v>
      </c>
      <c r="E33" s="8">
        <v>45401</v>
      </c>
      <c r="F33" t="str">
        <f>VLOOKUP(tab_vendasEX1[[#This Row],[CODIGO_PRODUTO]],tab_produtos[],2,0)</f>
        <v>Fone de Ouvido</v>
      </c>
      <c r="G33" s="9">
        <f>VLOOKUP(tab_vendasEX1[[#This Row],[CODIGO_PRODUTO]],tab_produtos[],3,0)</f>
        <v>200</v>
      </c>
    </row>
    <row r="34" spans="1:7" x14ac:dyDescent="0.3">
      <c r="A34" t="s">
        <v>46</v>
      </c>
      <c r="B34" s="5">
        <v>1005</v>
      </c>
      <c r="C34" t="s">
        <v>5</v>
      </c>
      <c r="D34">
        <v>6</v>
      </c>
      <c r="E34" s="8">
        <v>45404</v>
      </c>
      <c r="F34" t="str">
        <f>VLOOKUP(tab_vendasEX1[[#This Row],[CODIGO_PRODUTO]],tab_produtos[],2,0)</f>
        <v>Mouse</v>
      </c>
      <c r="G34" s="9">
        <f>VLOOKUP(tab_vendasEX1[[#This Row],[CODIGO_PRODUTO]],tab_produtos[],3,0)</f>
        <v>80</v>
      </c>
    </row>
    <row r="35" spans="1:7" x14ac:dyDescent="0.3">
      <c r="A35" t="s">
        <v>47</v>
      </c>
      <c r="B35" s="5">
        <v>1019</v>
      </c>
      <c r="C35" t="s">
        <v>13</v>
      </c>
      <c r="D35">
        <v>8</v>
      </c>
      <c r="E35" s="8">
        <v>45406</v>
      </c>
      <c r="F35" t="str">
        <f>VLOOKUP(tab_vendasEX1[[#This Row],[CODIGO_PRODUTO]],tab_produtos[],2,0)</f>
        <v>Joystick</v>
      </c>
      <c r="G35" s="9">
        <f>VLOOKUP(tab_vendasEX1[[#This Row],[CODIGO_PRODUTO]],tab_produtos[],3,0)</f>
        <v>250</v>
      </c>
    </row>
    <row r="36" spans="1:7" x14ac:dyDescent="0.3">
      <c r="A36" t="s">
        <v>48</v>
      </c>
      <c r="B36" s="5">
        <v>1006</v>
      </c>
      <c r="C36" t="s">
        <v>19</v>
      </c>
      <c r="D36">
        <v>5</v>
      </c>
      <c r="E36" s="8">
        <v>45420</v>
      </c>
      <c r="F36" t="str">
        <f>VLOOKUP(tab_vendasEX1[[#This Row],[CODIGO_PRODUTO]],tab_produtos[],2,0)</f>
        <v>Monitor</v>
      </c>
      <c r="G36" s="9">
        <f>VLOOKUP(tab_vendasEX1[[#This Row],[CODIGO_PRODUTO]],tab_produtos[],3,0)</f>
        <v>1000</v>
      </c>
    </row>
    <row r="37" spans="1:7" x14ac:dyDescent="0.3">
      <c r="A37" t="s">
        <v>49</v>
      </c>
      <c r="B37" s="5">
        <v>1010</v>
      </c>
      <c r="C37" t="s">
        <v>35</v>
      </c>
      <c r="D37">
        <v>7</v>
      </c>
      <c r="E37" s="8">
        <v>45425</v>
      </c>
      <c r="F37" t="str">
        <f>VLOOKUP(tab_vendasEX1[[#This Row],[CODIGO_PRODUTO]],tab_produtos[],2,0)</f>
        <v>Smartwatch</v>
      </c>
      <c r="G37" s="9">
        <f>VLOOKUP(tab_vendasEX1[[#This Row],[CODIGO_PRODUTO]],tab_produtos[],3,0)</f>
        <v>800</v>
      </c>
    </row>
    <row r="38" spans="1:7" x14ac:dyDescent="0.3">
      <c r="A38" t="s">
        <v>50</v>
      </c>
      <c r="B38" s="5">
        <v>1009</v>
      </c>
      <c r="C38" t="s">
        <v>17</v>
      </c>
      <c r="D38">
        <v>8</v>
      </c>
      <c r="E38" s="8">
        <v>45425</v>
      </c>
      <c r="F38" t="str">
        <f>VLOOKUP(tab_vendasEX1[[#This Row],[CODIGO_PRODUTO]],tab_produtos[],2,0)</f>
        <v>Fone de Ouvido</v>
      </c>
      <c r="G38" s="9">
        <f>VLOOKUP(tab_vendasEX1[[#This Row],[CODIGO_PRODUTO]],tab_produtos[],3,0)</f>
        <v>200</v>
      </c>
    </row>
    <row r="39" spans="1:7" x14ac:dyDescent="0.3">
      <c r="A39" t="s">
        <v>51</v>
      </c>
      <c r="B39" s="5">
        <v>1014</v>
      </c>
      <c r="C39" t="s">
        <v>17</v>
      </c>
      <c r="D39">
        <v>3</v>
      </c>
      <c r="E39" s="8">
        <v>45426</v>
      </c>
      <c r="F39" t="str">
        <f>VLOOKUP(tab_vendasEX1[[#This Row],[CODIGO_PRODUTO]],tab_produtos[],2,0)</f>
        <v>Microfone</v>
      </c>
      <c r="G39" s="9">
        <f>VLOOKUP(tab_vendasEX1[[#This Row],[CODIGO_PRODUTO]],tab_produtos[],3,0)</f>
        <v>150</v>
      </c>
    </row>
    <row r="40" spans="1:7" x14ac:dyDescent="0.3">
      <c r="A40" t="s">
        <v>52</v>
      </c>
      <c r="B40" s="5">
        <v>1014</v>
      </c>
      <c r="C40" t="s">
        <v>10</v>
      </c>
      <c r="D40">
        <v>6</v>
      </c>
      <c r="E40" s="8">
        <v>45426</v>
      </c>
      <c r="F40" t="str">
        <f>VLOOKUP(tab_vendasEX1[[#This Row],[CODIGO_PRODUTO]],tab_produtos[],2,0)</f>
        <v>Microfone</v>
      </c>
      <c r="G40" s="9">
        <f>VLOOKUP(tab_vendasEX1[[#This Row],[CODIGO_PRODUTO]],tab_produtos[],3,0)</f>
        <v>150</v>
      </c>
    </row>
    <row r="41" spans="1:7" x14ac:dyDescent="0.3">
      <c r="A41" t="s">
        <v>53</v>
      </c>
      <c r="B41" s="5">
        <v>1020</v>
      </c>
      <c r="C41" t="s">
        <v>25</v>
      </c>
      <c r="D41">
        <v>9</v>
      </c>
      <c r="E41" s="8">
        <v>45436</v>
      </c>
      <c r="F41" t="str">
        <f>VLOOKUP(tab_vendasEX1[[#This Row],[CODIGO_PRODUTO]],tab_produtos[],2,0)</f>
        <v>Adaptador HDMI</v>
      </c>
      <c r="G41" s="9">
        <f>VLOOKUP(tab_vendasEX1[[#This Row],[CODIGO_PRODUTO]],tab_produtos[],3,0)</f>
        <v>60</v>
      </c>
    </row>
    <row r="42" spans="1:7" x14ac:dyDescent="0.3">
      <c r="A42" t="s">
        <v>54</v>
      </c>
      <c r="B42" s="5">
        <v>1008</v>
      </c>
      <c r="C42" t="s">
        <v>25</v>
      </c>
      <c r="D42">
        <v>5</v>
      </c>
      <c r="E42" s="8">
        <v>45439</v>
      </c>
      <c r="F42" t="str">
        <f>VLOOKUP(tab_vendasEX1[[#This Row],[CODIGO_PRODUTO]],tab_produtos[],2,0)</f>
        <v>Câmera</v>
      </c>
      <c r="G42" s="9">
        <f>VLOOKUP(tab_vendasEX1[[#This Row],[CODIGO_PRODUTO]],tab_produtos[],3,0)</f>
        <v>1200</v>
      </c>
    </row>
    <row r="43" spans="1:7" x14ac:dyDescent="0.3">
      <c r="A43" t="s">
        <v>55</v>
      </c>
      <c r="B43" s="5">
        <v>1005</v>
      </c>
      <c r="C43" t="s">
        <v>35</v>
      </c>
      <c r="D43">
        <v>9</v>
      </c>
      <c r="E43" s="8">
        <v>45442</v>
      </c>
      <c r="F43" t="str">
        <f>VLOOKUP(tab_vendasEX1[[#This Row],[CODIGO_PRODUTO]],tab_produtos[],2,0)</f>
        <v>Mouse</v>
      </c>
      <c r="G43" s="9">
        <f>VLOOKUP(tab_vendasEX1[[#This Row],[CODIGO_PRODUTO]],tab_produtos[],3,0)</f>
        <v>80</v>
      </c>
    </row>
    <row r="44" spans="1:7" x14ac:dyDescent="0.3">
      <c r="A44" t="s">
        <v>56</v>
      </c>
      <c r="B44" s="5">
        <v>1010</v>
      </c>
      <c r="C44" t="s">
        <v>5</v>
      </c>
      <c r="D44">
        <v>7</v>
      </c>
      <c r="E44" s="8">
        <v>45443</v>
      </c>
      <c r="F44" t="str">
        <f>VLOOKUP(tab_vendasEX1[[#This Row],[CODIGO_PRODUTO]],tab_produtos[],2,0)</f>
        <v>Smartwatch</v>
      </c>
      <c r="G44" s="9">
        <f>VLOOKUP(tab_vendasEX1[[#This Row],[CODIGO_PRODUTO]],tab_produtos[],3,0)</f>
        <v>800</v>
      </c>
    </row>
    <row r="45" spans="1:7" x14ac:dyDescent="0.3">
      <c r="A45" t="s">
        <v>57</v>
      </c>
      <c r="B45" s="5">
        <v>1012</v>
      </c>
      <c r="C45" t="s">
        <v>17</v>
      </c>
      <c r="D45">
        <v>4</v>
      </c>
      <c r="E45" s="8">
        <v>45443</v>
      </c>
      <c r="F45" t="str">
        <f>VLOOKUP(tab_vendasEX1[[#This Row],[CODIGO_PRODUTO]],tab_produtos[],2,0)</f>
        <v>Pen Drive</v>
      </c>
      <c r="G45" s="9">
        <f>VLOOKUP(tab_vendasEX1[[#This Row],[CODIGO_PRODUTO]],tab_produtos[],3,0)</f>
        <v>50</v>
      </c>
    </row>
    <row r="46" spans="1:7" x14ac:dyDescent="0.3">
      <c r="A46" t="s">
        <v>58</v>
      </c>
      <c r="B46" s="5">
        <v>1017</v>
      </c>
      <c r="C46" t="s">
        <v>13</v>
      </c>
      <c r="D46">
        <v>4</v>
      </c>
      <c r="E46" s="8">
        <v>45444</v>
      </c>
      <c r="F46" t="str">
        <f>VLOOKUP(tab_vendasEX1[[#This Row],[CODIGO_PRODUTO]],tab_produtos[],2,0)</f>
        <v>Caixa de Som</v>
      </c>
      <c r="G46" s="9">
        <f>VLOOKUP(tab_vendasEX1[[#This Row],[CODIGO_PRODUTO]],tab_produtos[],3,0)</f>
        <v>350</v>
      </c>
    </row>
    <row r="47" spans="1:7" x14ac:dyDescent="0.3">
      <c r="A47" t="s">
        <v>59</v>
      </c>
      <c r="B47" s="5">
        <v>1006</v>
      </c>
      <c r="C47" t="s">
        <v>17</v>
      </c>
      <c r="D47">
        <v>7</v>
      </c>
      <c r="E47" s="8">
        <v>45445</v>
      </c>
      <c r="F47" t="str">
        <f>VLOOKUP(tab_vendasEX1[[#This Row],[CODIGO_PRODUTO]],tab_produtos[],2,0)</f>
        <v>Monitor</v>
      </c>
      <c r="G47" s="9">
        <f>VLOOKUP(tab_vendasEX1[[#This Row],[CODIGO_PRODUTO]],tab_produtos[],3,0)</f>
        <v>1000</v>
      </c>
    </row>
    <row r="48" spans="1:7" x14ac:dyDescent="0.3">
      <c r="A48" t="s">
        <v>60</v>
      </c>
      <c r="B48" s="5">
        <v>1005</v>
      </c>
      <c r="C48" t="s">
        <v>5</v>
      </c>
      <c r="D48">
        <v>3</v>
      </c>
      <c r="E48" s="8">
        <v>45448</v>
      </c>
      <c r="F48" t="str">
        <f>VLOOKUP(tab_vendasEX1[[#This Row],[CODIGO_PRODUTO]],tab_produtos[],2,0)</f>
        <v>Mouse</v>
      </c>
      <c r="G48" s="9">
        <f>VLOOKUP(tab_vendasEX1[[#This Row],[CODIGO_PRODUTO]],tab_produtos[],3,0)</f>
        <v>80</v>
      </c>
    </row>
    <row r="49" spans="1:7" x14ac:dyDescent="0.3">
      <c r="A49" t="s">
        <v>61</v>
      </c>
      <c r="B49" s="5">
        <v>1015</v>
      </c>
      <c r="C49" t="s">
        <v>5</v>
      </c>
      <c r="D49">
        <v>8</v>
      </c>
      <c r="E49" s="8">
        <v>45450</v>
      </c>
      <c r="F49" t="str">
        <f>VLOOKUP(tab_vendasEX1[[#This Row],[CODIGO_PRODUTO]],tab_produtos[],2,0)</f>
        <v>Carregador</v>
      </c>
      <c r="G49" s="9">
        <f>VLOOKUP(tab_vendasEX1[[#This Row],[CODIGO_PRODUTO]],tab_produtos[],3,0)</f>
        <v>100</v>
      </c>
    </row>
    <row r="50" spans="1:7" x14ac:dyDescent="0.3">
      <c r="A50" t="s">
        <v>62</v>
      </c>
      <c r="B50" s="5">
        <v>1007</v>
      </c>
      <c r="C50" t="s">
        <v>13</v>
      </c>
      <c r="D50">
        <v>3</v>
      </c>
      <c r="E50" s="8">
        <v>45451</v>
      </c>
      <c r="F50" t="str">
        <f>VLOOKUP(tab_vendasEX1[[#This Row],[CODIGO_PRODUTO]],tab_produtos[],2,0)</f>
        <v>Impressora</v>
      </c>
      <c r="G50" s="9">
        <f>VLOOKUP(tab_vendasEX1[[#This Row],[CODIGO_PRODUTO]],tab_produtos[],3,0)</f>
        <v>600</v>
      </c>
    </row>
    <row r="51" spans="1:7" x14ac:dyDescent="0.3">
      <c r="A51" t="s">
        <v>63</v>
      </c>
      <c r="B51" s="5">
        <v>1006</v>
      </c>
      <c r="C51" t="s">
        <v>5</v>
      </c>
      <c r="D51">
        <v>8</v>
      </c>
      <c r="E51" s="8">
        <v>45456</v>
      </c>
      <c r="F51" t="str">
        <f>VLOOKUP(tab_vendasEX1[[#This Row],[CODIGO_PRODUTO]],tab_produtos[],2,0)</f>
        <v>Monitor</v>
      </c>
      <c r="G51" s="9">
        <f>VLOOKUP(tab_vendasEX1[[#This Row],[CODIGO_PRODUTO]],tab_produtos[],3,0)</f>
        <v>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DE9B-48B5-4111-B33B-6E5A4A0838FA}">
  <dimension ref="A1:M51"/>
  <sheetViews>
    <sheetView showGridLines="0" workbookViewId="0">
      <selection activeCell="A2" sqref="A2:G51"/>
    </sheetView>
  </sheetViews>
  <sheetFormatPr defaultRowHeight="14.4" x14ac:dyDescent="0.3"/>
  <cols>
    <col min="1" max="1" width="18.6640625" customWidth="1"/>
    <col min="2" max="2" width="17.5546875" customWidth="1"/>
    <col min="3" max="3" width="14.88671875" customWidth="1"/>
    <col min="4" max="4" width="18.21875" style="2" customWidth="1"/>
    <col min="5" max="5" width="18.21875" customWidth="1"/>
    <col min="6" max="6" width="18.77734375" customWidth="1"/>
    <col min="7" max="7" width="17.109375" customWidth="1"/>
    <col min="8" max="8" width="7.88671875" customWidth="1"/>
    <col min="11" max="11" width="8.88671875" customWidth="1"/>
    <col min="12" max="12" width="15.21875" customWidth="1"/>
  </cols>
  <sheetData>
    <row r="1" spans="1:13" s="1" customFormat="1" x14ac:dyDescent="0.3">
      <c r="A1" s="1" t="s">
        <v>4</v>
      </c>
      <c r="B1" s="4" t="s">
        <v>0</v>
      </c>
      <c r="C1" s="1" t="s">
        <v>1</v>
      </c>
      <c r="D1" s="1" t="s">
        <v>2</v>
      </c>
      <c r="E1" s="7" t="s">
        <v>3</v>
      </c>
      <c r="F1" s="1" t="s">
        <v>78</v>
      </c>
      <c r="G1" s="1" t="s">
        <v>124</v>
      </c>
    </row>
    <row r="2" spans="1:13" x14ac:dyDescent="0.3">
      <c r="A2" t="s">
        <v>6</v>
      </c>
      <c r="B2" s="5">
        <v>1019</v>
      </c>
      <c r="C2" t="s">
        <v>5</v>
      </c>
      <c r="D2">
        <v>4</v>
      </c>
      <c r="E2" s="8">
        <v>45298</v>
      </c>
      <c r="F2" t="str">
        <f>VLOOKUP(tab_vendasEX2[[#This Row],[CODIGO_PRODUTO]],tab_produtos[],2,0)</f>
        <v>Joystick</v>
      </c>
      <c r="G2" s="6">
        <f>VLOOKUP(tab_vendasEX2[[#This Row],[CODIGO_PRODUTO]],tab_produtos[],3,0)</f>
        <v>250</v>
      </c>
    </row>
    <row r="3" spans="1:13" x14ac:dyDescent="0.3">
      <c r="A3" t="s">
        <v>8</v>
      </c>
      <c r="B3" s="5">
        <v>1001</v>
      </c>
      <c r="C3" t="s">
        <v>7</v>
      </c>
      <c r="D3">
        <v>5</v>
      </c>
      <c r="E3" s="8">
        <v>45298</v>
      </c>
      <c r="F3" t="str">
        <f>VLOOKUP(tab_vendasEX2[[#This Row],[CODIGO_PRODUTO]],tab_produtos[],2,0)</f>
        <v>Notebook</v>
      </c>
      <c r="G3" s="6">
        <f>VLOOKUP(tab_vendasEX2[[#This Row],[CODIGO_PRODUTO]],tab_produtos[],3,0)</f>
        <v>3500</v>
      </c>
    </row>
    <row r="4" spans="1:13" x14ac:dyDescent="0.3">
      <c r="A4" t="s">
        <v>9</v>
      </c>
      <c r="B4" s="5">
        <v>1015</v>
      </c>
      <c r="C4" t="s">
        <v>5</v>
      </c>
      <c r="D4">
        <v>7</v>
      </c>
      <c r="E4" s="8">
        <v>45300</v>
      </c>
      <c r="F4" t="str">
        <f>VLOOKUP(tab_vendasEX2[[#This Row],[CODIGO_PRODUTO]],tab_produtos[],2,0)</f>
        <v>Carregador</v>
      </c>
      <c r="G4" s="6">
        <f>VLOOKUP(tab_vendasEX2[[#This Row],[CODIGO_PRODUTO]],tab_produtos[],3,0)</f>
        <v>100</v>
      </c>
    </row>
    <row r="5" spans="1:13" x14ac:dyDescent="0.3">
      <c r="A5" t="s">
        <v>11</v>
      </c>
      <c r="B5" s="5">
        <v>1009</v>
      </c>
      <c r="C5" t="s">
        <v>10</v>
      </c>
      <c r="D5">
        <v>4</v>
      </c>
      <c r="E5" s="8">
        <v>45301</v>
      </c>
      <c r="F5" t="str">
        <f>VLOOKUP(tab_vendasEX2[[#This Row],[CODIGO_PRODUTO]],tab_produtos[],2,0)</f>
        <v>Fone de Ouvido</v>
      </c>
      <c r="G5" s="6">
        <f>VLOOKUP(tab_vendasEX2[[#This Row],[CODIGO_PRODUTO]],tab_produtos[],3,0)</f>
        <v>200</v>
      </c>
    </row>
    <row r="6" spans="1:13" x14ac:dyDescent="0.3">
      <c r="A6" t="s">
        <v>12</v>
      </c>
      <c r="B6" s="5">
        <v>1010</v>
      </c>
      <c r="C6" t="s">
        <v>10</v>
      </c>
      <c r="D6">
        <v>8</v>
      </c>
      <c r="E6" s="8">
        <v>45302</v>
      </c>
      <c r="F6" t="str">
        <f>VLOOKUP(tab_vendasEX2[[#This Row],[CODIGO_PRODUTO]],tab_produtos[],2,0)</f>
        <v>Smartwatch</v>
      </c>
      <c r="G6" s="6">
        <f>VLOOKUP(tab_vendasEX2[[#This Row],[CODIGO_PRODUTO]],tab_produtos[],3,0)</f>
        <v>800</v>
      </c>
    </row>
    <row r="7" spans="1:13" x14ac:dyDescent="0.3">
      <c r="A7" t="s">
        <v>14</v>
      </c>
      <c r="B7" s="5">
        <v>1009</v>
      </c>
      <c r="C7" t="s">
        <v>13</v>
      </c>
      <c r="D7">
        <v>4</v>
      </c>
      <c r="E7" s="8">
        <v>45305</v>
      </c>
      <c r="F7" t="str">
        <f>VLOOKUP(tab_vendasEX2[[#This Row],[CODIGO_PRODUTO]],tab_produtos[],2,0)</f>
        <v>Fone de Ouvido</v>
      </c>
      <c r="G7" s="6">
        <f>VLOOKUP(tab_vendasEX2[[#This Row],[CODIGO_PRODUTO]],tab_produtos[],3,0)</f>
        <v>200</v>
      </c>
    </row>
    <row r="8" spans="1:13" x14ac:dyDescent="0.3">
      <c r="A8" t="s">
        <v>16</v>
      </c>
      <c r="B8" s="5">
        <v>1007</v>
      </c>
      <c r="C8" t="s">
        <v>15</v>
      </c>
      <c r="D8">
        <v>10</v>
      </c>
      <c r="E8" s="8">
        <v>45314</v>
      </c>
      <c r="F8" t="str">
        <f>VLOOKUP(tab_vendasEX2[[#This Row],[CODIGO_PRODUTO]],tab_produtos[],2,0)</f>
        <v>Impressora</v>
      </c>
      <c r="G8" s="6">
        <f>VLOOKUP(tab_vendasEX2[[#This Row],[CODIGO_PRODUTO]],tab_produtos[],3,0)</f>
        <v>600</v>
      </c>
    </row>
    <row r="9" spans="1:13" x14ac:dyDescent="0.3">
      <c r="A9" t="s">
        <v>18</v>
      </c>
      <c r="B9" s="5">
        <v>1009</v>
      </c>
      <c r="C9" t="s">
        <v>17</v>
      </c>
      <c r="D9">
        <v>4</v>
      </c>
      <c r="E9" s="8">
        <v>45316</v>
      </c>
      <c r="F9" t="str">
        <f>VLOOKUP(tab_vendasEX2[[#This Row],[CODIGO_PRODUTO]],tab_produtos[],2,0)</f>
        <v>Fone de Ouvido</v>
      </c>
      <c r="G9" s="6">
        <f>VLOOKUP(tab_vendasEX2[[#This Row],[CODIGO_PRODUTO]],tab_produtos[],3,0)</f>
        <v>200</v>
      </c>
    </row>
    <row r="10" spans="1:13" x14ac:dyDescent="0.3">
      <c r="A10" t="s">
        <v>20</v>
      </c>
      <c r="B10" s="5">
        <v>1020</v>
      </c>
      <c r="C10" t="s">
        <v>19</v>
      </c>
      <c r="D10">
        <v>7</v>
      </c>
      <c r="E10" s="8">
        <v>45317</v>
      </c>
      <c r="F10" t="str">
        <f>VLOOKUP(tab_vendasEX2[[#This Row],[CODIGO_PRODUTO]],tab_produtos[],2,0)</f>
        <v>Adaptador HDMI</v>
      </c>
      <c r="G10" s="6">
        <f>VLOOKUP(tab_vendasEX2[[#This Row],[CODIGO_PRODUTO]],tab_produtos[],3,0)</f>
        <v>60</v>
      </c>
    </row>
    <row r="11" spans="1:13" ht="15" thickBot="1" x14ac:dyDescent="0.35">
      <c r="A11" t="s">
        <v>21</v>
      </c>
      <c r="B11" s="5">
        <v>1004</v>
      </c>
      <c r="C11" t="s">
        <v>15</v>
      </c>
      <c r="D11">
        <v>8</v>
      </c>
      <c r="E11" s="8">
        <v>45317</v>
      </c>
      <c r="F11" t="str">
        <f>VLOOKUP(tab_vendasEX2[[#This Row],[CODIGO_PRODUTO]],tab_produtos[],2,0)</f>
        <v>Teclado</v>
      </c>
      <c r="G11" s="6">
        <f>VLOOKUP(tab_vendasEX2[[#This Row],[CODIGO_PRODUTO]],tab_produtos[],3,0)</f>
        <v>150</v>
      </c>
    </row>
    <row r="12" spans="1:13" ht="18.600000000000001" thickBot="1" x14ac:dyDescent="0.4">
      <c r="A12" t="s">
        <v>22</v>
      </c>
      <c r="B12" s="5">
        <v>1013</v>
      </c>
      <c r="C12" t="s">
        <v>13</v>
      </c>
      <c r="D12">
        <v>10</v>
      </c>
      <c r="E12" s="8">
        <v>45317</v>
      </c>
      <c r="F12" t="str">
        <f>VLOOKUP(tab_vendasEX2[[#This Row],[CODIGO_PRODUTO]],tab_produtos[],2,0)</f>
        <v>Roteador</v>
      </c>
      <c r="G12" s="6">
        <f>VLOOKUP(tab_vendasEX2[[#This Row],[CODIGO_PRODUTO]],tab_produtos[],3,0)</f>
        <v>180</v>
      </c>
      <c r="J12" s="21" t="s">
        <v>122</v>
      </c>
      <c r="K12" s="22"/>
      <c r="L12" s="22"/>
      <c r="M12" s="23"/>
    </row>
    <row r="13" spans="1:13" x14ac:dyDescent="0.3">
      <c r="A13" t="s">
        <v>23</v>
      </c>
      <c r="B13" s="5">
        <v>1018</v>
      </c>
      <c r="C13" t="s">
        <v>15</v>
      </c>
      <c r="D13">
        <v>4</v>
      </c>
      <c r="E13" s="8">
        <v>45318</v>
      </c>
      <c r="F13" t="str">
        <f>VLOOKUP(tab_vendasEX2[[#This Row],[CODIGO_PRODUTO]],tab_produtos[],2,0)</f>
        <v>Projetor</v>
      </c>
      <c r="G13" s="6">
        <f>VLOOKUP(tab_vendasEX2[[#This Row],[CODIGO_PRODUTO]],tab_produtos[],3,0)</f>
        <v>1800</v>
      </c>
    </row>
    <row r="14" spans="1:13" ht="15" thickBot="1" x14ac:dyDescent="0.35">
      <c r="A14" t="s">
        <v>24</v>
      </c>
      <c r="B14" s="5">
        <v>1012</v>
      </c>
      <c r="C14" t="s">
        <v>15</v>
      </c>
      <c r="D14">
        <v>8</v>
      </c>
      <c r="E14" s="8">
        <v>45320</v>
      </c>
      <c r="F14" t="str">
        <f>VLOOKUP(tab_vendasEX2[[#This Row],[CODIGO_PRODUTO]],tab_produtos[],2,0)</f>
        <v>Pen Drive</v>
      </c>
      <c r="G14" s="6">
        <f>VLOOKUP(tab_vendasEX2[[#This Row],[CODIGO_PRODUTO]],tab_produtos[],3,0)</f>
        <v>50</v>
      </c>
    </row>
    <row r="15" spans="1:13" ht="16.2" thickBot="1" x14ac:dyDescent="0.35">
      <c r="A15" t="s">
        <v>26</v>
      </c>
      <c r="B15" s="5">
        <v>1014</v>
      </c>
      <c r="C15" t="s">
        <v>25</v>
      </c>
      <c r="D15">
        <v>2</v>
      </c>
      <c r="E15" s="8">
        <v>45324</v>
      </c>
      <c r="F15" t="str">
        <f>VLOOKUP(tab_vendasEX2[[#This Row],[CODIGO_PRODUTO]],tab_produtos[],2,0)</f>
        <v>Microfone</v>
      </c>
      <c r="G15" s="6">
        <f>VLOOKUP(tab_vendasEX2[[#This Row],[CODIGO_PRODUTO]],tab_produtos[],3,0)</f>
        <v>150</v>
      </c>
      <c r="J15" s="24" t="s">
        <v>117</v>
      </c>
      <c r="K15" s="25"/>
      <c r="L15" s="26" t="s">
        <v>8</v>
      </c>
      <c r="M15" s="27"/>
    </row>
    <row r="16" spans="1:13" ht="16.2" thickBot="1" x14ac:dyDescent="0.35">
      <c r="A16" t="s">
        <v>27</v>
      </c>
      <c r="B16" s="5">
        <v>1015</v>
      </c>
      <c r="C16" t="s">
        <v>17</v>
      </c>
      <c r="D16">
        <v>1</v>
      </c>
      <c r="E16" s="8">
        <v>45332</v>
      </c>
      <c r="F16" t="str">
        <f>VLOOKUP(tab_vendasEX2[[#This Row],[CODIGO_PRODUTO]],tab_produtos[],2,0)</f>
        <v>Carregador</v>
      </c>
      <c r="G16" s="6">
        <f>VLOOKUP(tab_vendasEX2[[#This Row],[CODIGO_PRODUTO]],tab_produtos[],3,0)</f>
        <v>100</v>
      </c>
      <c r="J16" s="24" t="s">
        <v>118</v>
      </c>
      <c r="K16" s="25"/>
      <c r="L16" s="28" t="str">
        <f>VLOOKUP(L15,tab_vendasEX2[],6,0)</f>
        <v>Notebook</v>
      </c>
      <c r="M16" s="29"/>
    </row>
    <row r="17" spans="1:13" ht="16.2" thickBot="1" x14ac:dyDescent="0.35">
      <c r="A17" t="s">
        <v>28</v>
      </c>
      <c r="B17" s="5">
        <v>1019</v>
      </c>
      <c r="C17" t="s">
        <v>13</v>
      </c>
      <c r="D17">
        <v>9</v>
      </c>
      <c r="E17" s="8">
        <v>45343</v>
      </c>
      <c r="F17" t="str">
        <f>VLOOKUP(tab_vendasEX2[[#This Row],[CODIGO_PRODUTO]],tab_produtos[],2,0)</f>
        <v>Joystick</v>
      </c>
      <c r="G17" s="6">
        <f>VLOOKUP(tab_vendasEX2[[#This Row],[CODIGO_PRODUTO]],tab_produtos[],3,0)</f>
        <v>250</v>
      </c>
      <c r="J17" s="24" t="s">
        <v>121</v>
      </c>
      <c r="K17" s="25"/>
      <c r="L17" s="32">
        <f>VLOOKUP(L15,tab_vendasEX2[],4,0)</f>
        <v>5</v>
      </c>
      <c r="M17" s="33"/>
    </row>
    <row r="18" spans="1:13" ht="16.2" thickBot="1" x14ac:dyDescent="0.35">
      <c r="A18" t="s">
        <v>29</v>
      </c>
      <c r="B18" s="5">
        <v>1003</v>
      </c>
      <c r="C18" t="s">
        <v>19</v>
      </c>
      <c r="D18">
        <v>7</v>
      </c>
      <c r="E18" s="8">
        <v>45344</v>
      </c>
      <c r="F18" t="str">
        <f>VLOOKUP(tab_vendasEX2[[#This Row],[CODIGO_PRODUTO]],tab_produtos[],2,0)</f>
        <v>Tablet</v>
      </c>
      <c r="G18" s="6">
        <f>VLOOKUP(tab_vendasEX2[[#This Row],[CODIGO_PRODUTO]],tab_produtos[],3,0)</f>
        <v>1200</v>
      </c>
      <c r="J18" s="24" t="s">
        <v>120</v>
      </c>
      <c r="K18" s="25"/>
      <c r="L18" s="34">
        <f>L17*VLOOKUP(L15,tab_vendasEX2[],7,0)</f>
        <v>17500</v>
      </c>
      <c r="M18" s="35"/>
    </row>
    <row r="19" spans="1:13" ht="15" thickBot="1" x14ac:dyDescent="0.35">
      <c r="A19" t="s">
        <v>30</v>
      </c>
      <c r="B19" s="5">
        <v>1011</v>
      </c>
      <c r="C19" t="s">
        <v>7</v>
      </c>
      <c r="D19">
        <v>10</v>
      </c>
      <c r="E19" s="8">
        <v>45345</v>
      </c>
      <c r="F19" t="str">
        <f>VLOOKUP(tab_vendasEX2[[#This Row],[CODIGO_PRODUTO]],tab_produtos[],2,0)</f>
        <v>HD Externo</v>
      </c>
      <c r="G19" s="6">
        <f>VLOOKUP(tab_vendasEX2[[#This Row],[CODIGO_PRODUTO]],tab_produtos[],3,0)</f>
        <v>300</v>
      </c>
    </row>
    <row r="20" spans="1:13" ht="16.2" thickBot="1" x14ac:dyDescent="0.35">
      <c r="A20" t="s">
        <v>31</v>
      </c>
      <c r="B20" s="5">
        <v>1008</v>
      </c>
      <c r="C20" t="s">
        <v>5</v>
      </c>
      <c r="D20">
        <v>4</v>
      </c>
      <c r="E20" s="8">
        <v>45345</v>
      </c>
      <c r="F20" t="str">
        <f>VLOOKUP(tab_vendasEX2[[#This Row],[CODIGO_PRODUTO]],tab_produtos[],2,0)</f>
        <v>Câmera</v>
      </c>
      <c r="G20" s="6">
        <f>VLOOKUP(tab_vendasEX2[[#This Row],[CODIGO_PRODUTO]],tab_produtos[],3,0)</f>
        <v>1200</v>
      </c>
      <c r="J20" s="24" t="s">
        <v>119</v>
      </c>
      <c r="K20" s="25"/>
      <c r="L20" s="30">
        <f>VLOOKUP(L15,tab_vendasEX2[],5,0)</f>
        <v>45298</v>
      </c>
      <c r="M20" s="31"/>
    </row>
    <row r="21" spans="1:13" x14ac:dyDescent="0.3">
      <c r="A21" t="s">
        <v>32</v>
      </c>
      <c r="B21" s="5">
        <v>1015</v>
      </c>
      <c r="C21" t="s">
        <v>5</v>
      </c>
      <c r="D21">
        <v>4</v>
      </c>
      <c r="E21" s="8">
        <v>45348</v>
      </c>
      <c r="F21" t="str">
        <f>VLOOKUP(tab_vendasEX2[[#This Row],[CODIGO_PRODUTO]],tab_produtos[],2,0)</f>
        <v>Carregador</v>
      </c>
      <c r="G21" s="6">
        <f>VLOOKUP(tab_vendasEX2[[#This Row],[CODIGO_PRODUTO]],tab_produtos[],3,0)</f>
        <v>100</v>
      </c>
    </row>
    <row r="22" spans="1:13" x14ac:dyDescent="0.3">
      <c r="A22" t="s">
        <v>33</v>
      </c>
      <c r="B22" s="5">
        <v>1011</v>
      </c>
      <c r="C22" t="s">
        <v>15</v>
      </c>
      <c r="D22">
        <v>2</v>
      </c>
      <c r="E22" s="8">
        <v>45348</v>
      </c>
      <c r="F22" t="str">
        <f>VLOOKUP(tab_vendasEX2[[#This Row],[CODIGO_PRODUTO]],tab_produtos[],2,0)</f>
        <v>HD Externo</v>
      </c>
      <c r="G22" s="6">
        <f>VLOOKUP(tab_vendasEX2[[#This Row],[CODIGO_PRODUTO]],tab_produtos[],3,0)</f>
        <v>300</v>
      </c>
    </row>
    <row r="23" spans="1:13" x14ac:dyDescent="0.3">
      <c r="A23" t="s">
        <v>34</v>
      </c>
      <c r="B23" s="5">
        <v>1003</v>
      </c>
      <c r="C23" t="s">
        <v>7</v>
      </c>
      <c r="D23">
        <v>9</v>
      </c>
      <c r="E23" s="8">
        <v>45352</v>
      </c>
      <c r="F23" t="str">
        <f>VLOOKUP(tab_vendasEX2[[#This Row],[CODIGO_PRODUTO]],tab_produtos[],2,0)</f>
        <v>Tablet</v>
      </c>
      <c r="G23" s="6">
        <f>VLOOKUP(tab_vendasEX2[[#This Row],[CODIGO_PRODUTO]],tab_produtos[],3,0)</f>
        <v>1200</v>
      </c>
    </row>
    <row r="24" spans="1:13" x14ac:dyDescent="0.3">
      <c r="A24" t="s">
        <v>36</v>
      </c>
      <c r="B24" s="5">
        <v>1018</v>
      </c>
      <c r="C24" t="s">
        <v>35</v>
      </c>
      <c r="D24">
        <v>6</v>
      </c>
      <c r="E24" s="8">
        <v>45354</v>
      </c>
      <c r="F24" t="str">
        <f>VLOOKUP(tab_vendasEX2[[#This Row],[CODIGO_PRODUTO]],tab_produtos[],2,0)</f>
        <v>Projetor</v>
      </c>
      <c r="G24" s="6">
        <f>VLOOKUP(tab_vendasEX2[[#This Row],[CODIGO_PRODUTO]],tab_produtos[],3,0)</f>
        <v>1800</v>
      </c>
    </row>
    <row r="25" spans="1:13" x14ac:dyDescent="0.3">
      <c r="A25" t="s">
        <v>37</v>
      </c>
      <c r="B25" s="5">
        <v>1008</v>
      </c>
      <c r="C25" t="s">
        <v>13</v>
      </c>
      <c r="D25">
        <v>9</v>
      </c>
      <c r="E25" s="8">
        <v>45372</v>
      </c>
      <c r="F25" t="str">
        <f>VLOOKUP(tab_vendasEX2[[#This Row],[CODIGO_PRODUTO]],tab_produtos[],2,0)</f>
        <v>Câmera</v>
      </c>
      <c r="G25" s="6">
        <f>VLOOKUP(tab_vendasEX2[[#This Row],[CODIGO_PRODUTO]],tab_produtos[],3,0)</f>
        <v>1200</v>
      </c>
    </row>
    <row r="26" spans="1:13" x14ac:dyDescent="0.3">
      <c r="A26" t="s">
        <v>38</v>
      </c>
      <c r="B26" s="5">
        <v>1011</v>
      </c>
      <c r="C26" t="s">
        <v>17</v>
      </c>
      <c r="D26">
        <v>8</v>
      </c>
      <c r="E26" s="8">
        <v>45381</v>
      </c>
      <c r="F26" t="str">
        <f>VLOOKUP(tab_vendasEX2[[#This Row],[CODIGO_PRODUTO]],tab_produtos[],2,0)</f>
        <v>HD Externo</v>
      </c>
      <c r="G26" s="6">
        <f>VLOOKUP(tab_vendasEX2[[#This Row],[CODIGO_PRODUTO]],tab_produtos[],3,0)</f>
        <v>300</v>
      </c>
    </row>
    <row r="27" spans="1:13" x14ac:dyDescent="0.3">
      <c r="A27" t="s">
        <v>39</v>
      </c>
      <c r="B27" s="5">
        <v>1007</v>
      </c>
      <c r="C27" t="s">
        <v>5</v>
      </c>
      <c r="D27">
        <v>8</v>
      </c>
      <c r="E27" s="8">
        <v>45382</v>
      </c>
      <c r="F27" t="str">
        <f>VLOOKUP(tab_vendasEX2[[#This Row],[CODIGO_PRODUTO]],tab_produtos[],2,0)</f>
        <v>Impressora</v>
      </c>
      <c r="G27" s="6">
        <f>VLOOKUP(tab_vendasEX2[[#This Row],[CODIGO_PRODUTO]],tab_produtos[],3,0)</f>
        <v>600</v>
      </c>
    </row>
    <row r="28" spans="1:13" x14ac:dyDescent="0.3">
      <c r="A28" t="s">
        <v>40</v>
      </c>
      <c r="B28" s="5">
        <v>1016</v>
      </c>
      <c r="C28" t="s">
        <v>17</v>
      </c>
      <c r="D28">
        <v>10</v>
      </c>
      <c r="E28" s="8">
        <v>45384</v>
      </c>
      <c r="F28" t="str">
        <f>VLOOKUP(tab_vendasEX2[[#This Row],[CODIGO_PRODUTO]],tab_produtos[],2,0)</f>
        <v>Cabo USB</v>
      </c>
      <c r="G28" s="6">
        <f>VLOOKUP(tab_vendasEX2[[#This Row],[CODIGO_PRODUTO]],tab_produtos[],3,0)</f>
        <v>40</v>
      </c>
    </row>
    <row r="29" spans="1:13" x14ac:dyDescent="0.3">
      <c r="A29" t="s">
        <v>41</v>
      </c>
      <c r="B29" s="5">
        <v>1013</v>
      </c>
      <c r="C29" t="s">
        <v>25</v>
      </c>
      <c r="D29">
        <v>1</v>
      </c>
      <c r="E29" s="8">
        <v>45392</v>
      </c>
      <c r="F29" t="str">
        <f>VLOOKUP(tab_vendasEX2[[#This Row],[CODIGO_PRODUTO]],tab_produtos[],2,0)</f>
        <v>Roteador</v>
      </c>
      <c r="G29" s="6">
        <f>VLOOKUP(tab_vendasEX2[[#This Row],[CODIGO_PRODUTO]],tab_produtos[],3,0)</f>
        <v>180</v>
      </c>
    </row>
    <row r="30" spans="1:13" x14ac:dyDescent="0.3">
      <c r="A30" t="s">
        <v>42</v>
      </c>
      <c r="B30" s="5">
        <v>1010</v>
      </c>
      <c r="C30" t="s">
        <v>25</v>
      </c>
      <c r="D30">
        <v>6</v>
      </c>
      <c r="E30" s="8">
        <v>45396</v>
      </c>
      <c r="F30" t="str">
        <f>VLOOKUP(tab_vendasEX2[[#This Row],[CODIGO_PRODUTO]],tab_produtos[],2,0)</f>
        <v>Smartwatch</v>
      </c>
      <c r="G30" s="6">
        <f>VLOOKUP(tab_vendasEX2[[#This Row],[CODIGO_PRODUTO]],tab_produtos[],3,0)</f>
        <v>800</v>
      </c>
    </row>
    <row r="31" spans="1:13" x14ac:dyDescent="0.3">
      <c r="A31" t="s">
        <v>43</v>
      </c>
      <c r="B31" s="5">
        <v>1002</v>
      </c>
      <c r="C31" t="s">
        <v>7</v>
      </c>
      <c r="D31">
        <v>2</v>
      </c>
      <c r="E31" s="8">
        <v>45397</v>
      </c>
      <c r="F31" t="str">
        <f>VLOOKUP(tab_vendasEX2[[#This Row],[CODIGO_PRODUTO]],tab_produtos[],2,0)</f>
        <v>Smartphone</v>
      </c>
      <c r="G31" s="6">
        <f>VLOOKUP(tab_vendasEX2[[#This Row],[CODIGO_PRODUTO]],tab_produtos[],3,0)</f>
        <v>2500</v>
      </c>
    </row>
    <row r="32" spans="1:13" x14ac:dyDescent="0.3">
      <c r="A32" t="s">
        <v>44</v>
      </c>
      <c r="B32" s="5">
        <v>1007</v>
      </c>
      <c r="C32" t="s">
        <v>10</v>
      </c>
      <c r="D32">
        <v>1</v>
      </c>
      <c r="E32" s="8">
        <v>45398</v>
      </c>
      <c r="F32" t="str">
        <f>VLOOKUP(tab_vendasEX2[[#This Row],[CODIGO_PRODUTO]],tab_produtos[],2,0)</f>
        <v>Impressora</v>
      </c>
      <c r="G32" s="6">
        <f>VLOOKUP(tab_vendasEX2[[#This Row],[CODIGO_PRODUTO]],tab_produtos[],3,0)</f>
        <v>600</v>
      </c>
    </row>
    <row r="33" spans="1:7" x14ac:dyDescent="0.3">
      <c r="A33" t="s">
        <v>45</v>
      </c>
      <c r="B33" s="5">
        <v>1009</v>
      </c>
      <c r="C33" t="s">
        <v>35</v>
      </c>
      <c r="D33">
        <v>9</v>
      </c>
      <c r="E33" s="8">
        <v>45401</v>
      </c>
      <c r="F33" t="str">
        <f>VLOOKUP(tab_vendasEX2[[#This Row],[CODIGO_PRODUTO]],tab_produtos[],2,0)</f>
        <v>Fone de Ouvido</v>
      </c>
      <c r="G33" s="6">
        <f>VLOOKUP(tab_vendasEX2[[#This Row],[CODIGO_PRODUTO]],tab_produtos[],3,0)</f>
        <v>200</v>
      </c>
    </row>
    <row r="34" spans="1:7" x14ac:dyDescent="0.3">
      <c r="A34" t="s">
        <v>46</v>
      </c>
      <c r="B34" s="5">
        <v>1005</v>
      </c>
      <c r="C34" t="s">
        <v>5</v>
      </c>
      <c r="D34">
        <v>6</v>
      </c>
      <c r="E34" s="8">
        <v>45404</v>
      </c>
      <c r="F34" t="str">
        <f>VLOOKUP(tab_vendasEX2[[#This Row],[CODIGO_PRODUTO]],tab_produtos[],2,0)</f>
        <v>Mouse</v>
      </c>
      <c r="G34" s="6">
        <f>VLOOKUP(tab_vendasEX2[[#This Row],[CODIGO_PRODUTO]],tab_produtos[],3,0)</f>
        <v>80</v>
      </c>
    </row>
    <row r="35" spans="1:7" x14ac:dyDescent="0.3">
      <c r="A35" t="s">
        <v>47</v>
      </c>
      <c r="B35" s="5">
        <v>1019</v>
      </c>
      <c r="C35" t="s">
        <v>13</v>
      </c>
      <c r="D35">
        <v>8</v>
      </c>
      <c r="E35" s="8">
        <v>45406</v>
      </c>
      <c r="F35" t="str">
        <f>VLOOKUP(tab_vendasEX2[[#This Row],[CODIGO_PRODUTO]],tab_produtos[],2,0)</f>
        <v>Joystick</v>
      </c>
      <c r="G35" s="6">
        <f>VLOOKUP(tab_vendasEX2[[#This Row],[CODIGO_PRODUTO]],tab_produtos[],3,0)</f>
        <v>250</v>
      </c>
    </row>
    <row r="36" spans="1:7" x14ac:dyDescent="0.3">
      <c r="A36" t="s">
        <v>48</v>
      </c>
      <c r="B36" s="5">
        <v>1006</v>
      </c>
      <c r="C36" t="s">
        <v>19</v>
      </c>
      <c r="D36">
        <v>5</v>
      </c>
      <c r="E36" s="8">
        <v>45420</v>
      </c>
      <c r="F36" t="str">
        <f>VLOOKUP(tab_vendasEX2[[#This Row],[CODIGO_PRODUTO]],tab_produtos[],2,0)</f>
        <v>Monitor</v>
      </c>
      <c r="G36" s="6">
        <f>VLOOKUP(tab_vendasEX2[[#This Row],[CODIGO_PRODUTO]],tab_produtos[],3,0)</f>
        <v>1000</v>
      </c>
    </row>
    <row r="37" spans="1:7" x14ac:dyDescent="0.3">
      <c r="A37" t="s">
        <v>49</v>
      </c>
      <c r="B37" s="5">
        <v>1010</v>
      </c>
      <c r="C37" t="s">
        <v>35</v>
      </c>
      <c r="D37">
        <v>7</v>
      </c>
      <c r="E37" s="8">
        <v>45425</v>
      </c>
      <c r="F37" t="str">
        <f>VLOOKUP(tab_vendasEX2[[#This Row],[CODIGO_PRODUTO]],tab_produtos[],2,0)</f>
        <v>Smartwatch</v>
      </c>
      <c r="G37" s="6">
        <f>VLOOKUP(tab_vendasEX2[[#This Row],[CODIGO_PRODUTO]],tab_produtos[],3,0)</f>
        <v>800</v>
      </c>
    </row>
    <row r="38" spans="1:7" x14ac:dyDescent="0.3">
      <c r="A38" t="s">
        <v>50</v>
      </c>
      <c r="B38" s="5">
        <v>1009</v>
      </c>
      <c r="C38" t="s">
        <v>17</v>
      </c>
      <c r="D38">
        <v>8</v>
      </c>
      <c r="E38" s="8">
        <v>45425</v>
      </c>
      <c r="F38" t="str">
        <f>VLOOKUP(tab_vendasEX2[[#This Row],[CODIGO_PRODUTO]],tab_produtos[],2,0)</f>
        <v>Fone de Ouvido</v>
      </c>
      <c r="G38" s="6">
        <f>VLOOKUP(tab_vendasEX2[[#This Row],[CODIGO_PRODUTO]],tab_produtos[],3,0)</f>
        <v>200</v>
      </c>
    </row>
    <row r="39" spans="1:7" x14ac:dyDescent="0.3">
      <c r="A39" t="s">
        <v>51</v>
      </c>
      <c r="B39" s="5">
        <v>1014</v>
      </c>
      <c r="C39" t="s">
        <v>17</v>
      </c>
      <c r="D39">
        <v>3</v>
      </c>
      <c r="E39" s="8">
        <v>45426</v>
      </c>
      <c r="F39" t="str">
        <f>VLOOKUP(tab_vendasEX2[[#This Row],[CODIGO_PRODUTO]],tab_produtos[],2,0)</f>
        <v>Microfone</v>
      </c>
      <c r="G39" s="6">
        <f>VLOOKUP(tab_vendasEX2[[#This Row],[CODIGO_PRODUTO]],tab_produtos[],3,0)</f>
        <v>150</v>
      </c>
    </row>
    <row r="40" spans="1:7" x14ac:dyDescent="0.3">
      <c r="A40" t="s">
        <v>52</v>
      </c>
      <c r="B40" s="5">
        <v>1014</v>
      </c>
      <c r="C40" t="s">
        <v>10</v>
      </c>
      <c r="D40">
        <v>6</v>
      </c>
      <c r="E40" s="8">
        <v>45426</v>
      </c>
      <c r="F40" t="str">
        <f>VLOOKUP(tab_vendasEX2[[#This Row],[CODIGO_PRODUTO]],tab_produtos[],2,0)</f>
        <v>Microfone</v>
      </c>
      <c r="G40" s="6">
        <f>VLOOKUP(tab_vendasEX2[[#This Row],[CODIGO_PRODUTO]],tab_produtos[],3,0)</f>
        <v>150</v>
      </c>
    </row>
    <row r="41" spans="1:7" x14ac:dyDescent="0.3">
      <c r="A41" t="s">
        <v>53</v>
      </c>
      <c r="B41" s="5">
        <v>1020</v>
      </c>
      <c r="C41" t="s">
        <v>25</v>
      </c>
      <c r="D41">
        <v>9</v>
      </c>
      <c r="E41" s="8">
        <v>45436</v>
      </c>
      <c r="F41" t="str">
        <f>VLOOKUP(tab_vendasEX2[[#This Row],[CODIGO_PRODUTO]],tab_produtos[],2,0)</f>
        <v>Adaptador HDMI</v>
      </c>
      <c r="G41" s="6">
        <f>VLOOKUP(tab_vendasEX2[[#This Row],[CODIGO_PRODUTO]],tab_produtos[],3,0)</f>
        <v>60</v>
      </c>
    </row>
    <row r="42" spans="1:7" x14ac:dyDescent="0.3">
      <c r="A42" t="s">
        <v>54</v>
      </c>
      <c r="B42" s="5">
        <v>1008</v>
      </c>
      <c r="C42" t="s">
        <v>25</v>
      </c>
      <c r="D42">
        <v>5</v>
      </c>
      <c r="E42" s="8">
        <v>45439</v>
      </c>
      <c r="F42" t="str">
        <f>VLOOKUP(tab_vendasEX2[[#This Row],[CODIGO_PRODUTO]],tab_produtos[],2,0)</f>
        <v>Câmera</v>
      </c>
      <c r="G42" s="6">
        <f>VLOOKUP(tab_vendasEX2[[#This Row],[CODIGO_PRODUTO]],tab_produtos[],3,0)</f>
        <v>1200</v>
      </c>
    </row>
    <row r="43" spans="1:7" x14ac:dyDescent="0.3">
      <c r="A43" t="s">
        <v>55</v>
      </c>
      <c r="B43" s="5">
        <v>1005</v>
      </c>
      <c r="C43" t="s">
        <v>35</v>
      </c>
      <c r="D43">
        <v>9</v>
      </c>
      <c r="E43" s="8">
        <v>45442</v>
      </c>
      <c r="F43" t="str">
        <f>VLOOKUP(tab_vendasEX2[[#This Row],[CODIGO_PRODUTO]],tab_produtos[],2,0)</f>
        <v>Mouse</v>
      </c>
      <c r="G43" s="6">
        <f>VLOOKUP(tab_vendasEX2[[#This Row],[CODIGO_PRODUTO]],tab_produtos[],3,0)</f>
        <v>80</v>
      </c>
    </row>
    <row r="44" spans="1:7" x14ac:dyDescent="0.3">
      <c r="A44" t="s">
        <v>56</v>
      </c>
      <c r="B44" s="5">
        <v>1010</v>
      </c>
      <c r="C44" t="s">
        <v>5</v>
      </c>
      <c r="D44">
        <v>7</v>
      </c>
      <c r="E44" s="8">
        <v>45443</v>
      </c>
      <c r="F44" t="str">
        <f>VLOOKUP(tab_vendasEX2[[#This Row],[CODIGO_PRODUTO]],tab_produtos[],2,0)</f>
        <v>Smartwatch</v>
      </c>
      <c r="G44" s="6">
        <f>VLOOKUP(tab_vendasEX2[[#This Row],[CODIGO_PRODUTO]],tab_produtos[],3,0)</f>
        <v>800</v>
      </c>
    </row>
    <row r="45" spans="1:7" x14ac:dyDescent="0.3">
      <c r="A45" t="s">
        <v>57</v>
      </c>
      <c r="B45" s="5">
        <v>1012</v>
      </c>
      <c r="C45" t="s">
        <v>17</v>
      </c>
      <c r="D45">
        <v>4</v>
      </c>
      <c r="E45" s="8">
        <v>45443</v>
      </c>
      <c r="F45" t="str">
        <f>VLOOKUP(tab_vendasEX2[[#This Row],[CODIGO_PRODUTO]],tab_produtos[],2,0)</f>
        <v>Pen Drive</v>
      </c>
      <c r="G45" s="6">
        <f>VLOOKUP(tab_vendasEX2[[#This Row],[CODIGO_PRODUTO]],tab_produtos[],3,0)</f>
        <v>50</v>
      </c>
    </row>
    <row r="46" spans="1:7" x14ac:dyDescent="0.3">
      <c r="A46" t="s">
        <v>58</v>
      </c>
      <c r="B46" s="5">
        <v>1017</v>
      </c>
      <c r="C46" t="s">
        <v>13</v>
      </c>
      <c r="D46">
        <v>4</v>
      </c>
      <c r="E46" s="8">
        <v>45444</v>
      </c>
      <c r="F46" t="str">
        <f>VLOOKUP(tab_vendasEX2[[#This Row],[CODIGO_PRODUTO]],tab_produtos[],2,0)</f>
        <v>Caixa de Som</v>
      </c>
      <c r="G46" s="6">
        <f>VLOOKUP(tab_vendasEX2[[#This Row],[CODIGO_PRODUTO]],tab_produtos[],3,0)</f>
        <v>350</v>
      </c>
    </row>
    <row r="47" spans="1:7" x14ac:dyDescent="0.3">
      <c r="A47" t="s">
        <v>59</v>
      </c>
      <c r="B47" s="5">
        <v>1006</v>
      </c>
      <c r="C47" t="s">
        <v>17</v>
      </c>
      <c r="D47">
        <v>7</v>
      </c>
      <c r="E47" s="8">
        <v>45445</v>
      </c>
      <c r="F47" t="str">
        <f>VLOOKUP(tab_vendasEX2[[#This Row],[CODIGO_PRODUTO]],tab_produtos[],2,0)</f>
        <v>Monitor</v>
      </c>
      <c r="G47" s="6">
        <f>VLOOKUP(tab_vendasEX2[[#This Row],[CODIGO_PRODUTO]],tab_produtos[],3,0)</f>
        <v>1000</v>
      </c>
    </row>
    <row r="48" spans="1:7" x14ac:dyDescent="0.3">
      <c r="A48" t="s">
        <v>60</v>
      </c>
      <c r="B48" s="5">
        <v>1005</v>
      </c>
      <c r="C48" t="s">
        <v>5</v>
      </c>
      <c r="D48">
        <v>3</v>
      </c>
      <c r="E48" s="8">
        <v>45448</v>
      </c>
      <c r="F48" t="str">
        <f>VLOOKUP(tab_vendasEX2[[#This Row],[CODIGO_PRODUTO]],tab_produtos[],2,0)</f>
        <v>Mouse</v>
      </c>
      <c r="G48" s="6">
        <f>VLOOKUP(tab_vendasEX2[[#This Row],[CODIGO_PRODUTO]],tab_produtos[],3,0)</f>
        <v>80</v>
      </c>
    </row>
    <row r="49" spans="1:7" x14ac:dyDescent="0.3">
      <c r="A49" t="s">
        <v>61</v>
      </c>
      <c r="B49" s="5">
        <v>1015</v>
      </c>
      <c r="C49" t="s">
        <v>5</v>
      </c>
      <c r="D49">
        <v>8</v>
      </c>
      <c r="E49" s="8">
        <v>45450</v>
      </c>
      <c r="F49" t="str">
        <f>VLOOKUP(tab_vendasEX2[[#This Row],[CODIGO_PRODUTO]],tab_produtos[],2,0)</f>
        <v>Carregador</v>
      </c>
      <c r="G49" s="6">
        <f>VLOOKUP(tab_vendasEX2[[#This Row],[CODIGO_PRODUTO]],tab_produtos[],3,0)</f>
        <v>100</v>
      </c>
    </row>
    <row r="50" spans="1:7" x14ac:dyDescent="0.3">
      <c r="A50" t="s">
        <v>62</v>
      </c>
      <c r="B50" s="5">
        <v>1007</v>
      </c>
      <c r="C50" t="s">
        <v>13</v>
      </c>
      <c r="D50">
        <v>3</v>
      </c>
      <c r="E50" s="8">
        <v>45451</v>
      </c>
      <c r="F50" t="str">
        <f>VLOOKUP(tab_vendasEX2[[#This Row],[CODIGO_PRODUTO]],tab_produtos[],2,0)</f>
        <v>Impressora</v>
      </c>
      <c r="G50" s="6">
        <f>VLOOKUP(tab_vendasEX2[[#This Row],[CODIGO_PRODUTO]],tab_produtos[],3,0)</f>
        <v>600</v>
      </c>
    </row>
    <row r="51" spans="1:7" x14ac:dyDescent="0.3">
      <c r="A51" t="s">
        <v>63</v>
      </c>
      <c r="B51" s="5">
        <v>1006</v>
      </c>
      <c r="C51" t="s">
        <v>5</v>
      </c>
      <c r="D51">
        <v>8</v>
      </c>
      <c r="E51" s="8">
        <v>45456</v>
      </c>
      <c r="F51" t="str">
        <f>VLOOKUP(tab_vendasEX2[[#This Row],[CODIGO_PRODUTO]],tab_produtos[],2,0)</f>
        <v>Monitor</v>
      </c>
      <c r="G51" s="6">
        <f>VLOOKUP(tab_vendasEX2[[#This Row],[CODIGO_PRODUTO]],tab_produtos[],3,0)</f>
        <v>1000</v>
      </c>
    </row>
  </sheetData>
  <mergeCells count="11">
    <mergeCell ref="J12:M12"/>
    <mergeCell ref="J15:K15"/>
    <mergeCell ref="J16:K16"/>
    <mergeCell ref="J20:K20"/>
    <mergeCell ref="L15:M15"/>
    <mergeCell ref="L16:M16"/>
    <mergeCell ref="L20:M20"/>
    <mergeCell ref="J17:K17"/>
    <mergeCell ref="J18:K18"/>
    <mergeCell ref="L17:M17"/>
    <mergeCell ref="L18:M18"/>
  </mergeCells>
  <conditionalFormatting sqref="A2:G51">
    <cfRule type="expression" dxfId="2" priority="1">
      <formula>$A2=$L$15</formula>
    </cfRule>
  </conditionalFormatting>
  <dataValidations count="1">
    <dataValidation type="list" allowBlank="1" showInputMessage="1" showErrorMessage="1" sqref="L15:M15" xr:uid="{EDF4D1E3-27F7-4823-9D0A-86B391FA0208}">
      <formula1>A2:A51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0FC1-7658-4637-8276-AAD085EA0D6A}">
  <dimension ref="A1:G51"/>
  <sheetViews>
    <sheetView showGridLines="0" workbookViewId="0">
      <selection activeCell="H19" sqref="H19"/>
    </sheetView>
  </sheetViews>
  <sheetFormatPr defaultRowHeight="14.4" x14ac:dyDescent="0.3"/>
  <cols>
    <col min="1" max="1" width="16.88671875" customWidth="1"/>
    <col min="2" max="2" width="18.88671875" customWidth="1"/>
    <col min="3" max="3" width="19" customWidth="1"/>
    <col min="4" max="4" width="15.77734375" style="2" customWidth="1"/>
    <col min="5" max="5" width="19.33203125" customWidth="1"/>
    <col min="6" max="6" width="15" customWidth="1"/>
    <col min="7" max="7" width="14" customWidth="1"/>
  </cols>
  <sheetData>
    <row r="1" spans="1:7" s="1" customFormat="1" x14ac:dyDescent="0.3">
      <c r="A1" s="4" t="s">
        <v>123</v>
      </c>
      <c r="B1" s="4" t="s">
        <v>0</v>
      </c>
      <c r="C1" s="1" t="s">
        <v>1</v>
      </c>
      <c r="D1" s="1" t="s">
        <v>2</v>
      </c>
      <c r="E1" s="7" t="s">
        <v>3</v>
      </c>
      <c r="F1" s="1" t="s">
        <v>64</v>
      </c>
      <c r="G1" s="1" t="s">
        <v>65</v>
      </c>
    </row>
    <row r="2" spans="1:7" x14ac:dyDescent="0.3">
      <c r="A2" t="s">
        <v>6</v>
      </c>
      <c r="B2" s="5">
        <v>1019</v>
      </c>
      <c r="C2" t="s">
        <v>5</v>
      </c>
      <c r="D2">
        <v>4</v>
      </c>
      <c r="E2" s="8">
        <v>45298</v>
      </c>
      <c r="F2" t="str">
        <f>INDEX(tab_filiais[CIDADE],MATCH(tab_vendasEX3[[#This Row],[CODIGO_FILIAL]],tab_filiais[CODIGO_FILIAL],0))</f>
        <v>Nova Iguaçu</v>
      </c>
      <c r="G2" t="str">
        <f>INDEX(tab_filiais[ESTADO],MATCH(tab_vendasEX3[[#This Row],[CODIGO_FILIAL]],tab_filiais[CODIGO_FILIAL],0))</f>
        <v>RJ</v>
      </c>
    </row>
    <row r="3" spans="1:7" x14ac:dyDescent="0.3">
      <c r="A3" t="s">
        <v>8</v>
      </c>
      <c r="B3" s="5">
        <v>1001</v>
      </c>
      <c r="C3" t="s">
        <v>7</v>
      </c>
      <c r="D3">
        <v>5</v>
      </c>
      <c r="E3" s="8">
        <v>45298</v>
      </c>
      <c r="F3" t="str">
        <f>INDEX(tab_filiais[CIDADE],MATCH(tab_vendasEX3[[#This Row],[CODIGO_FILIAL]],tab_filiais[CODIGO_FILIAL],0))</f>
        <v>São Paulo</v>
      </c>
      <c r="G3" t="str">
        <f>INDEX(tab_filiais[ESTADO],MATCH(tab_vendasEX3[[#This Row],[CODIGO_FILIAL]],tab_filiais[CODIGO_FILIAL],0))</f>
        <v>SP</v>
      </c>
    </row>
    <row r="4" spans="1:7" x14ac:dyDescent="0.3">
      <c r="A4" t="s">
        <v>9</v>
      </c>
      <c r="B4" s="5">
        <v>1015</v>
      </c>
      <c r="C4" t="s">
        <v>5</v>
      </c>
      <c r="D4">
        <v>7</v>
      </c>
      <c r="E4" s="8">
        <v>45300</v>
      </c>
      <c r="F4" t="str">
        <f>INDEX(tab_filiais[CIDADE],MATCH(tab_vendasEX3[[#This Row],[CODIGO_FILIAL]],tab_filiais[CODIGO_FILIAL],0))</f>
        <v>Nova Iguaçu</v>
      </c>
      <c r="G4" t="str">
        <f>INDEX(tab_filiais[ESTADO],MATCH(tab_vendasEX3[[#This Row],[CODIGO_FILIAL]],tab_filiais[CODIGO_FILIAL],0))</f>
        <v>RJ</v>
      </c>
    </row>
    <row r="5" spans="1:7" x14ac:dyDescent="0.3">
      <c r="A5" t="s">
        <v>11</v>
      </c>
      <c r="B5" s="5">
        <v>1009</v>
      </c>
      <c r="C5" t="s">
        <v>10</v>
      </c>
      <c r="D5">
        <v>4</v>
      </c>
      <c r="E5" s="8">
        <v>45301</v>
      </c>
      <c r="F5" t="str">
        <f>INDEX(tab_filiais[CIDADE],MATCH(tab_vendasEX3[[#This Row],[CODIGO_FILIAL]],tab_filiais[CODIGO_FILIAL],0))</f>
        <v>Canoas</v>
      </c>
      <c r="G5" t="str">
        <f>INDEX(tab_filiais[ESTADO],MATCH(tab_vendasEX3[[#This Row],[CODIGO_FILIAL]],tab_filiais[CODIGO_FILIAL],0))</f>
        <v>RS</v>
      </c>
    </row>
    <row r="6" spans="1:7" x14ac:dyDescent="0.3">
      <c r="A6" t="s">
        <v>12</v>
      </c>
      <c r="B6" s="5">
        <v>1010</v>
      </c>
      <c r="C6" t="s">
        <v>10</v>
      </c>
      <c r="D6">
        <v>8</v>
      </c>
      <c r="E6" s="8">
        <v>45302</v>
      </c>
      <c r="F6" t="str">
        <f>INDEX(tab_filiais[CIDADE],MATCH(tab_vendasEX3[[#This Row],[CODIGO_FILIAL]],tab_filiais[CODIGO_FILIAL],0))</f>
        <v>Canoas</v>
      </c>
      <c r="G6" t="str">
        <f>INDEX(tab_filiais[ESTADO],MATCH(tab_vendasEX3[[#This Row],[CODIGO_FILIAL]],tab_filiais[CODIGO_FILIAL],0))</f>
        <v>RS</v>
      </c>
    </row>
    <row r="7" spans="1:7" x14ac:dyDescent="0.3">
      <c r="A7" t="s">
        <v>14</v>
      </c>
      <c r="B7" s="5">
        <v>1009</v>
      </c>
      <c r="C7" t="s">
        <v>13</v>
      </c>
      <c r="D7">
        <v>4</v>
      </c>
      <c r="E7" s="8">
        <v>45305</v>
      </c>
      <c r="F7" t="str">
        <f>INDEX(tab_filiais[CIDADE],MATCH(tab_vendasEX3[[#This Row],[CODIGO_FILIAL]],tab_filiais[CODIGO_FILIAL],0))</f>
        <v>Ribeirão Preto</v>
      </c>
      <c r="G7" t="str">
        <f>INDEX(tab_filiais[ESTADO],MATCH(tab_vendasEX3[[#This Row],[CODIGO_FILIAL]],tab_filiais[CODIGO_FILIAL],0))</f>
        <v>SP</v>
      </c>
    </row>
    <row r="8" spans="1:7" x14ac:dyDescent="0.3">
      <c r="A8" t="s">
        <v>16</v>
      </c>
      <c r="B8" s="5">
        <v>1007</v>
      </c>
      <c r="C8" t="s">
        <v>15</v>
      </c>
      <c r="D8">
        <v>10</v>
      </c>
      <c r="E8" s="8">
        <v>45314</v>
      </c>
      <c r="F8" t="str">
        <f>INDEX(tab_filiais[CIDADE],MATCH(tab_vendasEX3[[#This Row],[CODIGO_FILIAL]],tab_filiais[CODIGO_FILIAL],0))</f>
        <v>Novo Hamburgo</v>
      </c>
      <c r="G8" t="str">
        <f>INDEX(tab_filiais[ESTADO],MATCH(tab_vendasEX3[[#This Row],[CODIGO_FILIAL]],tab_filiais[CODIGO_FILIAL],0))</f>
        <v>RS</v>
      </c>
    </row>
    <row r="9" spans="1:7" x14ac:dyDescent="0.3">
      <c r="A9" t="s">
        <v>18</v>
      </c>
      <c r="B9" s="5">
        <v>1009</v>
      </c>
      <c r="C9" t="s">
        <v>17</v>
      </c>
      <c r="D9">
        <v>4</v>
      </c>
      <c r="E9" s="8">
        <v>45316</v>
      </c>
      <c r="F9" t="str">
        <f>INDEX(tab_filiais[CIDADE],MATCH(tab_vendasEX3[[#This Row],[CODIGO_FILIAL]],tab_filiais[CODIGO_FILIAL],0))</f>
        <v>Porto Alegre</v>
      </c>
      <c r="G9" t="str">
        <f>INDEX(tab_filiais[ESTADO],MATCH(tab_vendasEX3[[#This Row],[CODIGO_FILIAL]],tab_filiais[CODIGO_FILIAL],0))</f>
        <v>RS</v>
      </c>
    </row>
    <row r="10" spans="1:7" x14ac:dyDescent="0.3">
      <c r="A10" t="s">
        <v>20</v>
      </c>
      <c r="B10" s="5">
        <v>1020</v>
      </c>
      <c r="C10" t="s">
        <v>19</v>
      </c>
      <c r="D10">
        <v>7</v>
      </c>
      <c r="E10" s="8">
        <v>45317</v>
      </c>
      <c r="F10" t="str">
        <f>INDEX(tab_filiais[CIDADE],MATCH(tab_vendasEX3[[#This Row],[CODIGO_FILIAL]],tab_filiais[CODIGO_FILIAL],0))</f>
        <v>Rio de Janeiro</v>
      </c>
      <c r="G10" t="str">
        <f>INDEX(tab_filiais[ESTADO],MATCH(tab_vendasEX3[[#This Row],[CODIGO_FILIAL]],tab_filiais[CODIGO_FILIAL],0))</f>
        <v>RJ</v>
      </c>
    </row>
    <row r="11" spans="1:7" x14ac:dyDescent="0.3">
      <c r="A11" t="s">
        <v>21</v>
      </c>
      <c r="B11" s="5">
        <v>1004</v>
      </c>
      <c r="C11" t="s">
        <v>15</v>
      </c>
      <c r="D11">
        <v>8</v>
      </c>
      <c r="E11" s="8">
        <v>45317</v>
      </c>
      <c r="F11" t="str">
        <f>INDEX(tab_filiais[CIDADE],MATCH(tab_vendasEX3[[#This Row],[CODIGO_FILIAL]],tab_filiais[CODIGO_FILIAL],0))</f>
        <v>Novo Hamburgo</v>
      </c>
      <c r="G11" t="str">
        <f>INDEX(tab_filiais[ESTADO],MATCH(tab_vendasEX3[[#This Row],[CODIGO_FILIAL]],tab_filiais[CODIGO_FILIAL],0))</f>
        <v>RS</v>
      </c>
    </row>
    <row r="12" spans="1:7" x14ac:dyDescent="0.3">
      <c r="A12" t="s">
        <v>22</v>
      </c>
      <c r="B12" s="5">
        <v>1013</v>
      </c>
      <c r="C12" t="s">
        <v>13</v>
      </c>
      <c r="D12">
        <v>10</v>
      </c>
      <c r="E12" s="8">
        <v>45317</v>
      </c>
      <c r="F12" t="str">
        <f>INDEX(tab_filiais[CIDADE],MATCH(tab_vendasEX3[[#This Row],[CODIGO_FILIAL]],tab_filiais[CODIGO_FILIAL],0))</f>
        <v>Ribeirão Preto</v>
      </c>
      <c r="G12" t="str">
        <f>INDEX(tab_filiais[ESTADO],MATCH(tab_vendasEX3[[#This Row],[CODIGO_FILIAL]],tab_filiais[CODIGO_FILIAL],0))</f>
        <v>SP</v>
      </c>
    </row>
    <row r="13" spans="1:7" x14ac:dyDescent="0.3">
      <c r="A13" t="s">
        <v>23</v>
      </c>
      <c r="B13" s="5">
        <v>1018</v>
      </c>
      <c r="C13" t="s">
        <v>15</v>
      </c>
      <c r="D13">
        <v>4</v>
      </c>
      <c r="E13" s="8">
        <v>45318</v>
      </c>
      <c r="F13" t="str">
        <f>INDEX(tab_filiais[CIDADE],MATCH(tab_vendasEX3[[#This Row],[CODIGO_FILIAL]],tab_filiais[CODIGO_FILIAL],0))</f>
        <v>Novo Hamburgo</v>
      </c>
      <c r="G13" t="str">
        <f>INDEX(tab_filiais[ESTADO],MATCH(tab_vendasEX3[[#This Row],[CODIGO_FILIAL]],tab_filiais[CODIGO_FILIAL],0))</f>
        <v>RS</v>
      </c>
    </row>
    <row r="14" spans="1:7" x14ac:dyDescent="0.3">
      <c r="A14" t="s">
        <v>24</v>
      </c>
      <c r="B14" s="5">
        <v>1012</v>
      </c>
      <c r="C14" t="s">
        <v>15</v>
      </c>
      <c r="D14">
        <v>8</v>
      </c>
      <c r="E14" s="8">
        <v>45320</v>
      </c>
      <c r="F14" t="str">
        <f>INDEX(tab_filiais[CIDADE],MATCH(tab_vendasEX3[[#This Row],[CODIGO_FILIAL]],tab_filiais[CODIGO_FILIAL],0))</f>
        <v>Novo Hamburgo</v>
      </c>
      <c r="G14" t="str">
        <f>INDEX(tab_filiais[ESTADO],MATCH(tab_vendasEX3[[#This Row],[CODIGO_FILIAL]],tab_filiais[CODIGO_FILIAL],0))</f>
        <v>RS</v>
      </c>
    </row>
    <row r="15" spans="1:7" x14ac:dyDescent="0.3">
      <c r="A15" t="s">
        <v>26</v>
      </c>
      <c r="B15" s="5">
        <v>1014</v>
      </c>
      <c r="C15" t="s">
        <v>25</v>
      </c>
      <c r="D15">
        <v>2</v>
      </c>
      <c r="E15" s="8">
        <v>45324</v>
      </c>
      <c r="F15" t="str">
        <f>INDEX(tab_filiais[CIDADE],MATCH(tab_vendasEX3[[#This Row],[CODIGO_FILIAL]],tab_filiais[CODIGO_FILIAL],0))</f>
        <v>Petrópolis</v>
      </c>
      <c r="G15" t="str">
        <f>INDEX(tab_filiais[ESTADO],MATCH(tab_vendasEX3[[#This Row],[CODIGO_FILIAL]],tab_filiais[CODIGO_FILIAL],0))</f>
        <v>RJ</v>
      </c>
    </row>
    <row r="16" spans="1:7" x14ac:dyDescent="0.3">
      <c r="A16" t="s">
        <v>27</v>
      </c>
      <c r="B16" s="5">
        <v>1015</v>
      </c>
      <c r="C16" t="s">
        <v>17</v>
      </c>
      <c r="D16">
        <v>1</v>
      </c>
      <c r="E16" s="8">
        <v>45332</v>
      </c>
      <c r="F16" t="str">
        <f>INDEX(tab_filiais[CIDADE],MATCH(tab_vendasEX3[[#This Row],[CODIGO_FILIAL]],tab_filiais[CODIGO_FILIAL],0))</f>
        <v>Porto Alegre</v>
      </c>
      <c r="G16" t="str">
        <f>INDEX(tab_filiais[ESTADO],MATCH(tab_vendasEX3[[#This Row],[CODIGO_FILIAL]],tab_filiais[CODIGO_FILIAL],0))</f>
        <v>RS</v>
      </c>
    </row>
    <row r="17" spans="1:7" x14ac:dyDescent="0.3">
      <c r="A17" t="s">
        <v>28</v>
      </c>
      <c r="B17" s="5">
        <v>1019</v>
      </c>
      <c r="C17" t="s">
        <v>13</v>
      </c>
      <c r="D17">
        <v>9</v>
      </c>
      <c r="E17" s="8">
        <v>45343</v>
      </c>
      <c r="F17" t="str">
        <f>INDEX(tab_filiais[CIDADE],MATCH(tab_vendasEX3[[#This Row],[CODIGO_FILIAL]],tab_filiais[CODIGO_FILIAL],0))</f>
        <v>Ribeirão Preto</v>
      </c>
      <c r="G17" t="str">
        <f>INDEX(tab_filiais[ESTADO],MATCH(tab_vendasEX3[[#This Row],[CODIGO_FILIAL]],tab_filiais[CODIGO_FILIAL],0))</f>
        <v>SP</v>
      </c>
    </row>
    <row r="18" spans="1:7" x14ac:dyDescent="0.3">
      <c r="A18" t="s">
        <v>29</v>
      </c>
      <c r="B18" s="5">
        <v>1003</v>
      </c>
      <c r="C18" t="s">
        <v>19</v>
      </c>
      <c r="D18">
        <v>7</v>
      </c>
      <c r="E18" s="8">
        <v>45344</v>
      </c>
      <c r="F18" t="str">
        <f>INDEX(tab_filiais[CIDADE],MATCH(tab_vendasEX3[[#This Row],[CODIGO_FILIAL]],tab_filiais[CODIGO_FILIAL],0))</f>
        <v>Rio de Janeiro</v>
      </c>
      <c r="G18" t="str">
        <f>INDEX(tab_filiais[ESTADO],MATCH(tab_vendasEX3[[#This Row],[CODIGO_FILIAL]],tab_filiais[CODIGO_FILIAL],0))</f>
        <v>RJ</v>
      </c>
    </row>
    <row r="19" spans="1:7" x14ac:dyDescent="0.3">
      <c r="A19" t="s">
        <v>30</v>
      </c>
      <c r="B19" s="5">
        <v>1011</v>
      </c>
      <c r="C19" t="s">
        <v>7</v>
      </c>
      <c r="D19">
        <v>10</v>
      </c>
      <c r="E19" s="8">
        <v>45345</v>
      </c>
      <c r="F19" t="str">
        <f>INDEX(tab_filiais[CIDADE],MATCH(tab_vendasEX3[[#This Row],[CODIGO_FILIAL]],tab_filiais[CODIGO_FILIAL],0))</f>
        <v>São Paulo</v>
      </c>
      <c r="G19" t="str">
        <f>INDEX(tab_filiais[ESTADO],MATCH(tab_vendasEX3[[#This Row],[CODIGO_FILIAL]],tab_filiais[CODIGO_FILIAL],0))</f>
        <v>SP</v>
      </c>
    </row>
    <row r="20" spans="1:7" x14ac:dyDescent="0.3">
      <c r="A20" t="s">
        <v>31</v>
      </c>
      <c r="B20" s="5">
        <v>1008</v>
      </c>
      <c r="C20" t="s">
        <v>5</v>
      </c>
      <c r="D20">
        <v>4</v>
      </c>
      <c r="E20" s="8">
        <v>45345</v>
      </c>
      <c r="F20" t="str">
        <f>INDEX(tab_filiais[CIDADE],MATCH(tab_vendasEX3[[#This Row],[CODIGO_FILIAL]],tab_filiais[CODIGO_FILIAL],0))</f>
        <v>Nova Iguaçu</v>
      </c>
      <c r="G20" t="str">
        <f>INDEX(tab_filiais[ESTADO],MATCH(tab_vendasEX3[[#This Row],[CODIGO_FILIAL]],tab_filiais[CODIGO_FILIAL],0))</f>
        <v>RJ</v>
      </c>
    </row>
    <row r="21" spans="1:7" x14ac:dyDescent="0.3">
      <c r="A21" t="s">
        <v>32</v>
      </c>
      <c r="B21" s="5">
        <v>1015</v>
      </c>
      <c r="C21" t="s">
        <v>5</v>
      </c>
      <c r="D21">
        <v>4</v>
      </c>
      <c r="E21" s="8">
        <v>45348</v>
      </c>
      <c r="F21" t="str">
        <f>INDEX(tab_filiais[CIDADE],MATCH(tab_vendasEX3[[#This Row],[CODIGO_FILIAL]],tab_filiais[CODIGO_FILIAL],0))</f>
        <v>Nova Iguaçu</v>
      </c>
      <c r="G21" t="str">
        <f>INDEX(tab_filiais[ESTADO],MATCH(tab_vendasEX3[[#This Row],[CODIGO_FILIAL]],tab_filiais[CODIGO_FILIAL],0))</f>
        <v>RJ</v>
      </c>
    </row>
    <row r="22" spans="1:7" x14ac:dyDescent="0.3">
      <c r="A22" t="s">
        <v>33</v>
      </c>
      <c r="B22" s="5">
        <v>1011</v>
      </c>
      <c r="C22" t="s">
        <v>15</v>
      </c>
      <c r="D22">
        <v>2</v>
      </c>
      <c r="E22" s="8">
        <v>45348</v>
      </c>
      <c r="F22" t="str">
        <f>INDEX(tab_filiais[CIDADE],MATCH(tab_vendasEX3[[#This Row],[CODIGO_FILIAL]],tab_filiais[CODIGO_FILIAL],0))</f>
        <v>Novo Hamburgo</v>
      </c>
      <c r="G22" t="str">
        <f>INDEX(tab_filiais[ESTADO],MATCH(tab_vendasEX3[[#This Row],[CODIGO_FILIAL]],tab_filiais[CODIGO_FILIAL],0))</f>
        <v>RS</v>
      </c>
    </row>
    <row r="23" spans="1:7" x14ac:dyDescent="0.3">
      <c r="A23" t="s">
        <v>34</v>
      </c>
      <c r="B23" s="5">
        <v>1003</v>
      </c>
      <c r="C23" t="s">
        <v>7</v>
      </c>
      <c r="D23">
        <v>9</v>
      </c>
      <c r="E23" s="8">
        <v>45352</v>
      </c>
      <c r="F23" t="str">
        <f>INDEX(tab_filiais[CIDADE],MATCH(tab_vendasEX3[[#This Row],[CODIGO_FILIAL]],tab_filiais[CODIGO_FILIAL],0))</f>
        <v>São Paulo</v>
      </c>
      <c r="G23" t="str">
        <f>INDEX(tab_filiais[ESTADO],MATCH(tab_vendasEX3[[#This Row],[CODIGO_FILIAL]],tab_filiais[CODIGO_FILIAL],0))</f>
        <v>SP</v>
      </c>
    </row>
    <row r="24" spans="1:7" x14ac:dyDescent="0.3">
      <c r="A24" t="s">
        <v>36</v>
      </c>
      <c r="B24" s="5">
        <v>1018</v>
      </c>
      <c r="C24" t="s">
        <v>35</v>
      </c>
      <c r="D24">
        <v>6</v>
      </c>
      <c r="E24" s="8">
        <v>45354</v>
      </c>
      <c r="F24" t="str">
        <f>INDEX(tab_filiais[CIDADE],MATCH(tab_vendasEX3[[#This Row],[CODIGO_FILIAL]],tab_filiais[CODIGO_FILIAL],0))</f>
        <v>Campinas</v>
      </c>
      <c r="G24" t="str">
        <f>INDEX(tab_filiais[ESTADO],MATCH(tab_vendasEX3[[#This Row],[CODIGO_FILIAL]],tab_filiais[CODIGO_FILIAL],0))</f>
        <v>SP</v>
      </c>
    </row>
    <row r="25" spans="1:7" x14ac:dyDescent="0.3">
      <c r="A25" t="s">
        <v>37</v>
      </c>
      <c r="B25" s="5">
        <v>1008</v>
      </c>
      <c r="C25" t="s">
        <v>13</v>
      </c>
      <c r="D25">
        <v>9</v>
      </c>
      <c r="E25" s="8">
        <v>45372</v>
      </c>
      <c r="F25" t="str">
        <f>INDEX(tab_filiais[CIDADE],MATCH(tab_vendasEX3[[#This Row],[CODIGO_FILIAL]],tab_filiais[CODIGO_FILIAL],0))</f>
        <v>Ribeirão Preto</v>
      </c>
      <c r="G25" t="str">
        <f>INDEX(tab_filiais[ESTADO],MATCH(tab_vendasEX3[[#This Row],[CODIGO_FILIAL]],tab_filiais[CODIGO_FILIAL],0))</f>
        <v>SP</v>
      </c>
    </row>
    <row r="26" spans="1:7" x14ac:dyDescent="0.3">
      <c r="A26" t="s">
        <v>38</v>
      </c>
      <c r="B26" s="5">
        <v>1011</v>
      </c>
      <c r="C26" t="s">
        <v>17</v>
      </c>
      <c r="D26">
        <v>8</v>
      </c>
      <c r="E26" s="8">
        <v>45381</v>
      </c>
      <c r="F26" t="str">
        <f>INDEX(tab_filiais[CIDADE],MATCH(tab_vendasEX3[[#This Row],[CODIGO_FILIAL]],tab_filiais[CODIGO_FILIAL],0))</f>
        <v>Porto Alegre</v>
      </c>
      <c r="G26" t="str">
        <f>INDEX(tab_filiais[ESTADO],MATCH(tab_vendasEX3[[#This Row],[CODIGO_FILIAL]],tab_filiais[CODIGO_FILIAL],0))</f>
        <v>RS</v>
      </c>
    </row>
    <row r="27" spans="1:7" x14ac:dyDescent="0.3">
      <c r="A27" t="s">
        <v>39</v>
      </c>
      <c r="B27" s="5">
        <v>1007</v>
      </c>
      <c r="C27" t="s">
        <v>5</v>
      </c>
      <c r="D27">
        <v>8</v>
      </c>
      <c r="E27" s="8">
        <v>45382</v>
      </c>
      <c r="F27" t="str">
        <f>INDEX(tab_filiais[CIDADE],MATCH(tab_vendasEX3[[#This Row],[CODIGO_FILIAL]],tab_filiais[CODIGO_FILIAL],0))</f>
        <v>Nova Iguaçu</v>
      </c>
      <c r="G27" t="str">
        <f>INDEX(tab_filiais[ESTADO],MATCH(tab_vendasEX3[[#This Row],[CODIGO_FILIAL]],tab_filiais[CODIGO_FILIAL],0))</f>
        <v>RJ</v>
      </c>
    </row>
    <row r="28" spans="1:7" x14ac:dyDescent="0.3">
      <c r="A28" t="s">
        <v>40</v>
      </c>
      <c r="B28" s="5">
        <v>1016</v>
      </c>
      <c r="C28" t="s">
        <v>17</v>
      </c>
      <c r="D28">
        <v>10</v>
      </c>
      <c r="E28" s="8">
        <v>45384</v>
      </c>
      <c r="F28" t="str">
        <f>INDEX(tab_filiais[CIDADE],MATCH(tab_vendasEX3[[#This Row],[CODIGO_FILIAL]],tab_filiais[CODIGO_FILIAL],0))</f>
        <v>Porto Alegre</v>
      </c>
      <c r="G28" t="str">
        <f>INDEX(tab_filiais[ESTADO],MATCH(tab_vendasEX3[[#This Row],[CODIGO_FILIAL]],tab_filiais[CODIGO_FILIAL],0))</f>
        <v>RS</v>
      </c>
    </row>
    <row r="29" spans="1:7" x14ac:dyDescent="0.3">
      <c r="A29" t="s">
        <v>41</v>
      </c>
      <c r="B29" s="5">
        <v>1013</v>
      </c>
      <c r="C29" t="s">
        <v>25</v>
      </c>
      <c r="D29">
        <v>1</v>
      </c>
      <c r="E29" s="8">
        <v>45392</v>
      </c>
      <c r="F29" t="str">
        <f>INDEX(tab_filiais[CIDADE],MATCH(tab_vendasEX3[[#This Row],[CODIGO_FILIAL]],tab_filiais[CODIGO_FILIAL],0))</f>
        <v>Petrópolis</v>
      </c>
      <c r="G29" t="str">
        <f>INDEX(tab_filiais[ESTADO],MATCH(tab_vendasEX3[[#This Row],[CODIGO_FILIAL]],tab_filiais[CODIGO_FILIAL],0))</f>
        <v>RJ</v>
      </c>
    </row>
    <row r="30" spans="1:7" x14ac:dyDescent="0.3">
      <c r="A30" t="s">
        <v>42</v>
      </c>
      <c r="B30" s="5">
        <v>1010</v>
      </c>
      <c r="C30" t="s">
        <v>25</v>
      </c>
      <c r="D30">
        <v>6</v>
      </c>
      <c r="E30" s="8">
        <v>45396</v>
      </c>
      <c r="F30" t="str">
        <f>INDEX(tab_filiais[CIDADE],MATCH(tab_vendasEX3[[#This Row],[CODIGO_FILIAL]],tab_filiais[CODIGO_FILIAL],0))</f>
        <v>Petrópolis</v>
      </c>
      <c r="G30" t="str">
        <f>INDEX(tab_filiais[ESTADO],MATCH(tab_vendasEX3[[#This Row],[CODIGO_FILIAL]],tab_filiais[CODIGO_FILIAL],0))</f>
        <v>RJ</v>
      </c>
    </row>
    <row r="31" spans="1:7" x14ac:dyDescent="0.3">
      <c r="A31" t="s">
        <v>43</v>
      </c>
      <c r="B31" s="5">
        <v>1002</v>
      </c>
      <c r="C31" t="s">
        <v>7</v>
      </c>
      <c r="D31">
        <v>2</v>
      </c>
      <c r="E31" s="8">
        <v>45397</v>
      </c>
      <c r="F31" t="str">
        <f>INDEX(tab_filiais[CIDADE],MATCH(tab_vendasEX3[[#This Row],[CODIGO_FILIAL]],tab_filiais[CODIGO_FILIAL],0))</f>
        <v>São Paulo</v>
      </c>
      <c r="G31" t="str">
        <f>INDEX(tab_filiais[ESTADO],MATCH(tab_vendasEX3[[#This Row],[CODIGO_FILIAL]],tab_filiais[CODIGO_FILIAL],0))</f>
        <v>SP</v>
      </c>
    </row>
    <row r="32" spans="1:7" x14ac:dyDescent="0.3">
      <c r="A32" t="s">
        <v>44</v>
      </c>
      <c r="B32" s="5">
        <v>1007</v>
      </c>
      <c r="C32" t="s">
        <v>10</v>
      </c>
      <c r="D32">
        <v>1</v>
      </c>
      <c r="E32" s="8">
        <v>45398</v>
      </c>
      <c r="F32" t="str">
        <f>INDEX(tab_filiais[CIDADE],MATCH(tab_vendasEX3[[#This Row],[CODIGO_FILIAL]],tab_filiais[CODIGO_FILIAL],0))</f>
        <v>Canoas</v>
      </c>
      <c r="G32" t="str">
        <f>INDEX(tab_filiais[ESTADO],MATCH(tab_vendasEX3[[#This Row],[CODIGO_FILIAL]],tab_filiais[CODIGO_FILIAL],0))</f>
        <v>RS</v>
      </c>
    </row>
    <row r="33" spans="1:7" x14ac:dyDescent="0.3">
      <c r="A33" t="s">
        <v>45</v>
      </c>
      <c r="B33" s="5">
        <v>1009</v>
      </c>
      <c r="C33" t="s">
        <v>35</v>
      </c>
      <c r="D33">
        <v>9</v>
      </c>
      <c r="E33" s="8">
        <v>45401</v>
      </c>
      <c r="F33" t="str">
        <f>INDEX(tab_filiais[CIDADE],MATCH(tab_vendasEX3[[#This Row],[CODIGO_FILIAL]],tab_filiais[CODIGO_FILIAL],0))</f>
        <v>Campinas</v>
      </c>
      <c r="G33" t="str">
        <f>INDEX(tab_filiais[ESTADO],MATCH(tab_vendasEX3[[#This Row],[CODIGO_FILIAL]],tab_filiais[CODIGO_FILIAL],0))</f>
        <v>SP</v>
      </c>
    </row>
    <row r="34" spans="1:7" x14ac:dyDescent="0.3">
      <c r="A34" t="s">
        <v>46</v>
      </c>
      <c r="B34" s="5">
        <v>1005</v>
      </c>
      <c r="C34" t="s">
        <v>5</v>
      </c>
      <c r="D34">
        <v>6</v>
      </c>
      <c r="E34" s="8">
        <v>45404</v>
      </c>
      <c r="F34" t="str">
        <f>INDEX(tab_filiais[CIDADE],MATCH(tab_vendasEX3[[#This Row],[CODIGO_FILIAL]],tab_filiais[CODIGO_FILIAL],0))</f>
        <v>Nova Iguaçu</v>
      </c>
      <c r="G34" t="str">
        <f>INDEX(tab_filiais[ESTADO],MATCH(tab_vendasEX3[[#This Row],[CODIGO_FILIAL]],tab_filiais[CODIGO_FILIAL],0))</f>
        <v>RJ</v>
      </c>
    </row>
    <row r="35" spans="1:7" x14ac:dyDescent="0.3">
      <c r="A35" t="s">
        <v>47</v>
      </c>
      <c r="B35" s="5">
        <v>1019</v>
      </c>
      <c r="C35" t="s">
        <v>13</v>
      </c>
      <c r="D35">
        <v>8</v>
      </c>
      <c r="E35" s="8">
        <v>45406</v>
      </c>
      <c r="F35" t="str">
        <f>INDEX(tab_filiais[CIDADE],MATCH(tab_vendasEX3[[#This Row],[CODIGO_FILIAL]],tab_filiais[CODIGO_FILIAL],0))</f>
        <v>Ribeirão Preto</v>
      </c>
      <c r="G35" t="str">
        <f>INDEX(tab_filiais[ESTADO],MATCH(tab_vendasEX3[[#This Row],[CODIGO_FILIAL]],tab_filiais[CODIGO_FILIAL],0))</f>
        <v>SP</v>
      </c>
    </row>
    <row r="36" spans="1:7" x14ac:dyDescent="0.3">
      <c r="A36" t="s">
        <v>48</v>
      </c>
      <c r="B36" s="5">
        <v>1006</v>
      </c>
      <c r="C36" t="s">
        <v>19</v>
      </c>
      <c r="D36">
        <v>5</v>
      </c>
      <c r="E36" s="8">
        <v>45420</v>
      </c>
      <c r="F36" t="str">
        <f>INDEX(tab_filiais[CIDADE],MATCH(tab_vendasEX3[[#This Row],[CODIGO_FILIAL]],tab_filiais[CODIGO_FILIAL],0))</f>
        <v>Rio de Janeiro</v>
      </c>
      <c r="G36" t="str">
        <f>INDEX(tab_filiais[ESTADO],MATCH(tab_vendasEX3[[#This Row],[CODIGO_FILIAL]],tab_filiais[CODIGO_FILIAL],0))</f>
        <v>RJ</v>
      </c>
    </row>
    <row r="37" spans="1:7" x14ac:dyDescent="0.3">
      <c r="A37" t="s">
        <v>49</v>
      </c>
      <c r="B37" s="5">
        <v>1010</v>
      </c>
      <c r="C37" t="s">
        <v>35</v>
      </c>
      <c r="D37">
        <v>7</v>
      </c>
      <c r="E37" s="8">
        <v>45425</v>
      </c>
      <c r="F37" t="str">
        <f>INDEX(tab_filiais[CIDADE],MATCH(tab_vendasEX3[[#This Row],[CODIGO_FILIAL]],tab_filiais[CODIGO_FILIAL],0))</f>
        <v>Campinas</v>
      </c>
      <c r="G37" t="str">
        <f>INDEX(tab_filiais[ESTADO],MATCH(tab_vendasEX3[[#This Row],[CODIGO_FILIAL]],tab_filiais[CODIGO_FILIAL],0))</f>
        <v>SP</v>
      </c>
    </row>
    <row r="38" spans="1:7" x14ac:dyDescent="0.3">
      <c r="A38" t="s">
        <v>50</v>
      </c>
      <c r="B38" s="5">
        <v>1009</v>
      </c>
      <c r="C38" t="s">
        <v>17</v>
      </c>
      <c r="D38">
        <v>8</v>
      </c>
      <c r="E38" s="8">
        <v>45425</v>
      </c>
      <c r="F38" t="str">
        <f>INDEX(tab_filiais[CIDADE],MATCH(tab_vendasEX3[[#This Row],[CODIGO_FILIAL]],tab_filiais[CODIGO_FILIAL],0))</f>
        <v>Porto Alegre</v>
      </c>
      <c r="G38" t="str">
        <f>INDEX(tab_filiais[ESTADO],MATCH(tab_vendasEX3[[#This Row],[CODIGO_FILIAL]],tab_filiais[CODIGO_FILIAL],0))</f>
        <v>RS</v>
      </c>
    </row>
    <row r="39" spans="1:7" x14ac:dyDescent="0.3">
      <c r="A39" t="s">
        <v>51</v>
      </c>
      <c r="B39" s="5">
        <v>1014</v>
      </c>
      <c r="C39" t="s">
        <v>17</v>
      </c>
      <c r="D39">
        <v>3</v>
      </c>
      <c r="E39" s="8">
        <v>45426</v>
      </c>
      <c r="F39" t="str">
        <f>INDEX(tab_filiais[CIDADE],MATCH(tab_vendasEX3[[#This Row],[CODIGO_FILIAL]],tab_filiais[CODIGO_FILIAL],0))</f>
        <v>Porto Alegre</v>
      </c>
      <c r="G39" t="str">
        <f>INDEX(tab_filiais[ESTADO],MATCH(tab_vendasEX3[[#This Row],[CODIGO_FILIAL]],tab_filiais[CODIGO_FILIAL],0))</f>
        <v>RS</v>
      </c>
    </row>
    <row r="40" spans="1:7" x14ac:dyDescent="0.3">
      <c r="A40" t="s">
        <v>52</v>
      </c>
      <c r="B40" s="5">
        <v>1014</v>
      </c>
      <c r="C40" t="s">
        <v>10</v>
      </c>
      <c r="D40">
        <v>6</v>
      </c>
      <c r="E40" s="8">
        <v>45426</v>
      </c>
      <c r="F40" t="str">
        <f>INDEX(tab_filiais[CIDADE],MATCH(tab_vendasEX3[[#This Row],[CODIGO_FILIAL]],tab_filiais[CODIGO_FILIAL],0))</f>
        <v>Canoas</v>
      </c>
      <c r="G40" t="str">
        <f>INDEX(tab_filiais[ESTADO],MATCH(tab_vendasEX3[[#This Row],[CODIGO_FILIAL]],tab_filiais[CODIGO_FILIAL],0))</f>
        <v>RS</v>
      </c>
    </row>
    <row r="41" spans="1:7" x14ac:dyDescent="0.3">
      <c r="A41" t="s">
        <v>53</v>
      </c>
      <c r="B41" s="5">
        <v>1020</v>
      </c>
      <c r="C41" t="s">
        <v>25</v>
      </c>
      <c r="D41">
        <v>9</v>
      </c>
      <c r="E41" s="8">
        <v>45436</v>
      </c>
      <c r="F41" t="str">
        <f>INDEX(tab_filiais[CIDADE],MATCH(tab_vendasEX3[[#This Row],[CODIGO_FILIAL]],tab_filiais[CODIGO_FILIAL],0))</f>
        <v>Petrópolis</v>
      </c>
      <c r="G41" t="str">
        <f>INDEX(tab_filiais[ESTADO],MATCH(tab_vendasEX3[[#This Row],[CODIGO_FILIAL]],tab_filiais[CODIGO_FILIAL],0))</f>
        <v>RJ</v>
      </c>
    </row>
    <row r="42" spans="1:7" x14ac:dyDescent="0.3">
      <c r="A42" t="s">
        <v>54</v>
      </c>
      <c r="B42" s="5">
        <v>1008</v>
      </c>
      <c r="C42" t="s">
        <v>25</v>
      </c>
      <c r="D42">
        <v>5</v>
      </c>
      <c r="E42" s="8">
        <v>45439</v>
      </c>
      <c r="F42" t="str">
        <f>INDEX(tab_filiais[CIDADE],MATCH(tab_vendasEX3[[#This Row],[CODIGO_FILIAL]],tab_filiais[CODIGO_FILIAL],0))</f>
        <v>Petrópolis</v>
      </c>
      <c r="G42" t="str">
        <f>INDEX(tab_filiais[ESTADO],MATCH(tab_vendasEX3[[#This Row],[CODIGO_FILIAL]],tab_filiais[CODIGO_FILIAL],0))</f>
        <v>RJ</v>
      </c>
    </row>
    <row r="43" spans="1:7" x14ac:dyDescent="0.3">
      <c r="A43" t="s">
        <v>55</v>
      </c>
      <c r="B43" s="5">
        <v>1005</v>
      </c>
      <c r="C43" t="s">
        <v>35</v>
      </c>
      <c r="D43">
        <v>9</v>
      </c>
      <c r="E43" s="8">
        <v>45442</v>
      </c>
      <c r="F43" t="str">
        <f>INDEX(tab_filiais[CIDADE],MATCH(tab_vendasEX3[[#This Row],[CODIGO_FILIAL]],tab_filiais[CODIGO_FILIAL],0))</f>
        <v>Campinas</v>
      </c>
      <c r="G43" t="str">
        <f>INDEX(tab_filiais[ESTADO],MATCH(tab_vendasEX3[[#This Row],[CODIGO_FILIAL]],tab_filiais[CODIGO_FILIAL],0))</f>
        <v>SP</v>
      </c>
    </row>
    <row r="44" spans="1:7" x14ac:dyDescent="0.3">
      <c r="A44" t="s">
        <v>56</v>
      </c>
      <c r="B44" s="5">
        <v>1010</v>
      </c>
      <c r="C44" t="s">
        <v>5</v>
      </c>
      <c r="D44">
        <v>7</v>
      </c>
      <c r="E44" s="8">
        <v>45443</v>
      </c>
      <c r="F44" t="str">
        <f>INDEX(tab_filiais[CIDADE],MATCH(tab_vendasEX3[[#This Row],[CODIGO_FILIAL]],tab_filiais[CODIGO_FILIAL],0))</f>
        <v>Nova Iguaçu</v>
      </c>
      <c r="G44" t="str">
        <f>INDEX(tab_filiais[ESTADO],MATCH(tab_vendasEX3[[#This Row],[CODIGO_FILIAL]],tab_filiais[CODIGO_FILIAL],0))</f>
        <v>RJ</v>
      </c>
    </row>
    <row r="45" spans="1:7" x14ac:dyDescent="0.3">
      <c r="A45" t="s">
        <v>57</v>
      </c>
      <c r="B45" s="5">
        <v>1012</v>
      </c>
      <c r="C45" t="s">
        <v>17</v>
      </c>
      <c r="D45">
        <v>4</v>
      </c>
      <c r="E45" s="8">
        <v>45443</v>
      </c>
      <c r="F45" t="str">
        <f>INDEX(tab_filiais[CIDADE],MATCH(tab_vendasEX3[[#This Row],[CODIGO_FILIAL]],tab_filiais[CODIGO_FILIAL],0))</f>
        <v>Porto Alegre</v>
      </c>
      <c r="G45" t="str">
        <f>INDEX(tab_filiais[ESTADO],MATCH(tab_vendasEX3[[#This Row],[CODIGO_FILIAL]],tab_filiais[CODIGO_FILIAL],0))</f>
        <v>RS</v>
      </c>
    </row>
    <row r="46" spans="1:7" x14ac:dyDescent="0.3">
      <c r="A46" t="s">
        <v>58</v>
      </c>
      <c r="B46" s="5">
        <v>1017</v>
      </c>
      <c r="C46" t="s">
        <v>13</v>
      </c>
      <c r="D46">
        <v>4</v>
      </c>
      <c r="E46" s="8">
        <v>45444</v>
      </c>
      <c r="F46" t="str">
        <f>INDEX(tab_filiais[CIDADE],MATCH(tab_vendasEX3[[#This Row],[CODIGO_FILIAL]],tab_filiais[CODIGO_FILIAL],0))</f>
        <v>Ribeirão Preto</v>
      </c>
      <c r="G46" t="str">
        <f>INDEX(tab_filiais[ESTADO],MATCH(tab_vendasEX3[[#This Row],[CODIGO_FILIAL]],tab_filiais[CODIGO_FILIAL],0))</f>
        <v>SP</v>
      </c>
    </row>
    <row r="47" spans="1:7" x14ac:dyDescent="0.3">
      <c r="A47" t="s">
        <v>59</v>
      </c>
      <c r="B47" s="5">
        <v>1006</v>
      </c>
      <c r="C47" t="s">
        <v>17</v>
      </c>
      <c r="D47">
        <v>7</v>
      </c>
      <c r="E47" s="8">
        <v>45445</v>
      </c>
      <c r="F47" t="str">
        <f>INDEX(tab_filiais[CIDADE],MATCH(tab_vendasEX3[[#This Row],[CODIGO_FILIAL]],tab_filiais[CODIGO_FILIAL],0))</f>
        <v>Porto Alegre</v>
      </c>
      <c r="G47" t="str">
        <f>INDEX(tab_filiais[ESTADO],MATCH(tab_vendasEX3[[#This Row],[CODIGO_FILIAL]],tab_filiais[CODIGO_FILIAL],0))</f>
        <v>RS</v>
      </c>
    </row>
    <row r="48" spans="1:7" x14ac:dyDescent="0.3">
      <c r="A48" t="s">
        <v>60</v>
      </c>
      <c r="B48" s="5">
        <v>1005</v>
      </c>
      <c r="C48" t="s">
        <v>5</v>
      </c>
      <c r="D48">
        <v>3</v>
      </c>
      <c r="E48" s="8">
        <v>45448</v>
      </c>
      <c r="F48" t="str">
        <f>INDEX(tab_filiais[CIDADE],MATCH(tab_vendasEX3[[#This Row],[CODIGO_FILIAL]],tab_filiais[CODIGO_FILIAL],0))</f>
        <v>Nova Iguaçu</v>
      </c>
      <c r="G48" t="str">
        <f>INDEX(tab_filiais[ESTADO],MATCH(tab_vendasEX3[[#This Row],[CODIGO_FILIAL]],tab_filiais[CODIGO_FILIAL],0))</f>
        <v>RJ</v>
      </c>
    </row>
    <row r="49" spans="1:7" x14ac:dyDescent="0.3">
      <c r="A49" t="s">
        <v>61</v>
      </c>
      <c r="B49" s="5">
        <v>1015</v>
      </c>
      <c r="C49" t="s">
        <v>5</v>
      </c>
      <c r="D49">
        <v>8</v>
      </c>
      <c r="E49" s="8">
        <v>45450</v>
      </c>
      <c r="F49" t="str">
        <f>INDEX(tab_filiais[CIDADE],MATCH(tab_vendasEX3[[#This Row],[CODIGO_FILIAL]],tab_filiais[CODIGO_FILIAL],0))</f>
        <v>Nova Iguaçu</v>
      </c>
      <c r="G49" t="str">
        <f>INDEX(tab_filiais[ESTADO],MATCH(tab_vendasEX3[[#This Row],[CODIGO_FILIAL]],tab_filiais[CODIGO_FILIAL],0))</f>
        <v>RJ</v>
      </c>
    </row>
    <row r="50" spans="1:7" x14ac:dyDescent="0.3">
      <c r="A50" t="s">
        <v>62</v>
      </c>
      <c r="B50" s="5">
        <v>1007</v>
      </c>
      <c r="C50" t="s">
        <v>13</v>
      </c>
      <c r="D50">
        <v>3</v>
      </c>
      <c r="E50" s="8">
        <v>45451</v>
      </c>
      <c r="F50" t="str">
        <f>INDEX(tab_filiais[CIDADE],MATCH(tab_vendasEX3[[#This Row],[CODIGO_FILIAL]],tab_filiais[CODIGO_FILIAL],0))</f>
        <v>Ribeirão Preto</v>
      </c>
      <c r="G50" t="str">
        <f>INDEX(tab_filiais[ESTADO],MATCH(tab_vendasEX3[[#This Row],[CODIGO_FILIAL]],tab_filiais[CODIGO_FILIAL],0))</f>
        <v>SP</v>
      </c>
    </row>
    <row r="51" spans="1:7" x14ac:dyDescent="0.3">
      <c r="A51" t="s">
        <v>63</v>
      </c>
      <c r="B51" s="5">
        <v>1006</v>
      </c>
      <c r="C51" t="s">
        <v>5</v>
      </c>
      <c r="D51">
        <v>8</v>
      </c>
      <c r="E51" s="8">
        <v>45456</v>
      </c>
      <c r="F51" t="str">
        <f>INDEX(tab_filiais[CIDADE],MATCH(tab_vendasEX3[[#This Row],[CODIGO_FILIAL]],tab_filiais[CODIGO_FILIAL],0))</f>
        <v>Nova Iguaçu</v>
      </c>
      <c r="G51" t="str">
        <f>INDEX(tab_filiais[ESTADO],MATCH(tab_vendasEX3[[#This Row],[CODIGO_FILIAL]],tab_filiais[CODIGO_FILIAL],0))</f>
        <v>RJ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D38A-6A05-4759-915D-F7AC18371C04}">
  <dimension ref="A1:N51"/>
  <sheetViews>
    <sheetView showGridLines="0" tabSelected="1" workbookViewId="0">
      <selection activeCell="M15" sqref="M15:N15"/>
    </sheetView>
  </sheetViews>
  <sheetFormatPr defaultRowHeight="14.4" x14ac:dyDescent="0.3"/>
  <cols>
    <col min="1" max="1" width="16.88671875" customWidth="1"/>
    <col min="2" max="2" width="18.88671875" customWidth="1"/>
    <col min="3" max="3" width="19" customWidth="1"/>
    <col min="4" max="4" width="15.77734375" style="2" customWidth="1"/>
    <col min="5" max="5" width="19.33203125" customWidth="1"/>
    <col min="6" max="6" width="15" customWidth="1"/>
    <col min="7" max="7" width="14" customWidth="1"/>
    <col min="10" max="10" width="5" customWidth="1"/>
    <col min="14" max="14" width="13.5546875" customWidth="1"/>
  </cols>
  <sheetData>
    <row r="1" spans="1:14" s="1" customFormat="1" x14ac:dyDescent="0.3">
      <c r="A1" s="4" t="s">
        <v>123</v>
      </c>
      <c r="B1" s="4" t="s">
        <v>0</v>
      </c>
      <c r="C1" s="1" t="s">
        <v>1</v>
      </c>
      <c r="D1" s="1" t="s">
        <v>2</v>
      </c>
      <c r="E1" s="7" t="s">
        <v>3</v>
      </c>
      <c r="F1" s="1" t="s">
        <v>64</v>
      </c>
      <c r="G1" s="1" t="s">
        <v>65</v>
      </c>
    </row>
    <row r="2" spans="1:14" x14ac:dyDescent="0.3">
      <c r="A2" t="s">
        <v>6</v>
      </c>
      <c r="B2" s="5">
        <v>1019</v>
      </c>
      <c r="C2" t="s">
        <v>5</v>
      </c>
      <c r="D2">
        <v>4</v>
      </c>
      <c r="E2" s="8">
        <v>45298</v>
      </c>
      <c r="F2" t="str">
        <f>INDEX(tab_filiais[CIDADE],MATCH(tab_vendasEX4[[#This Row],[CODIGO_FILIAL]],tab_filiais[CODIGO_FILIAL],0))</f>
        <v>Nova Iguaçu</v>
      </c>
      <c r="G2" t="str">
        <f>INDEX(tab_filiais[ESTADO],MATCH(tab_vendasEX4[[#This Row],[CODIGO_FILIAL]],tab_filiais[CODIGO_FILIAL],0))</f>
        <v>RJ</v>
      </c>
    </row>
    <row r="3" spans="1:14" x14ac:dyDescent="0.3">
      <c r="A3" t="s">
        <v>8</v>
      </c>
      <c r="B3" s="5">
        <v>1001</v>
      </c>
      <c r="C3" t="s">
        <v>7</v>
      </c>
      <c r="D3">
        <v>5</v>
      </c>
      <c r="E3" s="8">
        <v>45298</v>
      </c>
      <c r="F3" t="str">
        <f>INDEX(tab_filiais[CIDADE],MATCH(tab_vendasEX4[[#This Row],[CODIGO_FILIAL]],tab_filiais[CODIGO_FILIAL],0))</f>
        <v>São Paulo</v>
      </c>
      <c r="G3" t="str">
        <f>INDEX(tab_filiais[ESTADO],MATCH(tab_vendasEX4[[#This Row],[CODIGO_FILIAL]],tab_filiais[CODIGO_FILIAL],0))</f>
        <v>SP</v>
      </c>
    </row>
    <row r="4" spans="1:14" x14ac:dyDescent="0.3">
      <c r="A4" t="s">
        <v>9</v>
      </c>
      <c r="B4" s="5">
        <v>1015</v>
      </c>
      <c r="C4" t="s">
        <v>5</v>
      </c>
      <c r="D4">
        <v>7</v>
      </c>
      <c r="E4" s="8">
        <v>45300</v>
      </c>
      <c r="F4" t="str">
        <f>INDEX(tab_filiais[CIDADE],MATCH(tab_vendasEX4[[#This Row],[CODIGO_FILIAL]],tab_filiais[CODIGO_FILIAL],0))</f>
        <v>Nova Iguaçu</v>
      </c>
      <c r="G4" t="str">
        <f>INDEX(tab_filiais[ESTADO],MATCH(tab_vendasEX4[[#This Row],[CODIGO_FILIAL]],tab_filiais[CODIGO_FILIAL],0))</f>
        <v>RJ</v>
      </c>
    </row>
    <row r="5" spans="1:14" x14ac:dyDescent="0.3">
      <c r="A5" t="s">
        <v>11</v>
      </c>
      <c r="B5" s="5">
        <v>1009</v>
      </c>
      <c r="C5" t="s">
        <v>10</v>
      </c>
      <c r="D5">
        <v>4</v>
      </c>
      <c r="E5" s="8">
        <v>45301</v>
      </c>
      <c r="F5" t="str">
        <f>INDEX(tab_filiais[CIDADE],MATCH(tab_vendasEX4[[#This Row],[CODIGO_FILIAL]],tab_filiais[CODIGO_FILIAL],0))</f>
        <v>Canoas</v>
      </c>
      <c r="G5" t="str">
        <f>INDEX(tab_filiais[ESTADO],MATCH(tab_vendasEX4[[#This Row],[CODIGO_FILIAL]],tab_filiais[CODIGO_FILIAL],0))</f>
        <v>RS</v>
      </c>
    </row>
    <row r="6" spans="1:14" x14ac:dyDescent="0.3">
      <c r="A6" t="s">
        <v>12</v>
      </c>
      <c r="B6" s="5">
        <v>1010</v>
      </c>
      <c r="C6" t="s">
        <v>10</v>
      </c>
      <c r="D6">
        <v>8</v>
      </c>
      <c r="E6" s="8">
        <v>45302</v>
      </c>
      <c r="F6" t="str">
        <f>INDEX(tab_filiais[CIDADE],MATCH(tab_vendasEX4[[#This Row],[CODIGO_FILIAL]],tab_filiais[CODIGO_FILIAL],0))</f>
        <v>Canoas</v>
      </c>
      <c r="G6" t="str">
        <f>INDEX(tab_filiais[ESTADO],MATCH(tab_vendasEX4[[#This Row],[CODIGO_FILIAL]],tab_filiais[CODIGO_FILIAL],0))</f>
        <v>RS</v>
      </c>
    </row>
    <row r="7" spans="1:14" x14ac:dyDescent="0.3">
      <c r="A7" t="s">
        <v>14</v>
      </c>
      <c r="B7" s="5">
        <v>1009</v>
      </c>
      <c r="C7" t="s">
        <v>13</v>
      </c>
      <c r="D7">
        <v>4</v>
      </c>
      <c r="E7" s="8">
        <v>45305</v>
      </c>
      <c r="F7" t="str">
        <f>INDEX(tab_filiais[CIDADE],MATCH(tab_vendasEX4[[#This Row],[CODIGO_FILIAL]],tab_filiais[CODIGO_FILIAL],0))</f>
        <v>Ribeirão Preto</v>
      </c>
      <c r="G7" t="str">
        <f>INDEX(tab_filiais[ESTADO],MATCH(tab_vendasEX4[[#This Row],[CODIGO_FILIAL]],tab_filiais[CODIGO_FILIAL],0))</f>
        <v>SP</v>
      </c>
    </row>
    <row r="8" spans="1:14" x14ac:dyDescent="0.3">
      <c r="A8" t="s">
        <v>16</v>
      </c>
      <c r="B8" s="5">
        <v>1007</v>
      </c>
      <c r="C8" t="s">
        <v>15</v>
      </c>
      <c r="D8">
        <v>10</v>
      </c>
      <c r="E8" s="8">
        <v>45314</v>
      </c>
      <c r="F8" t="str">
        <f>INDEX(tab_filiais[CIDADE],MATCH(tab_vendasEX4[[#This Row],[CODIGO_FILIAL]],tab_filiais[CODIGO_FILIAL],0))</f>
        <v>Novo Hamburgo</v>
      </c>
      <c r="G8" t="str">
        <f>INDEX(tab_filiais[ESTADO],MATCH(tab_vendasEX4[[#This Row],[CODIGO_FILIAL]],tab_filiais[CODIGO_FILIAL],0))</f>
        <v>RS</v>
      </c>
    </row>
    <row r="9" spans="1:14" x14ac:dyDescent="0.3">
      <c r="A9" t="s">
        <v>18</v>
      </c>
      <c r="B9" s="5">
        <v>1009</v>
      </c>
      <c r="C9" t="s">
        <v>17</v>
      </c>
      <c r="D9">
        <v>4</v>
      </c>
      <c r="E9" s="8">
        <v>45316</v>
      </c>
      <c r="F9" t="str">
        <f>INDEX(tab_filiais[CIDADE],MATCH(tab_vendasEX4[[#This Row],[CODIGO_FILIAL]],tab_filiais[CODIGO_FILIAL],0))</f>
        <v>Porto Alegre</v>
      </c>
      <c r="G9" t="str">
        <f>INDEX(tab_filiais[ESTADO],MATCH(tab_vendasEX4[[#This Row],[CODIGO_FILIAL]],tab_filiais[CODIGO_FILIAL],0))</f>
        <v>RS</v>
      </c>
    </row>
    <row r="10" spans="1:14" x14ac:dyDescent="0.3">
      <c r="A10" t="s">
        <v>20</v>
      </c>
      <c r="B10" s="5">
        <v>1020</v>
      </c>
      <c r="C10" t="s">
        <v>19</v>
      </c>
      <c r="D10">
        <v>7</v>
      </c>
      <c r="E10" s="8">
        <v>45317</v>
      </c>
      <c r="F10" t="str">
        <f>INDEX(tab_filiais[CIDADE],MATCH(tab_vendasEX4[[#This Row],[CODIGO_FILIAL]],tab_filiais[CODIGO_FILIAL],0))</f>
        <v>Rio de Janeiro</v>
      </c>
      <c r="G10" t="str">
        <f>INDEX(tab_filiais[ESTADO],MATCH(tab_vendasEX4[[#This Row],[CODIGO_FILIAL]],tab_filiais[CODIGO_FILIAL],0))</f>
        <v>RJ</v>
      </c>
    </row>
    <row r="11" spans="1:14" ht="15" thickBot="1" x14ac:dyDescent="0.35">
      <c r="A11" t="s">
        <v>21</v>
      </c>
      <c r="B11" s="5">
        <v>1004</v>
      </c>
      <c r="C11" t="s">
        <v>15</v>
      </c>
      <c r="D11">
        <v>8</v>
      </c>
      <c r="E11" s="8">
        <v>45317</v>
      </c>
      <c r="F11" t="str">
        <f>INDEX(tab_filiais[CIDADE],MATCH(tab_vendasEX4[[#This Row],[CODIGO_FILIAL]],tab_filiais[CODIGO_FILIAL],0))</f>
        <v>Novo Hamburgo</v>
      </c>
      <c r="G11" t="str">
        <f>INDEX(tab_filiais[ESTADO],MATCH(tab_vendasEX4[[#This Row],[CODIGO_FILIAL]],tab_filiais[CODIGO_FILIAL],0))</f>
        <v>RS</v>
      </c>
    </row>
    <row r="12" spans="1:14" ht="18.600000000000001" thickBot="1" x14ac:dyDescent="0.4">
      <c r="A12" t="s">
        <v>22</v>
      </c>
      <c r="B12" s="5">
        <v>1013</v>
      </c>
      <c r="C12" t="s">
        <v>13</v>
      </c>
      <c r="D12">
        <v>10</v>
      </c>
      <c r="E12" s="8">
        <v>45317</v>
      </c>
      <c r="F12" t="str">
        <f>INDEX(tab_filiais[CIDADE],MATCH(tab_vendasEX4[[#This Row],[CODIGO_FILIAL]],tab_filiais[CODIGO_FILIAL],0))</f>
        <v>Ribeirão Preto</v>
      </c>
      <c r="G12" t="str">
        <f>INDEX(tab_filiais[ESTADO],MATCH(tab_vendasEX4[[#This Row],[CODIGO_FILIAL]],tab_filiais[CODIGO_FILIAL],0))</f>
        <v>SP</v>
      </c>
      <c r="K12" s="21" t="s">
        <v>122</v>
      </c>
      <c r="L12" s="22"/>
      <c r="M12" s="22"/>
      <c r="N12" s="23"/>
    </row>
    <row r="13" spans="1:14" x14ac:dyDescent="0.3">
      <c r="A13" t="s">
        <v>23</v>
      </c>
      <c r="B13" s="5">
        <v>1018</v>
      </c>
      <c r="C13" t="s">
        <v>15</v>
      </c>
      <c r="D13">
        <v>4</v>
      </c>
      <c r="E13" s="8">
        <v>45318</v>
      </c>
      <c r="F13" t="str">
        <f>INDEX(tab_filiais[CIDADE],MATCH(tab_vendasEX4[[#This Row],[CODIGO_FILIAL]],tab_filiais[CODIGO_FILIAL],0))</f>
        <v>Novo Hamburgo</v>
      </c>
      <c r="G13" t="str">
        <f>INDEX(tab_filiais[ESTADO],MATCH(tab_vendasEX4[[#This Row],[CODIGO_FILIAL]],tab_filiais[CODIGO_FILIAL],0))</f>
        <v>RS</v>
      </c>
    </row>
    <row r="14" spans="1:14" ht="15" thickBot="1" x14ac:dyDescent="0.35">
      <c r="A14" t="s">
        <v>24</v>
      </c>
      <c r="B14" s="5">
        <v>1012</v>
      </c>
      <c r="C14" t="s">
        <v>15</v>
      </c>
      <c r="D14">
        <v>8</v>
      </c>
      <c r="E14" s="8">
        <v>45320</v>
      </c>
      <c r="F14" t="str">
        <f>INDEX(tab_filiais[CIDADE],MATCH(tab_vendasEX4[[#This Row],[CODIGO_FILIAL]],tab_filiais[CODIGO_FILIAL],0))</f>
        <v>Novo Hamburgo</v>
      </c>
      <c r="G14" t="str">
        <f>INDEX(tab_filiais[ESTADO],MATCH(tab_vendasEX4[[#This Row],[CODIGO_FILIAL]],tab_filiais[CODIGO_FILIAL],0))</f>
        <v>RS</v>
      </c>
    </row>
    <row r="15" spans="1:14" ht="16.2" thickBot="1" x14ac:dyDescent="0.35">
      <c r="A15" t="s">
        <v>26</v>
      </c>
      <c r="B15" s="5">
        <v>1014</v>
      </c>
      <c r="C15" t="s">
        <v>25</v>
      </c>
      <c r="D15">
        <v>2</v>
      </c>
      <c r="E15" s="8">
        <v>45324</v>
      </c>
      <c r="F15" t="str">
        <f>INDEX(tab_filiais[CIDADE],MATCH(tab_vendasEX4[[#This Row],[CODIGO_FILIAL]],tab_filiais[CODIGO_FILIAL],0))</f>
        <v>Petrópolis</v>
      </c>
      <c r="G15" t="str">
        <f>INDEX(tab_filiais[ESTADO],MATCH(tab_vendasEX4[[#This Row],[CODIGO_FILIAL]],tab_filiais[CODIGO_FILIAL],0))</f>
        <v>RJ</v>
      </c>
      <c r="K15" s="24" t="s">
        <v>117</v>
      </c>
      <c r="L15" s="25"/>
      <c r="M15" s="26" t="s">
        <v>8</v>
      </c>
      <c r="N15" s="27"/>
    </row>
    <row r="16" spans="1:14" ht="16.2" thickBot="1" x14ac:dyDescent="0.35">
      <c r="A16" t="s">
        <v>27</v>
      </c>
      <c r="B16" s="5">
        <v>1015</v>
      </c>
      <c r="C16" t="s">
        <v>17</v>
      </c>
      <c r="D16">
        <v>1</v>
      </c>
      <c r="E16" s="8">
        <v>45332</v>
      </c>
      <c r="F16" t="str">
        <f>INDEX(tab_filiais[CIDADE],MATCH(tab_vendasEX4[[#This Row],[CODIGO_FILIAL]],tab_filiais[CODIGO_FILIAL],0))</f>
        <v>Porto Alegre</v>
      </c>
      <c r="G16" t="str">
        <f>INDEX(tab_filiais[ESTADO],MATCH(tab_vendasEX4[[#This Row],[CODIGO_FILIAL]],tab_filiais[CODIGO_FILIAL],0))</f>
        <v>RS</v>
      </c>
      <c r="K16" s="24" t="s">
        <v>126</v>
      </c>
      <c r="L16" s="25"/>
      <c r="M16" s="38" t="str">
        <f>INDEX(tab_vendasEX4[CODIGO_FILIAL],MATCH(M15,tab_vendasEX4[CÓDIGO_VENDA],0))</f>
        <v>Filial 1</v>
      </c>
      <c r="N16" s="39"/>
    </row>
    <row r="17" spans="1:14" ht="16.2" thickBot="1" x14ac:dyDescent="0.35">
      <c r="A17" t="s">
        <v>28</v>
      </c>
      <c r="B17" s="5">
        <v>1019</v>
      </c>
      <c r="C17" t="s">
        <v>13</v>
      </c>
      <c r="D17">
        <v>9</v>
      </c>
      <c r="E17" s="8">
        <v>45343</v>
      </c>
      <c r="F17" t="str">
        <f>INDEX(tab_filiais[CIDADE],MATCH(tab_vendasEX4[[#This Row],[CODIGO_FILIAL]],tab_filiais[CODIGO_FILIAL],0))</f>
        <v>Ribeirão Preto</v>
      </c>
      <c r="G17" t="str">
        <f>INDEX(tab_filiais[ESTADO],MATCH(tab_vendasEX4[[#This Row],[CODIGO_FILIAL]],tab_filiais[CODIGO_FILIAL],0))</f>
        <v>SP</v>
      </c>
      <c r="K17" s="24" t="s">
        <v>127</v>
      </c>
      <c r="L17" s="25"/>
      <c r="M17" s="40" t="str">
        <f>INDEX(tab_vendasEX4[CIDADE],MATCH(M15,tab_vendasEX4[CÓDIGO_VENDA],0))</f>
        <v>São Paulo</v>
      </c>
      <c r="N17" s="41"/>
    </row>
    <row r="18" spans="1:14" ht="16.2" thickBot="1" x14ac:dyDescent="0.35">
      <c r="A18" t="s">
        <v>29</v>
      </c>
      <c r="B18" s="5">
        <v>1003</v>
      </c>
      <c r="C18" t="s">
        <v>19</v>
      </c>
      <c r="D18">
        <v>7</v>
      </c>
      <c r="E18" s="8">
        <v>45344</v>
      </c>
      <c r="F18" t="str">
        <f>INDEX(tab_filiais[CIDADE],MATCH(tab_vendasEX4[[#This Row],[CODIGO_FILIAL]],tab_filiais[CODIGO_FILIAL],0))</f>
        <v>Rio de Janeiro</v>
      </c>
      <c r="G18" t="str">
        <f>INDEX(tab_filiais[ESTADO],MATCH(tab_vendasEX4[[#This Row],[CODIGO_FILIAL]],tab_filiais[CODIGO_FILIAL],0))</f>
        <v>RJ</v>
      </c>
      <c r="K18" s="24" t="s">
        <v>125</v>
      </c>
      <c r="L18" s="25"/>
      <c r="M18" s="36" t="str">
        <f>INDEX(tab_vendasEX4[ESTADO],MATCH(M15,tab_vendasEX4[CÓDIGO_VENDA],0))</f>
        <v>SP</v>
      </c>
      <c r="N18" s="37"/>
    </row>
    <row r="19" spans="1:14" ht="15" thickBot="1" x14ac:dyDescent="0.35">
      <c r="A19" t="s">
        <v>30</v>
      </c>
      <c r="B19" s="5">
        <v>1011</v>
      </c>
      <c r="C19" t="s">
        <v>7</v>
      </c>
      <c r="D19">
        <v>10</v>
      </c>
      <c r="E19" s="8">
        <v>45345</v>
      </c>
      <c r="F19" t="str">
        <f>INDEX(tab_filiais[CIDADE],MATCH(tab_vendasEX4[[#This Row],[CODIGO_FILIAL]],tab_filiais[CODIGO_FILIAL],0))</f>
        <v>São Paulo</v>
      </c>
      <c r="G19" t="str">
        <f>INDEX(tab_filiais[ESTADO],MATCH(tab_vendasEX4[[#This Row],[CODIGO_FILIAL]],tab_filiais[CODIGO_FILIAL],0))</f>
        <v>SP</v>
      </c>
    </row>
    <row r="20" spans="1:14" ht="16.2" thickBot="1" x14ac:dyDescent="0.35">
      <c r="A20" t="s">
        <v>31</v>
      </c>
      <c r="B20" s="5">
        <v>1008</v>
      </c>
      <c r="C20" t="s">
        <v>5</v>
      </c>
      <c r="D20">
        <v>4</v>
      </c>
      <c r="E20" s="8">
        <v>45345</v>
      </c>
      <c r="F20" t="str">
        <f>INDEX(tab_filiais[CIDADE],MATCH(tab_vendasEX4[[#This Row],[CODIGO_FILIAL]],tab_filiais[CODIGO_FILIAL],0))</f>
        <v>Nova Iguaçu</v>
      </c>
      <c r="G20" t="str">
        <f>INDEX(tab_filiais[ESTADO],MATCH(tab_vendasEX4[[#This Row],[CODIGO_FILIAL]],tab_filiais[CODIGO_FILIAL],0))</f>
        <v>RJ</v>
      </c>
      <c r="K20" s="24" t="s">
        <v>119</v>
      </c>
      <c r="L20" s="25"/>
      <c r="M20" s="30">
        <f>INDEX(tab_vendasEX4[DATA_VENDA],MATCH(M15,tab_vendasEX4[CÓDIGO_VENDA],0))</f>
        <v>45298</v>
      </c>
      <c r="N20" s="31"/>
    </row>
    <row r="21" spans="1:14" x14ac:dyDescent="0.3">
      <c r="A21" t="s">
        <v>32</v>
      </c>
      <c r="B21" s="5">
        <v>1015</v>
      </c>
      <c r="C21" t="s">
        <v>5</v>
      </c>
      <c r="D21">
        <v>4</v>
      </c>
      <c r="E21" s="8">
        <v>45348</v>
      </c>
      <c r="F21" t="str">
        <f>INDEX(tab_filiais[CIDADE],MATCH(tab_vendasEX4[[#This Row],[CODIGO_FILIAL]],tab_filiais[CODIGO_FILIAL],0))</f>
        <v>Nova Iguaçu</v>
      </c>
      <c r="G21" t="str">
        <f>INDEX(tab_filiais[ESTADO],MATCH(tab_vendasEX4[[#This Row],[CODIGO_FILIAL]],tab_filiais[CODIGO_FILIAL],0))</f>
        <v>RJ</v>
      </c>
    </row>
    <row r="22" spans="1:14" x14ac:dyDescent="0.3">
      <c r="A22" t="s">
        <v>33</v>
      </c>
      <c r="B22" s="5">
        <v>1011</v>
      </c>
      <c r="C22" t="s">
        <v>15</v>
      </c>
      <c r="D22">
        <v>2</v>
      </c>
      <c r="E22" s="8">
        <v>45348</v>
      </c>
      <c r="F22" t="str">
        <f>INDEX(tab_filiais[CIDADE],MATCH(tab_vendasEX4[[#This Row],[CODIGO_FILIAL]],tab_filiais[CODIGO_FILIAL],0))</f>
        <v>Novo Hamburgo</v>
      </c>
      <c r="G22" t="str">
        <f>INDEX(tab_filiais[ESTADO],MATCH(tab_vendasEX4[[#This Row],[CODIGO_FILIAL]],tab_filiais[CODIGO_FILIAL],0))</f>
        <v>RS</v>
      </c>
    </row>
    <row r="23" spans="1:14" x14ac:dyDescent="0.3">
      <c r="A23" t="s">
        <v>34</v>
      </c>
      <c r="B23" s="5">
        <v>1003</v>
      </c>
      <c r="C23" t="s">
        <v>7</v>
      </c>
      <c r="D23">
        <v>9</v>
      </c>
      <c r="E23" s="8">
        <v>45352</v>
      </c>
      <c r="F23" t="str">
        <f>INDEX(tab_filiais[CIDADE],MATCH(tab_vendasEX4[[#This Row],[CODIGO_FILIAL]],tab_filiais[CODIGO_FILIAL],0))</f>
        <v>São Paulo</v>
      </c>
      <c r="G23" t="str">
        <f>INDEX(tab_filiais[ESTADO],MATCH(tab_vendasEX4[[#This Row],[CODIGO_FILIAL]],tab_filiais[CODIGO_FILIAL],0))</f>
        <v>SP</v>
      </c>
    </row>
    <row r="24" spans="1:14" x14ac:dyDescent="0.3">
      <c r="A24" t="s">
        <v>36</v>
      </c>
      <c r="B24" s="5">
        <v>1018</v>
      </c>
      <c r="C24" t="s">
        <v>35</v>
      </c>
      <c r="D24">
        <v>6</v>
      </c>
      <c r="E24" s="8">
        <v>45354</v>
      </c>
      <c r="F24" t="str">
        <f>INDEX(tab_filiais[CIDADE],MATCH(tab_vendasEX4[[#This Row],[CODIGO_FILIAL]],tab_filiais[CODIGO_FILIAL],0))</f>
        <v>Campinas</v>
      </c>
      <c r="G24" t="str">
        <f>INDEX(tab_filiais[ESTADO],MATCH(tab_vendasEX4[[#This Row],[CODIGO_FILIAL]],tab_filiais[CODIGO_FILIAL],0))</f>
        <v>SP</v>
      </c>
    </row>
    <row r="25" spans="1:14" x14ac:dyDescent="0.3">
      <c r="A25" t="s">
        <v>37</v>
      </c>
      <c r="B25" s="5">
        <v>1008</v>
      </c>
      <c r="C25" t="s">
        <v>13</v>
      </c>
      <c r="D25">
        <v>9</v>
      </c>
      <c r="E25" s="8">
        <v>45372</v>
      </c>
      <c r="F25" t="str">
        <f>INDEX(tab_filiais[CIDADE],MATCH(tab_vendasEX4[[#This Row],[CODIGO_FILIAL]],tab_filiais[CODIGO_FILIAL],0))</f>
        <v>Ribeirão Preto</v>
      </c>
      <c r="G25" t="str">
        <f>INDEX(tab_filiais[ESTADO],MATCH(tab_vendasEX4[[#This Row],[CODIGO_FILIAL]],tab_filiais[CODIGO_FILIAL],0))</f>
        <v>SP</v>
      </c>
    </row>
    <row r="26" spans="1:14" x14ac:dyDescent="0.3">
      <c r="A26" t="s">
        <v>38</v>
      </c>
      <c r="B26" s="5">
        <v>1011</v>
      </c>
      <c r="C26" t="s">
        <v>17</v>
      </c>
      <c r="D26">
        <v>8</v>
      </c>
      <c r="E26" s="8">
        <v>45381</v>
      </c>
      <c r="F26" t="str">
        <f>INDEX(tab_filiais[CIDADE],MATCH(tab_vendasEX4[[#This Row],[CODIGO_FILIAL]],tab_filiais[CODIGO_FILIAL],0))</f>
        <v>Porto Alegre</v>
      </c>
      <c r="G26" t="str">
        <f>INDEX(tab_filiais[ESTADO],MATCH(tab_vendasEX4[[#This Row],[CODIGO_FILIAL]],tab_filiais[CODIGO_FILIAL],0))</f>
        <v>RS</v>
      </c>
    </row>
    <row r="27" spans="1:14" x14ac:dyDescent="0.3">
      <c r="A27" t="s">
        <v>39</v>
      </c>
      <c r="B27" s="5">
        <v>1007</v>
      </c>
      <c r="C27" t="s">
        <v>5</v>
      </c>
      <c r="D27">
        <v>8</v>
      </c>
      <c r="E27" s="8">
        <v>45382</v>
      </c>
      <c r="F27" t="str">
        <f>INDEX(tab_filiais[CIDADE],MATCH(tab_vendasEX4[[#This Row],[CODIGO_FILIAL]],tab_filiais[CODIGO_FILIAL],0))</f>
        <v>Nova Iguaçu</v>
      </c>
      <c r="G27" t="str">
        <f>INDEX(tab_filiais[ESTADO],MATCH(tab_vendasEX4[[#This Row],[CODIGO_FILIAL]],tab_filiais[CODIGO_FILIAL],0))</f>
        <v>RJ</v>
      </c>
    </row>
    <row r="28" spans="1:14" x14ac:dyDescent="0.3">
      <c r="A28" t="s">
        <v>40</v>
      </c>
      <c r="B28" s="5">
        <v>1016</v>
      </c>
      <c r="C28" t="s">
        <v>17</v>
      </c>
      <c r="D28">
        <v>10</v>
      </c>
      <c r="E28" s="8">
        <v>45384</v>
      </c>
      <c r="F28" t="str">
        <f>INDEX(tab_filiais[CIDADE],MATCH(tab_vendasEX4[[#This Row],[CODIGO_FILIAL]],tab_filiais[CODIGO_FILIAL],0))</f>
        <v>Porto Alegre</v>
      </c>
      <c r="G28" t="str">
        <f>INDEX(tab_filiais[ESTADO],MATCH(tab_vendasEX4[[#This Row],[CODIGO_FILIAL]],tab_filiais[CODIGO_FILIAL],0))</f>
        <v>RS</v>
      </c>
    </row>
    <row r="29" spans="1:14" x14ac:dyDescent="0.3">
      <c r="A29" t="s">
        <v>41</v>
      </c>
      <c r="B29" s="5">
        <v>1013</v>
      </c>
      <c r="C29" t="s">
        <v>25</v>
      </c>
      <c r="D29">
        <v>1</v>
      </c>
      <c r="E29" s="8">
        <v>45392</v>
      </c>
      <c r="F29" t="str">
        <f>INDEX(tab_filiais[CIDADE],MATCH(tab_vendasEX4[[#This Row],[CODIGO_FILIAL]],tab_filiais[CODIGO_FILIAL],0))</f>
        <v>Petrópolis</v>
      </c>
      <c r="G29" t="str">
        <f>INDEX(tab_filiais[ESTADO],MATCH(tab_vendasEX4[[#This Row],[CODIGO_FILIAL]],tab_filiais[CODIGO_FILIAL],0))</f>
        <v>RJ</v>
      </c>
    </row>
    <row r="30" spans="1:14" x14ac:dyDescent="0.3">
      <c r="A30" t="s">
        <v>42</v>
      </c>
      <c r="B30" s="5">
        <v>1010</v>
      </c>
      <c r="C30" t="s">
        <v>25</v>
      </c>
      <c r="D30">
        <v>6</v>
      </c>
      <c r="E30" s="8">
        <v>45396</v>
      </c>
      <c r="F30" t="str">
        <f>INDEX(tab_filiais[CIDADE],MATCH(tab_vendasEX4[[#This Row],[CODIGO_FILIAL]],tab_filiais[CODIGO_FILIAL],0))</f>
        <v>Petrópolis</v>
      </c>
      <c r="G30" t="str">
        <f>INDEX(tab_filiais[ESTADO],MATCH(tab_vendasEX4[[#This Row],[CODIGO_FILIAL]],tab_filiais[CODIGO_FILIAL],0))</f>
        <v>RJ</v>
      </c>
    </row>
    <row r="31" spans="1:14" x14ac:dyDescent="0.3">
      <c r="A31" t="s">
        <v>43</v>
      </c>
      <c r="B31" s="5">
        <v>1002</v>
      </c>
      <c r="C31" t="s">
        <v>7</v>
      </c>
      <c r="D31">
        <v>2</v>
      </c>
      <c r="E31" s="8">
        <v>45397</v>
      </c>
      <c r="F31" t="str">
        <f>INDEX(tab_filiais[CIDADE],MATCH(tab_vendasEX4[[#This Row],[CODIGO_FILIAL]],tab_filiais[CODIGO_FILIAL],0))</f>
        <v>São Paulo</v>
      </c>
      <c r="G31" t="str">
        <f>INDEX(tab_filiais[ESTADO],MATCH(tab_vendasEX4[[#This Row],[CODIGO_FILIAL]],tab_filiais[CODIGO_FILIAL],0))</f>
        <v>SP</v>
      </c>
    </row>
    <row r="32" spans="1:14" x14ac:dyDescent="0.3">
      <c r="A32" t="s">
        <v>44</v>
      </c>
      <c r="B32" s="5">
        <v>1007</v>
      </c>
      <c r="C32" t="s">
        <v>10</v>
      </c>
      <c r="D32">
        <v>1</v>
      </c>
      <c r="E32" s="8">
        <v>45398</v>
      </c>
      <c r="F32" t="str">
        <f>INDEX(tab_filiais[CIDADE],MATCH(tab_vendasEX4[[#This Row],[CODIGO_FILIAL]],tab_filiais[CODIGO_FILIAL],0))</f>
        <v>Canoas</v>
      </c>
      <c r="G32" t="str">
        <f>INDEX(tab_filiais[ESTADO],MATCH(tab_vendasEX4[[#This Row],[CODIGO_FILIAL]],tab_filiais[CODIGO_FILIAL],0))</f>
        <v>RS</v>
      </c>
    </row>
    <row r="33" spans="1:7" x14ac:dyDescent="0.3">
      <c r="A33" t="s">
        <v>45</v>
      </c>
      <c r="B33" s="5">
        <v>1009</v>
      </c>
      <c r="C33" t="s">
        <v>35</v>
      </c>
      <c r="D33">
        <v>9</v>
      </c>
      <c r="E33" s="8">
        <v>45401</v>
      </c>
      <c r="F33" t="str">
        <f>INDEX(tab_filiais[CIDADE],MATCH(tab_vendasEX4[[#This Row],[CODIGO_FILIAL]],tab_filiais[CODIGO_FILIAL],0))</f>
        <v>Campinas</v>
      </c>
      <c r="G33" t="str">
        <f>INDEX(tab_filiais[ESTADO],MATCH(tab_vendasEX4[[#This Row],[CODIGO_FILIAL]],tab_filiais[CODIGO_FILIAL],0))</f>
        <v>SP</v>
      </c>
    </row>
    <row r="34" spans="1:7" x14ac:dyDescent="0.3">
      <c r="A34" t="s">
        <v>46</v>
      </c>
      <c r="B34" s="5">
        <v>1005</v>
      </c>
      <c r="C34" t="s">
        <v>5</v>
      </c>
      <c r="D34">
        <v>6</v>
      </c>
      <c r="E34" s="8">
        <v>45404</v>
      </c>
      <c r="F34" t="str">
        <f>INDEX(tab_filiais[CIDADE],MATCH(tab_vendasEX4[[#This Row],[CODIGO_FILIAL]],tab_filiais[CODIGO_FILIAL],0))</f>
        <v>Nova Iguaçu</v>
      </c>
      <c r="G34" t="str">
        <f>INDEX(tab_filiais[ESTADO],MATCH(tab_vendasEX4[[#This Row],[CODIGO_FILIAL]],tab_filiais[CODIGO_FILIAL],0))</f>
        <v>RJ</v>
      </c>
    </row>
    <row r="35" spans="1:7" x14ac:dyDescent="0.3">
      <c r="A35" t="s">
        <v>47</v>
      </c>
      <c r="B35" s="5">
        <v>1019</v>
      </c>
      <c r="C35" t="s">
        <v>13</v>
      </c>
      <c r="D35">
        <v>8</v>
      </c>
      <c r="E35" s="8">
        <v>45406</v>
      </c>
      <c r="F35" t="str">
        <f>INDEX(tab_filiais[CIDADE],MATCH(tab_vendasEX4[[#This Row],[CODIGO_FILIAL]],tab_filiais[CODIGO_FILIAL],0))</f>
        <v>Ribeirão Preto</v>
      </c>
      <c r="G35" t="str">
        <f>INDEX(tab_filiais[ESTADO],MATCH(tab_vendasEX4[[#This Row],[CODIGO_FILIAL]],tab_filiais[CODIGO_FILIAL],0))</f>
        <v>SP</v>
      </c>
    </row>
    <row r="36" spans="1:7" x14ac:dyDescent="0.3">
      <c r="A36" t="s">
        <v>48</v>
      </c>
      <c r="B36" s="5">
        <v>1006</v>
      </c>
      <c r="C36" t="s">
        <v>19</v>
      </c>
      <c r="D36">
        <v>5</v>
      </c>
      <c r="E36" s="8">
        <v>45420</v>
      </c>
      <c r="F36" t="str">
        <f>INDEX(tab_filiais[CIDADE],MATCH(tab_vendasEX4[[#This Row],[CODIGO_FILIAL]],tab_filiais[CODIGO_FILIAL],0))</f>
        <v>Rio de Janeiro</v>
      </c>
      <c r="G36" t="str">
        <f>INDEX(tab_filiais[ESTADO],MATCH(tab_vendasEX4[[#This Row],[CODIGO_FILIAL]],tab_filiais[CODIGO_FILIAL],0))</f>
        <v>RJ</v>
      </c>
    </row>
    <row r="37" spans="1:7" x14ac:dyDescent="0.3">
      <c r="A37" t="s">
        <v>49</v>
      </c>
      <c r="B37" s="5">
        <v>1010</v>
      </c>
      <c r="C37" t="s">
        <v>35</v>
      </c>
      <c r="D37">
        <v>7</v>
      </c>
      <c r="E37" s="8">
        <v>45425</v>
      </c>
      <c r="F37" t="str">
        <f>INDEX(tab_filiais[CIDADE],MATCH(tab_vendasEX4[[#This Row],[CODIGO_FILIAL]],tab_filiais[CODIGO_FILIAL],0))</f>
        <v>Campinas</v>
      </c>
      <c r="G37" t="str">
        <f>INDEX(tab_filiais[ESTADO],MATCH(tab_vendasEX4[[#This Row],[CODIGO_FILIAL]],tab_filiais[CODIGO_FILIAL],0))</f>
        <v>SP</v>
      </c>
    </row>
    <row r="38" spans="1:7" x14ac:dyDescent="0.3">
      <c r="A38" t="s">
        <v>50</v>
      </c>
      <c r="B38" s="5">
        <v>1009</v>
      </c>
      <c r="C38" t="s">
        <v>17</v>
      </c>
      <c r="D38">
        <v>8</v>
      </c>
      <c r="E38" s="8">
        <v>45425</v>
      </c>
      <c r="F38" t="str">
        <f>INDEX(tab_filiais[CIDADE],MATCH(tab_vendasEX4[[#This Row],[CODIGO_FILIAL]],tab_filiais[CODIGO_FILIAL],0))</f>
        <v>Porto Alegre</v>
      </c>
      <c r="G38" t="str">
        <f>INDEX(tab_filiais[ESTADO],MATCH(tab_vendasEX4[[#This Row],[CODIGO_FILIAL]],tab_filiais[CODIGO_FILIAL],0))</f>
        <v>RS</v>
      </c>
    </row>
    <row r="39" spans="1:7" x14ac:dyDescent="0.3">
      <c r="A39" t="s">
        <v>51</v>
      </c>
      <c r="B39" s="5">
        <v>1014</v>
      </c>
      <c r="C39" t="s">
        <v>17</v>
      </c>
      <c r="D39">
        <v>3</v>
      </c>
      <c r="E39" s="8">
        <v>45426</v>
      </c>
      <c r="F39" t="str">
        <f>INDEX(tab_filiais[CIDADE],MATCH(tab_vendasEX4[[#This Row],[CODIGO_FILIAL]],tab_filiais[CODIGO_FILIAL],0))</f>
        <v>Porto Alegre</v>
      </c>
      <c r="G39" t="str">
        <f>INDEX(tab_filiais[ESTADO],MATCH(tab_vendasEX4[[#This Row],[CODIGO_FILIAL]],tab_filiais[CODIGO_FILIAL],0))</f>
        <v>RS</v>
      </c>
    </row>
    <row r="40" spans="1:7" x14ac:dyDescent="0.3">
      <c r="A40" t="s">
        <v>52</v>
      </c>
      <c r="B40" s="5">
        <v>1014</v>
      </c>
      <c r="C40" t="s">
        <v>10</v>
      </c>
      <c r="D40">
        <v>6</v>
      </c>
      <c r="E40" s="8">
        <v>45426</v>
      </c>
      <c r="F40" t="str">
        <f>INDEX(tab_filiais[CIDADE],MATCH(tab_vendasEX4[[#This Row],[CODIGO_FILIAL]],tab_filiais[CODIGO_FILIAL],0))</f>
        <v>Canoas</v>
      </c>
      <c r="G40" t="str">
        <f>INDEX(tab_filiais[ESTADO],MATCH(tab_vendasEX4[[#This Row],[CODIGO_FILIAL]],tab_filiais[CODIGO_FILIAL],0))</f>
        <v>RS</v>
      </c>
    </row>
    <row r="41" spans="1:7" x14ac:dyDescent="0.3">
      <c r="A41" t="s">
        <v>53</v>
      </c>
      <c r="B41" s="5">
        <v>1020</v>
      </c>
      <c r="C41" t="s">
        <v>25</v>
      </c>
      <c r="D41">
        <v>9</v>
      </c>
      <c r="E41" s="8">
        <v>45436</v>
      </c>
      <c r="F41" t="str">
        <f>INDEX(tab_filiais[CIDADE],MATCH(tab_vendasEX4[[#This Row],[CODIGO_FILIAL]],tab_filiais[CODIGO_FILIAL],0))</f>
        <v>Petrópolis</v>
      </c>
      <c r="G41" t="str">
        <f>INDEX(tab_filiais[ESTADO],MATCH(tab_vendasEX4[[#This Row],[CODIGO_FILIAL]],tab_filiais[CODIGO_FILIAL],0))</f>
        <v>RJ</v>
      </c>
    </row>
    <row r="42" spans="1:7" x14ac:dyDescent="0.3">
      <c r="A42" t="s">
        <v>54</v>
      </c>
      <c r="B42" s="5">
        <v>1008</v>
      </c>
      <c r="C42" t="s">
        <v>25</v>
      </c>
      <c r="D42">
        <v>5</v>
      </c>
      <c r="E42" s="8">
        <v>45439</v>
      </c>
      <c r="F42" t="str">
        <f>INDEX(tab_filiais[CIDADE],MATCH(tab_vendasEX4[[#This Row],[CODIGO_FILIAL]],tab_filiais[CODIGO_FILIAL],0))</f>
        <v>Petrópolis</v>
      </c>
      <c r="G42" t="str">
        <f>INDEX(tab_filiais[ESTADO],MATCH(tab_vendasEX4[[#This Row],[CODIGO_FILIAL]],tab_filiais[CODIGO_FILIAL],0))</f>
        <v>RJ</v>
      </c>
    </row>
    <row r="43" spans="1:7" x14ac:dyDescent="0.3">
      <c r="A43" t="s">
        <v>55</v>
      </c>
      <c r="B43" s="5">
        <v>1005</v>
      </c>
      <c r="C43" t="s">
        <v>35</v>
      </c>
      <c r="D43">
        <v>9</v>
      </c>
      <c r="E43" s="8">
        <v>45442</v>
      </c>
      <c r="F43" t="str">
        <f>INDEX(tab_filiais[CIDADE],MATCH(tab_vendasEX4[[#This Row],[CODIGO_FILIAL]],tab_filiais[CODIGO_FILIAL],0))</f>
        <v>Campinas</v>
      </c>
      <c r="G43" t="str">
        <f>INDEX(tab_filiais[ESTADO],MATCH(tab_vendasEX4[[#This Row],[CODIGO_FILIAL]],tab_filiais[CODIGO_FILIAL],0))</f>
        <v>SP</v>
      </c>
    </row>
    <row r="44" spans="1:7" x14ac:dyDescent="0.3">
      <c r="A44" t="s">
        <v>56</v>
      </c>
      <c r="B44" s="5">
        <v>1010</v>
      </c>
      <c r="C44" t="s">
        <v>5</v>
      </c>
      <c r="D44">
        <v>7</v>
      </c>
      <c r="E44" s="8">
        <v>45443</v>
      </c>
      <c r="F44" t="str">
        <f>INDEX(tab_filiais[CIDADE],MATCH(tab_vendasEX4[[#This Row],[CODIGO_FILIAL]],tab_filiais[CODIGO_FILIAL],0))</f>
        <v>Nova Iguaçu</v>
      </c>
      <c r="G44" t="str">
        <f>INDEX(tab_filiais[ESTADO],MATCH(tab_vendasEX4[[#This Row],[CODIGO_FILIAL]],tab_filiais[CODIGO_FILIAL],0))</f>
        <v>RJ</v>
      </c>
    </row>
    <row r="45" spans="1:7" x14ac:dyDescent="0.3">
      <c r="A45" t="s">
        <v>57</v>
      </c>
      <c r="B45" s="5">
        <v>1012</v>
      </c>
      <c r="C45" t="s">
        <v>17</v>
      </c>
      <c r="D45">
        <v>4</v>
      </c>
      <c r="E45" s="8">
        <v>45443</v>
      </c>
      <c r="F45" t="str">
        <f>INDEX(tab_filiais[CIDADE],MATCH(tab_vendasEX4[[#This Row],[CODIGO_FILIAL]],tab_filiais[CODIGO_FILIAL],0))</f>
        <v>Porto Alegre</v>
      </c>
      <c r="G45" t="str">
        <f>INDEX(tab_filiais[ESTADO],MATCH(tab_vendasEX4[[#This Row],[CODIGO_FILIAL]],tab_filiais[CODIGO_FILIAL],0))</f>
        <v>RS</v>
      </c>
    </row>
    <row r="46" spans="1:7" x14ac:dyDescent="0.3">
      <c r="A46" t="s">
        <v>58</v>
      </c>
      <c r="B46" s="5">
        <v>1017</v>
      </c>
      <c r="C46" t="s">
        <v>13</v>
      </c>
      <c r="D46">
        <v>4</v>
      </c>
      <c r="E46" s="8">
        <v>45444</v>
      </c>
      <c r="F46" t="str">
        <f>INDEX(tab_filiais[CIDADE],MATCH(tab_vendasEX4[[#This Row],[CODIGO_FILIAL]],tab_filiais[CODIGO_FILIAL],0))</f>
        <v>Ribeirão Preto</v>
      </c>
      <c r="G46" t="str">
        <f>INDEX(tab_filiais[ESTADO],MATCH(tab_vendasEX4[[#This Row],[CODIGO_FILIAL]],tab_filiais[CODIGO_FILIAL],0))</f>
        <v>SP</v>
      </c>
    </row>
    <row r="47" spans="1:7" x14ac:dyDescent="0.3">
      <c r="A47" t="s">
        <v>59</v>
      </c>
      <c r="B47" s="5">
        <v>1006</v>
      </c>
      <c r="C47" t="s">
        <v>17</v>
      </c>
      <c r="D47">
        <v>7</v>
      </c>
      <c r="E47" s="8">
        <v>45445</v>
      </c>
      <c r="F47" t="str">
        <f>INDEX(tab_filiais[CIDADE],MATCH(tab_vendasEX4[[#This Row],[CODIGO_FILIAL]],tab_filiais[CODIGO_FILIAL],0))</f>
        <v>Porto Alegre</v>
      </c>
      <c r="G47" t="str">
        <f>INDEX(tab_filiais[ESTADO],MATCH(tab_vendasEX4[[#This Row],[CODIGO_FILIAL]],tab_filiais[CODIGO_FILIAL],0))</f>
        <v>RS</v>
      </c>
    </row>
    <row r="48" spans="1:7" x14ac:dyDescent="0.3">
      <c r="A48" t="s">
        <v>60</v>
      </c>
      <c r="B48" s="5">
        <v>1005</v>
      </c>
      <c r="C48" t="s">
        <v>5</v>
      </c>
      <c r="D48">
        <v>3</v>
      </c>
      <c r="E48" s="8">
        <v>45448</v>
      </c>
      <c r="F48" t="str">
        <f>INDEX(tab_filiais[CIDADE],MATCH(tab_vendasEX4[[#This Row],[CODIGO_FILIAL]],tab_filiais[CODIGO_FILIAL],0))</f>
        <v>Nova Iguaçu</v>
      </c>
      <c r="G48" t="str">
        <f>INDEX(tab_filiais[ESTADO],MATCH(tab_vendasEX4[[#This Row],[CODIGO_FILIAL]],tab_filiais[CODIGO_FILIAL],0))</f>
        <v>RJ</v>
      </c>
    </row>
    <row r="49" spans="1:7" x14ac:dyDescent="0.3">
      <c r="A49" t="s">
        <v>61</v>
      </c>
      <c r="B49" s="5">
        <v>1015</v>
      </c>
      <c r="C49" t="s">
        <v>5</v>
      </c>
      <c r="D49">
        <v>8</v>
      </c>
      <c r="E49" s="8">
        <v>45450</v>
      </c>
      <c r="F49" t="str">
        <f>INDEX(tab_filiais[CIDADE],MATCH(tab_vendasEX4[[#This Row],[CODIGO_FILIAL]],tab_filiais[CODIGO_FILIAL],0))</f>
        <v>Nova Iguaçu</v>
      </c>
      <c r="G49" t="str">
        <f>INDEX(tab_filiais[ESTADO],MATCH(tab_vendasEX4[[#This Row],[CODIGO_FILIAL]],tab_filiais[CODIGO_FILIAL],0))</f>
        <v>RJ</v>
      </c>
    </row>
    <row r="50" spans="1:7" x14ac:dyDescent="0.3">
      <c r="A50" t="s">
        <v>62</v>
      </c>
      <c r="B50" s="5">
        <v>1007</v>
      </c>
      <c r="C50" t="s">
        <v>13</v>
      </c>
      <c r="D50">
        <v>3</v>
      </c>
      <c r="E50" s="8">
        <v>45451</v>
      </c>
      <c r="F50" t="str">
        <f>INDEX(tab_filiais[CIDADE],MATCH(tab_vendasEX4[[#This Row],[CODIGO_FILIAL]],tab_filiais[CODIGO_FILIAL],0))</f>
        <v>Ribeirão Preto</v>
      </c>
      <c r="G50" t="str">
        <f>INDEX(tab_filiais[ESTADO],MATCH(tab_vendasEX4[[#This Row],[CODIGO_FILIAL]],tab_filiais[CODIGO_FILIAL],0))</f>
        <v>SP</v>
      </c>
    </row>
    <row r="51" spans="1:7" x14ac:dyDescent="0.3">
      <c r="A51" t="s">
        <v>63</v>
      </c>
      <c r="B51" s="5">
        <v>1006</v>
      </c>
      <c r="C51" t="s">
        <v>5</v>
      </c>
      <c r="D51">
        <v>8</v>
      </c>
      <c r="E51" s="8">
        <v>45456</v>
      </c>
      <c r="F51" t="str">
        <f>INDEX(tab_filiais[CIDADE],MATCH(tab_vendasEX4[[#This Row],[CODIGO_FILIAL]],tab_filiais[CODIGO_FILIAL],0))</f>
        <v>Nova Iguaçu</v>
      </c>
      <c r="G51" t="str">
        <f>INDEX(tab_filiais[ESTADO],MATCH(tab_vendasEX4[[#This Row],[CODIGO_FILIAL]],tab_filiais[CODIGO_FILIAL],0))</f>
        <v>RJ</v>
      </c>
    </row>
  </sheetData>
  <mergeCells count="11">
    <mergeCell ref="K18:L18"/>
    <mergeCell ref="M18:N18"/>
    <mergeCell ref="K20:L20"/>
    <mergeCell ref="M20:N20"/>
    <mergeCell ref="K12:N12"/>
    <mergeCell ref="K15:L15"/>
    <mergeCell ref="M15:N15"/>
    <mergeCell ref="K16:L16"/>
    <mergeCell ref="M16:N16"/>
    <mergeCell ref="K17:L17"/>
    <mergeCell ref="M17:N17"/>
  </mergeCells>
  <conditionalFormatting sqref="A2:G51">
    <cfRule type="expression" dxfId="0" priority="1">
      <formula>$A2=$M$15</formula>
    </cfRule>
  </conditionalFormatting>
  <dataValidations count="1">
    <dataValidation type="list" allowBlank="1" showInputMessage="1" showErrorMessage="1" sqref="M15:N15" xr:uid="{AD432A3A-D840-4D82-BD54-0E8A2AFEBD29}">
      <formula1>$A$2:$A$51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Exercício</vt:lpstr>
      <vt:lpstr>Obrigada!</vt:lpstr>
      <vt:lpstr>Produtos</vt:lpstr>
      <vt:lpstr>Filiais</vt:lpstr>
      <vt:lpstr>Vendas</vt:lpstr>
      <vt:lpstr>EX1-PROCV</vt:lpstr>
      <vt:lpstr>EX2-PROCV</vt:lpstr>
      <vt:lpstr>EX3-INDICE_CORRESP</vt:lpstr>
      <vt:lpstr>EX4-INDICE_CORRESP</vt:lpstr>
      <vt:lpstr>ÍNDICE + 2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Cury</dc:creator>
  <cp:lastModifiedBy>Cury</cp:lastModifiedBy>
  <dcterms:created xsi:type="dcterms:W3CDTF">2024-09-03T13:14:42Z</dcterms:created>
  <dcterms:modified xsi:type="dcterms:W3CDTF">2024-09-03T18:17:45Z</dcterms:modified>
</cp:coreProperties>
</file>