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Documentos\MiniCursos\ExcelEduardo\Projetos\projects\"/>
    </mc:Choice>
  </mc:AlternateContent>
  <xr:revisionPtr revIDLastSave="0" documentId="13_ncr:1_{58B262D9-F112-4307-ADEA-E2F1E3154E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ício" sheetId="4" r:id="rId1"/>
    <sheet name="Exercício_2" sheetId="12" r:id="rId2"/>
    <sheet name="Produtos" sheetId="3" r:id="rId3"/>
    <sheet name="Filiais" sheetId="2" r:id="rId4"/>
    <sheet name="Vendas" sheetId="1" r:id="rId5"/>
    <sheet name="Planilha6" sheetId="17" state="hidden" r:id="rId6"/>
    <sheet name="Planilha7" sheetId="18" state="hidden" r:id="rId7"/>
    <sheet name="dados_brutos" sheetId="8" r:id="rId8"/>
    <sheet name="Vendas_Totais" sheetId="14" r:id="rId9"/>
    <sheet name="Dashboard 2" sheetId="20" r:id="rId10"/>
    <sheet name="Produtos_Totais" sheetId="15" state="hidden" r:id="rId11"/>
  </sheets>
  <calcPr calcId="181029"/>
  <pivotCaches>
    <pivotCache cacheId="0" r:id="rId12"/>
  </pivotCaches>
</workbook>
</file>

<file path=xl/calcChain.xml><?xml version="1.0" encoding="utf-8"?>
<calcChain xmlns="http://schemas.openxmlformats.org/spreadsheetml/2006/main">
  <c r="I13" i="14" l="1"/>
  <c r="H13" i="14"/>
  <c r="G9" i="14"/>
  <c r="I9" i="14" s="1"/>
  <c r="I5" i="14"/>
  <c r="L8" i="20" s="1"/>
  <c r="E5" i="14"/>
  <c r="E6" i="14"/>
  <c r="E7" i="14"/>
  <c r="E8" i="14"/>
  <c r="E9" i="14"/>
  <c r="E10" i="14"/>
  <c r="E11" i="14"/>
  <c r="E12" i="14"/>
  <c r="E13" i="14"/>
  <c r="G5" i="14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F12" i="8"/>
  <c r="F13" i="8"/>
  <c r="F44" i="8"/>
  <c r="F45" i="8"/>
  <c r="D2" i="8"/>
  <c r="F2" i="8" s="1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D13" i="8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D45" i="8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I2" i="8"/>
  <c r="D5" i="14" s="1"/>
  <c r="B17" i="14" s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D11" i="14" l="1"/>
  <c r="H9" i="14" s="1"/>
  <c r="D12" i="14"/>
  <c r="H5" i="14" s="1"/>
  <c r="I8" i="20" s="1"/>
  <c r="E10" i="20" s="1"/>
  <c r="D10" i="14"/>
  <c r="D9" i="14"/>
  <c r="D8" i="14"/>
  <c r="D7" i="14"/>
  <c r="D6" i="14"/>
  <c r="D13" i="14"/>
  <c r="P10" i="20" l="1"/>
  <c r="B20" i="14"/>
</calcChain>
</file>

<file path=xl/sharedStrings.xml><?xml version="1.0" encoding="utf-8"?>
<sst xmlns="http://schemas.openxmlformats.org/spreadsheetml/2006/main" count="430" uniqueCount="143">
  <si>
    <t>CODIGO_PRODUTO</t>
  </si>
  <si>
    <t>CODIGO_FILIAL</t>
  </si>
  <si>
    <t>QUANTIDADE</t>
  </si>
  <si>
    <t>DATA_VENDA</t>
  </si>
  <si>
    <t>Filial 6</t>
  </si>
  <si>
    <t>V1</t>
  </si>
  <si>
    <t>Filial 1</t>
  </si>
  <si>
    <t>V2</t>
  </si>
  <si>
    <t>V3</t>
  </si>
  <si>
    <t>Filial 9</t>
  </si>
  <si>
    <t>V4</t>
  </si>
  <si>
    <t>V5</t>
  </si>
  <si>
    <t>Filial 3</t>
  </si>
  <si>
    <t>V6</t>
  </si>
  <si>
    <t>Filial 8</t>
  </si>
  <si>
    <t>V7</t>
  </si>
  <si>
    <t>Filial 7</t>
  </si>
  <si>
    <t>V8</t>
  </si>
  <si>
    <t>Filial 4</t>
  </si>
  <si>
    <t>V9</t>
  </si>
  <si>
    <t>V10</t>
  </si>
  <si>
    <t>V11</t>
  </si>
  <si>
    <t>V12</t>
  </si>
  <si>
    <t>V13</t>
  </si>
  <si>
    <t>Filial 5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</si>
  <si>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</si>
  <si>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</si>
  <si>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</si>
  <si>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</si>
  <si>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</si>
  <si>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</si>
  <si>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</si>
  <si>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</si>
  <si>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</si>
  <si>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Filial 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</si>
  <si>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</si>
  <si>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</si>
  <si>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</si>
  <si>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</si>
  <si>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</si>
  <si>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</si>
  <si>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</si>
  <si>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</si>
  <si>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</si>
  <si>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</si>
  <si>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</si>
  <si>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</si>
  <si>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</si>
  <si>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</si>
  <si>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</si>
  <si>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</si>
  <si>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</si>
  <si>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</si>
  <si>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</si>
  <si>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</si>
  <si>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</si>
  <si>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</si>
  <si>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</si>
  <si>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</si>
  <si>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</si>
  <si>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</si>
  <si>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</si>
  <si>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</si>
  <si>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CIDADE</t>
  </si>
  <si>
    <t>ESTADO</t>
  </si>
  <si>
    <t>São Paulo</t>
  </si>
  <si>
    <t>SP</t>
  </si>
  <si>
    <t>Campinas</t>
  </si>
  <si>
    <t>Ribeirão Preto</t>
  </si>
  <si>
    <t>Rio de Janeiro</t>
  </si>
  <si>
    <t>RJ</t>
  </si>
  <si>
    <t>Petrópolis</t>
  </si>
  <si>
    <t>Nova Iguaçu</t>
  </si>
  <si>
    <t>Porto Alegre</t>
  </si>
  <si>
    <t>RS</t>
  </si>
  <si>
    <t>Novo Hamburgo</t>
  </si>
  <si>
    <t>Canoas</t>
  </si>
  <si>
    <t>NOME_PRODUTO</t>
  </si>
  <si>
    <t>PREÇO</t>
  </si>
  <si>
    <t>CATEGORIA</t>
  </si>
  <si>
    <t>Notebook</t>
  </si>
  <si>
    <t>Computadores</t>
  </si>
  <si>
    <t>Smartphone</t>
  </si>
  <si>
    <t>Celulares</t>
  </si>
  <si>
    <t>Tablet</t>
  </si>
  <si>
    <t>Tablets</t>
  </si>
  <si>
    <t>Teclado</t>
  </si>
  <si>
    <t>Periféricos</t>
  </si>
  <si>
    <t>Mouse</t>
  </si>
  <si>
    <t>Monitor</t>
  </si>
  <si>
    <t>Monitores</t>
  </si>
  <si>
    <t>Impressora</t>
  </si>
  <si>
    <t>Impressoras</t>
  </si>
  <si>
    <t>Câmera</t>
  </si>
  <si>
    <t>Câmeras</t>
  </si>
  <si>
    <t>Fone de Ouvido</t>
  </si>
  <si>
    <t>Áudio</t>
  </si>
  <si>
    <t>Smartwatch</t>
  </si>
  <si>
    <t>Relógios</t>
  </si>
  <si>
    <t>HD Externo</t>
  </si>
  <si>
    <t>Armazenamento</t>
  </si>
  <si>
    <t>Pen Drive</t>
  </si>
  <si>
    <t>Roteador</t>
  </si>
  <si>
    <t>Redes</t>
  </si>
  <si>
    <t>Microfone</t>
  </si>
  <si>
    <t>Carregador</t>
  </si>
  <si>
    <t>Carregadores</t>
  </si>
  <si>
    <t>Cabo USB</t>
  </si>
  <si>
    <t>Cabos</t>
  </si>
  <si>
    <t>Caixa de Som</t>
  </si>
  <si>
    <t>Projetor</t>
  </si>
  <si>
    <t>Projetores</t>
  </si>
  <si>
    <t>Joystick</t>
  </si>
  <si>
    <t>Controles</t>
  </si>
  <si>
    <t>Adaptador HDMI</t>
  </si>
  <si>
    <t>Adaptadores</t>
  </si>
  <si>
    <t>CÓDIGO_VENDA</t>
  </si>
  <si>
    <t>PREÇO_UNITÁRIO</t>
  </si>
  <si>
    <t>PRODUTO</t>
  </si>
  <si>
    <t>VENDA_TOTAL</t>
  </si>
  <si>
    <t>TOTAL_VENDAS</t>
  </si>
  <si>
    <t>QUANT_TOTAL</t>
  </si>
  <si>
    <t>PRODUTOS VENDIDOS</t>
  </si>
  <si>
    <t>PRODUTOS POR ESTADO</t>
  </si>
  <si>
    <t>TOTAL</t>
  </si>
  <si>
    <t>Rótulos de Linha</t>
  </si>
  <si>
    <t>Total Geral</t>
  </si>
  <si>
    <t>Soma de VENDA_TOTAL</t>
  </si>
  <si>
    <t>Produto/Estado</t>
  </si>
  <si>
    <t>FILIAL</t>
  </si>
  <si>
    <t>ref</t>
  </si>
  <si>
    <t>VALORES VENDIDOS (FILIAL)</t>
  </si>
  <si>
    <t>TOTAL VENDIDO</t>
  </si>
  <si>
    <t xml:space="preserve">FILIAL </t>
  </si>
  <si>
    <t xml:space="preserve">ÍNDICE PARA O CONTROLE </t>
  </si>
  <si>
    <t>FILIAL:</t>
  </si>
  <si>
    <t>Total de Vendas</t>
  </si>
  <si>
    <t>Média de Vendas</t>
  </si>
  <si>
    <t>MÉDIA FILIAL</t>
  </si>
  <si>
    <t>MÉDIA_FILIAL</t>
  </si>
  <si>
    <t>MÉDIA ESTADUAL</t>
  </si>
  <si>
    <t>TOTAL PAÍS</t>
  </si>
  <si>
    <t>MÉDIA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</si>
</sst>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5" borderId="0" xfId="0" applyFill="1"/>
    <xf numFmtId="0" fontId="0" fillId="4" borderId="5" xfId="0" applyFill="1" applyBorder="1"/>
    <xf numFmtId="0" fontId="0" fillId="3" borderId="5" xfId="0" applyFill="1" applyBorder="1"/>
    <xf numFmtId="0" fontId="0" fillId="4" borderId="6" xfId="0" applyFill="1" applyBorder="1"/>
    <xf numFmtId="0" fontId="0" fillId="3" borderId="6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1" fillId="3" borderId="11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4" xfId="0" applyFont="1" applyBorder="1" applyAlignment="1">
      <alignment horizontal="right"/>
    </xf>
    <xf numFmtId="44" fontId="7" fillId="0" borderId="4" xfId="1" applyFont="1" applyBorder="1" applyAlignment="1">
      <alignment horizontal="right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44" fontId="5" fillId="0" borderId="0" xfId="1" applyFont="1"/>
    <xf numFmtId="0" fontId="5" fillId="0" borderId="4" xfId="0" applyFont="1" applyBorder="1"/>
    <xf numFmtId="0" fontId="6" fillId="0" borderId="0" xfId="0" applyFont="1"/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3" xfId="0" applyNumberFormat="1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 vertical="center"/>
    </xf>
    <xf numFmtId="44" fontId="2" fillId="0" borderId="15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34"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ECF0E0"/>
      <color rgb="FFEDE4DF"/>
      <color rgb="FFFCF6A6"/>
      <color rgb="FFF9F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Comparação da filial com a média </a:t>
            </a:r>
            <a:r>
              <a:rPr lang="en-US" sz="1600" b="1">
                <a:solidFill>
                  <a:schemeClr val="accent6"/>
                </a:solidFill>
              </a:rPr>
              <a:t>estadual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Vendas_Totais!$G$4</c:f>
              <c:strCache>
                <c:ptCount val="1"/>
                <c:pt idx="0">
                  <c:v>FILIAL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Vendas_Totais!$I$8</c:f>
              <c:strCache>
                <c:ptCount val="1"/>
                <c:pt idx="0">
                  <c:v>MÉDIA ESTADUAL</c:v>
                </c:pt>
              </c:strCache>
            </c:strRef>
          </c:cat>
          <c:val>
            <c:numRef>
              <c:f>Vendas_Totais!$H$5</c:f>
              <c:numCache>
                <c:formatCode>_("R$"* #,##0.00_);_("R$"* \(#,##0.00\);_("R$"* "-"??_);_(@_)</c:formatCode>
                <c:ptCount val="1"/>
                <c:pt idx="0">
                  <c:v>26820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F-4CBC-A5CB-7654D2B4235C}"/>
            </c:ext>
          </c:extLst>
        </c:ser>
        <c:ser>
          <c:idx val="1"/>
          <c:order val="1"/>
          <c:tx>
            <c:strRef>
              <c:f>Vendas_Totais!$I$8</c:f>
              <c:strCache>
                <c:ptCount val="1"/>
                <c:pt idx="0">
                  <c:v>MÉDIA ESTADUAL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Vendas_Totais!$I$8</c:f>
              <c:strCache>
                <c:ptCount val="1"/>
                <c:pt idx="0">
                  <c:v>MÉDIA ESTADUAL</c:v>
                </c:pt>
              </c:strCache>
            </c:strRef>
          </c:cat>
          <c:val>
            <c:numRef>
              <c:f>Vendas_Totais!$I$9</c:f>
              <c:numCache>
                <c:formatCode>_("R$"* #,##0.00_);_("R$"* \(#,##0.00\);_("R$"* "-"??_);_(@_)</c:formatCode>
                <c:ptCount val="1"/>
                <c:pt idx="0">
                  <c:v>17486.666666666668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F-4CBC-A5CB-7654D2B4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92808"/>
        <c:axId val="561894968"/>
      </c:barChart>
      <c:catAx>
        <c:axId val="561892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1894968"/>
        <c:crosses val="autoZero"/>
        <c:auto val="1"/>
        <c:lblAlgn val="ctr"/>
        <c:lblOffset val="100"/>
        <c:noMultiLvlLbl val="0"/>
      </c:catAx>
      <c:valAx>
        <c:axId val="561894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Valores</a:t>
                </a:r>
                <a:r>
                  <a:rPr lang="pt-BR" sz="1800" baseline="0"/>
                  <a:t> (Reais)</a:t>
                </a:r>
                <a:endParaRPr lang="pt-BR" sz="1800"/>
              </a:p>
            </c:rich>
          </c:tx>
          <c:layout>
            <c:manualLayout>
              <c:xMode val="edge"/>
              <c:yMode val="edge"/>
              <c:x val="0.16371431580311721"/>
              <c:y val="0.234312619706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618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CF0E0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Comparação da filial com a média </a:t>
            </a:r>
            <a:r>
              <a:rPr lang="en-US" sz="1600" b="1">
                <a:solidFill>
                  <a:schemeClr val="accent6"/>
                </a:solidFill>
              </a:rPr>
              <a:t>federal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Vendas_Totais!$G$4</c:f>
              <c:strCache>
                <c:ptCount val="1"/>
                <c:pt idx="0">
                  <c:v>FILIAL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Vendas_Totais!$I$12</c:f>
              <c:strCache>
                <c:ptCount val="1"/>
                <c:pt idx="0">
                  <c:v>MÉDIA PAÍS</c:v>
                </c:pt>
              </c:strCache>
            </c:strRef>
          </c:cat>
          <c:val>
            <c:numRef>
              <c:f>Vendas_Totais!$H$5</c:f>
              <c:numCache>
                <c:formatCode>_("R$"* #,##0.00_);_("R$"* \(#,##0.00\);_("R$"* "-"??_);_(@_)</c:formatCode>
                <c:ptCount val="1"/>
                <c:pt idx="0">
                  <c:v>26820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EE9-B1B2-0695439EF61A}"/>
            </c:ext>
          </c:extLst>
        </c:ser>
        <c:ser>
          <c:idx val="1"/>
          <c:order val="1"/>
          <c:tx>
            <c:strRef>
              <c:f>Vendas_Totais!$I$12</c:f>
              <c:strCache>
                <c:ptCount val="1"/>
                <c:pt idx="0">
                  <c:v>MÉDIA PAÍS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Vendas_Totais!$I$12</c:f>
              <c:strCache>
                <c:ptCount val="1"/>
                <c:pt idx="0">
                  <c:v>MÉDIA PAÍS</c:v>
                </c:pt>
              </c:strCache>
            </c:strRef>
          </c:cat>
          <c:val>
            <c:numRef>
              <c:f>Vendas_Totais!$I$13</c:f>
              <c:numCache>
                <c:formatCode>_("R$"* #,##0.00_);_("R$"* \(#,##0.00\);_("R$"* "-"??_);_(@_)</c:formatCode>
                <c:ptCount val="1"/>
                <c:pt idx="0">
                  <c:v>18397.777777777777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3-4EE9-B1B2-0695439E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92808"/>
        <c:axId val="561894968"/>
      </c:barChart>
      <c:catAx>
        <c:axId val="561892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1894968"/>
        <c:crosses val="autoZero"/>
        <c:auto val="1"/>
        <c:lblAlgn val="ctr"/>
        <c:lblOffset val="100"/>
        <c:noMultiLvlLbl val="0"/>
      </c:catAx>
      <c:valAx>
        <c:axId val="561894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/>
                  <a:t>Valores</a:t>
                </a:r>
                <a:r>
                  <a:rPr lang="pt-BR" sz="1800" baseline="0"/>
                  <a:t> (Reais)</a:t>
                </a:r>
                <a:endParaRPr lang="pt-BR" sz="1800"/>
              </a:p>
            </c:rich>
          </c:tx>
          <c:layout>
            <c:manualLayout>
              <c:xMode val="edge"/>
              <c:yMode val="edge"/>
              <c:x val="0.16371431580311721"/>
              <c:y val="0.234312619706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6189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CF0E0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Vendas_Totais!$K$5" fmlaRange="Vendas_Totais!$B$5:$B$13" noThreeD="1" sel="6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23</xdr:col>
      <xdr:colOff>190500</xdr:colOff>
      <xdr:row>27</xdr:row>
      <xdr:rowOff>167640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47323EF-8FD7-D219-31A0-35A7C019A3A9}"/>
            </a:ext>
          </a:extLst>
        </xdr:cNvPr>
        <xdr:cNvSpPr/>
      </xdr:nvSpPr>
      <xdr:spPr>
        <a:xfrm>
          <a:off x="266700" y="182880"/>
          <a:ext cx="13944600" cy="49225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441960</xdr:colOff>
      <xdr:row>1</xdr:row>
      <xdr:rowOff>167640</xdr:rowOff>
    </xdr:from>
    <xdr:to>
      <xdr:col>22</xdr:col>
      <xdr:colOff>533400</xdr:colOff>
      <xdr:row>6</xdr:row>
      <xdr:rowOff>144780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C6281C3-A048-4929-9765-DE00BC086FC0}"/>
            </a:ext>
          </a:extLst>
        </xdr:cNvPr>
        <xdr:cNvSpPr txBox="1"/>
      </xdr:nvSpPr>
      <xdr:spPr>
        <a:xfrm>
          <a:off x="441960" y="350520"/>
          <a:ext cx="1350264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/>
            <a:t>O conjunto de dados criado simula um ambiente empresarial, focando nas vendas de produtos eletrônicos em diferentes filiais de uma empresa. Ele é composto por três tabelas: </a:t>
          </a:r>
          <a:r>
            <a:rPr lang="pt-BR" sz="1600" b="1"/>
            <a:t>Produtos</a:t>
          </a:r>
          <a:r>
            <a:rPr lang="pt-BR" sz="1600"/>
            <a:t>, </a:t>
          </a:r>
          <a:r>
            <a:rPr lang="pt-BR" sz="1600" b="1"/>
            <a:t>Filiais</a:t>
          </a:r>
          <a:r>
            <a:rPr lang="pt-BR" sz="1600"/>
            <a:t> e </a:t>
          </a:r>
          <a:r>
            <a:rPr lang="pt-BR" sz="1600" b="1"/>
            <a:t>Vendas</a:t>
          </a:r>
          <a:r>
            <a:rPr lang="pt-BR" sz="1600"/>
            <a:t>, com o objetivo de fornecer uma base para análise de dados</a:t>
          </a:r>
          <a:r>
            <a:rPr lang="pt-BR" sz="1600" baseline="0"/>
            <a:t> para </a:t>
          </a:r>
          <a:r>
            <a:rPr lang="pt-BR" sz="1600"/>
            <a:t>praticar funções de busca e cruzamento de informações  </a:t>
          </a:r>
          <a:r>
            <a:rPr lang="pt-BR" sz="1600" b="1"/>
            <a:t>PROCV</a:t>
          </a:r>
          <a:r>
            <a:rPr lang="pt-BR" sz="1600"/>
            <a:t> e </a:t>
          </a:r>
          <a:r>
            <a:rPr lang="pt-BR" sz="1600" b="1"/>
            <a:t>ÍNDICE + CORRESP</a:t>
          </a:r>
          <a:r>
            <a:rPr lang="pt-BR" sz="1600"/>
            <a:t>.</a:t>
          </a:r>
        </a:p>
      </xdr:txBody>
    </xdr:sp>
    <xdr:clientData/>
  </xdr:twoCellAnchor>
  <xdr:twoCellAnchor>
    <xdr:from>
      <xdr:col>11</xdr:col>
      <xdr:colOff>167640</xdr:colOff>
      <xdr:row>19</xdr:row>
      <xdr:rowOff>144780</xdr:rowOff>
    </xdr:from>
    <xdr:to>
      <xdr:col>22</xdr:col>
      <xdr:colOff>502920</xdr:colOff>
      <xdr:row>26</xdr:row>
      <xdr:rowOff>114300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846F208-642C-40AE-AF74-A8EF3CF0CF42}"/>
            </a:ext>
          </a:extLst>
        </xdr:cNvPr>
        <xdr:cNvSpPr txBox="1"/>
      </xdr:nvSpPr>
      <xdr:spPr>
        <a:xfrm>
          <a:off x="6873240" y="3619500"/>
          <a:ext cx="704088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4: Usando ÍNDICE</a:t>
          </a:r>
          <a:r>
            <a:rPr lang="pt-BR" sz="1400" b="1" baseline="0"/>
            <a:t> + CORRESP</a:t>
          </a:r>
          <a:endParaRPr lang="pt-BR" sz="1400" b="1"/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filial, </a:t>
          </a:r>
          <a:r>
            <a:rPr lang="pt-BR" sz="1400" baseline="0"/>
            <a:t>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cidade da filial</a:t>
          </a:r>
          <a:r>
            <a:rPr lang="pt-BR" sz="1400" baseline="0">
              <a:solidFill>
                <a:schemeClr val="dk1"/>
              </a:solidFill>
            </a:rPr>
            <a:t>, </a:t>
          </a:r>
          <a:r>
            <a:rPr lang="pt-BR" sz="1400" baseline="0"/>
            <a:t>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estado</a:t>
          </a:r>
          <a:r>
            <a:rPr lang="pt-BR" sz="1400" baseline="0"/>
            <a:t> e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a data de venda </a:t>
          </a:r>
          <a:r>
            <a:rPr lang="pt-BR" sz="1400" baseline="0"/>
            <a:t>a partir do Código de Venda. </a:t>
          </a:r>
          <a:endParaRPr lang="pt-BR" sz="1200"/>
        </a:p>
      </xdr:txBody>
    </xdr:sp>
    <xdr:clientData/>
  </xdr:twoCellAnchor>
  <xdr:twoCellAnchor>
    <xdr:from>
      <xdr:col>11</xdr:col>
      <xdr:colOff>160020</xdr:colOff>
      <xdr:row>7</xdr:row>
      <xdr:rowOff>144780</xdr:rowOff>
    </xdr:from>
    <xdr:to>
      <xdr:col>22</xdr:col>
      <xdr:colOff>502920</xdr:colOff>
      <xdr:row>18</xdr:row>
      <xdr:rowOff>114300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8683631-BE23-414E-881F-F28F0DD816F4}"/>
            </a:ext>
          </a:extLst>
        </xdr:cNvPr>
        <xdr:cNvSpPr txBox="1"/>
      </xdr:nvSpPr>
      <xdr:spPr>
        <a:xfrm>
          <a:off x="6865620" y="1424940"/>
          <a:ext cx="70485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3: Usando ÍNDICE + CORRESP</a:t>
          </a:r>
        </a:p>
        <a:p>
          <a:r>
            <a:rPr lang="pt-BR" sz="1400" b="1"/>
            <a:t>Objetivo A</a:t>
          </a:r>
          <a:r>
            <a:rPr lang="pt-BR" sz="1400"/>
            <a:t>: Encontrar a cidade da filial que realizou a venda.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Cidade Filial</a:t>
          </a:r>
          <a:r>
            <a:rPr lang="pt-BR" sz="1400"/>
            <a:t>" e utilize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buscar a cidade da filial na tabela </a:t>
          </a:r>
          <a:r>
            <a:rPr lang="pt-BR" sz="1400" b="1"/>
            <a:t>Filiais</a:t>
          </a:r>
          <a:r>
            <a:rPr lang="pt-BR" sz="1400"/>
            <a:t>, com base no "Código Filial".</a:t>
          </a:r>
        </a:p>
        <a:p>
          <a:r>
            <a:rPr lang="pt-BR" sz="1400" b="1"/>
            <a:t>Objetivo B</a:t>
          </a:r>
          <a:r>
            <a:rPr lang="pt-BR" sz="1400"/>
            <a:t>: Buscar o estado da filial.</a:t>
          </a:r>
        </a:p>
        <a:p>
          <a:pPr lvl="1"/>
          <a:r>
            <a:rPr lang="pt-BR" sz="1400" b="1"/>
            <a:t>Instrução</a:t>
          </a:r>
          <a:r>
            <a:rPr lang="pt-BR" sz="1400"/>
            <a:t>: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Estado Filial</a:t>
          </a:r>
          <a:r>
            <a:rPr lang="pt-BR" sz="1400"/>
            <a:t>" e use </a:t>
          </a:r>
          <a:r>
            <a:rPr lang="pt-BR" sz="1400" b="1"/>
            <a:t>ÍNDICE</a:t>
          </a:r>
          <a:r>
            <a:rPr lang="pt-BR" sz="1400"/>
            <a:t> + </a:t>
          </a:r>
          <a:r>
            <a:rPr lang="pt-BR" sz="1400" b="1"/>
            <a:t>CORRESP</a:t>
          </a:r>
          <a:r>
            <a:rPr lang="pt-BR" sz="1400"/>
            <a:t> para encontrar o estado correspondente ao código da filial.</a:t>
          </a:r>
        </a:p>
        <a:p>
          <a:endParaRPr lang="pt-BR" sz="1100"/>
        </a:p>
      </xdr:txBody>
    </xdr:sp>
    <xdr:clientData/>
  </xdr:twoCellAnchor>
  <xdr:twoCellAnchor>
    <xdr:from>
      <xdr:col>0</xdr:col>
      <xdr:colOff>533400</xdr:colOff>
      <xdr:row>19</xdr:row>
      <xdr:rowOff>144780</xdr:rowOff>
    </xdr:from>
    <xdr:to>
      <xdr:col>10</xdr:col>
      <xdr:colOff>243840</xdr:colOff>
      <xdr:row>26</xdr:row>
      <xdr:rowOff>99060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98951A2-D7DE-4998-BC1D-AF18245EA431}"/>
            </a:ext>
          </a:extLst>
        </xdr:cNvPr>
        <xdr:cNvSpPr txBox="1"/>
      </xdr:nvSpPr>
      <xdr:spPr>
        <a:xfrm>
          <a:off x="533400" y="3619500"/>
          <a:ext cx="580644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2: Usando PROCV</a:t>
          </a:r>
        </a:p>
        <a:p>
          <a:r>
            <a:rPr lang="pt-BR" sz="1400" b="1"/>
            <a:t>Objetivo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inserir</a:t>
          </a:r>
          <a:r>
            <a:rPr lang="pt-BR" sz="1400" baseline="0"/>
            <a:t> um painel que retorne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nome do produto</a:t>
          </a:r>
          <a:r>
            <a:rPr lang="pt-BR" sz="1400" baseline="0"/>
            <a:t>,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quantidade</a:t>
          </a:r>
          <a:r>
            <a:rPr lang="pt-BR" sz="1400" baseline="0"/>
            <a:t>, o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valor da venda </a:t>
          </a:r>
          <a:r>
            <a:rPr lang="pt-BR" sz="1400" baseline="0"/>
            <a:t>e a </a:t>
          </a:r>
          <a:r>
            <a:rPr lang="pt-BR" sz="1400" baseline="0">
              <a:solidFill>
                <a:schemeClr val="accent6">
                  <a:lumMod val="75000"/>
                </a:schemeClr>
              </a:solidFill>
            </a:rPr>
            <a:t>data da venda </a:t>
          </a:r>
          <a:r>
            <a:rPr lang="pt-BR" sz="1400" baseline="0"/>
            <a:t>utilizando o Código de Venda. </a:t>
          </a:r>
          <a:endParaRPr lang="pt-BR" sz="1200"/>
        </a:p>
      </xdr:txBody>
    </xdr:sp>
    <xdr:clientData/>
  </xdr:twoCellAnchor>
  <xdr:twoCellAnchor>
    <xdr:from>
      <xdr:col>0</xdr:col>
      <xdr:colOff>556260</xdr:colOff>
      <xdr:row>7</xdr:row>
      <xdr:rowOff>175260</xdr:rowOff>
    </xdr:from>
    <xdr:to>
      <xdr:col>10</xdr:col>
      <xdr:colOff>259080</xdr:colOff>
      <xdr:row>18</xdr:row>
      <xdr:rowOff>60960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F4B9238-38B1-404D-96B5-5C1332064F7A}"/>
            </a:ext>
          </a:extLst>
        </xdr:cNvPr>
        <xdr:cNvSpPr txBox="1"/>
      </xdr:nvSpPr>
      <xdr:spPr>
        <a:xfrm>
          <a:off x="556260" y="1455420"/>
          <a:ext cx="5798820" cy="18973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1: Usando PROCV</a:t>
          </a:r>
        </a:p>
        <a:p>
          <a:r>
            <a:rPr lang="pt-BR" sz="1400" b="1"/>
            <a:t>Objetivo A</a:t>
          </a:r>
          <a:r>
            <a:rPr lang="pt-BR" sz="1400"/>
            <a:t>: Encontrar os detalhes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tabela </a:t>
          </a:r>
          <a:r>
            <a:rPr lang="pt-BR" sz="1400" b="1"/>
            <a:t>Vendas</a:t>
          </a:r>
          <a:r>
            <a:rPr lang="pt-BR" sz="1400"/>
            <a:t>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Nome Produto</a:t>
          </a:r>
          <a:r>
            <a:rPr lang="pt-BR" sz="1400"/>
            <a:t>" e use a função </a:t>
          </a:r>
          <a:r>
            <a:rPr lang="pt-BR" sz="1400" b="1"/>
            <a:t>PROCV</a:t>
          </a:r>
          <a:r>
            <a:rPr lang="pt-BR" sz="1400"/>
            <a:t> para buscar o nome do produto na tabela </a:t>
          </a:r>
          <a:r>
            <a:rPr lang="pt-BR" sz="1400" b="1"/>
            <a:t>Produtos</a:t>
          </a:r>
          <a:r>
            <a:rPr lang="pt-BR" sz="1400"/>
            <a:t> com base no "Código Produto".</a:t>
          </a:r>
        </a:p>
        <a:p>
          <a:r>
            <a:rPr lang="pt-BR" sz="1400" b="1"/>
            <a:t>Objetivo B</a:t>
          </a:r>
          <a:r>
            <a:rPr lang="pt-BR" sz="1400"/>
            <a:t>: Encontrar o preço dos produtos vendidos.</a:t>
          </a:r>
        </a:p>
        <a:p>
          <a:pPr lvl="1"/>
          <a:r>
            <a:rPr lang="pt-BR" sz="1400" b="1"/>
            <a:t>Instrução</a:t>
          </a:r>
          <a:r>
            <a:rPr lang="pt-BR" sz="1400"/>
            <a:t>: Usando a mesma lógica, insira uma nova coluna chamada "</a:t>
          </a:r>
          <a:r>
            <a:rPr lang="pt-BR" sz="1400">
              <a:solidFill>
                <a:schemeClr val="accent6">
                  <a:lumMod val="75000"/>
                </a:schemeClr>
              </a:solidFill>
            </a:rPr>
            <a:t>Preço Unitário</a:t>
          </a:r>
          <a:r>
            <a:rPr lang="pt-BR" sz="1400"/>
            <a:t>" e use </a:t>
          </a:r>
          <a:r>
            <a:rPr lang="pt-BR" sz="1400" b="1"/>
            <a:t>PROCV</a:t>
          </a:r>
          <a:r>
            <a:rPr lang="pt-BR" sz="1400"/>
            <a:t> para buscar o preço do produto.</a:t>
          </a: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23</xdr:col>
      <xdr:colOff>190500</xdr:colOff>
      <xdr:row>27</xdr:row>
      <xdr:rowOff>167640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2BB2B89-2682-4814-96A6-5F5196B56442}"/>
            </a:ext>
          </a:extLst>
        </xdr:cNvPr>
        <xdr:cNvSpPr/>
      </xdr:nvSpPr>
      <xdr:spPr>
        <a:xfrm>
          <a:off x="266700" y="182880"/>
          <a:ext cx="13944600" cy="49225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441960</xdr:colOff>
      <xdr:row>1</xdr:row>
      <xdr:rowOff>167640</xdr:rowOff>
    </xdr:from>
    <xdr:to>
      <xdr:col>22</xdr:col>
      <xdr:colOff>533400</xdr:colOff>
      <xdr:row>4</xdr:row>
      <xdr:rowOff>68580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BEFE6D9-79B0-426C-856E-DBD8EBC803B4}"/>
            </a:ext>
          </a:extLst>
        </xdr:cNvPr>
        <xdr:cNvSpPr txBox="1"/>
      </xdr:nvSpPr>
      <xdr:spPr>
        <a:xfrm>
          <a:off x="441960" y="350520"/>
          <a:ext cx="135026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/>
            <a:t>ELABORAÇÃO</a:t>
          </a:r>
          <a:r>
            <a:rPr lang="pt-BR" sz="1800" baseline="0"/>
            <a:t> DE DASHBOARD PARA COMPARAR DESEMPENHO DAS FILIAIS </a:t>
          </a:r>
          <a:endParaRPr lang="pt-BR" sz="1800"/>
        </a:p>
      </xdr:txBody>
    </xdr:sp>
    <xdr:clientData/>
  </xdr:twoCellAnchor>
  <xdr:twoCellAnchor>
    <xdr:from>
      <xdr:col>10</xdr:col>
      <xdr:colOff>556260</xdr:colOff>
      <xdr:row>16</xdr:row>
      <xdr:rowOff>53340</xdr:rowOff>
    </xdr:from>
    <xdr:to>
      <xdr:col>22</xdr:col>
      <xdr:colOff>289560</xdr:colOff>
      <xdr:row>27</xdr:row>
      <xdr:rowOff>83820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4CA9BD1-C730-4F4D-BDC4-54C1DA5B10CD}"/>
            </a:ext>
          </a:extLst>
        </xdr:cNvPr>
        <xdr:cNvSpPr txBox="1"/>
      </xdr:nvSpPr>
      <xdr:spPr>
        <a:xfrm>
          <a:off x="6652260" y="2979420"/>
          <a:ext cx="7048500" cy="2042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3: Criar um dashboard simples com: </a:t>
          </a:r>
        </a:p>
        <a:p>
          <a:endParaRPr lang="pt-BR" sz="1100"/>
        </a:p>
        <a:p>
          <a:r>
            <a:rPr lang="pt-BR" sz="1200"/>
            <a:t>*</a:t>
          </a:r>
          <a:r>
            <a:rPr lang="pt-BR" sz="1200" baseline="0"/>
            <a:t>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Controle de formulário </a:t>
          </a:r>
          <a:r>
            <a:rPr lang="pt-BR" sz="1200" baseline="0"/>
            <a:t>com o nome de cada filial</a:t>
          </a:r>
        </a:p>
        <a:p>
          <a:r>
            <a:rPr lang="pt-BR" sz="1200" baseline="0"/>
            <a:t>* Display do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total de vendas da filial</a:t>
          </a:r>
        </a:p>
        <a:p>
          <a:r>
            <a:rPr lang="pt-BR" sz="1200" baseline="0"/>
            <a:t>* Display da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média total de vendas </a:t>
          </a:r>
          <a:r>
            <a:rPr lang="pt-BR" sz="1200" baseline="0"/>
            <a:t>da filial</a:t>
          </a:r>
        </a:p>
        <a:p>
          <a:r>
            <a:rPr lang="pt-BR" sz="1200" baseline="0"/>
            <a:t>* Gráfico comparativo entre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</a:rPr>
            <a:t>as vendas da filial e a média estadual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/>
            <a:t>*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comparativo entre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as vendas da filial e a média federal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Mostrar, acima de cada gráfico, se a filial ficou "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Acima da Média", "Igual a Média" ou "Abaixo da Média"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Com 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 formatação condicinal,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preencher de verde caso fique acima, amarelo caso igual e vermelho caso abaixo.</a:t>
          </a:r>
          <a:endParaRPr lang="pt-BR" sz="1200">
            <a:effectLst/>
          </a:endParaRP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0</xdr:col>
      <xdr:colOff>441960</xdr:colOff>
      <xdr:row>4</xdr:row>
      <xdr:rowOff>160020</xdr:rowOff>
    </xdr:from>
    <xdr:to>
      <xdr:col>10</xdr:col>
      <xdr:colOff>266700</xdr:colOff>
      <xdr:row>15</xdr:row>
      <xdr:rowOff>106680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0FC998E-7781-4E89-877B-C281EB10DB66}"/>
            </a:ext>
          </a:extLst>
        </xdr:cNvPr>
        <xdr:cNvSpPr txBox="1"/>
      </xdr:nvSpPr>
      <xdr:spPr>
        <a:xfrm>
          <a:off x="441960" y="891540"/>
          <a:ext cx="5920740" cy="19583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1: Usando PROCV OU ÍNDICE</a:t>
          </a:r>
          <a:r>
            <a:rPr lang="pt-BR" sz="1400" b="1" baseline="0"/>
            <a:t> + CORRESP</a:t>
          </a:r>
        </a:p>
        <a:p>
          <a:endParaRPr lang="pt-BR" sz="1400" b="1" baseline="0"/>
        </a:p>
        <a:p>
          <a:r>
            <a:rPr lang="pt-BR" sz="1200" b="1" baseline="0"/>
            <a:t>Adicionar à planilha "Vendas" as informações:</a:t>
          </a:r>
        </a:p>
        <a:p>
          <a:endParaRPr lang="pt-BR" sz="1200" b="0" baseline="0"/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Nome do produto </a:t>
          </a:r>
          <a:r>
            <a:rPr lang="pt-BR" sz="1400" b="0" baseline="0"/>
            <a:t>(a partir da tabela "Produtos")</a:t>
          </a:r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Preço unitário  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 partir da tabela "Produtos")</a:t>
          </a:r>
          <a:endParaRPr lang="pt-BR" sz="1400" b="0" baseline="0"/>
        </a:p>
        <a:p>
          <a:endParaRPr lang="pt-BR" sz="1400" b="0" baseline="0"/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Nome da Filial 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 partir da tabela "Filiais")</a:t>
          </a:r>
          <a:endParaRPr lang="pt-BR" sz="14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baseline="0"/>
            <a:t>-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 Estado da Fiilial 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 partir da tabela "Filiais")</a:t>
          </a:r>
          <a:endParaRPr lang="pt-BR" sz="1400">
            <a:effectLst/>
          </a:endParaRPr>
        </a:p>
        <a:p>
          <a:endParaRPr lang="pt-BR" sz="1400" b="0" baseline="0"/>
        </a:p>
        <a:p>
          <a:endParaRPr lang="pt-BR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0"/>
        </a:p>
      </xdr:txBody>
    </xdr:sp>
    <xdr:clientData/>
  </xdr:twoCellAnchor>
  <xdr:twoCellAnchor>
    <xdr:from>
      <xdr:col>0</xdr:col>
      <xdr:colOff>434340</xdr:colOff>
      <xdr:row>16</xdr:row>
      <xdr:rowOff>22860</xdr:rowOff>
    </xdr:from>
    <xdr:to>
      <xdr:col>10</xdr:col>
      <xdr:colOff>251460</xdr:colOff>
      <xdr:row>23</xdr:row>
      <xdr:rowOff>167640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A3C294B6-399B-4EA1-B140-531AACB1BE51}"/>
            </a:ext>
          </a:extLst>
        </xdr:cNvPr>
        <xdr:cNvSpPr txBox="1"/>
      </xdr:nvSpPr>
      <xdr:spPr>
        <a:xfrm>
          <a:off x="434340" y="2948940"/>
          <a:ext cx="5913120" cy="14249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2 (Parte</a:t>
          </a:r>
          <a:r>
            <a:rPr lang="pt-BR" sz="1400" b="1" baseline="0"/>
            <a:t> A)</a:t>
          </a:r>
          <a:r>
            <a:rPr lang="pt-BR" sz="1400" b="1"/>
            <a:t>: Criar resumo dos dados </a:t>
          </a:r>
          <a:endParaRPr lang="pt-BR" sz="1400" b="1" baseline="0"/>
        </a:p>
        <a:p>
          <a:endParaRPr lang="pt-BR" sz="1400" b="1" baseline="0"/>
        </a:p>
        <a:p>
          <a:r>
            <a:rPr lang="pt-BR" sz="1400" b="1" baseline="0"/>
            <a:t>Adicionar à planilha "Filiais" as informações (SOMASE e MÉDIASE)                                    </a:t>
          </a:r>
          <a:r>
            <a:rPr lang="pt-BR" sz="1400" b="1" baseline="0">
              <a:solidFill>
                <a:schemeClr val="accent6">
                  <a:lumMod val="75000"/>
                </a:schemeClr>
              </a:solidFill>
            </a:rPr>
            <a:t>                                   </a:t>
          </a:r>
          <a:r>
            <a:rPr lang="pt-BR" sz="1400" b="1" baseline="0"/>
            <a:t>  </a:t>
          </a:r>
        </a:p>
        <a:p>
          <a:endParaRPr lang="pt-BR" sz="1400" b="0" baseline="0"/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Venda total por filial</a:t>
          </a:r>
          <a:r>
            <a:rPr lang="pt-BR" sz="1400" b="0" baseline="0"/>
            <a:t> (a partir da tabela "Vendas")</a:t>
          </a:r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Média total por filial  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 partir da tabela "Vendas")</a:t>
          </a:r>
          <a:endParaRPr lang="pt-BR" sz="1400" b="0" baseline="0"/>
        </a:p>
        <a:p>
          <a:endParaRPr lang="pt-BR" sz="1400" b="0" baseline="0"/>
        </a:p>
        <a:p>
          <a:endParaRPr lang="pt-BR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0"/>
        </a:p>
      </xdr:txBody>
    </xdr:sp>
    <xdr:clientData/>
  </xdr:twoCellAnchor>
  <xdr:twoCellAnchor>
    <xdr:from>
      <xdr:col>10</xdr:col>
      <xdr:colOff>541020</xdr:colOff>
      <xdr:row>4</xdr:row>
      <xdr:rowOff>167640</xdr:rowOff>
    </xdr:from>
    <xdr:to>
      <xdr:col>22</xdr:col>
      <xdr:colOff>518160</xdr:colOff>
      <xdr:row>15</xdr:row>
      <xdr:rowOff>91440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0D4BD27-F59E-4DF0-BE46-26EF3132C9A4}"/>
            </a:ext>
          </a:extLst>
        </xdr:cNvPr>
        <xdr:cNvSpPr txBox="1"/>
      </xdr:nvSpPr>
      <xdr:spPr>
        <a:xfrm>
          <a:off x="6637020" y="899160"/>
          <a:ext cx="7292340" cy="193548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Exercício 2 (Parte B): Criar resumo dos dados </a:t>
          </a:r>
          <a:endParaRPr lang="pt-BR" sz="1400" b="1" baseline="0"/>
        </a:p>
        <a:p>
          <a:endParaRPr lang="pt-BR" sz="1400" b="1" baseline="0"/>
        </a:p>
        <a:p>
          <a:r>
            <a:rPr lang="pt-BR" sz="1400" b="1" baseline="0"/>
            <a:t>Na planilha "Filiais", criar células (</a:t>
          </a:r>
          <a:r>
            <a:rPr lang="pt-BR" sz="1400" b="1" i="1" baseline="0"/>
            <a:t>a partir da tabela e do índice do controle de formulário</a:t>
          </a:r>
          <a:r>
            <a:rPr lang="pt-BR" sz="1400" b="1" baseline="0"/>
            <a:t>): </a:t>
          </a:r>
        </a:p>
        <a:p>
          <a:endParaRPr lang="pt-BR" sz="14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FILIAL</a:t>
          </a:r>
          <a:r>
            <a:rPr lang="pt-BR" sz="1400" b="0" baseline="0"/>
            <a:t> 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TOTAL VENDIDO </a:t>
          </a:r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MÉDIA FILIAL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ESTADO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TOTAL VENDIDO </a:t>
          </a:r>
          <a:r>
            <a:rPr lang="pt-B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MÉDIA ESTADUAL</a:t>
          </a:r>
          <a:endParaRPr lang="pt-BR" sz="1400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TOTAL PAÍS </a:t>
          </a:r>
          <a:r>
            <a:rPr lang="pt-BR" sz="1400" b="0" baseline="0"/>
            <a:t>- </a:t>
          </a:r>
          <a:r>
            <a:rPr lang="pt-BR" sz="1400" b="0" baseline="0">
              <a:solidFill>
                <a:schemeClr val="accent6">
                  <a:lumMod val="75000"/>
                </a:schemeClr>
              </a:solidFill>
            </a:rPr>
            <a:t>MÉDIA PAÍS</a:t>
          </a:r>
        </a:p>
        <a:p>
          <a:endParaRPr lang="pt-BR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0</xdr:row>
      <xdr:rowOff>83820</xdr:rowOff>
    </xdr:from>
    <xdr:to>
      <xdr:col>22</xdr:col>
      <xdr:colOff>91440</xdr:colOff>
      <xdr:row>1</xdr:row>
      <xdr:rowOff>182880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81D08B5-7478-4BBB-95F9-6563DCE982CC}"/>
            </a:ext>
          </a:extLst>
        </xdr:cNvPr>
        <xdr:cNvSpPr/>
      </xdr:nvSpPr>
      <xdr:spPr>
        <a:xfrm>
          <a:off x="640080" y="83820"/>
          <a:ext cx="11849100" cy="3352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baseline="0"/>
            <a:t>DESEMPENHO DAS FILIAIS NO SEMESTRE JANEIRO - JUNHO (2024)</a:t>
          </a:r>
          <a:endParaRPr lang="pt-BR" sz="16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396240</xdr:colOff>
          <xdr:row>3</xdr:row>
          <xdr:rowOff>167640</xdr:rowOff>
        </xdr:from>
        <xdr:to>
          <xdr:col>12</xdr:col>
          <xdr:colOff>548640</xdr:colOff>
          <xdr:row>5</xdr:row>
          <xdr:rowOff>30480</xdr:rowOff>
        </xdr:to>
        <xdr:sp macro="" textlink="">
          <xdr:nvSpPr>
            <xdr:cNvPr id="18433" name="Drop Down 1" descr="Inserir Nome da Filial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457200</xdr:colOff>
      <xdr:row>11</xdr:row>
      <xdr:rowOff>38100</xdr:rowOff>
    </xdr:from>
    <xdr:to>
      <xdr:col>10</xdr:col>
      <xdr:colOff>91440</xdr:colOff>
      <xdr:row>27</xdr:row>
      <xdr:rowOff>68580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D635BF-C409-4EDF-A72C-CAF93A6C06D2}"/>
            </a:ext>
          </a:extLst>
        </xdr:cNvPr>
        <xdr:cNvSpPr/>
      </xdr:nvSpPr>
      <xdr:spPr>
        <a:xfrm>
          <a:off x="632460" y="2156460"/>
          <a:ext cx="5135880" cy="30175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548640</xdr:colOff>
      <xdr:row>11</xdr:row>
      <xdr:rowOff>121920</xdr:rowOff>
    </xdr:from>
    <xdr:to>
      <xdr:col>9</xdr:col>
      <xdr:colOff>929640</xdr:colOff>
      <xdr:row>26</xdr:row>
      <xdr:rowOff>137160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DAC5EA-99FD-E09C-FE1D-D7AF849C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11</xdr:row>
      <xdr:rowOff>30480</xdr:rowOff>
    </xdr:from>
    <xdr:to>
      <xdr:col>20</xdr:col>
      <xdr:colOff>358140</xdr:colOff>
      <xdr:row>27</xdr:row>
      <xdr:rowOff>60960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AB6DF0FE-D59B-41F4-BD44-E2C8CE0457EE}"/>
            </a:ext>
          </a:extLst>
        </xdr:cNvPr>
        <xdr:cNvSpPr/>
      </xdr:nvSpPr>
      <xdr:spPr>
        <a:xfrm>
          <a:off x="7315200" y="2156460"/>
          <a:ext cx="5273040" cy="30175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419100</xdr:colOff>
      <xdr:row>11</xdr:row>
      <xdr:rowOff>137160</xdr:rowOff>
    </xdr:from>
    <xdr:to>
      <xdr:col>20</xdr:col>
      <xdr:colOff>297180</xdr:colOff>
      <xdr:row>26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52EED1-99AE-4254-9622-B5FC3FD1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y" refreshedDate="45539.557692592593" createdVersion="8" refreshedVersion="8" minRefreshableVersion="3" recordCount="50" xr:uid="{76879301-064F-4A4D-AB07-10A3A7538975}">
  <cacheSource type="worksheet">
    <worksheetSource name="tab_vendasEX3"/>
  </cacheSource>
  <cacheFields count="10">
    <cacheField name="CÓDIGO_VENDA" numFmtId="0">
      <sharedItems/>
    </cacheField>
    <cacheField name="CODIGO_PRODUTO" numFmtId="49">
      <sharedItems containsSemiMixedTypes="0" containsString="0" containsNumber="1" containsInteger="1" minValue="1001" maxValue="1020"/>
    </cacheField>
    <cacheField name="PRODUTO" numFmtId="0">
      <sharedItems count="20">
        <s v="Joystick"/>
        <s v="Notebook"/>
        <s v="Carregador"/>
        <s v="Fone de Ouvido"/>
        <s v="Smartwatch"/>
        <s v="Impressora"/>
        <s v="Adaptador HDMI"/>
        <s v="Teclado"/>
        <s v="Roteador"/>
        <s v="Projetor"/>
        <s v="Pen Drive"/>
        <s v="Microfone"/>
        <s v="Tablet"/>
        <s v="HD Externo"/>
        <s v="Câmera"/>
        <s v="Cabo USB"/>
        <s v="Smartphone"/>
        <s v="Mouse"/>
        <s v="Monitor"/>
        <s v="Caixa de Som"/>
      </sharedItems>
    </cacheField>
    <cacheField name="PREÇO_UNITÁRIO" numFmtId="44">
      <sharedItems containsSemiMixedTypes="0" containsString="0" containsNumber="1" containsInteger="1" minValue="40" maxValue="3500"/>
    </cacheField>
    <cacheField name="QUANTIDADE" numFmtId="0">
      <sharedItems containsSemiMixedTypes="0" containsString="0" containsNumber="1" containsInteger="1" minValue="1" maxValue="10"/>
    </cacheField>
    <cacheField name="VENDA_TOTAL" numFmtId="44">
      <sharedItems containsSemiMixedTypes="0" containsString="0" containsNumber="1" containsInteger="1" minValue="100" maxValue="17500"/>
    </cacheField>
    <cacheField name="CODIGO_FILIAL" numFmtId="0">
      <sharedItems count="9">
        <s v="Filial 6"/>
        <s v="Filial 1"/>
        <s v="Filial 9"/>
        <s v="Filial 3"/>
        <s v="Filial 8"/>
        <s v="Filial 7"/>
        <s v="Filial 4"/>
        <s v="Filial 5"/>
        <s v="Filial 2"/>
      </sharedItems>
    </cacheField>
    <cacheField name="DATA_VENDA" numFmtId="14">
      <sharedItems containsSemiMixedTypes="0" containsNonDate="0" containsDate="1" containsString="0" minDate="2024-01-07T00:00:00" maxDate="2024-06-14T00:00:00"/>
    </cacheField>
    <cacheField name="CIDADE" numFmtId="0">
      <sharedItems count="9">
        <s v="Nova Iguaçu"/>
        <s v="São Paulo"/>
        <s v="Canoas"/>
        <s v="Ribeirão Preto"/>
        <s v="Novo Hamburgo"/>
        <s v="Porto Alegre"/>
        <s v="Rio de Janeiro"/>
        <s v="Petrópolis"/>
        <s v="Campinas"/>
      </sharedItems>
    </cacheField>
    <cacheField name="ESTADO" numFmtId="0">
      <sharedItems count="3">
        <s v="RJ"/>
        <s v="SP"/>
        <s v="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1"/>
    <n v="1019"/>
    <x v="0"/>
    <n v="250"/>
    <n v="4"/>
    <n v="1000"/>
    <x v="0"/>
    <d v="2024-01-07T00:00:00"/>
    <x v="0"/>
    <x v="0"/>
  </r>
  <r>
    <s v="V2"/>
    <n v="1001"/>
    <x v="1"/>
    <n v="3500"/>
    <n v="5"/>
    <n v="17500"/>
    <x v="1"/>
    <d v="2024-01-07T00:00:00"/>
    <x v="1"/>
    <x v="1"/>
  </r>
  <r>
    <s v="V3"/>
    <n v="1015"/>
    <x v="2"/>
    <n v="100"/>
    <n v="7"/>
    <n v="700"/>
    <x v="0"/>
    <d v="2024-01-09T00:00:00"/>
    <x v="0"/>
    <x v="0"/>
  </r>
  <r>
    <s v="V4"/>
    <n v="1009"/>
    <x v="3"/>
    <n v="200"/>
    <n v="4"/>
    <n v="800"/>
    <x v="2"/>
    <d v="2024-01-10T00:00:00"/>
    <x v="2"/>
    <x v="2"/>
  </r>
  <r>
    <s v="V5"/>
    <n v="1010"/>
    <x v="4"/>
    <n v="800"/>
    <n v="8"/>
    <n v="6400"/>
    <x v="2"/>
    <d v="2024-01-11T00:00:00"/>
    <x v="2"/>
    <x v="2"/>
  </r>
  <r>
    <s v="V6"/>
    <n v="1009"/>
    <x v="3"/>
    <n v="200"/>
    <n v="4"/>
    <n v="800"/>
    <x v="3"/>
    <d v="2024-01-14T00:00:00"/>
    <x v="3"/>
    <x v="1"/>
  </r>
  <r>
    <s v="V7"/>
    <n v="1007"/>
    <x v="5"/>
    <n v="600"/>
    <n v="10"/>
    <n v="6000"/>
    <x v="4"/>
    <d v="2024-01-23T00:00:00"/>
    <x v="4"/>
    <x v="2"/>
  </r>
  <r>
    <s v="V8"/>
    <n v="1009"/>
    <x v="3"/>
    <n v="200"/>
    <n v="4"/>
    <n v="800"/>
    <x v="5"/>
    <d v="2024-01-25T00:00:00"/>
    <x v="5"/>
    <x v="2"/>
  </r>
  <r>
    <s v="V9"/>
    <n v="1020"/>
    <x v="6"/>
    <n v="60"/>
    <n v="7"/>
    <n v="420"/>
    <x v="6"/>
    <d v="2024-01-26T00:00:00"/>
    <x v="6"/>
    <x v="0"/>
  </r>
  <r>
    <s v="V10"/>
    <n v="1004"/>
    <x v="7"/>
    <n v="150"/>
    <n v="8"/>
    <n v="1200"/>
    <x v="4"/>
    <d v="2024-01-26T00:00:00"/>
    <x v="4"/>
    <x v="2"/>
  </r>
  <r>
    <s v="V11"/>
    <n v="1013"/>
    <x v="8"/>
    <n v="180"/>
    <n v="10"/>
    <n v="1800"/>
    <x v="3"/>
    <d v="2024-01-26T00:00:00"/>
    <x v="3"/>
    <x v="1"/>
  </r>
  <r>
    <s v="V12"/>
    <n v="1018"/>
    <x v="9"/>
    <n v="1800"/>
    <n v="4"/>
    <n v="7200"/>
    <x v="4"/>
    <d v="2024-01-27T00:00:00"/>
    <x v="4"/>
    <x v="2"/>
  </r>
  <r>
    <s v="V13"/>
    <n v="1012"/>
    <x v="10"/>
    <n v="50"/>
    <n v="8"/>
    <n v="400"/>
    <x v="4"/>
    <d v="2024-01-29T00:00:00"/>
    <x v="4"/>
    <x v="2"/>
  </r>
  <r>
    <s v="V14"/>
    <n v="1014"/>
    <x v="11"/>
    <n v="150"/>
    <n v="2"/>
    <n v="300"/>
    <x v="7"/>
    <d v="2024-02-02T00:00:00"/>
    <x v="7"/>
    <x v="0"/>
  </r>
  <r>
    <s v="V15"/>
    <n v="1015"/>
    <x v="2"/>
    <n v="100"/>
    <n v="1"/>
    <n v="100"/>
    <x v="5"/>
    <d v="2024-02-10T00:00:00"/>
    <x v="5"/>
    <x v="2"/>
  </r>
  <r>
    <s v="V16"/>
    <n v="1019"/>
    <x v="0"/>
    <n v="250"/>
    <n v="9"/>
    <n v="2250"/>
    <x v="3"/>
    <d v="2024-02-21T00:00:00"/>
    <x v="3"/>
    <x v="1"/>
  </r>
  <r>
    <s v="V17"/>
    <n v="1003"/>
    <x v="12"/>
    <n v="1200"/>
    <n v="7"/>
    <n v="8400"/>
    <x v="6"/>
    <d v="2024-02-22T00:00:00"/>
    <x v="6"/>
    <x v="0"/>
  </r>
  <r>
    <s v="V18"/>
    <n v="1011"/>
    <x v="13"/>
    <n v="300"/>
    <n v="10"/>
    <n v="3000"/>
    <x v="1"/>
    <d v="2024-02-23T00:00:00"/>
    <x v="1"/>
    <x v="1"/>
  </r>
  <r>
    <s v="V19"/>
    <n v="1008"/>
    <x v="14"/>
    <n v="1200"/>
    <n v="4"/>
    <n v="4800"/>
    <x v="0"/>
    <d v="2024-02-23T00:00:00"/>
    <x v="0"/>
    <x v="0"/>
  </r>
  <r>
    <s v="V20"/>
    <n v="1015"/>
    <x v="2"/>
    <n v="100"/>
    <n v="4"/>
    <n v="400"/>
    <x v="0"/>
    <d v="2024-02-26T00:00:00"/>
    <x v="0"/>
    <x v="0"/>
  </r>
  <r>
    <s v="V21"/>
    <n v="1011"/>
    <x v="13"/>
    <n v="300"/>
    <n v="2"/>
    <n v="600"/>
    <x v="4"/>
    <d v="2024-02-26T00:00:00"/>
    <x v="4"/>
    <x v="2"/>
  </r>
  <r>
    <s v="V22"/>
    <n v="1003"/>
    <x v="12"/>
    <n v="1200"/>
    <n v="9"/>
    <n v="10800"/>
    <x v="1"/>
    <d v="2024-03-01T00:00:00"/>
    <x v="1"/>
    <x v="1"/>
  </r>
  <r>
    <s v="V23"/>
    <n v="1018"/>
    <x v="9"/>
    <n v="1800"/>
    <n v="6"/>
    <n v="10800"/>
    <x v="8"/>
    <d v="2024-03-03T00:00:00"/>
    <x v="8"/>
    <x v="1"/>
  </r>
  <r>
    <s v="V24"/>
    <n v="1008"/>
    <x v="14"/>
    <n v="1200"/>
    <n v="9"/>
    <n v="10800"/>
    <x v="3"/>
    <d v="2024-03-21T00:00:00"/>
    <x v="3"/>
    <x v="1"/>
  </r>
  <r>
    <s v="V25"/>
    <n v="1011"/>
    <x v="13"/>
    <n v="300"/>
    <n v="8"/>
    <n v="2400"/>
    <x v="5"/>
    <d v="2024-03-30T00:00:00"/>
    <x v="5"/>
    <x v="2"/>
  </r>
  <r>
    <s v="V26"/>
    <n v="1007"/>
    <x v="5"/>
    <n v="600"/>
    <n v="8"/>
    <n v="4800"/>
    <x v="0"/>
    <d v="2024-03-31T00:00:00"/>
    <x v="0"/>
    <x v="0"/>
  </r>
  <r>
    <s v="V27"/>
    <n v="1016"/>
    <x v="15"/>
    <n v="40"/>
    <n v="10"/>
    <n v="400"/>
    <x v="5"/>
    <d v="2024-04-02T00:00:00"/>
    <x v="5"/>
    <x v="2"/>
  </r>
  <r>
    <s v="V28"/>
    <n v="1013"/>
    <x v="8"/>
    <n v="180"/>
    <n v="1"/>
    <n v="180"/>
    <x v="7"/>
    <d v="2024-04-10T00:00:00"/>
    <x v="7"/>
    <x v="0"/>
  </r>
  <r>
    <s v="V29"/>
    <n v="1010"/>
    <x v="4"/>
    <n v="800"/>
    <n v="6"/>
    <n v="4800"/>
    <x v="7"/>
    <d v="2024-04-14T00:00:00"/>
    <x v="7"/>
    <x v="0"/>
  </r>
  <r>
    <s v="V30"/>
    <n v="1002"/>
    <x v="16"/>
    <n v="2500"/>
    <n v="2"/>
    <n v="5000"/>
    <x v="1"/>
    <d v="2024-04-15T00:00:00"/>
    <x v="1"/>
    <x v="1"/>
  </r>
  <r>
    <s v="V31"/>
    <n v="1007"/>
    <x v="5"/>
    <n v="600"/>
    <n v="1"/>
    <n v="600"/>
    <x v="2"/>
    <d v="2024-04-16T00:00:00"/>
    <x v="2"/>
    <x v="2"/>
  </r>
  <r>
    <s v="V32"/>
    <n v="1009"/>
    <x v="3"/>
    <n v="200"/>
    <n v="9"/>
    <n v="1800"/>
    <x v="8"/>
    <d v="2024-04-19T00:00:00"/>
    <x v="8"/>
    <x v="1"/>
  </r>
  <r>
    <s v="V33"/>
    <n v="1005"/>
    <x v="17"/>
    <n v="80"/>
    <n v="6"/>
    <n v="480"/>
    <x v="0"/>
    <d v="2024-04-22T00:00:00"/>
    <x v="0"/>
    <x v="0"/>
  </r>
  <r>
    <s v="V34"/>
    <n v="1019"/>
    <x v="0"/>
    <n v="250"/>
    <n v="8"/>
    <n v="2000"/>
    <x v="3"/>
    <d v="2024-04-24T00:00:00"/>
    <x v="3"/>
    <x v="1"/>
  </r>
  <r>
    <s v="V35"/>
    <n v="1006"/>
    <x v="18"/>
    <n v="1000"/>
    <n v="5"/>
    <n v="5000"/>
    <x v="6"/>
    <d v="2024-05-08T00:00:00"/>
    <x v="6"/>
    <x v="0"/>
  </r>
  <r>
    <s v="V36"/>
    <n v="1010"/>
    <x v="4"/>
    <n v="800"/>
    <n v="7"/>
    <n v="5600"/>
    <x v="8"/>
    <d v="2024-05-13T00:00:00"/>
    <x v="8"/>
    <x v="1"/>
  </r>
  <r>
    <s v="V37"/>
    <n v="1009"/>
    <x v="3"/>
    <n v="200"/>
    <n v="8"/>
    <n v="1600"/>
    <x v="5"/>
    <d v="2024-05-13T00:00:00"/>
    <x v="5"/>
    <x v="2"/>
  </r>
  <r>
    <s v="V38"/>
    <n v="1014"/>
    <x v="11"/>
    <n v="150"/>
    <n v="3"/>
    <n v="450"/>
    <x v="5"/>
    <d v="2024-05-14T00:00:00"/>
    <x v="5"/>
    <x v="2"/>
  </r>
  <r>
    <s v="V39"/>
    <n v="1014"/>
    <x v="11"/>
    <n v="150"/>
    <n v="6"/>
    <n v="900"/>
    <x v="2"/>
    <d v="2024-05-14T00:00:00"/>
    <x v="2"/>
    <x v="2"/>
  </r>
  <r>
    <s v="V40"/>
    <n v="1020"/>
    <x v="6"/>
    <n v="60"/>
    <n v="9"/>
    <n v="540"/>
    <x v="7"/>
    <d v="2024-05-24T00:00:00"/>
    <x v="7"/>
    <x v="0"/>
  </r>
  <r>
    <s v="V41"/>
    <n v="1008"/>
    <x v="14"/>
    <n v="1200"/>
    <n v="5"/>
    <n v="6000"/>
    <x v="7"/>
    <d v="2024-05-27T00:00:00"/>
    <x v="7"/>
    <x v="0"/>
  </r>
  <r>
    <s v="V42"/>
    <n v="1005"/>
    <x v="17"/>
    <n v="80"/>
    <n v="9"/>
    <n v="720"/>
    <x v="8"/>
    <d v="2024-05-30T00:00:00"/>
    <x v="8"/>
    <x v="1"/>
  </r>
  <r>
    <s v="V43"/>
    <n v="1010"/>
    <x v="4"/>
    <n v="800"/>
    <n v="7"/>
    <n v="5600"/>
    <x v="0"/>
    <d v="2024-05-31T00:00:00"/>
    <x v="0"/>
    <x v="0"/>
  </r>
  <r>
    <s v="V44"/>
    <n v="1012"/>
    <x v="10"/>
    <n v="50"/>
    <n v="4"/>
    <n v="200"/>
    <x v="5"/>
    <d v="2024-05-31T00:00:00"/>
    <x v="5"/>
    <x v="2"/>
  </r>
  <r>
    <s v="V45"/>
    <n v="1017"/>
    <x v="19"/>
    <n v="350"/>
    <n v="4"/>
    <n v="1400"/>
    <x v="3"/>
    <d v="2024-06-01T00:00:00"/>
    <x v="3"/>
    <x v="1"/>
  </r>
  <r>
    <s v="V46"/>
    <n v="1006"/>
    <x v="18"/>
    <n v="1000"/>
    <n v="7"/>
    <n v="7000"/>
    <x v="5"/>
    <d v="2024-06-02T00:00:00"/>
    <x v="5"/>
    <x v="2"/>
  </r>
  <r>
    <s v="V47"/>
    <n v="1005"/>
    <x v="17"/>
    <n v="80"/>
    <n v="3"/>
    <n v="240"/>
    <x v="0"/>
    <d v="2024-06-05T00:00:00"/>
    <x v="0"/>
    <x v="0"/>
  </r>
  <r>
    <s v="V48"/>
    <n v="1015"/>
    <x v="2"/>
    <n v="100"/>
    <n v="8"/>
    <n v="800"/>
    <x v="0"/>
    <d v="2024-06-07T00:00:00"/>
    <x v="0"/>
    <x v="0"/>
  </r>
  <r>
    <s v="V49"/>
    <n v="1007"/>
    <x v="5"/>
    <n v="600"/>
    <n v="3"/>
    <n v="1800"/>
    <x v="3"/>
    <d v="2024-06-08T00:00:00"/>
    <x v="3"/>
    <x v="1"/>
  </r>
  <r>
    <s v="V50"/>
    <n v="1006"/>
    <x v="18"/>
    <n v="1000"/>
    <n v="8"/>
    <n v="8000"/>
    <x v="0"/>
    <d v="2024-06-13T00:00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CBFAA-7C25-4560-B912-22DB8329300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/Estado">
  <location ref="A3:B42" firstHeaderRow="1" firstDataRow="1" firstDataCol="1"/>
  <pivotFields count="10">
    <pivotField showAll="0"/>
    <pivotField numFmtId="49" showAll="0"/>
    <pivotField axis="axisRow" showAll="0">
      <items count="21">
        <item x="6"/>
        <item x="15"/>
        <item x="19"/>
        <item x="14"/>
        <item x="2"/>
        <item x="3"/>
        <item x="13"/>
        <item x="5"/>
        <item x="0"/>
        <item x="11"/>
        <item x="18"/>
        <item x="17"/>
        <item x="1"/>
        <item x="10"/>
        <item x="9"/>
        <item x="8"/>
        <item x="16"/>
        <item x="4"/>
        <item x="12"/>
        <item x="7"/>
        <item t="default"/>
      </items>
    </pivotField>
    <pivotField numFmtId="44" showAll="0"/>
    <pivotField showAll="0"/>
    <pivotField dataField="1" numFmtId="44" showAll="0"/>
    <pivotField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</pivotFields>
  <rowFields count="2">
    <field x="9"/>
    <field x="2"/>
  </rowFields>
  <rowItems count="39">
    <i>
      <x/>
    </i>
    <i r="1">
      <x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5"/>
    </i>
    <i r="1">
      <x v="17"/>
    </i>
    <i r="1">
      <x v="18"/>
    </i>
    <i>
      <x v="1"/>
    </i>
    <i r="1">
      <x v="1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7"/>
    </i>
    <i r="1">
      <x v="19"/>
    </i>
    <i>
      <x v="2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Soma de VENDA_TOTAL" fld="5" baseField="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0BD27-A24D-4DBE-BD69-EDEAAD666C2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showAll="0"/>
    <pivotField numFmtId="49" showAll="0"/>
    <pivotField showAll="0"/>
    <pivotField numFmtId="44" showAll="0"/>
    <pivotField showAll="0"/>
    <pivotField dataField="1" numFmtId="44" showAll="0"/>
    <pivotField showAll="0">
      <items count="10">
        <item x="1"/>
        <item x="8"/>
        <item x="3"/>
        <item x="6"/>
        <item x="7"/>
        <item x="0"/>
        <item x="5"/>
        <item x="4"/>
        <item x="2"/>
        <item t="default"/>
      </items>
    </pivotField>
    <pivotField numFmtId="14" showAll="0"/>
    <pivotField axis="axisRow" showAll="0">
      <items count="10">
        <item x="8"/>
        <item x="2"/>
        <item x="0"/>
        <item x="4"/>
        <item x="7"/>
        <item x="5"/>
        <item x="3"/>
        <item x="6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2">
    <field x="9"/>
    <field x="8"/>
  </rowFields>
  <rowItems count="13">
    <i>
      <x/>
    </i>
    <i r="1">
      <x v="2"/>
    </i>
    <i r="1">
      <x v="4"/>
    </i>
    <i r="1">
      <x v="7"/>
    </i>
    <i>
      <x v="1"/>
    </i>
    <i r="1">
      <x v="1"/>
    </i>
    <i r="1">
      <x v="3"/>
    </i>
    <i r="1">
      <x v="5"/>
    </i>
    <i>
      <x v="2"/>
    </i>
    <i r="1">
      <x/>
    </i>
    <i r="1">
      <x v="6"/>
    </i>
    <i r="1">
      <x v="8"/>
    </i>
    <i t="grand">
      <x/>
    </i>
  </rowItems>
  <colItems count="1">
    <i/>
  </colItems>
  <dataFields count="1">
    <dataField name="Soma de VENDA_TOTAL" fld="5" baseField="0" baseItem="0" numFmtId="4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CA830-04A1-41F6-9480-A727A688BC0F}" name="tab_produtos" displayName="tab_produtos" ref="A1:D21" totalsRowShown="0" headerRowDxfId="33">
  <autoFilter ref="A1:D21" xr:uid="{DC2CA830-04A1-41F6-9480-A727A688BC0F}"/>
  <tableColumns count="4">
    <tableColumn id="1" xr3:uid="{CD240455-C503-48A6-AC50-0935DA03D764}" name="CODIGO_PRODUTO" dataDxfId="32"/>
    <tableColumn id="2" xr3:uid="{411EA12A-AE42-4E91-990A-3030EB4798D9}" name="NOME_PRODUTO"/>
    <tableColumn id="3" xr3:uid="{995E0380-EEA6-43EA-A051-E0A2463E0A65}" name="PREÇO" dataDxfId="31"/>
    <tableColumn id="4" xr3:uid="{C77D029D-93F8-4D7B-B2D0-534E17A40853}" name="CATEGORIA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56B98-CEB5-4776-8C5A-8A19AAB8217B}" name="tab_filiais" displayName="tab_filiais" ref="A1:C10" totalsRowShown="0" headerRowDxfId="30">
  <autoFilter ref="A1:C10" xr:uid="{BBC56B98-CEB5-4776-8C5A-8A19AAB8217B}"/>
  <tableColumns count="3">
    <tableColumn id="1" xr3:uid="{F9A84D84-8BE4-4DE9-BA43-17F21E7EAA67}" name="CODIGO_FILIAL"/>
    <tableColumn id="2" xr3:uid="{80DE2FFC-28F3-41A3-9392-F4A666A6C230}" name="CIDADE"/>
    <tableColumn id="3" xr3:uid="{63C22697-92F1-4CCA-AA0A-F78F3CA672E1}" name="ESTADO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EEC558-CC1A-4301-8512-3FAA5BADE3A2}" name="tab_vendas" displayName="tab_vendas" ref="A1:E51" totalsRowShown="0" headerRowDxfId="29">
  <autoFilter ref="A1:E51" xr:uid="{37EEC558-CC1A-4301-8512-3FAA5BADE3A2}"/>
  <tableColumns count="5">
    <tableColumn id="6" xr3:uid="{C84EC043-F0D5-4095-ACFE-74C823BDABEB}" name="CÓDIGO_VENDA" dataDxfId="28"/>
    <tableColumn id="1" xr3:uid="{E48488FC-B049-4337-A6A5-DCFBA704AB5F}" name="CODIGO_PRODUTO" dataDxfId="27"/>
    <tableColumn id="2" xr3:uid="{E6349792-3C2A-4136-823A-4B63C0BDF50A}" name="CODIGO_FILIAL"/>
    <tableColumn id="3" xr3:uid="{342FA17D-12AC-4D52-A762-D3851F594884}" name="QUANTIDADE"/>
    <tableColumn id="4" xr3:uid="{2D7BE548-AD2A-451E-8BC8-777ECF6BFDEA}" name="DATA_VENDA" dataDxfId="26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82840-069D-4F7F-9333-D93C6DF0AA70}" name="tab_vendasEX3" displayName="tab_vendasEX3" ref="A1:J51" totalsRowShown="0" headerRowDxfId="24">
  <autoFilter ref="A1:J51" xr:uid="{37EEC558-CC1A-4301-8512-3FAA5BADE3A2}"/>
  <tableColumns count="10">
    <tableColumn id="6" xr3:uid="{96AB5341-8DF2-42EA-88F2-5091FEAF45AA}" name="CÓDIGO_VENDA" dataDxfId="23"/>
    <tableColumn id="1" xr3:uid="{F3EBDB6E-D470-4A6A-A4C8-4919BF18349D}" name="CODIGO_PRODUTO" dataDxfId="22"/>
    <tableColumn id="11" xr3:uid="{01625A06-9123-4E67-9258-7B98E7D0E970}" name="PRODUTO" dataDxfId="21">
      <calculatedColumnFormula>VLOOKUP(tab_vendasEX3[[#This Row],[CODIGO_PRODUTO]],tab_produtos[],2,0)</calculatedColumnFormula>
    </tableColumn>
    <tableColumn id="10" xr3:uid="{C4DE0767-DB7A-46BD-A825-BAC3BD2322EB}" name="PREÇO_UNITÁRIO" dataCellStyle="Moeda">
      <calculatedColumnFormula>VLOOKUP(tab_vendasEX3[[#This Row],[CODIGO_PRODUTO]],tab_produtos[],3,0)</calculatedColumnFormula>
    </tableColumn>
    <tableColumn id="3" xr3:uid="{C8B3AF47-2719-47E1-80C5-134D89CC2E1A}" name="QUANTIDADE"/>
    <tableColumn id="12" xr3:uid="{9FE8AEC9-DD80-4D69-A48E-0C019F535216}" name="VENDA_TOTAL" dataDxfId="20">
      <calculatedColumnFormula>tab_vendasEX3[[#This Row],[PREÇO_UNITÁRIO]]*tab_vendasEX3[[#This Row],[QUANTIDADE]]</calculatedColumnFormula>
    </tableColumn>
    <tableColumn id="2" xr3:uid="{56D261B2-4615-4C3F-9153-BF37782CD8F8}" name="CODIGO_FILIAL"/>
    <tableColumn id="4" xr3:uid="{536586D9-E2CD-48E1-8135-9E3FA7509F3C}" name="DATA_VENDA" dataDxfId="19"/>
    <tableColumn id="7" xr3:uid="{7C4AF052-E824-4A63-95BD-48FBA5B5123D}" name="CIDADE" dataDxfId="18">
      <calculatedColumnFormula>INDEX(tab_filiais[CIDADE],MATCH(tab_vendasEX3[[#This Row],[CODIGO_FILIAL]],tab_filiais[CODIGO_FILIAL],0))</calculatedColumnFormula>
    </tableColumn>
    <tableColumn id="8" xr3:uid="{8A1FD802-42E0-40E3-9869-2D7B9469E604}" name="ESTADO" dataDxfId="17">
      <calculatedColumnFormula>INDEX(tab_filiais[ESTADO],MATCH(tab_vendasEX3[[#This Row],[CODIGO_FILIAL]],tab_filiais[CODIGO_FILIAL],0))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D4B160-019B-4DD3-B65E-607415B8DF9F}" name="Tabela5" displayName="Tabela5" ref="A4:E13" totalsRowShown="0" headerRowDxfId="16" headerRowBorderDxfId="15" tableBorderDxfId="14" totalsRowBorderDxfId="13">
  <autoFilter ref="A4:E13" xr:uid="{9CD4B160-019B-4DD3-B65E-607415B8DF9F}"/>
  <tableColumns count="5">
    <tableColumn id="1" xr3:uid="{D7A7AE25-0457-4B3C-B192-516B390A7827}" name="CODIGO_FILIAL" dataDxfId="12"/>
    <tableColumn id="2" xr3:uid="{CDDE1065-6462-4E2A-A0FE-75108E9F54BA}" name="CIDADE" dataDxfId="11"/>
    <tableColumn id="5" xr3:uid="{D13B5708-6BBB-4BA9-9051-4D31294F0C7F}" name="ESTADO" dataDxfId="10"/>
    <tableColumn id="3" xr3:uid="{7B126711-C276-40C0-AC0A-39F91E30D873}" name="TOTAL_VENDAS" dataCellStyle="Moeda">
      <calculatedColumnFormula>SUMIF(tab_vendasEX3[CIDADE],Tabela5[[#This Row],[CIDADE]],tab_vendasEX3[VENDA_TOTAL])</calculatedColumnFormula>
    </tableColumn>
    <tableColumn id="6" xr3:uid="{CECFD181-BF4C-4AAD-A300-16C5A616F620}" name="MÉDIA_FILIAL" dataCellStyle="Moeda">
      <calculatedColumnFormula>AVERAGEIF(tab_vendasEX3[CIDADE],Tabela5[[#This Row],[CIDADE]],tab_vendasEX3[VENDA_TOTAL])</calculatedColumnFormula>
    </tableColumn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F810B3-8D9A-4711-A770-AB7D3CB49597}" name="tab_produtos810" displayName="tab_produtos810" ref="B4:F24" totalsRowShown="0" headerRowDxfId="9">
  <autoFilter ref="B4:F24" xr:uid="{E9F1D976-894E-4325-BB50-B3023DEA7332}"/>
  <tableColumns count="5">
    <tableColumn id="1" xr3:uid="{4F588122-4027-405B-93CF-C6B004FD51C0}" name="CODIGO_PRODUTO" dataDxfId="8"/>
    <tableColumn id="2" xr3:uid="{7AA9B00A-98BF-47D4-B3C1-6B130A7D8681}" name="NOME_PRODUTO"/>
    <tableColumn id="3" xr3:uid="{410D4640-E1C2-494C-8150-57DFC20CAD59}" name="PREÇO" dataDxfId="7"/>
    <tableColumn id="5" xr3:uid="{FFDDC3F9-E447-4C93-9A2A-9F8B5BD6FC95}" name="QUANT_TOTAL" dataDxfId="6">
      <calculatedColumnFormula>SUMIF(tab_vendasEX3[CODIGO_PRODUTO],tab_produtos810[[#This Row],[CODIGO_PRODUTO]],tab_vendasEX3[QUANTIDADE])</calculatedColumnFormula>
    </tableColumn>
    <tableColumn id="4" xr3:uid="{3E4C0F85-52CB-459E-BCD9-139D237609F8}" name="VENDA_TOTAL" dataCellStyle="Moeda">
      <calculatedColumnFormula>SUMIF(tab_vendasEX3[CODIGO_PRODUTO],tab_produtos810[[#This Row],[CODIGO_PRODUTO]],tab_vendasEX3[VENDA_TOTAL])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CFFE-1426-4FD2-92BF-A0E4941D4EE7}">
  <dimension ref="M19:M21"/>
  <sheetViews>
    <sheetView showGridLines="0" workbookViewId="0">
      <selection activeCell="L29" sqref="L29"/>
    </sheetView>
  </sheetViews>
  <sheetFormatPr defaultRowHeight="14.4" x14ac:dyDescent="0.3"/>
  <sheetData>
    <row r="19" spans="13:13" x14ac:dyDescent="0.3">
      <c r="M19" s="3"/>
    </row>
    <row r="20" spans="13:13" x14ac:dyDescent="0.3">
      <c r="M20" s="3"/>
    </row>
    <row r="21" spans="13:13" x14ac:dyDescent="0.3">
      <c r="M2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A03B-17DC-4A88-B1CB-BEF1A0B0883D}">
  <dimension ref="C1:R23"/>
  <sheetViews>
    <sheetView showGridLines="0" workbookViewId="0">
      <selection activeCell="V10" sqref="V10"/>
    </sheetView>
  </sheetViews>
  <sheetFormatPr defaultRowHeight="14.4" x14ac:dyDescent="0.3"/>
  <cols>
    <col min="1" max="1" width="2.5546875" customWidth="1"/>
    <col min="5" max="5" width="7.44140625" customWidth="1"/>
    <col min="7" max="7" width="10.88671875" customWidth="1"/>
    <col min="8" max="8" width="5.6640625" customWidth="1"/>
    <col min="10" max="10" width="13.77734375" customWidth="1"/>
    <col min="13" max="13" width="13.5546875" customWidth="1"/>
  </cols>
  <sheetData>
    <row r="1" spans="3:18" s="11" customFormat="1" ht="18.600000000000001" customHeight="1" x14ac:dyDescent="0.3"/>
    <row r="2" spans="3:18" s="11" customFormat="1" ht="18.600000000000001" customHeight="1" x14ac:dyDescent="0.3"/>
    <row r="3" spans="3:18" s="12" customFormat="1" ht="3.6" customHeight="1" x14ac:dyDescent="0.3"/>
    <row r="4" spans="3:18" ht="15" thickBot="1" x14ac:dyDescent="0.35"/>
    <row r="5" spans="3:18" ht="16.2" thickBot="1" x14ac:dyDescent="0.35">
      <c r="G5" s="10"/>
      <c r="H5" s="10"/>
      <c r="I5" s="10"/>
      <c r="J5" s="34" t="s">
        <v>135</v>
      </c>
      <c r="N5" s="22"/>
      <c r="O5" s="22"/>
      <c r="P5" s="22"/>
      <c r="Q5" s="22"/>
      <c r="R5" s="22"/>
    </row>
    <row r="6" spans="3:18" x14ac:dyDescent="0.3">
      <c r="G6" s="10"/>
      <c r="H6" s="10"/>
      <c r="I6" s="10"/>
      <c r="N6" s="10"/>
      <c r="O6" s="10"/>
      <c r="P6" s="10"/>
    </row>
    <row r="7" spans="3:18" ht="18.600000000000001" thickBot="1" x14ac:dyDescent="0.4">
      <c r="I7" s="41" t="s">
        <v>136</v>
      </c>
      <c r="J7" s="41"/>
      <c r="L7" s="41" t="s">
        <v>137</v>
      </c>
      <c r="M7" s="41"/>
    </row>
    <row r="8" spans="3:18" x14ac:dyDescent="0.3">
      <c r="I8" s="42">
        <f>Vendas_Totais!H5</f>
        <v>26820</v>
      </c>
      <c r="J8" s="43"/>
      <c r="L8" s="46">
        <f>Vendas_Totais!I5</f>
        <v>2682</v>
      </c>
      <c r="M8" s="47"/>
    </row>
    <row r="9" spans="3:18" ht="15" thickBot="1" x14ac:dyDescent="0.35">
      <c r="I9" s="44"/>
      <c r="J9" s="45"/>
      <c r="L9" s="48"/>
      <c r="M9" s="49"/>
    </row>
    <row r="10" spans="3:18" ht="21.6" thickBot="1" x14ac:dyDescent="0.45">
      <c r="C10" s="37"/>
      <c r="D10" s="37"/>
      <c r="E10" s="51" t="str">
        <f>IF(I8&gt;Vendas_Totais!I9,"Acima da média",IF(I8=Vendas_Totais!I9,"Igual à média","Abaixo da média"))</f>
        <v>Acima da média</v>
      </c>
      <c r="F10" s="52"/>
      <c r="G10" s="53"/>
      <c r="P10" s="51" t="str">
        <f>IF(I8&gt;Vendas_Totais!I13,"Acima da média",IF(8=Vendas_Totais!I13,"Igual à média","Abaixo da média"))</f>
        <v>Acima da média</v>
      </c>
      <c r="Q10" s="52"/>
      <c r="R10" s="53"/>
    </row>
    <row r="11" spans="3:18" x14ac:dyDescent="0.3">
      <c r="C11" s="10"/>
      <c r="D11" s="10"/>
      <c r="E11" s="10"/>
      <c r="F11" s="10"/>
      <c r="G11" s="10"/>
      <c r="H11" s="10"/>
      <c r="I11" s="10"/>
      <c r="J11" s="10"/>
    </row>
    <row r="12" spans="3:18" x14ac:dyDescent="0.3">
      <c r="C12" s="10"/>
      <c r="D12" s="10"/>
      <c r="E12" s="10"/>
      <c r="F12" s="10"/>
      <c r="G12" s="10"/>
      <c r="H12" s="10"/>
      <c r="I12" s="10"/>
      <c r="J12" s="10"/>
    </row>
    <row r="13" spans="3:18" ht="14.4" customHeight="1" x14ac:dyDescent="0.3">
      <c r="C13" s="10"/>
      <c r="D13" s="10"/>
      <c r="E13" s="10"/>
      <c r="F13" s="10"/>
      <c r="G13" s="10"/>
      <c r="H13" s="10"/>
      <c r="I13" s="10"/>
      <c r="J13" s="10"/>
    </row>
    <row r="14" spans="3:18" ht="14.4" customHeight="1" x14ac:dyDescent="0.3">
      <c r="C14" s="10"/>
      <c r="D14" s="10"/>
      <c r="E14" s="10"/>
      <c r="F14" s="10"/>
      <c r="G14" s="10"/>
      <c r="H14" s="10"/>
      <c r="I14" s="10"/>
      <c r="J14" s="10"/>
    </row>
    <row r="15" spans="3:18" ht="15" customHeight="1" x14ac:dyDescent="0.3"/>
    <row r="19" spans="4:9" ht="18" x14ac:dyDescent="0.35">
      <c r="D19" s="22"/>
      <c r="E19" s="37"/>
      <c r="F19" s="37"/>
      <c r="G19" s="37"/>
      <c r="H19" s="22"/>
    </row>
    <row r="20" spans="4:9" x14ac:dyDescent="0.3">
      <c r="D20" s="10"/>
      <c r="E20" s="10"/>
      <c r="F20" s="10"/>
      <c r="G20" s="10"/>
      <c r="H20" s="10"/>
      <c r="I20" s="10"/>
    </row>
    <row r="21" spans="4:9" ht="14.4" customHeight="1" x14ac:dyDescent="0.3">
      <c r="E21" s="10"/>
      <c r="F21" s="10"/>
      <c r="G21" s="10"/>
      <c r="H21" s="10"/>
      <c r="I21" s="10"/>
    </row>
    <row r="22" spans="4:9" ht="14.4" customHeight="1" x14ac:dyDescent="0.3">
      <c r="D22" s="10"/>
      <c r="E22" s="10"/>
      <c r="F22" s="10"/>
      <c r="G22" s="10"/>
      <c r="H22" s="10"/>
      <c r="I22" s="10"/>
    </row>
    <row r="23" spans="4:9" ht="15" customHeight="1" x14ac:dyDescent="0.3">
      <c r="D23" s="10"/>
      <c r="E23" s="10"/>
      <c r="F23" s="10"/>
      <c r="G23" s="10"/>
      <c r="H23" s="10"/>
      <c r="I23" s="10"/>
    </row>
  </sheetData>
  <mergeCells count="6">
    <mergeCell ref="E10:G10"/>
    <mergeCell ref="P10:R10"/>
    <mergeCell ref="I7:J7"/>
    <mergeCell ref="I8:J9"/>
    <mergeCell ref="L7:M7"/>
    <mergeCell ref="L8:M9"/>
  </mergeCells>
  <conditionalFormatting sqref="E10:G10">
    <cfRule type="cellIs" dxfId="5" priority="4" operator="equal">
      <formula>"Igual à média"</formula>
    </cfRule>
    <cfRule type="cellIs" dxfId="4" priority="5" operator="equal">
      <formula>"Abaixo da média"</formula>
    </cfRule>
    <cfRule type="cellIs" dxfId="3" priority="7" operator="equal">
      <formula>"Acima da média"</formula>
    </cfRule>
  </conditionalFormatting>
  <conditionalFormatting sqref="P10:R10">
    <cfRule type="cellIs" dxfId="2" priority="1" operator="equal">
      <formula>"Igual à média"</formula>
    </cfRule>
    <cfRule type="cellIs" dxfId="1" priority="2" operator="equal">
      <formula>"Abaixo da média"</formula>
    </cfRule>
    <cfRule type="cellIs" dxfId="0" priority="3" operator="equal">
      <formula>"Acima da média"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Drop Down 1">
              <controlPr defaultSize="0" autoLine="0" autoPict="0" altText="Inserir Nome da Filial">
                <anchor moveWithCells="1">
                  <from>
                    <xdr:col>10</xdr:col>
                    <xdr:colOff>396240</xdr:colOff>
                    <xdr:row>3</xdr:row>
                    <xdr:rowOff>167640</xdr:rowOff>
                  </from>
                  <to>
                    <xdr:col>12</xdr:col>
                    <xdr:colOff>548640</xdr:colOff>
                    <xdr:row>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9569-24B2-499E-A0B2-AB6FE55214DA}">
  <dimension ref="B2:J24"/>
  <sheetViews>
    <sheetView workbookViewId="0">
      <selection activeCell="J11" sqref="J11"/>
    </sheetView>
  </sheetViews>
  <sheetFormatPr defaultRowHeight="14.4" x14ac:dyDescent="0.3"/>
  <cols>
    <col min="2" max="2" width="16.21875" customWidth="1"/>
    <col min="3" max="3" width="16.77734375" customWidth="1"/>
    <col min="4" max="4" width="18.5546875" customWidth="1"/>
    <col min="5" max="5" width="19" customWidth="1"/>
    <col min="6" max="6" width="17.77734375" customWidth="1"/>
    <col min="7" max="7" width="3.109375" customWidth="1"/>
    <col min="9" max="9" width="10.109375" customWidth="1"/>
    <col min="10" max="10" width="18.44140625" customWidth="1"/>
    <col min="11" max="11" width="19.109375" customWidth="1"/>
  </cols>
  <sheetData>
    <row r="2" spans="2:10" ht="15.6" x14ac:dyDescent="0.3">
      <c r="B2" s="50" t="s">
        <v>122</v>
      </c>
      <c r="C2" s="50"/>
      <c r="D2" s="50"/>
      <c r="E2" s="50"/>
      <c r="F2" s="50"/>
      <c r="I2" t="s">
        <v>123</v>
      </c>
    </row>
    <row r="4" spans="2:10" x14ac:dyDescent="0.3">
      <c r="B4" s="4" t="s">
        <v>0</v>
      </c>
      <c r="C4" s="1" t="s">
        <v>77</v>
      </c>
      <c r="D4" s="1" t="s">
        <v>78</v>
      </c>
      <c r="E4" s="1" t="s">
        <v>121</v>
      </c>
      <c r="F4" s="1" t="s">
        <v>119</v>
      </c>
      <c r="I4" t="s">
        <v>64</v>
      </c>
      <c r="J4" t="s">
        <v>74</v>
      </c>
    </row>
    <row r="5" spans="2:10" x14ac:dyDescent="0.3">
      <c r="B5" s="5">
        <v>1001</v>
      </c>
      <c r="C5" t="s">
        <v>80</v>
      </c>
      <c r="D5" s="6">
        <v>3500</v>
      </c>
      <c r="E5">
        <f>SUMIF(tab_vendasEX3[CODIGO_PRODUTO],tab_produtos810[[#This Row],[CODIGO_PRODUTO]],tab_vendasEX3[QUANTIDADE])</f>
        <v>5</v>
      </c>
      <c r="F5" s="9">
        <f>SUMIF(tab_vendasEX3[CODIGO_PRODUTO],tab_produtos810[[#This Row],[CODIGO_PRODUTO]],tab_vendasEX3[VENDA_TOTAL])</f>
        <v>17500</v>
      </c>
      <c r="I5" t="s">
        <v>118</v>
      </c>
      <c r="J5" t="s">
        <v>70</v>
      </c>
    </row>
    <row r="6" spans="2:10" x14ac:dyDescent="0.3">
      <c r="B6" s="5">
        <v>1002</v>
      </c>
      <c r="C6" t="s">
        <v>82</v>
      </c>
      <c r="D6" s="6">
        <v>2500</v>
      </c>
      <c r="E6">
        <f>SUMIF(tab_vendasEX3[CODIGO_PRODUTO],tab_produtos810[[#This Row],[CODIGO_PRODUTO]],tab_vendasEX3[QUANTIDADE])</f>
        <v>2</v>
      </c>
      <c r="F6" s="9">
        <f>SUMIF(tab_vendasEX3[CODIGO_PRODUTO],tab_produtos810[[#This Row],[CODIGO_PRODUTO]],tab_vendasEX3[VENDA_TOTAL])</f>
        <v>5000</v>
      </c>
      <c r="J6" t="s">
        <v>66</v>
      </c>
    </row>
    <row r="7" spans="2:10" x14ac:dyDescent="0.3">
      <c r="B7" s="5">
        <v>1003</v>
      </c>
      <c r="C7" t="s">
        <v>84</v>
      </c>
      <c r="D7" s="6">
        <v>1200</v>
      </c>
      <c r="E7">
        <f>SUMIF(tab_vendasEX3[CODIGO_PRODUTO],tab_produtos810[[#This Row],[CODIGO_PRODUTO]],tab_vendasEX3[QUANTIDADE])</f>
        <v>16</v>
      </c>
      <c r="F7" s="9">
        <f>SUMIF(tab_vendasEX3[CODIGO_PRODUTO],tab_produtos810[[#This Row],[CODIGO_PRODUTO]],tab_vendasEX3[VENDA_TOTAL])</f>
        <v>19200</v>
      </c>
      <c r="I7" t="s">
        <v>124</v>
      </c>
    </row>
    <row r="8" spans="2:10" x14ac:dyDescent="0.3">
      <c r="B8" s="5">
        <v>1004</v>
      </c>
      <c r="C8" t="s">
        <v>86</v>
      </c>
      <c r="D8" s="6">
        <v>150</v>
      </c>
      <c r="E8">
        <f>SUMIF(tab_vendasEX3[CODIGO_PRODUTO],tab_produtos810[[#This Row],[CODIGO_PRODUTO]],tab_vendasEX3[QUANTIDADE])</f>
        <v>8</v>
      </c>
      <c r="F8" s="9">
        <f>SUMIF(tab_vendasEX3[CODIGO_PRODUTO],tab_produtos810[[#This Row],[CODIGO_PRODUTO]],tab_vendasEX3[VENDA_TOTAL])</f>
        <v>1200</v>
      </c>
    </row>
    <row r="9" spans="2:10" x14ac:dyDescent="0.3">
      <c r="B9" s="5">
        <v>1005</v>
      </c>
      <c r="C9" t="s">
        <v>88</v>
      </c>
      <c r="D9" s="6">
        <v>80</v>
      </c>
      <c r="E9">
        <f>SUMIF(tab_vendasEX3[CODIGO_PRODUTO],tab_produtos810[[#This Row],[CODIGO_PRODUTO]],tab_vendasEX3[QUANTIDADE])</f>
        <v>18</v>
      </c>
      <c r="F9" s="9">
        <f>SUMIF(tab_vendasEX3[CODIGO_PRODUTO],tab_produtos810[[#This Row],[CODIGO_PRODUTO]],tab_vendasEX3[VENDA_TOTAL])</f>
        <v>1440</v>
      </c>
    </row>
    <row r="10" spans="2:10" x14ac:dyDescent="0.3">
      <c r="B10" s="5">
        <v>1006</v>
      </c>
      <c r="C10" t="s">
        <v>89</v>
      </c>
      <c r="D10" s="6">
        <v>1000</v>
      </c>
      <c r="E10">
        <f>SUMIF(tab_vendasEX3[CODIGO_PRODUTO],tab_produtos810[[#This Row],[CODIGO_PRODUTO]],tab_vendasEX3[QUANTIDADE])</f>
        <v>20</v>
      </c>
      <c r="F10" s="9">
        <f>SUMIF(tab_vendasEX3[CODIGO_PRODUTO],tab_produtos810[[#This Row],[CODIGO_PRODUTO]],tab_vendasEX3[VENDA_TOTAL])</f>
        <v>20000</v>
      </c>
    </row>
    <row r="11" spans="2:10" x14ac:dyDescent="0.3">
      <c r="B11" s="5">
        <v>1007</v>
      </c>
      <c r="C11" t="s">
        <v>91</v>
      </c>
      <c r="D11" s="6">
        <v>600</v>
      </c>
      <c r="E11">
        <f>SUMIF(tab_vendasEX3[CODIGO_PRODUTO],tab_produtos810[[#This Row],[CODIGO_PRODUTO]],tab_vendasEX3[QUANTIDADE])</f>
        <v>22</v>
      </c>
      <c r="F11" s="9">
        <f>SUMIF(tab_vendasEX3[CODIGO_PRODUTO],tab_produtos810[[#This Row],[CODIGO_PRODUTO]],tab_vendasEX3[VENDA_TOTAL])</f>
        <v>13200</v>
      </c>
    </row>
    <row r="12" spans="2:10" x14ac:dyDescent="0.3">
      <c r="B12" s="5">
        <v>1008</v>
      </c>
      <c r="C12" t="s">
        <v>93</v>
      </c>
      <c r="D12" s="6">
        <v>1200</v>
      </c>
      <c r="E12">
        <f>SUMIF(tab_vendasEX3[CODIGO_PRODUTO],tab_produtos810[[#This Row],[CODIGO_PRODUTO]],tab_vendasEX3[QUANTIDADE])</f>
        <v>18</v>
      </c>
      <c r="F12" s="9">
        <f>SUMIF(tab_vendasEX3[CODIGO_PRODUTO],tab_produtos810[[#This Row],[CODIGO_PRODUTO]],tab_vendasEX3[VENDA_TOTAL])</f>
        <v>21600</v>
      </c>
    </row>
    <row r="13" spans="2:10" x14ac:dyDescent="0.3">
      <c r="B13" s="5">
        <v>1009</v>
      </c>
      <c r="C13" t="s">
        <v>95</v>
      </c>
      <c r="D13" s="6">
        <v>200</v>
      </c>
      <c r="E13">
        <f>SUMIF(tab_vendasEX3[CODIGO_PRODUTO],tab_produtos810[[#This Row],[CODIGO_PRODUTO]],tab_vendasEX3[QUANTIDADE])</f>
        <v>29</v>
      </c>
      <c r="F13" s="9">
        <f>SUMIF(tab_vendasEX3[CODIGO_PRODUTO],tab_produtos810[[#This Row],[CODIGO_PRODUTO]],tab_vendasEX3[VENDA_TOTAL])</f>
        <v>5800</v>
      </c>
    </row>
    <row r="14" spans="2:10" x14ac:dyDescent="0.3">
      <c r="B14" s="5">
        <v>1010</v>
      </c>
      <c r="C14" t="s">
        <v>97</v>
      </c>
      <c r="D14" s="6">
        <v>800</v>
      </c>
      <c r="E14">
        <f>SUMIF(tab_vendasEX3[CODIGO_PRODUTO],tab_produtos810[[#This Row],[CODIGO_PRODUTO]],tab_vendasEX3[QUANTIDADE])</f>
        <v>28</v>
      </c>
      <c r="F14" s="9">
        <f>SUMIF(tab_vendasEX3[CODIGO_PRODUTO],tab_produtos810[[#This Row],[CODIGO_PRODUTO]],tab_vendasEX3[VENDA_TOTAL])</f>
        <v>22400</v>
      </c>
    </row>
    <row r="15" spans="2:10" x14ac:dyDescent="0.3">
      <c r="B15" s="5">
        <v>1011</v>
      </c>
      <c r="C15" t="s">
        <v>99</v>
      </c>
      <c r="D15" s="6">
        <v>300</v>
      </c>
      <c r="E15">
        <f>SUMIF(tab_vendasEX3[CODIGO_PRODUTO],tab_produtos810[[#This Row],[CODIGO_PRODUTO]],tab_vendasEX3[QUANTIDADE])</f>
        <v>20</v>
      </c>
      <c r="F15" s="9">
        <f>SUMIF(tab_vendasEX3[CODIGO_PRODUTO],tab_produtos810[[#This Row],[CODIGO_PRODUTO]],tab_vendasEX3[VENDA_TOTAL])</f>
        <v>6000</v>
      </c>
    </row>
    <row r="16" spans="2:10" x14ac:dyDescent="0.3">
      <c r="B16" s="5">
        <v>1012</v>
      </c>
      <c r="C16" t="s">
        <v>101</v>
      </c>
      <c r="D16" s="6">
        <v>50</v>
      </c>
      <c r="E16">
        <f>SUMIF(tab_vendasEX3[CODIGO_PRODUTO],tab_produtos810[[#This Row],[CODIGO_PRODUTO]],tab_vendasEX3[QUANTIDADE])</f>
        <v>12</v>
      </c>
      <c r="F16" s="9">
        <f>SUMIF(tab_vendasEX3[CODIGO_PRODUTO],tab_produtos810[[#This Row],[CODIGO_PRODUTO]],tab_vendasEX3[VENDA_TOTAL])</f>
        <v>600</v>
      </c>
    </row>
    <row r="17" spans="2:6" x14ac:dyDescent="0.3">
      <c r="B17" s="5">
        <v>1013</v>
      </c>
      <c r="C17" t="s">
        <v>102</v>
      </c>
      <c r="D17" s="6">
        <v>180</v>
      </c>
      <c r="E17">
        <f>SUMIF(tab_vendasEX3[CODIGO_PRODUTO],tab_produtos810[[#This Row],[CODIGO_PRODUTO]],tab_vendasEX3[QUANTIDADE])</f>
        <v>11</v>
      </c>
      <c r="F17" s="9">
        <f>SUMIF(tab_vendasEX3[CODIGO_PRODUTO],tab_produtos810[[#This Row],[CODIGO_PRODUTO]],tab_vendasEX3[VENDA_TOTAL])</f>
        <v>1980</v>
      </c>
    </row>
    <row r="18" spans="2:6" x14ac:dyDescent="0.3">
      <c r="B18" s="5">
        <v>1014</v>
      </c>
      <c r="C18" t="s">
        <v>104</v>
      </c>
      <c r="D18" s="6">
        <v>150</v>
      </c>
      <c r="E18">
        <f>SUMIF(tab_vendasEX3[CODIGO_PRODUTO],tab_produtos810[[#This Row],[CODIGO_PRODUTO]],tab_vendasEX3[QUANTIDADE])</f>
        <v>11</v>
      </c>
      <c r="F18" s="9">
        <f>SUMIF(tab_vendasEX3[CODIGO_PRODUTO],tab_produtos810[[#This Row],[CODIGO_PRODUTO]],tab_vendasEX3[VENDA_TOTAL])</f>
        <v>1650</v>
      </c>
    </row>
    <row r="19" spans="2:6" x14ac:dyDescent="0.3">
      <c r="B19" s="5">
        <v>1015</v>
      </c>
      <c r="C19" t="s">
        <v>105</v>
      </c>
      <c r="D19" s="6">
        <v>100</v>
      </c>
      <c r="E19">
        <f>SUMIF(tab_vendasEX3[CODIGO_PRODUTO],tab_produtos810[[#This Row],[CODIGO_PRODUTO]],tab_vendasEX3[QUANTIDADE])</f>
        <v>20</v>
      </c>
      <c r="F19" s="9">
        <f>SUMIF(tab_vendasEX3[CODIGO_PRODUTO],tab_produtos810[[#This Row],[CODIGO_PRODUTO]],tab_vendasEX3[VENDA_TOTAL])</f>
        <v>2000</v>
      </c>
    </row>
    <row r="20" spans="2:6" x14ac:dyDescent="0.3">
      <c r="B20" s="5">
        <v>1016</v>
      </c>
      <c r="C20" t="s">
        <v>107</v>
      </c>
      <c r="D20" s="6">
        <v>40</v>
      </c>
      <c r="E20">
        <f>SUMIF(tab_vendasEX3[CODIGO_PRODUTO],tab_produtos810[[#This Row],[CODIGO_PRODUTO]],tab_vendasEX3[QUANTIDADE])</f>
        <v>10</v>
      </c>
      <c r="F20" s="9">
        <f>SUMIF(tab_vendasEX3[CODIGO_PRODUTO],tab_produtos810[[#This Row],[CODIGO_PRODUTO]],tab_vendasEX3[VENDA_TOTAL])</f>
        <v>400</v>
      </c>
    </row>
    <row r="21" spans="2:6" x14ac:dyDescent="0.3">
      <c r="B21" s="5">
        <v>1017</v>
      </c>
      <c r="C21" t="s">
        <v>109</v>
      </c>
      <c r="D21" s="6">
        <v>350</v>
      </c>
      <c r="E21">
        <f>SUMIF(tab_vendasEX3[CODIGO_PRODUTO],tab_produtos810[[#This Row],[CODIGO_PRODUTO]],tab_vendasEX3[QUANTIDADE])</f>
        <v>4</v>
      </c>
      <c r="F21" s="9">
        <f>SUMIF(tab_vendasEX3[CODIGO_PRODUTO],tab_produtos810[[#This Row],[CODIGO_PRODUTO]],tab_vendasEX3[VENDA_TOTAL])</f>
        <v>1400</v>
      </c>
    </row>
    <row r="22" spans="2:6" x14ac:dyDescent="0.3">
      <c r="B22" s="5">
        <v>1018</v>
      </c>
      <c r="C22" t="s">
        <v>110</v>
      </c>
      <c r="D22" s="6">
        <v>1800</v>
      </c>
      <c r="E22">
        <f>SUMIF(tab_vendasEX3[CODIGO_PRODUTO],tab_produtos810[[#This Row],[CODIGO_PRODUTO]],tab_vendasEX3[QUANTIDADE])</f>
        <v>10</v>
      </c>
      <c r="F22" s="9">
        <f>SUMIF(tab_vendasEX3[CODIGO_PRODUTO],tab_produtos810[[#This Row],[CODIGO_PRODUTO]],tab_vendasEX3[VENDA_TOTAL])</f>
        <v>18000</v>
      </c>
    </row>
    <row r="23" spans="2:6" x14ac:dyDescent="0.3">
      <c r="B23" s="5">
        <v>1019</v>
      </c>
      <c r="C23" t="s">
        <v>112</v>
      </c>
      <c r="D23" s="6">
        <v>250</v>
      </c>
      <c r="E23">
        <f>SUMIF(tab_vendasEX3[CODIGO_PRODUTO],tab_produtos810[[#This Row],[CODIGO_PRODUTO]],tab_vendasEX3[QUANTIDADE])</f>
        <v>21</v>
      </c>
      <c r="F23" s="9">
        <f>SUMIF(tab_vendasEX3[CODIGO_PRODUTO],tab_produtos810[[#This Row],[CODIGO_PRODUTO]],tab_vendasEX3[VENDA_TOTAL])</f>
        <v>5250</v>
      </c>
    </row>
    <row r="24" spans="2:6" x14ac:dyDescent="0.3">
      <c r="B24" s="5">
        <v>1020</v>
      </c>
      <c r="C24" t="s">
        <v>114</v>
      </c>
      <c r="D24" s="6">
        <v>60</v>
      </c>
      <c r="E24">
        <f>SUMIF(tab_vendasEX3[CODIGO_PRODUTO],tab_produtos810[[#This Row],[CODIGO_PRODUTO]],tab_vendasEX3[QUANTIDADE])</f>
        <v>16</v>
      </c>
      <c r="F24" s="9">
        <f>SUMIF(tab_vendasEX3[CODIGO_PRODUTO],tab_produtos810[[#This Row],[CODIGO_PRODUTO]],tab_vendasEX3[VENDA_TOTAL])</f>
        <v>960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89B-7221-4455-9F9F-0DE855203934}">
  <dimension ref="M19:M21"/>
  <sheetViews>
    <sheetView showGridLines="0" tabSelected="1" workbookViewId="0">
      <selection activeCell="L29" sqref="L29"/>
    </sheetView>
  </sheetViews>
  <sheetFormatPr defaultRowHeight="14.4" x14ac:dyDescent="0.3"/>
  <sheetData>
    <row r="19" spans="13:13" x14ac:dyDescent="0.3">
      <c r="M19" s="3"/>
    </row>
    <row r="20" spans="13:13" x14ac:dyDescent="0.3">
      <c r="M20" s="3"/>
    </row>
    <row r="21" spans="13:13" x14ac:dyDescent="0.3">
      <c r="M2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050C-8B20-4549-B2B9-FAEDA60B29FB}">
  <dimension ref="A1:D21"/>
  <sheetViews>
    <sheetView workbookViewId="0">
      <selection activeCell="B15" sqref="B15"/>
    </sheetView>
  </sheetViews>
  <sheetFormatPr defaultRowHeight="14.4" x14ac:dyDescent="0.3"/>
  <cols>
    <col min="1" max="1" width="19.109375" customWidth="1"/>
    <col min="2" max="2" width="17.77734375" customWidth="1"/>
    <col min="3" max="3" width="16" customWidth="1"/>
    <col min="4" max="4" width="20.109375" customWidth="1"/>
  </cols>
  <sheetData>
    <row r="1" spans="1:4" x14ac:dyDescent="0.3">
      <c r="A1" s="4" t="s">
        <v>0</v>
      </c>
      <c r="B1" s="1" t="s">
        <v>77</v>
      </c>
      <c r="C1" s="1" t="s">
        <v>78</v>
      </c>
      <c r="D1" s="1" t="s">
        <v>79</v>
      </c>
    </row>
    <row r="2" spans="1:4" x14ac:dyDescent="0.3">
      <c r="A2" s="5">
        <v>1001</v>
      </c>
      <c r="B2" t="s">
        <v>80</v>
      </c>
      <c r="C2" s="6">
        <v>3500</v>
      </c>
      <c r="D2" t="s">
        <v>81</v>
      </c>
    </row>
    <row r="3" spans="1:4" x14ac:dyDescent="0.3">
      <c r="A3" s="5">
        <v>1002</v>
      </c>
      <c r="B3" t="s">
        <v>82</v>
      </c>
      <c r="C3" s="6">
        <v>2500</v>
      </c>
      <c r="D3" t="s">
        <v>83</v>
      </c>
    </row>
    <row r="4" spans="1:4" x14ac:dyDescent="0.3">
      <c r="A4" s="5">
        <v>1003</v>
      </c>
      <c r="B4" t="s">
        <v>84</v>
      </c>
      <c r="C4" s="6">
        <v>1200</v>
      </c>
      <c r="D4" t="s">
        <v>85</v>
      </c>
    </row>
    <row r="5" spans="1:4" x14ac:dyDescent="0.3">
      <c r="A5" s="5">
        <v>1004</v>
      </c>
      <c r="B5" t="s">
        <v>86</v>
      </c>
      <c r="C5" s="6">
        <v>150</v>
      </c>
      <c r="D5" t="s">
        <v>87</v>
      </c>
    </row>
    <row r="6" spans="1:4" x14ac:dyDescent="0.3">
      <c r="A6" s="5">
        <v>1005</v>
      </c>
      <c r="B6" t="s">
        <v>88</v>
      </c>
      <c r="C6" s="6">
        <v>80</v>
      </c>
      <c r="D6" t="s">
        <v>87</v>
      </c>
    </row>
    <row r="7" spans="1:4" x14ac:dyDescent="0.3">
      <c r="A7" s="5">
        <v>1006</v>
      </c>
      <c r="B7" t="s">
        <v>89</v>
      </c>
      <c r="C7" s="6">
        <v>1000</v>
      </c>
      <c r="D7" t="s">
        <v>90</v>
      </c>
    </row>
    <row r="8" spans="1:4" x14ac:dyDescent="0.3">
      <c r="A8" s="5">
        <v>1007</v>
      </c>
      <c r="B8" t="s">
        <v>91</v>
      </c>
      <c r="C8" s="6">
        <v>600</v>
      </c>
      <c r="D8" t="s">
        <v>92</v>
      </c>
    </row>
    <row r="9" spans="1:4" x14ac:dyDescent="0.3">
      <c r="A9" s="5">
        <v>1008</v>
      </c>
      <c r="B9" t="s">
        <v>93</v>
      </c>
      <c r="C9" s="6">
        <v>1200</v>
      </c>
      <c r="D9" t="s">
        <v>94</v>
      </c>
    </row>
    <row r="10" spans="1:4" x14ac:dyDescent="0.3">
      <c r="A10" s="5">
        <v>1009</v>
      </c>
      <c r="B10" t="s">
        <v>95</v>
      </c>
      <c r="C10" s="6">
        <v>200</v>
      </c>
      <c r="D10" t="s">
        <v>96</v>
      </c>
    </row>
    <row r="11" spans="1:4" x14ac:dyDescent="0.3">
      <c r="A11" s="5">
        <v>1010</v>
      </c>
      <c r="B11" t="s">
        <v>97</v>
      </c>
      <c r="C11" s="6">
        <v>800</v>
      </c>
      <c r="D11" t="s">
        <v>98</v>
      </c>
    </row>
    <row r="12" spans="1:4" x14ac:dyDescent="0.3">
      <c r="A12" s="5">
        <v>1011</v>
      </c>
      <c r="B12" t="s">
        <v>99</v>
      </c>
      <c r="C12" s="6">
        <v>300</v>
      </c>
      <c r="D12" t="s">
        <v>100</v>
      </c>
    </row>
    <row r="13" spans="1:4" x14ac:dyDescent="0.3">
      <c r="A13" s="5">
        <v>1012</v>
      </c>
      <c r="B13" t="s">
        <v>101</v>
      </c>
      <c r="C13" s="6">
        <v>50</v>
      </c>
      <c r="D13" t="s">
        <v>100</v>
      </c>
    </row>
    <row r="14" spans="1:4" x14ac:dyDescent="0.3">
      <c r="A14" s="5">
        <v>1013</v>
      </c>
      <c r="B14" t="s">
        <v>102</v>
      </c>
      <c r="C14" s="6">
        <v>180</v>
      </c>
      <c r="D14" t="s">
        <v>103</v>
      </c>
    </row>
    <row r="15" spans="1:4" x14ac:dyDescent="0.3">
      <c r="A15" s="5">
        <v>1014</v>
      </c>
      <c r="B15" t="s">
        <v>104</v>
      </c>
      <c r="C15" s="6">
        <v>150</v>
      </c>
      <c r="D15" t="s">
        <v>96</v>
      </c>
    </row>
    <row r="16" spans="1:4" x14ac:dyDescent="0.3">
      <c r="A16" s="5">
        <v>1015</v>
      </c>
      <c r="B16" t="s">
        <v>105</v>
      </c>
      <c r="C16" s="6">
        <v>100</v>
      </c>
      <c r="D16" t="s">
        <v>106</v>
      </c>
    </row>
    <row r="17" spans="1:4" x14ac:dyDescent="0.3">
      <c r="A17" s="5">
        <v>1016</v>
      </c>
      <c r="B17" t="s">
        <v>107</v>
      </c>
      <c r="C17" s="6">
        <v>40</v>
      </c>
      <c r="D17" t="s">
        <v>108</v>
      </c>
    </row>
    <row r="18" spans="1:4" x14ac:dyDescent="0.3">
      <c r="A18" s="5">
        <v>1017</v>
      </c>
      <c r="B18" t="s">
        <v>109</v>
      </c>
      <c r="C18" s="6">
        <v>350</v>
      </c>
      <c r="D18" t="s">
        <v>96</v>
      </c>
    </row>
    <row r="19" spans="1:4" x14ac:dyDescent="0.3">
      <c r="A19" s="5">
        <v>1018</v>
      </c>
      <c r="B19" t="s">
        <v>110</v>
      </c>
      <c r="C19" s="6">
        <v>1800</v>
      </c>
      <c r="D19" t="s">
        <v>111</v>
      </c>
    </row>
    <row r="20" spans="1:4" x14ac:dyDescent="0.3">
      <c r="A20" s="5">
        <v>1019</v>
      </c>
      <c r="B20" t="s">
        <v>112</v>
      </c>
      <c r="C20" s="6">
        <v>250</v>
      </c>
      <c r="D20" t="s">
        <v>113</v>
      </c>
    </row>
    <row r="21" spans="1:4" x14ac:dyDescent="0.3">
      <c r="A21" s="5">
        <v>1020</v>
      </c>
      <c r="B21" t="s">
        <v>114</v>
      </c>
      <c r="C21" s="6">
        <v>60</v>
      </c>
      <c r="D21" t="s">
        <v>115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F62F2-83A0-49DF-874B-B84397C814A6}">
  <dimension ref="A1:E13"/>
  <sheetViews>
    <sheetView workbookViewId="0">
      <selection activeCell="E13" sqref="E13"/>
    </sheetView>
  </sheetViews>
  <sheetFormatPr defaultRowHeight="14.4" x14ac:dyDescent="0.3"/>
  <cols>
    <col min="1" max="1" width="18" customWidth="1"/>
    <col min="2" max="2" width="14.44140625" customWidth="1"/>
    <col min="3" max="3" width="14.6640625" customWidth="1"/>
  </cols>
  <sheetData>
    <row r="1" spans="1:5" x14ac:dyDescent="0.3">
      <c r="A1" s="1" t="s">
        <v>1</v>
      </c>
      <c r="B1" s="1" t="s">
        <v>63</v>
      </c>
      <c r="C1" s="1" t="s">
        <v>64</v>
      </c>
    </row>
    <row r="2" spans="1:5" x14ac:dyDescent="0.3">
      <c r="A2" t="s">
        <v>6</v>
      </c>
      <c r="B2" t="s">
        <v>65</v>
      </c>
      <c r="C2" t="s">
        <v>66</v>
      </c>
    </row>
    <row r="3" spans="1:5" x14ac:dyDescent="0.3">
      <c r="A3" t="s">
        <v>34</v>
      </c>
      <c r="B3" t="s">
        <v>67</v>
      </c>
      <c r="C3" t="s">
        <v>66</v>
      </c>
    </row>
    <row r="4" spans="1:5" x14ac:dyDescent="0.3">
      <c r="A4" t="s">
        <v>12</v>
      </c>
      <c r="B4" t="s">
        <v>68</v>
      </c>
      <c r="C4" t="s">
        <v>66</v>
      </c>
    </row>
    <row r="5" spans="1:5" x14ac:dyDescent="0.3">
      <c r="A5" t="s">
        <v>18</v>
      </c>
      <c r="B5" t="s">
        <v>69</v>
      </c>
      <c r="C5" t="s">
        <v>70</v>
      </c>
    </row>
    <row r="6" spans="1:5" x14ac:dyDescent="0.3">
      <c r="A6" t="s">
        <v>24</v>
      </c>
      <c r="B6" t="s">
        <v>71</v>
      </c>
      <c r="C6" t="s">
        <v>70</v>
      </c>
    </row>
    <row r="7" spans="1:5" x14ac:dyDescent="0.3">
      <c r="A7" t="s">
        <v>4</v>
      </c>
      <c r="B7" t="s">
        <v>72</v>
      </c>
      <c r="C7" t="s">
        <v>70</v>
      </c>
    </row>
    <row r="8" spans="1:5" x14ac:dyDescent="0.3">
      <c r="A8" t="s">
        <v>16</v>
      </c>
      <c r="B8" t="s">
        <v>73</v>
      </c>
      <c r="C8" t="s">
        <v>74</v>
      </c>
    </row>
    <row r="9" spans="1:5" x14ac:dyDescent="0.3">
      <c r="A9" t="s">
        <v>14</v>
      </c>
      <c r="B9" t="s">
        <v>75</v>
      </c>
      <c r="C9" t="s">
        <v>74</v>
      </c>
    </row>
    <row r="10" spans="1:5" x14ac:dyDescent="0.3">
      <c r="A10" t="s">
        <v>9</v>
      </c>
      <c r="B10" t="s">
        <v>76</v>
      </c>
      <c r="C10" t="s">
        <v>74</v>
      </c>
    </row>
    <row r="13" spans="1:5" x14ac:dyDescent="0.3">
      <c r="D13" t="s">
        <v>130</v>
      </c>
      <c r="E13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K16" sqref="K16"/>
    </sheetView>
  </sheetViews>
  <sheetFormatPr defaultRowHeight="14.4" x14ac:dyDescent="0.3"/>
  <cols>
    <col min="1" max="1" width="19" customWidth="1"/>
    <col min="2" max="2" width="18.88671875" customWidth="1"/>
    <col min="3" max="3" width="19" customWidth="1"/>
    <col min="4" max="4" width="15.77734375" style="2" customWidth="1"/>
    <col min="5" max="5" width="21.88671875" customWidth="1"/>
  </cols>
  <sheetData>
    <row r="1" spans="1:5" s="1" customFormat="1" x14ac:dyDescent="0.3">
      <c r="A1" s="4" t="s">
        <v>116</v>
      </c>
      <c r="B1" s="4" t="s">
        <v>0</v>
      </c>
      <c r="C1" s="1" t="s">
        <v>1</v>
      </c>
      <c r="D1" s="1" t="s">
        <v>2</v>
      </c>
      <c r="E1" s="7" t="s">
        <v>3</v>
      </c>
    </row>
    <row r="2" spans="1:5" x14ac:dyDescent="0.3">
      <c r="A2" t="s">
        <v>5</v>
      </c>
      <c r="B2" s="5">
        <v>1019</v>
      </c>
      <c r="C2" t="s">
        <v>4</v>
      </c>
      <c r="D2">
        <v>4</v>
      </c>
      <c r="E2" s="8">
        <v>45298</v>
      </c>
    </row>
    <row r="3" spans="1:5" x14ac:dyDescent="0.3">
      <c r="A3" t="s">
        <v>7</v>
      </c>
      <c r="B3" s="5">
        <v>1001</v>
      </c>
      <c r="C3" t="s">
        <v>6</v>
      </c>
      <c r="D3">
        <v>5</v>
      </c>
      <c r="E3" s="8">
        <v>45298</v>
      </c>
    </row>
    <row r="4" spans="1:5" x14ac:dyDescent="0.3">
      <c r="A4" t="s">
        <v>8</v>
      </c>
      <c r="B4" s="5">
        <v>1015</v>
      </c>
      <c r="C4" t="s">
        <v>4</v>
      </c>
      <c r="D4">
        <v>7</v>
      </c>
      <c r="E4" s="8">
        <v>45300</v>
      </c>
    </row>
    <row r="5" spans="1:5" x14ac:dyDescent="0.3">
      <c r="A5" t="s">
        <v>10</v>
      </c>
      <c r="B5" s="5">
        <v>1009</v>
      </c>
      <c r="C5" t="s">
        <v>9</v>
      </c>
      <c r="D5">
        <v>4</v>
      </c>
      <c r="E5" s="8">
        <v>45301</v>
      </c>
    </row>
    <row r="6" spans="1:5" x14ac:dyDescent="0.3">
      <c r="A6" t="s">
        <v>11</v>
      </c>
      <c r="B6" s="5">
        <v>1010</v>
      </c>
      <c r="C6" t="s">
        <v>9</v>
      </c>
      <c r="D6">
        <v>8</v>
      </c>
      <c r="E6" s="8">
        <v>45302</v>
      </c>
    </row>
    <row r="7" spans="1:5" x14ac:dyDescent="0.3">
      <c r="A7" t="s">
        <v>13</v>
      </c>
      <c r="B7" s="5">
        <v>1009</v>
      </c>
      <c r="C7" t="s">
        <v>12</v>
      </c>
      <c r="D7">
        <v>4</v>
      </c>
      <c r="E7" s="8">
        <v>45305</v>
      </c>
    </row>
    <row r="8" spans="1:5" x14ac:dyDescent="0.3">
      <c r="A8" t="s">
        <v>15</v>
      </c>
      <c r="B8" s="5">
        <v>1007</v>
      </c>
      <c r="C8" t="s">
        <v>14</v>
      </c>
      <c r="D8">
        <v>10</v>
      </c>
      <c r="E8" s="8">
        <v>45314</v>
      </c>
    </row>
    <row r="9" spans="1:5" x14ac:dyDescent="0.3">
      <c r="A9" t="s">
        <v>17</v>
      </c>
      <c r="B9" s="5">
        <v>1009</v>
      </c>
      <c r="C9" t="s">
        <v>16</v>
      </c>
      <c r="D9">
        <v>4</v>
      </c>
      <c r="E9" s="8">
        <v>45316</v>
      </c>
    </row>
    <row r="10" spans="1:5" x14ac:dyDescent="0.3">
      <c r="A10" t="s">
        <v>19</v>
      </c>
      <c r="B10" s="5">
        <v>1020</v>
      </c>
      <c r="C10" t="s">
        <v>18</v>
      </c>
      <c r="D10">
        <v>7</v>
      </c>
      <c r="E10" s="8">
        <v>45317</v>
      </c>
    </row>
    <row r="11" spans="1:5" x14ac:dyDescent="0.3">
      <c r="A11" t="s">
        <v>20</v>
      </c>
      <c r="B11" s="5">
        <v>1004</v>
      </c>
      <c r="C11" t="s">
        <v>14</v>
      </c>
      <c r="D11">
        <v>8</v>
      </c>
      <c r="E11" s="8">
        <v>45317</v>
      </c>
    </row>
    <row r="12" spans="1:5" x14ac:dyDescent="0.3">
      <c r="A12" t="s">
        <v>21</v>
      </c>
      <c r="B12" s="5">
        <v>1013</v>
      </c>
      <c r="C12" t="s">
        <v>12</v>
      </c>
      <c r="D12">
        <v>10</v>
      </c>
      <c r="E12" s="8">
        <v>45317</v>
      </c>
    </row>
    <row r="13" spans="1:5" x14ac:dyDescent="0.3">
      <c r="A13" t="s">
        <v>22</v>
      </c>
      <c r="B13" s="5">
        <v>1018</v>
      </c>
      <c r="C13" t="s">
        <v>14</v>
      </c>
      <c r="D13">
        <v>4</v>
      </c>
      <c r="E13" s="8">
        <v>45318</v>
      </c>
    </row>
    <row r="14" spans="1:5" x14ac:dyDescent="0.3">
      <c r="A14" t="s">
        <v>23</v>
      </c>
      <c r="B14" s="5">
        <v>1012</v>
      </c>
      <c r="C14" t="s">
        <v>14</v>
      </c>
      <c r="D14">
        <v>8</v>
      </c>
      <c r="E14" s="8">
        <v>45320</v>
      </c>
    </row>
    <row r="15" spans="1:5" x14ac:dyDescent="0.3">
      <c r="A15" t="s">
        <v>25</v>
      </c>
      <c r="B15" s="5">
        <v>1014</v>
      </c>
      <c r="C15" t="s">
        <v>24</v>
      </c>
      <c r="D15">
        <v>2</v>
      </c>
      <c r="E15" s="8">
        <v>45324</v>
      </c>
    </row>
    <row r="16" spans="1:5" x14ac:dyDescent="0.3">
      <c r="A16" t="s">
        <v>26</v>
      </c>
      <c r="B16" s="5">
        <v>1015</v>
      </c>
      <c r="C16" t="s">
        <v>16</v>
      </c>
      <c r="D16">
        <v>1</v>
      </c>
      <c r="E16" s="8">
        <v>45332</v>
      </c>
    </row>
    <row r="17" spans="1:5" x14ac:dyDescent="0.3">
      <c r="A17" t="s">
        <v>27</v>
      </c>
      <c r="B17" s="5">
        <v>1019</v>
      </c>
      <c r="C17" t="s">
        <v>12</v>
      </c>
      <c r="D17">
        <v>9</v>
      </c>
      <c r="E17" s="8">
        <v>45343</v>
      </c>
    </row>
    <row r="18" spans="1:5" x14ac:dyDescent="0.3">
      <c r="A18" t="s">
        <v>28</v>
      </c>
      <c r="B18" s="5">
        <v>1003</v>
      </c>
      <c r="C18" t="s">
        <v>18</v>
      </c>
      <c r="D18">
        <v>7</v>
      </c>
      <c r="E18" s="8">
        <v>45344</v>
      </c>
    </row>
    <row r="19" spans="1:5" x14ac:dyDescent="0.3">
      <c r="A19" t="s">
        <v>29</v>
      </c>
      <c r="B19" s="5">
        <v>1011</v>
      </c>
      <c r="C19" t="s">
        <v>6</v>
      </c>
      <c r="D19">
        <v>10</v>
      </c>
      <c r="E19" s="8">
        <v>45345</v>
      </c>
    </row>
    <row r="20" spans="1:5" x14ac:dyDescent="0.3">
      <c r="A20" t="s">
        <v>30</v>
      </c>
      <c r="B20" s="5">
        <v>1008</v>
      </c>
      <c r="C20" t="s">
        <v>4</v>
      </c>
      <c r="D20">
        <v>4</v>
      </c>
      <c r="E20" s="8">
        <v>45345</v>
      </c>
    </row>
    <row r="21" spans="1:5" x14ac:dyDescent="0.3">
      <c r="A21" t="s">
        <v>31</v>
      </c>
      <c r="B21" s="5">
        <v>1015</v>
      </c>
      <c r="C21" t="s">
        <v>4</v>
      </c>
      <c r="D21">
        <v>4</v>
      </c>
      <c r="E21" s="8">
        <v>45348</v>
      </c>
    </row>
    <row r="22" spans="1:5" x14ac:dyDescent="0.3">
      <c r="A22" t="s">
        <v>32</v>
      </c>
      <c r="B22" s="5">
        <v>1011</v>
      </c>
      <c r="C22" t="s">
        <v>14</v>
      </c>
      <c r="D22">
        <v>2</v>
      </c>
      <c r="E22" s="8">
        <v>45348</v>
      </c>
    </row>
    <row r="23" spans="1:5" x14ac:dyDescent="0.3">
      <c r="A23" t="s">
        <v>33</v>
      </c>
      <c r="B23" s="5">
        <v>1003</v>
      </c>
      <c r="C23" t="s">
        <v>6</v>
      </c>
      <c r="D23">
        <v>9</v>
      </c>
      <c r="E23" s="8">
        <v>45352</v>
      </c>
    </row>
    <row r="24" spans="1:5" x14ac:dyDescent="0.3">
      <c r="A24" t="s">
        <v>35</v>
      </c>
      <c r="B24" s="5">
        <v>1018</v>
      </c>
      <c r="C24" t="s">
        <v>34</v>
      </c>
      <c r="D24">
        <v>6</v>
      </c>
      <c r="E24" s="8">
        <v>45354</v>
      </c>
    </row>
    <row r="25" spans="1:5" x14ac:dyDescent="0.3">
      <c r="A25" t="s">
        <v>36</v>
      </c>
      <c r="B25" s="5">
        <v>1008</v>
      </c>
      <c r="C25" t="s">
        <v>12</v>
      </c>
      <c r="D25">
        <v>9</v>
      </c>
      <c r="E25" s="8">
        <v>45372</v>
      </c>
    </row>
    <row r="26" spans="1:5" x14ac:dyDescent="0.3">
      <c r="A26" t="s">
        <v>37</v>
      </c>
      <c r="B26" s="5">
        <v>1011</v>
      </c>
      <c r="C26" t="s">
        <v>16</v>
      </c>
      <c r="D26">
        <v>8</v>
      </c>
      <c r="E26" s="8">
        <v>45381</v>
      </c>
    </row>
    <row r="27" spans="1:5" x14ac:dyDescent="0.3">
      <c r="A27" t="s">
        <v>38</v>
      </c>
      <c r="B27" s="5">
        <v>1007</v>
      </c>
      <c r="C27" t="s">
        <v>4</v>
      </c>
      <c r="D27">
        <v>8</v>
      </c>
      <c r="E27" s="8">
        <v>45382</v>
      </c>
    </row>
    <row r="28" spans="1:5" x14ac:dyDescent="0.3">
      <c r="A28" t="s">
        <v>39</v>
      </c>
      <c r="B28" s="5">
        <v>1016</v>
      </c>
      <c r="C28" t="s">
        <v>16</v>
      </c>
      <c r="D28">
        <v>10</v>
      </c>
      <c r="E28" s="8">
        <v>45384</v>
      </c>
    </row>
    <row r="29" spans="1:5" x14ac:dyDescent="0.3">
      <c r="A29" t="s">
        <v>40</v>
      </c>
      <c r="B29" s="5">
        <v>1013</v>
      </c>
      <c r="C29" t="s">
        <v>24</v>
      </c>
      <c r="D29">
        <v>1</v>
      </c>
      <c r="E29" s="8">
        <v>45392</v>
      </c>
    </row>
    <row r="30" spans="1:5" x14ac:dyDescent="0.3">
      <c r="A30" t="s">
        <v>41</v>
      </c>
      <c r="B30" s="5">
        <v>1010</v>
      </c>
      <c r="C30" t="s">
        <v>24</v>
      </c>
      <c r="D30">
        <v>6</v>
      </c>
      <c r="E30" s="8">
        <v>45396</v>
      </c>
    </row>
    <row r="31" spans="1:5" x14ac:dyDescent="0.3">
      <c r="A31" t="s">
        <v>42</v>
      </c>
      <c r="B31" s="5">
        <v>1002</v>
      </c>
      <c r="C31" t="s">
        <v>6</v>
      </c>
      <c r="D31">
        <v>2</v>
      </c>
      <c r="E31" s="8">
        <v>45397</v>
      </c>
    </row>
    <row r="32" spans="1:5" x14ac:dyDescent="0.3">
      <c r="A32" t="s">
        <v>43</v>
      </c>
      <c r="B32" s="5">
        <v>1007</v>
      </c>
      <c r="C32" t="s">
        <v>9</v>
      </c>
      <c r="D32">
        <v>1</v>
      </c>
      <c r="E32" s="8">
        <v>45398</v>
      </c>
    </row>
    <row r="33" spans="1:5" x14ac:dyDescent="0.3">
      <c r="A33" t="s">
        <v>44</v>
      </c>
      <c r="B33" s="5">
        <v>1009</v>
      </c>
      <c r="C33" t="s">
        <v>34</v>
      </c>
      <c r="D33">
        <v>9</v>
      </c>
      <c r="E33" s="8">
        <v>45401</v>
      </c>
    </row>
    <row r="34" spans="1:5" x14ac:dyDescent="0.3">
      <c r="A34" t="s">
        <v>45</v>
      </c>
      <c r="B34" s="5">
        <v>1005</v>
      </c>
      <c r="C34" t="s">
        <v>4</v>
      </c>
      <c r="D34">
        <v>6</v>
      </c>
      <c r="E34" s="8">
        <v>45404</v>
      </c>
    </row>
    <row r="35" spans="1:5" x14ac:dyDescent="0.3">
      <c r="A35" t="s">
        <v>46</v>
      </c>
      <c r="B35" s="5">
        <v>1019</v>
      </c>
      <c r="C35" t="s">
        <v>12</v>
      </c>
      <c r="D35">
        <v>8</v>
      </c>
      <c r="E35" s="8">
        <v>45406</v>
      </c>
    </row>
    <row r="36" spans="1:5" x14ac:dyDescent="0.3">
      <c r="A36" t="s">
        <v>47</v>
      </c>
      <c r="B36" s="5">
        <v>1006</v>
      </c>
      <c r="C36" t="s">
        <v>18</v>
      </c>
      <c r="D36">
        <v>5</v>
      </c>
      <c r="E36" s="8">
        <v>45420</v>
      </c>
    </row>
    <row r="37" spans="1:5" x14ac:dyDescent="0.3">
      <c r="A37" t="s">
        <v>48</v>
      </c>
      <c r="B37" s="5">
        <v>1010</v>
      </c>
      <c r="C37" t="s">
        <v>34</v>
      </c>
      <c r="D37">
        <v>7</v>
      </c>
      <c r="E37" s="8">
        <v>45425</v>
      </c>
    </row>
    <row r="38" spans="1:5" x14ac:dyDescent="0.3">
      <c r="A38" t="s">
        <v>49</v>
      </c>
      <c r="B38" s="5">
        <v>1009</v>
      </c>
      <c r="C38" t="s">
        <v>16</v>
      </c>
      <c r="D38">
        <v>8</v>
      </c>
      <c r="E38" s="8">
        <v>45425</v>
      </c>
    </row>
    <row r="39" spans="1:5" x14ac:dyDescent="0.3">
      <c r="A39" t="s">
        <v>50</v>
      </c>
      <c r="B39" s="5">
        <v>1014</v>
      </c>
      <c r="C39" t="s">
        <v>16</v>
      </c>
      <c r="D39">
        <v>3</v>
      </c>
      <c r="E39" s="8">
        <v>45426</v>
      </c>
    </row>
    <row r="40" spans="1:5" x14ac:dyDescent="0.3">
      <c r="A40" t="s">
        <v>51</v>
      </c>
      <c r="B40" s="5">
        <v>1014</v>
      </c>
      <c r="C40" t="s">
        <v>9</v>
      </c>
      <c r="D40">
        <v>6</v>
      </c>
      <c r="E40" s="8">
        <v>45426</v>
      </c>
    </row>
    <row r="41" spans="1:5" x14ac:dyDescent="0.3">
      <c r="A41" t="s">
        <v>52</v>
      </c>
      <c r="B41" s="5">
        <v>1020</v>
      </c>
      <c r="C41" t="s">
        <v>24</v>
      </c>
      <c r="D41">
        <v>9</v>
      </c>
      <c r="E41" s="8">
        <v>45436</v>
      </c>
    </row>
    <row r="42" spans="1:5" x14ac:dyDescent="0.3">
      <c r="A42" t="s">
        <v>53</v>
      </c>
      <c r="B42" s="5">
        <v>1008</v>
      </c>
      <c r="C42" t="s">
        <v>24</v>
      </c>
      <c r="D42">
        <v>5</v>
      </c>
      <c r="E42" s="8">
        <v>45439</v>
      </c>
    </row>
    <row r="43" spans="1:5" x14ac:dyDescent="0.3">
      <c r="A43" t="s">
        <v>54</v>
      </c>
      <c r="B43" s="5">
        <v>1005</v>
      </c>
      <c r="C43" t="s">
        <v>34</v>
      </c>
      <c r="D43">
        <v>9</v>
      </c>
      <c r="E43" s="8">
        <v>45442</v>
      </c>
    </row>
    <row r="44" spans="1:5" x14ac:dyDescent="0.3">
      <c r="A44" t="s">
        <v>55</v>
      </c>
      <c r="B44" s="5">
        <v>1010</v>
      </c>
      <c r="C44" t="s">
        <v>4</v>
      </c>
      <c r="D44">
        <v>7</v>
      </c>
      <c r="E44" s="8">
        <v>45443</v>
      </c>
    </row>
    <row r="45" spans="1:5" x14ac:dyDescent="0.3">
      <c r="A45" t="s">
        <v>56</v>
      </c>
      <c r="B45" s="5">
        <v>1012</v>
      </c>
      <c r="C45" t="s">
        <v>16</v>
      </c>
      <c r="D45">
        <v>4</v>
      </c>
      <c r="E45" s="8">
        <v>45443</v>
      </c>
    </row>
    <row r="46" spans="1:5" x14ac:dyDescent="0.3">
      <c r="A46" t="s">
        <v>57</v>
      </c>
      <c r="B46" s="5">
        <v>1017</v>
      </c>
      <c r="C46" t="s">
        <v>12</v>
      </c>
      <c r="D46">
        <v>4</v>
      </c>
      <c r="E46" s="8">
        <v>45444</v>
      </c>
    </row>
    <row r="47" spans="1:5" x14ac:dyDescent="0.3">
      <c r="A47" t="s">
        <v>58</v>
      </c>
      <c r="B47" s="5">
        <v>1006</v>
      </c>
      <c r="C47" t="s">
        <v>16</v>
      </c>
      <c r="D47">
        <v>7</v>
      </c>
      <c r="E47" s="8">
        <v>45445</v>
      </c>
    </row>
    <row r="48" spans="1:5" x14ac:dyDescent="0.3">
      <c r="A48" t="s">
        <v>59</v>
      </c>
      <c r="B48" s="5">
        <v>1005</v>
      </c>
      <c r="C48" t="s">
        <v>4</v>
      </c>
      <c r="D48">
        <v>3</v>
      </c>
      <c r="E48" s="8">
        <v>45448</v>
      </c>
    </row>
    <row r="49" spans="1:5" x14ac:dyDescent="0.3">
      <c r="A49" t="s">
        <v>60</v>
      </c>
      <c r="B49" s="5">
        <v>1015</v>
      </c>
      <c r="C49" t="s">
        <v>4</v>
      </c>
      <c r="D49">
        <v>8</v>
      </c>
      <c r="E49" s="8">
        <v>45450</v>
      </c>
    </row>
    <row r="50" spans="1:5" x14ac:dyDescent="0.3">
      <c r="A50" t="s">
        <v>61</v>
      </c>
      <c r="B50" s="5">
        <v>1007</v>
      </c>
      <c r="C50" t="s">
        <v>12</v>
      </c>
      <c r="D50">
        <v>3</v>
      </c>
      <c r="E50" s="8">
        <v>45451</v>
      </c>
    </row>
    <row r="51" spans="1:5" x14ac:dyDescent="0.3">
      <c r="A51" t="s">
        <v>62</v>
      </c>
      <c r="B51" s="5">
        <v>1006</v>
      </c>
      <c r="C51" t="s">
        <v>4</v>
      </c>
      <c r="D51">
        <v>8</v>
      </c>
      <c r="E51" s="8">
        <v>45456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754B-03C3-4D0B-8B14-B2AF43652750}">
  <dimension ref="A3:B42"/>
  <sheetViews>
    <sheetView workbookViewId="0">
      <selection activeCell="D3" sqref="D3"/>
    </sheetView>
  </sheetViews>
  <sheetFormatPr defaultRowHeight="14.4" x14ac:dyDescent="0.3"/>
  <cols>
    <col min="1" max="1" width="21.77734375" customWidth="1"/>
    <col min="2" max="2" width="27" customWidth="1"/>
  </cols>
  <sheetData>
    <row r="3" spans="1:2" x14ac:dyDescent="0.3">
      <c r="A3" s="23" t="s">
        <v>128</v>
      </c>
      <c r="B3" t="s">
        <v>127</v>
      </c>
    </row>
    <row r="4" spans="1:2" x14ac:dyDescent="0.3">
      <c r="A4" s="24" t="s">
        <v>70</v>
      </c>
      <c r="B4" s="6">
        <v>52460</v>
      </c>
    </row>
    <row r="5" spans="1:2" x14ac:dyDescent="0.3">
      <c r="A5" s="25" t="s">
        <v>114</v>
      </c>
      <c r="B5" s="6">
        <v>960</v>
      </c>
    </row>
    <row r="6" spans="1:2" x14ac:dyDescent="0.3">
      <c r="A6" s="25" t="s">
        <v>93</v>
      </c>
      <c r="B6" s="6">
        <v>10800</v>
      </c>
    </row>
    <row r="7" spans="1:2" x14ac:dyDescent="0.3">
      <c r="A7" s="25" t="s">
        <v>105</v>
      </c>
      <c r="B7" s="6">
        <v>1900</v>
      </c>
    </row>
    <row r="8" spans="1:2" x14ac:dyDescent="0.3">
      <c r="A8" s="25" t="s">
        <v>91</v>
      </c>
      <c r="B8" s="6">
        <v>4800</v>
      </c>
    </row>
    <row r="9" spans="1:2" x14ac:dyDescent="0.3">
      <c r="A9" s="25" t="s">
        <v>112</v>
      </c>
      <c r="B9" s="6">
        <v>1000</v>
      </c>
    </row>
    <row r="10" spans="1:2" x14ac:dyDescent="0.3">
      <c r="A10" s="25" t="s">
        <v>104</v>
      </c>
      <c r="B10" s="6">
        <v>300</v>
      </c>
    </row>
    <row r="11" spans="1:2" x14ac:dyDescent="0.3">
      <c r="A11" s="25" t="s">
        <v>89</v>
      </c>
      <c r="B11" s="6">
        <v>13000</v>
      </c>
    </row>
    <row r="12" spans="1:2" x14ac:dyDescent="0.3">
      <c r="A12" s="25" t="s">
        <v>88</v>
      </c>
      <c r="B12" s="6">
        <v>720</v>
      </c>
    </row>
    <row r="13" spans="1:2" x14ac:dyDescent="0.3">
      <c r="A13" s="25" t="s">
        <v>102</v>
      </c>
      <c r="B13" s="6">
        <v>180</v>
      </c>
    </row>
    <row r="14" spans="1:2" x14ac:dyDescent="0.3">
      <c r="A14" s="25" t="s">
        <v>97</v>
      </c>
      <c r="B14" s="6">
        <v>10400</v>
      </c>
    </row>
    <row r="15" spans="1:2" x14ac:dyDescent="0.3">
      <c r="A15" s="25" t="s">
        <v>84</v>
      </c>
      <c r="B15" s="6">
        <v>8400</v>
      </c>
    </row>
    <row r="16" spans="1:2" x14ac:dyDescent="0.3">
      <c r="A16" s="24" t="s">
        <v>74</v>
      </c>
      <c r="B16" s="6">
        <v>37050</v>
      </c>
    </row>
    <row r="17" spans="1:2" x14ac:dyDescent="0.3">
      <c r="A17" s="25" t="s">
        <v>107</v>
      </c>
      <c r="B17" s="6">
        <v>400</v>
      </c>
    </row>
    <row r="18" spans="1:2" x14ac:dyDescent="0.3">
      <c r="A18" s="25" t="s">
        <v>105</v>
      </c>
      <c r="B18" s="6">
        <v>100</v>
      </c>
    </row>
    <row r="19" spans="1:2" x14ac:dyDescent="0.3">
      <c r="A19" s="25" t="s">
        <v>95</v>
      </c>
      <c r="B19" s="6">
        <v>3200</v>
      </c>
    </row>
    <row r="20" spans="1:2" x14ac:dyDescent="0.3">
      <c r="A20" s="25" t="s">
        <v>99</v>
      </c>
      <c r="B20" s="6">
        <v>3000</v>
      </c>
    </row>
    <row r="21" spans="1:2" x14ac:dyDescent="0.3">
      <c r="A21" s="25" t="s">
        <v>91</v>
      </c>
      <c r="B21" s="6">
        <v>6600</v>
      </c>
    </row>
    <row r="22" spans="1:2" x14ac:dyDescent="0.3">
      <c r="A22" s="25" t="s">
        <v>104</v>
      </c>
      <c r="B22" s="6">
        <v>1350</v>
      </c>
    </row>
    <row r="23" spans="1:2" x14ac:dyDescent="0.3">
      <c r="A23" s="25" t="s">
        <v>89</v>
      </c>
      <c r="B23" s="6">
        <v>7000</v>
      </c>
    </row>
    <row r="24" spans="1:2" x14ac:dyDescent="0.3">
      <c r="A24" s="25" t="s">
        <v>101</v>
      </c>
      <c r="B24" s="6">
        <v>600</v>
      </c>
    </row>
    <row r="25" spans="1:2" x14ac:dyDescent="0.3">
      <c r="A25" s="25" t="s">
        <v>110</v>
      </c>
      <c r="B25" s="6">
        <v>7200</v>
      </c>
    </row>
    <row r="26" spans="1:2" x14ac:dyDescent="0.3">
      <c r="A26" s="25" t="s">
        <v>97</v>
      </c>
      <c r="B26" s="6">
        <v>6400</v>
      </c>
    </row>
    <row r="27" spans="1:2" x14ac:dyDescent="0.3">
      <c r="A27" s="25" t="s">
        <v>86</v>
      </c>
      <c r="B27" s="6">
        <v>1200</v>
      </c>
    </row>
    <row r="28" spans="1:2" x14ac:dyDescent="0.3">
      <c r="A28" s="24" t="s">
        <v>66</v>
      </c>
      <c r="B28" s="6">
        <v>76070</v>
      </c>
    </row>
    <row r="29" spans="1:2" x14ac:dyDescent="0.3">
      <c r="A29" s="25" t="s">
        <v>109</v>
      </c>
      <c r="B29" s="6">
        <v>1400</v>
      </c>
    </row>
    <row r="30" spans="1:2" x14ac:dyDescent="0.3">
      <c r="A30" s="25" t="s">
        <v>93</v>
      </c>
      <c r="B30" s="6">
        <v>10800</v>
      </c>
    </row>
    <row r="31" spans="1:2" x14ac:dyDescent="0.3">
      <c r="A31" s="25" t="s">
        <v>95</v>
      </c>
      <c r="B31" s="6">
        <v>2600</v>
      </c>
    </row>
    <row r="32" spans="1:2" x14ac:dyDescent="0.3">
      <c r="A32" s="25" t="s">
        <v>99</v>
      </c>
      <c r="B32" s="6">
        <v>3000</v>
      </c>
    </row>
    <row r="33" spans="1:2" x14ac:dyDescent="0.3">
      <c r="A33" s="25" t="s">
        <v>91</v>
      </c>
      <c r="B33" s="6">
        <v>1800</v>
      </c>
    </row>
    <row r="34" spans="1:2" x14ac:dyDescent="0.3">
      <c r="A34" s="25" t="s">
        <v>112</v>
      </c>
      <c r="B34" s="6">
        <v>4250</v>
      </c>
    </row>
    <row r="35" spans="1:2" x14ac:dyDescent="0.3">
      <c r="A35" s="25" t="s">
        <v>88</v>
      </c>
      <c r="B35" s="6">
        <v>720</v>
      </c>
    </row>
    <row r="36" spans="1:2" x14ac:dyDescent="0.3">
      <c r="A36" s="25" t="s">
        <v>80</v>
      </c>
      <c r="B36" s="6">
        <v>17500</v>
      </c>
    </row>
    <row r="37" spans="1:2" x14ac:dyDescent="0.3">
      <c r="A37" s="25" t="s">
        <v>110</v>
      </c>
      <c r="B37" s="6">
        <v>10800</v>
      </c>
    </row>
    <row r="38" spans="1:2" x14ac:dyDescent="0.3">
      <c r="A38" s="25" t="s">
        <v>102</v>
      </c>
      <c r="B38" s="6">
        <v>1800</v>
      </c>
    </row>
    <row r="39" spans="1:2" x14ac:dyDescent="0.3">
      <c r="A39" s="25" t="s">
        <v>82</v>
      </c>
      <c r="B39" s="6">
        <v>5000</v>
      </c>
    </row>
    <row r="40" spans="1:2" x14ac:dyDescent="0.3">
      <c r="A40" s="25" t="s">
        <v>97</v>
      </c>
      <c r="B40" s="6">
        <v>5600</v>
      </c>
    </row>
    <row r="41" spans="1:2" x14ac:dyDescent="0.3">
      <c r="A41" s="25" t="s">
        <v>84</v>
      </c>
      <c r="B41" s="6">
        <v>10800</v>
      </c>
    </row>
    <row r="42" spans="1:2" x14ac:dyDescent="0.3">
      <c r="A42" s="24" t="s">
        <v>126</v>
      </c>
      <c r="B42" s="6">
        <v>165580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55DC-48EB-48EB-9C7D-B932227C2C10}">
  <dimension ref="A3:B16"/>
  <sheetViews>
    <sheetView workbookViewId="0">
      <selection activeCell="C13" sqref="C13"/>
    </sheetView>
  </sheetViews>
  <sheetFormatPr defaultRowHeight="14.4" x14ac:dyDescent="0.3"/>
  <cols>
    <col min="1" max="1" width="18.44140625" bestFit="1" customWidth="1"/>
    <col min="2" max="2" width="21.5546875" bestFit="1" customWidth="1"/>
  </cols>
  <sheetData>
    <row r="3" spans="1:2" x14ac:dyDescent="0.3">
      <c r="A3" s="23" t="s">
        <v>125</v>
      </c>
      <c r="B3" t="s">
        <v>127</v>
      </c>
    </row>
    <row r="4" spans="1:2" x14ac:dyDescent="0.3">
      <c r="A4" s="24" t="s">
        <v>70</v>
      </c>
      <c r="B4" s="6">
        <v>52460</v>
      </c>
    </row>
    <row r="5" spans="1:2" x14ac:dyDescent="0.3">
      <c r="A5" s="25" t="s">
        <v>72</v>
      </c>
      <c r="B5" s="6">
        <v>26820</v>
      </c>
    </row>
    <row r="6" spans="1:2" x14ac:dyDescent="0.3">
      <c r="A6" s="25" t="s">
        <v>71</v>
      </c>
      <c r="B6" s="6">
        <v>11820</v>
      </c>
    </row>
    <row r="7" spans="1:2" x14ac:dyDescent="0.3">
      <c r="A7" s="25" t="s">
        <v>69</v>
      </c>
      <c r="B7" s="6">
        <v>13820</v>
      </c>
    </row>
    <row r="8" spans="1:2" x14ac:dyDescent="0.3">
      <c r="A8" s="24" t="s">
        <v>74</v>
      </c>
      <c r="B8" s="6">
        <v>37050</v>
      </c>
    </row>
    <row r="9" spans="1:2" x14ac:dyDescent="0.3">
      <c r="A9" s="25" t="s">
        <v>76</v>
      </c>
      <c r="B9" s="6">
        <v>8700</v>
      </c>
    </row>
    <row r="10" spans="1:2" x14ac:dyDescent="0.3">
      <c r="A10" s="25" t="s">
        <v>75</v>
      </c>
      <c r="B10" s="6">
        <v>15400</v>
      </c>
    </row>
    <row r="11" spans="1:2" x14ac:dyDescent="0.3">
      <c r="A11" s="25" t="s">
        <v>73</v>
      </c>
      <c r="B11" s="6">
        <v>12950</v>
      </c>
    </row>
    <row r="12" spans="1:2" x14ac:dyDescent="0.3">
      <c r="A12" s="24" t="s">
        <v>66</v>
      </c>
      <c r="B12" s="6">
        <v>76070</v>
      </c>
    </row>
    <row r="13" spans="1:2" x14ac:dyDescent="0.3">
      <c r="A13" s="25" t="s">
        <v>67</v>
      </c>
      <c r="B13" s="6">
        <v>18920</v>
      </c>
    </row>
    <row r="14" spans="1:2" x14ac:dyDescent="0.3">
      <c r="A14" s="25" t="s">
        <v>68</v>
      </c>
      <c r="B14" s="6">
        <v>20850</v>
      </c>
    </row>
    <row r="15" spans="1:2" x14ac:dyDescent="0.3">
      <c r="A15" s="25" t="s">
        <v>65</v>
      </c>
      <c r="B15" s="6">
        <v>36300</v>
      </c>
    </row>
    <row r="16" spans="1:2" x14ac:dyDescent="0.3">
      <c r="A16" s="24" t="s">
        <v>126</v>
      </c>
      <c r="B16" s="6">
        <v>165580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0FC1-7658-4637-8276-AAD085EA0D6A}">
  <dimension ref="A1:L51"/>
  <sheetViews>
    <sheetView showGridLines="0" workbookViewId="0">
      <selection sqref="A1:XFD1"/>
    </sheetView>
  </sheetViews>
  <sheetFormatPr defaultRowHeight="14.4" x14ac:dyDescent="0.3"/>
  <cols>
    <col min="1" max="1" width="16.88671875" customWidth="1"/>
    <col min="2" max="2" width="22.77734375" customWidth="1"/>
    <col min="3" max="3" width="22.109375" customWidth="1"/>
    <col min="4" max="4" width="19.77734375" customWidth="1"/>
    <col min="5" max="5" width="14.77734375" customWidth="1"/>
    <col min="6" max="6" width="19.33203125" customWidth="1"/>
    <col min="7" max="7" width="15" customWidth="1"/>
    <col min="8" max="8" width="14" customWidth="1"/>
  </cols>
  <sheetData>
    <row r="1" spans="1:12" s="1" customFormat="1" x14ac:dyDescent="0.3">
      <c r="A1" s="4" t="s">
        <v>116</v>
      </c>
      <c r="B1" s="4" t="s">
        <v>0</v>
      </c>
      <c r="C1" s="1" t="s">
        <v>118</v>
      </c>
      <c r="D1" s="1" t="s">
        <v>117</v>
      </c>
      <c r="E1" s="1" t="s">
        <v>2</v>
      </c>
      <c r="F1" s="1" t="s">
        <v>119</v>
      </c>
      <c r="G1" s="1" t="s">
        <v>1</v>
      </c>
      <c r="H1" s="7" t="s">
        <v>3</v>
      </c>
      <c r="I1" s="1" t="s">
        <v>63</v>
      </c>
      <c r="J1" s="1" t="s">
        <v>64</v>
      </c>
    </row>
    <row r="2" spans="1:12" x14ac:dyDescent="0.3">
      <c r="A2" t="s">
        <v>5</v>
      </c>
      <c r="B2" s="5">
        <v>1019</v>
      </c>
      <c r="C2" t="str">
        <f>VLOOKUP(tab_vendasEX3[[#This Row],[CODIGO_PRODUTO]],tab_produtos[],2,0)</f>
        <v>Joystick</v>
      </c>
      <c r="D2" s="9">
        <f>VLOOKUP(tab_vendasEX3[[#This Row],[CODIGO_PRODUTO]],tab_produtos[],3,0)</f>
        <v>250</v>
      </c>
      <c r="E2">
        <v>4</v>
      </c>
      <c r="F2" s="6">
        <f>tab_vendasEX3[[#This Row],[PREÇO_UNITÁRIO]]*tab_vendasEX3[[#This Row],[QUANTIDADE]]</f>
        <v>1000</v>
      </c>
      <c r="G2" t="s">
        <v>4</v>
      </c>
      <c r="H2" s="8">
        <v>45298</v>
      </c>
      <c r="I2" t="str">
        <f>INDEX(tab_filiais[CIDADE],MATCH(tab_vendasEX3[[#This Row],[CODIGO_FILIAL]],tab_filiais[CODIGO_FILIAL],0))</f>
        <v>Nova Iguaçu</v>
      </c>
      <c r="J2" t="str">
        <f>INDEX(tab_filiais[ESTADO],MATCH(tab_vendasEX3[[#This Row],[CODIGO_FILIAL]],tab_filiais[CODIGO_FILIAL],0))</f>
        <v>RJ</v>
      </c>
    </row>
    <row r="3" spans="1:12" x14ac:dyDescent="0.3">
      <c r="A3" t="s">
        <v>7</v>
      </c>
      <c r="B3" s="5">
        <v>1001</v>
      </c>
      <c r="C3" t="str">
        <f>VLOOKUP(tab_vendasEX3[[#This Row],[CODIGO_PRODUTO]],tab_produtos[],2,0)</f>
        <v>Notebook</v>
      </c>
      <c r="D3" s="9">
        <f>VLOOKUP(tab_vendasEX3[[#This Row],[CODIGO_PRODUTO]],tab_produtos[],3,0)</f>
        <v>3500</v>
      </c>
      <c r="E3">
        <v>5</v>
      </c>
      <c r="F3" s="6">
        <f>tab_vendasEX3[[#This Row],[PREÇO_UNITÁRIO]]*tab_vendasEX3[[#This Row],[QUANTIDADE]]</f>
        <v>17500</v>
      </c>
      <c r="G3" t="s">
        <v>6</v>
      </c>
      <c r="H3" s="8">
        <v>45298</v>
      </c>
      <c r="I3" t="str">
        <f>INDEX(tab_filiais[CIDADE],MATCH(tab_vendasEX3[[#This Row],[CODIGO_FILIAL]],tab_filiais[CODIGO_FILIAL],0))</f>
        <v>São Paulo</v>
      </c>
      <c r="J3" t="str">
        <f>INDEX(tab_filiais[ESTADO],MATCH(tab_vendasEX3[[#This Row],[CODIGO_FILIAL]],tab_filiais[CODIGO_FILIAL],0))</f>
        <v>SP</v>
      </c>
    </row>
    <row r="4" spans="1:12" x14ac:dyDescent="0.3">
      <c r="A4" t="s">
        <v>8</v>
      </c>
      <c r="B4" s="5">
        <v>1015</v>
      </c>
      <c r="C4" t="str">
        <f>VLOOKUP(tab_vendasEX3[[#This Row],[CODIGO_PRODUTO]],tab_produtos[],2,0)</f>
        <v>Carregador</v>
      </c>
      <c r="D4" s="9">
        <f>VLOOKUP(tab_vendasEX3[[#This Row],[CODIGO_PRODUTO]],tab_produtos[],3,0)</f>
        <v>100</v>
      </c>
      <c r="E4">
        <v>7</v>
      </c>
      <c r="F4" s="6">
        <f>tab_vendasEX3[[#This Row],[PREÇO_UNITÁRIO]]*tab_vendasEX3[[#This Row],[QUANTIDADE]]</f>
        <v>700</v>
      </c>
      <c r="G4" t="s">
        <v>4</v>
      </c>
      <c r="H4" s="8">
        <v>45300</v>
      </c>
      <c r="I4" t="str">
        <f>INDEX(tab_filiais[CIDADE],MATCH(tab_vendasEX3[[#This Row],[CODIGO_FILIAL]],tab_filiais[CODIGO_FILIAL],0))</f>
        <v>Nova Iguaçu</v>
      </c>
      <c r="J4" t="str">
        <f>INDEX(tab_filiais[ESTADO],MATCH(tab_vendasEX3[[#This Row],[CODIGO_FILIAL]],tab_filiais[CODIGO_FILIAL],0))</f>
        <v>RJ</v>
      </c>
    </row>
    <row r="5" spans="1:12" x14ac:dyDescent="0.3">
      <c r="A5" t="s">
        <v>10</v>
      </c>
      <c r="B5" s="5">
        <v>1009</v>
      </c>
      <c r="C5" t="str">
        <f>VLOOKUP(tab_vendasEX3[[#This Row],[CODIGO_PRODUTO]],tab_produtos[],2,0)</f>
        <v>Fone de Ouvido</v>
      </c>
      <c r="D5" s="9">
        <f>VLOOKUP(tab_vendasEX3[[#This Row],[CODIGO_PRODUTO]],tab_produtos[],3,0)</f>
        <v>200</v>
      </c>
      <c r="E5">
        <v>4</v>
      </c>
      <c r="F5" s="6">
        <f>tab_vendasEX3[[#This Row],[PREÇO_UNITÁRIO]]*tab_vendasEX3[[#This Row],[QUANTIDADE]]</f>
        <v>800</v>
      </c>
      <c r="G5" t="s">
        <v>9</v>
      </c>
      <c r="H5" s="8">
        <v>45301</v>
      </c>
      <c r="I5" t="str">
        <f>INDEX(tab_filiais[CIDADE],MATCH(tab_vendasEX3[[#This Row],[CODIGO_FILIAL]],tab_filiais[CODIGO_FILIAL],0))</f>
        <v>Canoas</v>
      </c>
      <c r="J5" t="str">
        <f>INDEX(tab_filiais[ESTADO],MATCH(tab_vendasEX3[[#This Row],[CODIGO_FILIAL]],tab_filiais[CODIGO_FILIAL],0))</f>
        <v>RS</v>
      </c>
      <c r="L5" s="33"/>
    </row>
    <row r="6" spans="1:12" x14ac:dyDescent="0.3">
      <c r="A6" t="s">
        <v>11</v>
      </c>
      <c r="B6" s="5">
        <v>1010</v>
      </c>
      <c r="C6" t="str">
        <f>VLOOKUP(tab_vendasEX3[[#This Row],[CODIGO_PRODUTO]],tab_produtos[],2,0)</f>
        <v>Smartwatch</v>
      </c>
      <c r="D6" s="9">
        <f>VLOOKUP(tab_vendasEX3[[#This Row],[CODIGO_PRODUTO]],tab_produtos[],3,0)</f>
        <v>800</v>
      </c>
      <c r="E6">
        <v>8</v>
      </c>
      <c r="F6" s="6">
        <f>tab_vendasEX3[[#This Row],[PREÇO_UNITÁRIO]]*tab_vendasEX3[[#This Row],[QUANTIDADE]]</f>
        <v>6400</v>
      </c>
      <c r="G6" t="s">
        <v>9</v>
      </c>
      <c r="H6" s="8">
        <v>45302</v>
      </c>
      <c r="I6" t="str">
        <f>INDEX(tab_filiais[CIDADE],MATCH(tab_vendasEX3[[#This Row],[CODIGO_FILIAL]],tab_filiais[CODIGO_FILIAL],0))</f>
        <v>Canoas</v>
      </c>
      <c r="J6" t="str">
        <f>INDEX(tab_filiais[ESTADO],MATCH(tab_vendasEX3[[#This Row],[CODIGO_FILIAL]],tab_filiais[CODIGO_FILIAL],0))</f>
        <v>RS</v>
      </c>
    </row>
    <row r="7" spans="1:12" x14ac:dyDescent="0.3">
      <c r="A7" t="s">
        <v>13</v>
      </c>
      <c r="B7" s="5">
        <v>1009</v>
      </c>
      <c r="C7" t="str">
        <f>VLOOKUP(tab_vendasEX3[[#This Row],[CODIGO_PRODUTO]],tab_produtos[],2,0)</f>
        <v>Fone de Ouvido</v>
      </c>
      <c r="D7" s="9">
        <f>VLOOKUP(tab_vendasEX3[[#This Row],[CODIGO_PRODUTO]],tab_produtos[],3,0)</f>
        <v>200</v>
      </c>
      <c r="E7">
        <v>4</v>
      </c>
      <c r="F7" s="6">
        <f>tab_vendasEX3[[#This Row],[PREÇO_UNITÁRIO]]*tab_vendasEX3[[#This Row],[QUANTIDADE]]</f>
        <v>800</v>
      </c>
      <c r="G7" t="s">
        <v>12</v>
      </c>
      <c r="H7" s="8">
        <v>45305</v>
      </c>
      <c r="I7" t="str">
        <f>INDEX(tab_filiais[CIDADE],MATCH(tab_vendasEX3[[#This Row],[CODIGO_FILIAL]],tab_filiais[CODIGO_FILIAL],0))</f>
        <v>Ribeirão Preto</v>
      </c>
      <c r="J7" t="str">
        <f>INDEX(tab_filiais[ESTADO],MATCH(tab_vendasEX3[[#This Row],[CODIGO_FILIAL]],tab_filiais[CODIGO_FILIAL],0))</f>
        <v>SP</v>
      </c>
      <c r="L7" s="33"/>
    </row>
    <row r="8" spans="1:12" x14ac:dyDescent="0.3">
      <c r="A8" t="s">
        <v>15</v>
      </c>
      <c r="B8" s="5">
        <v>1007</v>
      </c>
      <c r="C8" t="str">
        <f>VLOOKUP(tab_vendasEX3[[#This Row],[CODIGO_PRODUTO]],tab_produtos[],2,0)</f>
        <v>Impressora</v>
      </c>
      <c r="D8" s="9">
        <f>VLOOKUP(tab_vendasEX3[[#This Row],[CODIGO_PRODUTO]],tab_produtos[],3,0)</f>
        <v>600</v>
      </c>
      <c r="E8">
        <v>10</v>
      </c>
      <c r="F8" s="6">
        <f>tab_vendasEX3[[#This Row],[PREÇO_UNITÁRIO]]*tab_vendasEX3[[#This Row],[QUANTIDADE]]</f>
        <v>6000</v>
      </c>
      <c r="G8" t="s">
        <v>14</v>
      </c>
      <c r="H8" s="8">
        <v>45314</v>
      </c>
      <c r="I8" t="str">
        <f>INDEX(tab_filiais[CIDADE],MATCH(tab_vendasEX3[[#This Row],[CODIGO_FILIAL]],tab_filiais[CODIGO_FILIAL],0))</f>
        <v>Novo Hamburgo</v>
      </c>
      <c r="J8" t="str">
        <f>INDEX(tab_filiais[ESTADO],MATCH(tab_vendasEX3[[#This Row],[CODIGO_FILIAL]],tab_filiais[CODIGO_FILIAL],0))</f>
        <v>RS</v>
      </c>
    </row>
    <row r="9" spans="1:12" x14ac:dyDescent="0.3">
      <c r="A9" t="s">
        <v>17</v>
      </c>
      <c r="B9" s="5">
        <v>1009</v>
      </c>
      <c r="C9" t="str">
        <f>VLOOKUP(tab_vendasEX3[[#This Row],[CODIGO_PRODUTO]],tab_produtos[],2,0)</f>
        <v>Fone de Ouvido</v>
      </c>
      <c r="D9" s="9">
        <f>VLOOKUP(tab_vendasEX3[[#This Row],[CODIGO_PRODUTO]],tab_produtos[],3,0)</f>
        <v>200</v>
      </c>
      <c r="E9">
        <v>4</v>
      </c>
      <c r="F9" s="6">
        <f>tab_vendasEX3[[#This Row],[PREÇO_UNITÁRIO]]*tab_vendasEX3[[#This Row],[QUANTIDADE]]</f>
        <v>800</v>
      </c>
      <c r="G9" t="s">
        <v>16</v>
      </c>
      <c r="H9" s="8">
        <v>45316</v>
      </c>
      <c r="I9" t="str">
        <f>INDEX(tab_filiais[CIDADE],MATCH(tab_vendasEX3[[#This Row],[CODIGO_FILIAL]],tab_filiais[CODIGO_FILIAL],0))</f>
        <v>Porto Alegre</v>
      </c>
      <c r="J9" t="str">
        <f>INDEX(tab_filiais[ESTADO],MATCH(tab_vendasEX3[[#This Row],[CODIGO_FILIAL]],tab_filiais[CODIGO_FILIAL],0))</f>
        <v>RS</v>
      </c>
    </row>
    <row r="10" spans="1:12" x14ac:dyDescent="0.3">
      <c r="A10" t="s">
        <v>19</v>
      </c>
      <c r="B10" s="5">
        <v>1020</v>
      </c>
      <c r="C10" t="str">
        <f>VLOOKUP(tab_vendasEX3[[#This Row],[CODIGO_PRODUTO]],tab_produtos[],2,0)</f>
        <v>Adaptador HDMI</v>
      </c>
      <c r="D10" s="9">
        <f>VLOOKUP(tab_vendasEX3[[#This Row],[CODIGO_PRODUTO]],tab_produtos[],3,0)</f>
        <v>60</v>
      </c>
      <c r="E10">
        <v>7</v>
      </c>
      <c r="F10" s="6">
        <f>tab_vendasEX3[[#This Row],[PREÇO_UNITÁRIO]]*tab_vendasEX3[[#This Row],[QUANTIDADE]]</f>
        <v>420</v>
      </c>
      <c r="G10" t="s">
        <v>18</v>
      </c>
      <c r="H10" s="8">
        <v>45317</v>
      </c>
      <c r="I10" t="str">
        <f>INDEX(tab_filiais[CIDADE],MATCH(tab_vendasEX3[[#This Row],[CODIGO_FILIAL]],tab_filiais[CODIGO_FILIAL],0))</f>
        <v>Rio de Janeiro</v>
      </c>
      <c r="J10" t="str">
        <f>INDEX(tab_filiais[ESTADO],MATCH(tab_vendasEX3[[#This Row],[CODIGO_FILIAL]],tab_filiais[CODIGO_FILIAL],0))</f>
        <v>RJ</v>
      </c>
    </row>
    <row r="11" spans="1:12" x14ac:dyDescent="0.3">
      <c r="A11" t="s">
        <v>20</v>
      </c>
      <c r="B11" s="5">
        <v>1004</v>
      </c>
      <c r="C11" t="str">
        <f>VLOOKUP(tab_vendasEX3[[#This Row],[CODIGO_PRODUTO]],tab_produtos[],2,0)</f>
        <v>Teclado</v>
      </c>
      <c r="D11" s="9">
        <f>VLOOKUP(tab_vendasEX3[[#This Row],[CODIGO_PRODUTO]],tab_produtos[],3,0)</f>
        <v>150</v>
      </c>
      <c r="E11">
        <v>8</v>
      </c>
      <c r="F11" s="6">
        <f>tab_vendasEX3[[#This Row],[PREÇO_UNITÁRIO]]*tab_vendasEX3[[#This Row],[QUANTIDADE]]</f>
        <v>1200</v>
      </c>
      <c r="G11" t="s">
        <v>14</v>
      </c>
      <c r="H11" s="8">
        <v>45317</v>
      </c>
      <c r="I11" t="str">
        <f>INDEX(tab_filiais[CIDADE],MATCH(tab_vendasEX3[[#This Row],[CODIGO_FILIAL]],tab_filiais[CODIGO_FILIAL],0))</f>
        <v>Novo Hamburgo</v>
      </c>
      <c r="J11" t="str">
        <f>INDEX(tab_filiais[ESTADO],MATCH(tab_vendasEX3[[#This Row],[CODIGO_FILIAL]],tab_filiais[CODIGO_FILIAL],0))</f>
        <v>RS</v>
      </c>
    </row>
    <row r="12" spans="1:12" x14ac:dyDescent="0.3">
      <c r="A12" t="s">
        <v>21</v>
      </c>
      <c r="B12" s="5">
        <v>1013</v>
      </c>
      <c r="C12" t="str">
        <f>VLOOKUP(tab_vendasEX3[[#This Row],[CODIGO_PRODUTO]],tab_produtos[],2,0)</f>
        <v>Roteador</v>
      </c>
      <c r="D12" s="9">
        <f>VLOOKUP(tab_vendasEX3[[#This Row],[CODIGO_PRODUTO]],tab_produtos[],3,0)</f>
        <v>180</v>
      </c>
      <c r="E12">
        <v>10</v>
      </c>
      <c r="F12" s="6">
        <f>tab_vendasEX3[[#This Row],[PREÇO_UNITÁRIO]]*tab_vendasEX3[[#This Row],[QUANTIDADE]]</f>
        <v>1800</v>
      </c>
      <c r="G12" t="s">
        <v>12</v>
      </c>
      <c r="H12" s="8">
        <v>45317</v>
      </c>
      <c r="I12" t="str">
        <f>INDEX(tab_filiais[CIDADE],MATCH(tab_vendasEX3[[#This Row],[CODIGO_FILIAL]],tab_filiais[CODIGO_FILIAL],0))</f>
        <v>Ribeirão Preto</v>
      </c>
      <c r="J12" t="str">
        <f>INDEX(tab_filiais[ESTADO],MATCH(tab_vendasEX3[[#This Row],[CODIGO_FILIAL]],tab_filiais[CODIGO_FILIAL],0))</f>
        <v>SP</v>
      </c>
    </row>
    <row r="13" spans="1:12" x14ac:dyDescent="0.3">
      <c r="A13" t="s">
        <v>22</v>
      </c>
      <c r="B13" s="5">
        <v>1018</v>
      </c>
      <c r="C13" t="str">
        <f>VLOOKUP(tab_vendasEX3[[#This Row],[CODIGO_PRODUTO]],tab_produtos[],2,0)</f>
        <v>Projetor</v>
      </c>
      <c r="D13" s="9">
        <f>VLOOKUP(tab_vendasEX3[[#This Row],[CODIGO_PRODUTO]],tab_produtos[],3,0)</f>
        <v>1800</v>
      </c>
      <c r="E13">
        <v>4</v>
      </c>
      <c r="F13" s="6">
        <f>tab_vendasEX3[[#This Row],[PREÇO_UNITÁRIO]]*tab_vendasEX3[[#This Row],[QUANTIDADE]]</f>
        <v>7200</v>
      </c>
      <c r="G13" t="s">
        <v>14</v>
      </c>
      <c r="H13" s="8">
        <v>45318</v>
      </c>
      <c r="I13" t="str">
        <f>INDEX(tab_filiais[CIDADE],MATCH(tab_vendasEX3[[#This Row],[CODIGO_FILIAL]],tab_filiais[CODIGO_FILIAL],0))</f>
        <v>Novo Hamburgo</v>
      </c>
      <c r="J13" t="str">
        <f>INDEX(tab_filiais[ESTADO],MATCH(tab_vendasEX3[[#This Row],[CODIGO_FILIAL]],tab_filiais[CODIGO_FILIAL],0))</f>
        <v>RS</v>
      </c>
    </row>
    <row r="14" spans="1:12" x14ac:dyDescent="0.3">
      <c r="A14" t="s">
        <v>23</v>
      </c>
      <c r="B14" s="5">
        <v>1012</v>
      </c>
      <c r="C14" t="str">
        <f>VLOOKUP(tab_vendasEX3[[#This Row],[CODIGO_PRODUTO]],tab_produtos[],2,0)</f>
        <v>Pen Drive</v>
      </c>
      <c r="D14" s="9">
        <f>VLOOKUP(tab_vendasEX3[[#This Row],[CODIGO_PRODUTO]],tab_produtos[],3,0)</f>
        <v>50</v>
      </c>
      <c r="E14">
        <v>8</v>
      </c>
      <c r="F14" s="6">
        <f>tab_vendasEX3[[#This Row],[PREÇO_UNITÁRIO]]*tab_vendasEX3[[#This Row],[QUANTIDADE]]</f>
        <v>400</v>
      </c>
      <c r="G14" t="s">
        <v>14</v>
      </c>
      <c r="H14" s="8">
        <v>45320</v>
      </c>
      <c r="I14" t="str">
        <f>INDEX(tab_filiais[CIDADE],MATCH(tab_vendasEX3[[#This Row],[CODIGO_FILIAL]],tab_filiais[CODIGO_FILIAL],0))</f>
        <v>Novo Hamburgo</v>
      </c>
      <c r="J14" t="str">
        <f>INDEX(tab_filiais[ESTADO],MATCH(tab_vendasEX3[[#This Row],[CODIGO_FILIAL]],tab_filiais[CODIGO_FILIAL],0))</f>
        <v>RS</v>
      </c>
    </row>
    <row r="15" spans="1:12" x14ac:dyDescent="0.3">
      <c r="A15" t="s">
        <v>25</v>
      </c>
      <c r="B15" s="5">
        <v>1014</v>
      </c>
      <c r="C15" t="str">
        <f>VLOOKUP(tab_vendasEX3[[#This Row],[CODIGO_PRODUTO]],tab_produtos[],2,0)</f>
        <v>Microfone</v>
      </c>
      <c r="D15" s="9">
        <f>VLOOKUP(tab_vendasEX3[[#This Row],[CODIGO_PRODUTO]],tab_produtos[],3,0)</f>
        <v>150</v>
      </c>
      <c r="E15">
        <v>2</v>
      </c>
      <c r="F15" s="6">
        <f>tab_vendasEX3[[#This Row],[PREÇO_UNITÁRIO]]*tab_vendasEX3[[#This Row],[QUANTIDADE]]</f>
        <v>300</v>
      </c>
      <c r="G15" t="s">
        <v>24</v>
      </c>
      <c r="H15" s="8">
        <v>45324</v>
      </c>
      <c r="I15" t="str">
        <f>INDEX(tab_filiais[CIDADE],MATCH(tab_vendasEX3[[#This Row],[CODIGO_FILIAL]],tab_filiais[CODIGO_FILIAL],0))</f>
        <v>Petrópolis</v>
      </c>
      <c r="J15" t="str">
        <f>INDEX(tab_filiais[ESTADO],MATCH(tab_vendasEX3[[#This Row],[CODIGO_FILIAL]],tab_filiais[CODIGO_FILIAL],0))</f>
        <v>RJ</v>
      </c>
    </row>
    <row r="16" spans="1:12" x14ac:dyDescent="0.3">
      <c r="A16" t="s">
        <v>26</v>
      </c>
      <c r="B16" s="5">
        <v>1015</v>
      </c>
      <c r="C16" t="str">
        <f>VLOOKUP(tab_vendasEX3[[#This Row],[CODIGO_PRODUTO]],tab_produtos[],2,0)</f>
        <v>Carregador</v>
      </c>
      <c r="D16" s="9">
        <f>VLOOKUP(tab_vendasEX3[[#This Row],[CODIGO_PRODUTO]],tab_produtos[],3,0)</f>
        <v>100</v>
      </c>
      <c r="E16">
        <v>1</v>
      </c>
      <c r="F16" s="6">
        <f>tab_vendasEX3[[#This Row],[PREÇO_UNITÁRIO]]*tab_vendasEX3[[#This Row],[QUANTIDADE]]</f>
        <v>100</v>
      </c>
      <c r="G16" t="s">
        <v>16</v>
      </c>
      <c r="H16" s="8">
        <v>45332</v>
      </c>
      <c r="I16" t="str">
        <f>INDEX(tab_filiais[CIDADE],MATCH(tab_vendasEX3[[#This Row],[CODIGO_FILIAL]],tab_filiais[CODIGO_FILIAL],0))</f>
        <v>Porto Alegre</v>
      </c>
      <c r="J16" t="str">
        <f>INDEX(tab_filiais[ESTADO],MATCH(tab_vendasEX3[[#This Row],[CODIGO_FILIAL]],tab_filiais[CODIGO_FILIAL],0))</f>
        <v>RS</v>
      </c>
    </row>
    <row r="17" spans="1:10" x14ac:dyDescent="0.3">
      <c r="A17" t="s">
        <v>27</v>
      </c>
      <c r="B17" s="5">
        <v>1019</v>
      </c>
      <c r="C17" t="str">
        <f>VLOOKUP(tab_vendasEX3[[#This Row],[CODIGO_PRODUTO]],tab_produtos[],2,0)</f>
        <v>Joystick</v>
      </c>
      <c r="D17" s="9">
        <f>VLOOKUP(tab_vendasEX3[[#This Row],[CODIGO_PRODUTO]],tab_produtos[],3,0)</f>
        <v>250</v>
      </c>
      <c r="E17">
        <v>9</v>
      </c>
      <c r="F17" s="6">
        <f>tab_vendasEX3[[#This Row],[PREÇO_UNITÁRIO]]*tab_vendasEX3[[#This Row],[QUANTIDADE]]</f>
        <v>2250</v>
      </c>
      <c r="G17" t="s">
        <v>12</v>
      </c>
      <c r="H17" s="8">
        <v>45343</v>
      </c>
      <c r="I17" t="str">
        <f>INDEX(tab_filiais[CIDADE],MATCH(tab_vendasEX3[[#This Row],[CODIGO_FILIAL]],tab_filiais[CODIGO_FILIAL],0))</f>
        <v>Ribeirão Preto</v>
      </c>
      <c r="J17" t="str">
        <f>INDEX(tab_filiais[ESTADO],MATCH(tab_vendasEX3[[#This Row],[CODIGO_FILIAL]],tab_filiais[CODIGO_FILIAL],0))</f>
        <v>SP</v>
      </c>
    </row>
    <row r="18" spans="1:10" x14ac:dyDescent="0.3">
      <c r="A18" t="s">
        <v>28</v>
      </c>
      <c r="B18" s="5">
        <v>1003</v>
      </c>
      <c r="C18" t="str">
        <f>VLOOKUP(tab_vendasEX3[[#This Row],[CODIGO_PRODUTO]],tab_produtos[],2,0)</f>
        <v>Tablet</v>
      </c>
      <c r="D18" s="9">
        <f>VLOOKUP(tab_vendasEX3[[#This Row],[CODIGO_PRODUTO]],tab_produtos[],3,0)</f>
        <v>1200</v>
      </c>
      <c r="E18">
        <v>7</v>
      </c>
      <c r="F18" s="6">
        <f>tab_vendasEX3[[#This Row],[PREÇO_UNITÁRIO]]*tab_vendasEX3[[#This Row],[QUANTIDADE]]</f>
        <v>8400</v>
      </c>
      <c r="G18" t="s">
        <v>18</v>
      </c>
      <c r="H18" s="8">
        <v>45344</v>
      </c>
      <c r="I18" t="str">
        <f>INDEX(tab_filiais[CIDADE],MATCH(tab_vendasEX3[[#This Row],[CODIGO_FILIAL]],tab_filiais[CODIGO_FILIAL],0))</f>
        <v>Rio de Janeiro</v>
      </c>
      <c r="J18" t="str">
        <f>INDEX(tab_filiais[ESTADO],MATCH(tab_vendasEX3[[#This Row],[CODIGO_FILIAL]],tab_filiais[CODIGO_FILIAL],0))</f>
        <v>RJ</v>
      </c>
    </row>
    <row r="19" spans="1:10" x14ac:dyDescent="0.3">
      <c r="A19" t="s">
        <v>29</v>
      </c>
      <c r="B19" s="5">
        <v>1011</v>
      </c>
      <c r="C19" t="str">
        <f>VLOOKUP(tab_vendasEX3[[#This Row],[CODIGO_PRODUTO]],tab_produtos[],2,0)</f>
        <v>HD Externo</v>
      </c>
      <c r="D19" s="9">
        <f>VLOOKUP(tab_vendasEX3[[#This Row],[CODIGO_PRODUTO]],tab_produtos[],3,0)</f>
        <v>300</v>
      </c>
      <c r="E19">
        <v>10</v>
      </c>
      <c r="F19" s="6">
        <f>tab_vendasEX3[[#This Row],[PREÇO_UNITÁRIO]]*tab_vendasEX3[[#This Row],[QUANTIDADE]]</f>
        <v>3000</v>
      </c>
      <c r="G19" t="s">
        <v>6</v>
      </c>
      <c r="H19" s="8">
        <v>45345</v>
      </c>
      <c r="I19" t="str">
        <f>INDEX(tab_filiais[CIDADE],MATCH(tab_vendasEX3[[#This Row],[CODIGO_FILIAL]],tab_filiais[CODIGO_FILIAL],0))</f>
        <v>São Paulo</v>
      </c>
      <c r="J19" t="str">
        <f>INDEX(tab_filiais[ESTADO],MATCH(tab_vendasEX3[[#This Row],[CODIGO_FILIAL]],tab_filiais[CODIGO_FILIAL],0))</f>
        <v>SP</v>
      </c>
    </row>
    <row r="20" spans="1:10" x14ac:dyDescent="0.3">
      <c r="A20" t="s">
        <v>30</v>
      </c>
      <c r="B20" s="5">
        <v>1008</v>
      </c>
      <c r="C20" t="str">
        <f>VLOOKUP(tab_vendasEX3[[#This Row],[CODIGO_PRODUTO]],tab_produtos[],2,0)</f>
        <v>Câmera</v>
      </c>
      <c r="D20" s="9">
        <f>VLOOKUP(tab_vendasEX3[[#This Row],[CODIGO_PRODUTO]],tab_produtos[],3,0)</f>
        <v>1200</v>
      </c>
      <c r="E20">
        <v>4</v>
      </c>
      <c r="F20" s="6">
        <f>tab_vendasEX3[[#This Row],[PREÇO_UNITÁRIO]]*tab_vendasEX3[[#This Row],[QUANTIDADE]]</f>
        <v>4800</v>
      </c>
      <c r="G20" t="s">
        <v>4</v>
      </c>
      <c r="H20" s="8">
        <v>45345</v>
      </c>
      <c r="I20" t="str">
        <f>INDEX(tab_filiais[CIDADE],MATCH(tab_vendasEX3[[#This Row],[CODIGO_FILIAL]],tab_filiais[CODIGO_FILIAL],0))</f>
        <v>Nova Iguaçu</v>
      </c>
      <c r="J20" t="str">
        <f>INDEX(tab_filiais[ESTADO],MATCH(tab_vendasEX3[[#This Row],[CODIGO_FILIAL]],tab_filiais[CODIGO_FILIAL],0))</f>
        <v>RJ</v>
      </c>
    </row>
    <row r="21" spans="1:10" x14ac:dyDescent="0.3">
      <c r="A21" t="s">
        <v>31</v>
      </c>
      <c r="B21" s="5">
        <v>1015</v>
      </c>
      <c r="C21" t="str">
        <f>VLOOKUP(tab_vendasEX3[[#This Row],[CODIGO_PRODUTO]],tab_produtos[],2,0)</f>
        <v>Carregador</v>
      </c>
      <c r="D21" s="9">
        <f>VLOOKUP(tab_vendasEX3[[#This Row],[CODIGO_PRODUTO]],tab_produtos[],3,0)</f>
        <v>100</v>
      </c>
      <c r="E21">
        <v>4</v>
      </c>
      <c r="F21" s="6">
        <f>tab_vendasEX3[[#This Row],[PREÇO_UNITÁRIO]]*tab_vendasEX3[[#This Row],[QUANTIDADE]]</f>
        <v>400</v>
      </c>
      <c r="G21" t="s">
        <v>4</v>
      </c>
      <c r="H21" s="8">
        <v>45348</v>
      </c>
      <c r="I21" t="str">
        <f>INDEX(tab_filiais[CIDADE],MATCH(tab_vendasEX3[[#This Row],[CODIGO_FILIAL]],tab_filiais[CODIGO_FILIAL],0))</f>
        <v>Nova Iguaçu</v>
      </c>
      <c r="J21" t="str">
        <f>INDEX(tab_filiais[ESTADO],MATCH(tab_vendasEX3[[#This Row],[CODIGO_FILIAL]],tab_filiais[CODIGO_FILIAL],0))</f>
        <v>RJ</v>
      </c>
    </row>
    <row r="22" spans="1:10" x14ac:dyDescent="0.3">
      <c r="A22" t="s">
        <v>32</v>
      </c>
      <c r="B22" s="5">
        <v>1011</v>
      </c>
      <c r="C22" t="str">
        <f>VLOOKUP(tab_vendasEX3[[#This Row],[CODIGO_PRODUTO]],tab_produtos[],2,0)</f>
        <v>HD Externo</v>
      </c>
      <c r="D22" s="9">
        <f>VLOOKUP(tab_vendasEX3[[#This Row],[CODIGO_PRODUTO]],tab_produtos[],3,0)</f>
        <v>300</v>
      </c>
      <c r="E22">
        <v>2</v>
      </c>
      <c r="F22" s="6">
        <f>tab_vendasEX3[[#This Row],[PREÇO_UNITÁRIO]]*tab_vendasEX3[[#This Row],[QUANTIDADE]]</f>
        <v>600</v>
      </c>
      <c r="G22" t="s">
        <v>14</v>
      </c>
      <c r="H22" s="8">
        <v>45348</v>
      </c>
      <c r="I22" t="str">
        <f>INDEX(tab_filiais[CIDADE],MATCH(tab_vendasEX3[[#This Row],[CODIGO_FILIAL]],tab_filiais[CODIGO_FILIAL],0))</f>
        <v>Novo Hamburgo</v>
      </c>
      <c r="J22" t="str">
        <f>INDEX(tab_filiais[ESTADO],MATCH(tab_vendasEX3[[#This Row],[CODIGO_FILIAL]],tab_filiais[CODIGO_FILIAL],0))</f>
        <v>RS</v>
      </c>
    </row>
    <row r="23" spans="1:10" x14ac:dyDescent="0.3">
      <c r="A23" t="s">
        <v>33</v>
      </c>
      <c r="B23" s="5">
        <v>1003</v>
      </c>
      <c r="C23" t="str">
        <f>VLOOKUP(tab_vendasEX3[[#This Row],[CODIGO_PRODUTO]],tab_produtos[],2,0)</f>
        <v>Tablet</v>
      </c>
      <c r="D23" s="9">
        <f>VLOOKUP(tab_vendasEX3[[#This Row],[CODIGO_PRODUTO]],tab_produtos[],3,0)</f>
        <v>1200</v>
      </c>
      <c r="E23">
        <v>9</v>
      </c>
      <c r="F23" s="6">
        <f>tab_vendasEX3[[#This Row],[PREÇO_UNITÁRIO]]*tab_vendasEX3[[#This Row],[QUANTIDADE]]</f>
        <v>10800</v>
      </c>
      <c r="G23" t="s">
        <v>6</v>
      </c>
      <c r="H23" s="8">
        <v>45352</v>
      </c>
      <c r="I23" t="str">
        <f>INDEX(tab_filiais[CIDADE],MATCH(tab_vendasEX3[[#This Row],[CODIGO_FILIAL]],tab_filiais[CODIGO_FILIAL],0))</f>
        <v>São Paulo</v>
      </c>
      <c r="J23" t="str">
        <f>INDEX(tab_filiais[ESTADO],MATCH(tab_vendasEX3[[#This Row],[CODIGO_FILIAL]],tab_filiais[CODIGO_FILIAL],0))</f>
        <v>SP</v>
      </c>
    </row>
    <row r="24" spans="1:10" x14ac:dyDescent="0.3">
      <c r="A24" t="s">
        <v>35</v>
      </c>
      <c r="B24" s="5">
        <v>1018</v>
      </c>
      <c r="C24" t="str">
        <f>VLOOKUP(tab_vendasEX3[[#This Row],[CODIGO_PRODUTO]],tab_produtos[],2,0)</f>
        <v>Projetor</v>
      </c>
      <c r="D24" s="9">
        <f>VLOOKUP(tab_vendasEX3[[#This Row],[CODIGO_PRODUTO]],tab_produtos[],3,0)</f>
        <v>1800</v>
      </c>
      <c r="E24">
        <v>6</v>
      </c>
      <c r="F24" s="6">
        <f>tab_vendasEX3[[#This Row],[PREÇO_UNITÁRIO]]*tab_vendasEX3[[#This Row],[QUANTIDADE]]</f>
        <v>10800</v>
      </c>
      <c r="G24" t="s">
        <v>34</v>
      </c>
      <c r="H24" s="8">
        <v>45354</v>
      </c>
      <c r="I24" t="str">
        <f>INDEX(tab_filiais[CIDADE],MATCH(tab_vendasEX3[[#This Row],[CODIGO_FILIAL]],tab_filiais[CODIGO_FILIAL],0))</f>
        <v>Campinas</v>
      </c>
      <c r="J24" t="str">
        <f>INDEX(tab_filiais[ESTADO],MATCH(tab_vendasEX3[[#This Row],[CODIGO_FILIAL]],tab_filiais[CODIGO_FILIAL],0))</f>
        <v>SP</v>
      </c>
    </row>
    <row r="25" spans="1:10" x14ac:dyDescent="0.3">
      <c r="A25" t="s">
        <v>36</v>
      </c>
      <c r="B25" s="5">
        <v>1008</v>
      </c>
      <c r="C25" t="str">
        <f>VLOOKUP(tab_vendasEX3[[#This Row],[CODIGO_PRODUTO]],tab_produtos[],2,0)</f>
        <v>Câmera</v>
      </c>
      <c r="D25" s="9">
        <f>VLOOKUP(tab_vendasEX3[[#This Row],[CODIGO_PRODUTO]],tab_produtos[],3,0)</f>
        <v>1200</v>
      </c>
      <c r="E25">
        <v>9</v>
      </c>
      <c r="F25" s="6">
        <f>tab_vendasEX3[[#This Row],[PREÇO_UNITÁRIO]]*tab_vendasEX3[[#This Row],[QUANTIDADE]]</f>
        <v>10800</v>
      </c>
      <c r="G25" t="s">
        <v>12</v>
      </c>
      <c r="H25" s="8">
        <v>45372</v>
      </c>
      <c r="I25" t="str">
        <f>INDEX(tab_filiais[CIDADE],MATCH(tab_vendasEX3[[#This Row],[CODIGO_FILIAL]],tab_filiais[CODIGO_FILIAL],0))</f>
        <v>Ribeirão Preto</v>
      </c>
      <c r="J25" t="str">
        <f>INDEX(tab_filiais[ESTADO],MATCH(tab_vendasEX3[[#This Row],[CODIGO_FILIAL]],tab_filiais[CODIGO_FILIAL],0))</f>
        <v>SP</v>
      </c>
    </row>
    <row r="26" spans="1:10" x14ac:dyDescent="0.3">
      <c r="A26" t="s">
        <v>37</v>
      </c>
      <c r="B26" s="5">
        <v>1011</v>
      </c>
      <c r="C26" t="str">
        <f>VLOOKUP(tab_vendasEX3[[#This Row],[CODIGO_PRODUTO]],tab_produtos[],2,0)</f>
        <v>HD Externo</v>
      </c>
      <c r="D26" s="9">
        <f>VLOOKUP(tab_vendasEX3[[#This Row],[CODIGO_PRODUTO]],tab_produtos[],3,0)</f>
        <v>300</v>
      </c>
      <c r="E26">
        <v>8</v>
      </c>
      <c r="F26" s="6">
        <f>tab_vendasEX3[[#This Row],[PREÇO_UNITÁRIO]]*tab_vendasEX3[[#This Row],[QUANTIDADE]]</f>
        <v>2400</v>
      </c>
      <c r="G26" t="s">
        <v>16</v>
      </c>
      <c r="H26" s="8">
        <v>45381</v>
      </c>
      <c r="I26" t="str">
        <f>INDEX(tab_filiais[CIDADE],MATCH(tab_vendasEX3[[#This Row],[CODIGO_FILIAL]],tab_filiais[CODIGO_FILIAL],0))</f>
        <v>Porto Alegre</v>
      </c>
      <c r="J26" t="str">
        <f>INDEX(tab_filiais[ESTADO],MATCH(tab_vendasEX3[[#This Row],[CODIGO_FILIAL]],tab_filiais[CODIGO_FILIAL],0))</f>
        <v>RS</v>
      </c>
    </row>
    <row r="27" spans="1:10" x14ac:dyDescent="0.3">
      <c r="A27" t="s">
        <v>38</v>
      </c>
      <c r="B27" s="5">
        <v>1007</v>
      </c>
      <c r="C27" t="str">
        <f>VLOOKUP(tab_vendasEX3[[#This Row],[CODIGO_PRODUTO]],tab_produtos[],2,0)</f>
        <v>Impressora</v>
      </c>
      <c r="D27" s="9">
        <f>VLOOKUP(tab_vendasEX3[[#This Row],[CODIGO_PRODUTO]],tab_produtos[],3,0)</f>
        <v>600</v>
      </c>
      <c r="E27">
        <v>8</v>
      </c>
      <c r="F27" s="6">
        <f>tab_vendasEX3[[#This Row],[PREÇO_UNITÁRIO]]*tab_vendasEX3[[#This Row],[QUANTIDADE]]</f>
        <v>4800</v>
      </c>
      <c r="G27" t="s">
        <v>4</v>
      </c>
      <c r="H27" s="8">
        <v>45382</v>
      </c>
      <c r="I27" t="str">
        <f>INDEX(tab_filiais[CIDADE],MATCH(tab_vendasEX3[[#This Row],[CODIGO_FILIAL]],tab_filiais[CODIGO_FILIAL],0))</f>
        <v>Nova Iguaçu</v>
      </c>
      <c r="J27" t="str">
        <f>INDEX(tab_filiais[ESTADO],MATCH(tab_vendasEX3[[#This Row],[CODIGO_FILIAL]],tab_filiais[CODIGO_FILIAL],0))</f>
        <v>RJ</v>
      </c>
    </row>
    <row r="28" spans="1:10" x14ac:dyDescent="0.3">
      <c r="A28" t="s">
        <v>39</v>
      </c>
      <c r="B28" s="5">
        <v>1016</v>
      </c>
      <c r="C28" t="str">
        <f>VLOOKUP(tab_vendasEX3[[#This Row],[CODIGO_PRODUTO]],tab_produtos[],2,0)</f>
        <v>Cabo USB</v>
      </c>
      <c r="D28" s="9">
        <f>VLOOKUP(tab_vendasEX3[[#This Row],[CODIGO_PRODUTO]],tab_produtos[],3,0)</f>
        <v>40</v>
      </c>
      <c r="E28">
        <v>10</v>
      </c>
      <c r="F28" s="6">
        <f>tab_vendasEX3[[#This Row],[PREÇO_UNITÁRIO]]*tab_vendasEX3[[#This Row],[QUANTIDADE]]</f>
        <v>400</v>
      </c>
      <c r="G28" t="s">
        <v>16</v>
      </c>
      <c r="H28" s="8">
        <v>45384</v>
      </c>
      <c r="I28" t="str">
        <f>INDEX(tab_filiais[CIDADE],MATCH(tab_vendasEX3[[#This Row],[CODIGO_FILIAL]],tab_filiais[CODIGO_FILIAL],0))</f>
        <v>Porto Alegre</v>
      </c>
      <c r="J28" t="str">
        <f>INDEX(tab_filiais[ESTADO],MATCH(tab_vendasEX3[[#This Row],[CODIGO_FILIAL]],tab_filiais[CODIGO_FILIAL],0))</f>
        <v>RS</v>
      </c>
    </row>
    <row r="29" spans="1:10" x14ac:dyDescent="0.3">
      <c r="A29" t="s">
        <v>40</v>
      </c>
      <c r="B29" s="5">
        <v>1013</v>
      </c>
      <c r="C29" t="str">
        <f>VLOOKUP(tab_vendasEX3[[#This Row],[CODIGO_PRODUTO]],tab_produtos[],2,0)</f>
        <v>Roteador</v>
      </c>
      <c r="D29" s="9">
        <f>VLOOKUP(tab_vendasEX3[[#This Row],[CODIGO_PRODUTO]],tab_produtos[],3,0)</f>
        <v>180</v>
      </c>
      <c r="E29">
        <v>1</v>
      </c>
      <c r="F29" s="6">
        <f>tab_vendasEX3[[#This Row],[PREÇO_UNITÁRIO]]*tab_vendasEX3[[#This Row],[QUANTIDADE]]</f>
        <v>180</v>
      </c>
      <c r="G29" t="s">
        <v>24</v>
      </c>
      <c r="H29" s="8">
        <v>45392</v>
      </c>
      <c r="I29" t="str">
        <f>INDEX(tab_filiais[CIDADE],MATCH(tab_vendasEX3[[#This Row],[CODIGO_FILIAL]],tab_filiais[CODIGO_FILIAL],0))</f>
        <v>Petrópolis</v>
      </c>
      <c r="J29" t="str">
        <f>INDEX(tab_filiais[ESTADO],MATCH(tab_vendasEX3[[#This Row],[CODIGO_FILIAL]],tab_filiais[CODIGO_FILIAL],0))</f>
        <v>RJ</v>
      </c>
    </row>
    <row r="30" spans="1:10" x14ac:dyDescent="0.3">
      <c r="A30" t="s">
        <v>41</v>
      </c>
      <c r="B30" s="5">
        <v>1010</v>
      </c>
      <c r="C30" t="str">
        <f>VLOOKUP(tab_vendasEX3[[#This Row],[CODIGO_PRODUTO]],tab_produtos[],2,0)</f>
        <v>Smartwatch</v>
      </c>
      <c r="D30" s="9">
        <f>VLOOKUP(tab_vendasEX3[[#This Row],[CODIGO_PRODUTO]],tab_produtos[],3,0)</f>
        <v>800</v>
      </c>
      <c r="E30">
        <v>6</v>
      </c>
      <c r="F30" s="6">
        <f>tab_vendasEX3[[#This Row],[PREÇO_UNITÁRIO]]*tab_vendasEX3[[#This Row],[QUANTIDADE]]</f>
        <v>4800</v>
      </c>
      <c r="G30" t="s">
        <v>24</v>
      </c>
      <c r="H30" s="8">
        <v>45396</v>
      </c>
      <c r="I30" t="str">
        <f>INDEX(tab_filiais[CIDADE],MATCH(tab_vendasEX3[[#This Row],[CODIGO_FILIAL]],tab_filiais[CODIGO_FILIAL],0))</f>
        <v>Petrópolis</v>
      </c>
      <c r="J30" t="str">
        <f>INDEX(tab_filiais[ESTADO],MATCH(tab_vendasEX3[[#This Row],[CODIGO_FILIAL]],tab_filiais[CODIGO_FILIAL],0))</f>
        <v>RJ</v>
      </c>
    </row>
    <row r="31" spans="1:10" x14ac:dyDescent="0.3">
      <c r="A31" t="s">
        <v>42</v>
      </c>
      <c r="B31" s="5">
        <v>1002</v>
      </c>
      <c r="C31" t="str">
        <f>VLOOKUP(tab_vendasEX3[[#This Row],[CODIGO_PRODUTO]],tab_produtos[],2,0)</f>
        <v>Smartphone</v>
      </c>
      <c r="D31" s="9">
        <f>VLOOKUP(tab_vendasEX3[[#This Row],[CODIGO_PRODUTO]],tab_produtos[],3,0)</f>
        <v>2500</v>
      </c>
      <c r="E31">
        <v>2</v>
      </c>
      <c r="F31" s="6">
        <f>tab_vendasEX3[[#This Row],[PREÇO_UNITÁRIO]]*tab_vendasEX3[[#This Row],[QUANTIDADE]]</f>
        <v>5000</v>
      </c>
      <c r="G31" t="s">
        <v>6</v>
      </c>
      <c r="H31" s="8">
        <v>45397</v>
      </c>
      <c r="I31" t="str">
        <f>INDEX(tab_filiais[CIDADE],MATCH(tab_vendasEX3[[#This Row],[CODIGO_FILIAL]],tab_filiais[CODIGO_FILIAL],0))</f>
        <v>São Paulo</v>
      </c>
      <c r="J31" t="str">
        <f>INDEX(tab_filiais[ESTADO],MATCH(tab_vendasEX3[[#This Row],[CODIGO_FILIAL]],tab_filiais[CODIGO_FILIAL],0))</f>
        <v>SP</v>
      </c>
    </row>
    <row r="32" spans="1:10" x14ac:dyDescent="0.3">
      <c r="A32" t="s">
        <v>43</v>
      </c>
      <c r="B32" s="5">
        <v>1007</v>
      </c>
      <c r="C32" t="str">
        <f>VLOOKUP(tab_vendasEX3[[#This Row],[CODIGO_PRODUTO]],tab_produtos[],2,0)</f>
        <v>Impressora</v>
      </c>
      <c r="D32" s="9">
        <f>VLOOKUP(tab_vendasEX3[[#This Row],[CODIGO_PRODUTO]],tab_produtos[],3,0)</f>
        <v>600</v>
      </c>
      <c r="E32">
        <v>1</v>
      </c>
      <c r="F32" s="6">
        <f>tab_vendasEX3[[#This Row],[PREÇO_UNITÁRIO]]*tab_vendasEX3[[#This Row],[QUANTIDADE]]</f>
        <v>600</v>
      </c>
      <c r="G32" t="s">
        <v>9</v>
      </c>
      <c r="H32" s="8">
        <v>45398</v>
      </c>
      <c r="I32" t="str">
        <f>INDEX(tab_filiais[CIDADE],MATCH(tab_vendasEX3[[#This Row],[CODIGO_FILIAL]],tab_filiais[CODIGO_FILIAL],0))</f>
        <v>Canoas</v>
      </c>
      <c r="J32" t="str">
        <f>INDEX(tab_filiais[ESTADO],MATCH(tab_vendasEX3[[#This Row],[CODIGO_FILIAL]],tab_filiais[CODIGO_FILIAL],0))</f>
        <v>RS</v>
      </c>
    </row>
    <row r="33" spans="1:10" x14ac:dyDescent="0.3">
      <c r="A33" t="s">
        <v>44</v>
      </c>
      <c r="B33" s="5">
        <v>1009</v>
      </c>
      <c r="C33" t="str">
        <f>VLOOKUP(tab_vendasEX3[[#This Row],[CODIGO_PRODUTO]],tab_produtos[],2,0)</f>
        <v>Fone de Ouvido</v>
      </c>
      <c r="D33" s="9">
        <f>VLOOKUP(tab_vendasEX3[[#This Row],[CODIGO_PRODUTO]],tab_produtos[],3,0)</f>
        <v>200</v>
      </c>
      <c r="E33">
        <v>9</v>
      </c>
      <c r="F33" s="6">
        <f>tab_vendasEX3[[#This Row],[PREÇO_UNITÁRIO]]*tab_vendasEX3[[#This Row],[QUANTIDADE]]</f>
        <v>1800</v>
      </c>
      <c r="G33" t="s">
        <v>34</v>
      </c>
      <c r="H33" s="8">
        <v>45401</v>
      </c>
      <c r="I33" t="str">
        <f>INDEX(tab_filiais[CIDADE],MATCH(tab_vendasEX3[[#This Row],[CODIGO_FILIAL]],tab_filiais[CODIGO_FILIAL],0))</f>
        <v>Campinas</v>
      </c>
      <c r="J33" t="str">
        <f>INDEX(tab_filiais[ESTADO],MATCH(tab_vendasEX3[[#This Row],[CODIGO_FILIAL]],tab_filiais[CODIGO_FILIAL],0))</f>
        <v>SP</v>
      </c>
    </row>
    <row r="34" spans="1:10" x14ac:dyDescent="0.3">
      <c r="A34" t="s">
        <v>45</v>
      </c>
      <c r="B34" s="5">
        <v>1005</v>
      </c>
      <c r="C34" t="str">
        <f>VLOOKUP(tab_vendasEX3[[#This Row],[CODIGO_PRODUTO]],tab_produtos[],2,0)</f>
        <v>Mouse</v>
      </c>
      <c r="D34" s="9">
        <f>VLOOKUP(tab_vendasEX3[[#This Row],[CODIGO_PRODUTO]],tab_produtos[],3,0)</f>
        <v>80</v>
      </c>
      <c r="E34">
        <v>6</v>
      </c>
      <c r="F34" s="6">
        <f>tab_vendasEX3[[#This Row],[PREÇO_UNITÁRIO]]*tab_vendasEX3[[#This Row],[QUANTIDADE]]</f>
        <v>480</v>
      </c>
      <c r="G34" t="s">
        <v>4</v>
      </c>
      <c r="H34" s="8">
        <v>45404</v>
      </c>
      <c r="I34" t="str">
        <f>INDEX(tab_filiais[CIDADE],MATCH(tab_vendasEX3[[#This Row],[CODIGO_FILIAL]],tab_filiais[CODIGO_FILIAL],0))</f>
        <v>Nova Iguaçu</v>
      </c>
      <c r="J34" t="str">
        <f>INDEX(tab_filiais[ESTADO],MATCH(tab_vendasEX3[[#This Row],[CODIGO_FILIAL]],tab_filiais[CODIGO_FILIAL],0))</f>
        <v>RJ</v>
      </c>
    </row>
    <row r="35" spans="1:10" x14ac:dyDescent="0.3">
      <c r="A35" t="s">
        <v>46</v>
      </c>
      <c r="B35" s="5">
        <v>1019</v>
      </c>
      <c r="C35" t="str">
        <f>VLOOKUP(tab_vendasEX3[[#This Row],[CODIGO_PRODUTO]],tab_produtos[],2,0)</f>
        <v>Joystick</v>
      </c>
      <c r="D35" s="9">
        <f>VLOOKUP(tab_vendasEX3[[#This Row],[CODIGO_PRODUTO]],tab_produtos[],3,0)</f>
        <v>250</v>
      </c>
      <c r="E35">
        <v>8</v>
      </c>
      <c r="F35" s="6">
        <f>tab_vendasEX3[[#This Row],[PREÇO_UNITÁRIO]]*tab_vendasEX3[[#This Row],[QUANTIDADE]]</f>
        <v>2000</v>
      </c>
      <c r="G35" t="s">
        <v>12</v>
      </c>
      <c r="H35" s="8">
        <v>45406</v>
      </c>
      <c r="I35" t="str">
        <f>INDEX(tab_filiais[CIDADE],MATCH(tab_vendasEX3[[#This Row],[CODIGO_FILIAL]],tab_filiais[CODIGO_FILIAL],0))</f>
        <v>Ribeirão Preto</v>
      </c>
      <c r="J35" t="str">
        <f>INDEX(tab_filiais[ESTADO],MATCH(tab_vendasEX3[[#This Row],[CODIGO_FILIAL]],tab_filiais[CODIGO_FILIAL],0))</f>
        <v>SP</v>
      </c>
    </row>
    <row r="36" spans="1:10" x14ac:dyDescent="0.3">
      <c r="A36" t="s">
        <v>47</v>
      </c>
      <c r="B36" s="5">
        <v>1006</v>
      </c>
      <c r="C36" t="str">
        <f>VLOOKUP(tab_vendasEX3[[#This Row],[CODIGO_PRODUTO]],tab_produtos[],2,0)</f>
        <v>Monitor</v>
      </c>
      <c r="D36" s="9">
        <f>VLOOKUP(tab_vendasEX3[[#This Row],[CODIGO_PRODUTO]],tab_produtos[],3,0)</f>
        <v>1000</v>
      </c>
      <c r="E36">
        <v>5</v>
      </c>
      <c r="F36" s="6">
        <f>tab_vendasEX3[[#This Row],[PREÇO_UNITÁRIO]]*tab_vendasEX3[[#This Row],[QUANTIDADE]]</f>
        <v>5000</v>
      </c>
      <c r="G36" t="s">
        <v>18</v>
      </c>
      <c r="H36" s="8">
        <v>45420</v>
      </c>
      <c r="I36" t="str">
        <f>INDEX(tab_filiais[CIDADE],MATCH(tab_vendasEX3[[#This Row],[CODIGO_FILIAL]],tab_filiais[CODIGO_FILIAL],0))</f>
        <v>Rio de Janeiro</v>
      </c>
      <c r="J36" t="str">
        <f>INDEX(tab_filiais[ESTADO],MATCH(tab_vendasEX3[[#This Row],[CODIGO_FILIAL]],tab_filiais[CODIGO_FILIAL],0))</f>
        <v>RJ</v>
      </c>
    </row>
    <row r="37" spans="1:10" x14ac:dyDescent="0.3">
      <c r="A37" t="s">
        <v>48</v>
      </c>
      <c r="B37" s="5">
        <v>1010</v>
      </c>
      <c r="C37" t="str">
        <f>VLOOKUP(tab_vendasEX3[[#This Row],[CODIGO_PRODUTO]],tab_produtos[],2,0)</f>
        <v>Smartwatch</v>
      </c>
      <c r="D37" s="9">
        <f>VLOOKUP(tab_vendasEX3[[#This Row],[CODIGO_PRODUTO]],tab_produtos[],3,0)</f>
        <v>800</v>
      </c>
      <c r="E37">
        <v>7</v>
      </c>
      <c r="F37" s="6">
        <f>tab_vendasEX3[[#This Row],[PREÇO_UNITÁRIO]]*tab_vendasEX3[[#This Row],[QUANTIDADE]]</f>
        <v>5600</v>
      </c>
      <c r="G37" t="s">
        <v>34</v>
      </c>
      <c r="H37" s="8">
        <v>45425</v>
      </c>
      <c r="I37" t="str">
        <f>INDEX(tab_filiais[CIDADE],MATCH(tab_vendasEX3[[#This Row],[CODIGO_FILIAL]],tab_filiais[CODIGO_FILIAL],0))</f>
        <v>Campinas</v>
      </c>
      <c r="J37" t="str">
        <f>INDEX(tab_filiais[ESTADO],MATCH(tab_vendasEX3[[#This Row],[CODIGO_FILIAL]],tab_filiais[CODIGO_FILIAL],0))</f>
        <v>SP</v>
      </c>
    </row>
    <row r="38" spans="1:10" x14ac:dyDescent="0.3">
      <c r="A38" t="s">
        <v>49</v>
      </c>
      <c r="B38" s="5">
        <v>1009</v>
      </c>
      <c r="C38" t="str">
        <f>VLOOKUP(tab_vendasEX3[[#This Row],[CODIGO_PRODUTO]],tab_produtos[],2,0)</f>
        <v>Fone de Ouvido</v>
      </c>
      <c r="D38" s="9">
        <f>VLOOKUP(tab_vendasEX3[[#This Row],[CODIGO_PRODUTO]],tab_produtos[],3,0)</f>
        <v>200</v>
      </c>
      <c r="E38">
        <v>8</v>
      </c>
      <c r="F38" s="6">
        <f>tab_vendasEX3[[#This Row],[PREÇO_UNITÁRIO]]*tab_vendasEX3[[#This Row],[QUANTIDADE]]</f>
        <v>1600</v>
      </c>
      <c r="G38" t="s">
        <v>16</v>
      </c>
      <c r="H38" s="8">
        <v>45425</v>
      </c>
      <c r="I38" t="str">
        <f>INDEX(tab_filiais[CIDADE],MATCH(tab_vendasEX3[[#This Row],[CODIGO_FILIAL]],tab_filiais[CODIGO_FILIAL],0))</f>
        <v>Porto Alegre</v>
      </c>
      <c r="J38" t="str">
        <f>INDEX(tab_filiais[ESTADO],MATCH(tab_vendasEX3[[#This Row],[CODIGO_FILIAL]],tab_filiais[CODIGO_FILIAL],0))</f>
        <v>RS</v>
      </c>
    </row>
    <row r="39" spans="1:10" x14ac:dyDescent="0.3">
      <c r="A39" t="s">
        <v>50</v>
      </c>
      <c r="B39" s="5">
        <v>1014</v>
      </c>
      <c r="C39" t="str">
        <f>VLOOKUP(tab_vendasEX3[[#This Row],[CODIGO_PRODUTO]],tab_produtos[],2,0)</f>
        <v>Microfone</v>
      </c>
      <c r="D39" s="9">
        <f>VLOOKUP(tab_vendasEX3[[#This Row],[CODIGO_PRODUTO]],tab_produtos[],3,0)</f>
        <v>150</v>
      </c>
      <c r="E39">
        <v>3</v>
      </c>
      <c r="F39" s="6">
        <f>tab_vendasEX3[[#This Row],[PREÇO_UNITÁRIO]]*tab_vendasEX3[[#This Row],[QUANTIDADE]]</f>
        <v>450</v>
      </c>
      <c r="G39" t="s">
        <v>16</v>
      </c>
      <c r="H39" s="8">
        <v>45426</v>
      </c>
      <c r="I39" t="str">
        <f>INDEX(tab_filiais[CIDADE],MATCH(tab_vendasEX3[[#This Row],[CODIGO_FILIAL]],tab_filiais[CODIGO_FILIAL],0))</f>
        <v>Porto Alegre</v>
      </c>
      <c r="J39" t="str">
        <f>INDEX(tab_filiais[ESTADO],MATCH(tab_vendasEX3[[#This Row],[CODIGO_FILIAL]],tab_filiais[CODIGO_FILIAL],0))</f>
        <v>RS</v>
      </c>
    </row>
    <row r="40" spans="1:10" x14ac:dyDescent="0.3">
      <c r="A40" t="s">
        <v>51</v>
      </c>
      <c r="B40" s="5">
        <v>1014</v>
      </c>
      <c r="C40" t="str">
        <f>VLOOKUP(tab_vendasEX3[[#This Row],[CODIGO_PRODUTO]],tab_produtos[],2,0)</f>
        <v>Microfone</v>
      </c>
      <c r="D40" s="9">
        <f>VLOOKUP(tab_vendasEX3[[#This Row],[CODIGO_PRODUTO]],tab_produtos[],3,0)</f>
        <v>150</v>
      </c>
      <c r="E40">
        <v>6</v>
      </c>
      <c r="F40" s="6">
        <f>tab_vendasEX3[[#This Row],[PREÇO_UNITÁRIO]]*tab_vendasEX3[[#This Row],[QUANTIDADE]]</f>
        <v>900</v>
      </c>
      <c r="G40" t="s">
        <v>9</v>
      </c>
      <c r="H40" s="8">
        <v>45426</v>
      </c>
      <c r="I40" t="str">
        <f>INDEX(tab_filiais[CIDADE],MATCH(tab_vendasEX3[[#This Row],[CODIGO_FILIAL]],tab_filiais[CODIGO_FILIAL],0))</f>
        <v>Canoas</v>
      </c>
      <c r="J40" t="str">
        <f>INDEX(tab_filiais[ESTADO],MATCH(tab_vendasEX3[[#This Row],[CODIGO_FILIAL]],tab_filiais[CODIGO_FILIAL],0))</f>
        <v>RS</v>
      </c>
    </row>
    <row r="41" spans="1:10" x14ac:dyDescent="0.3">
      <c r="A41" t="s">
        <v>52</v>
      </c>
      <c r="B41" s="5">
        <v>1020</v>
      </c>
      <c r="C41" t="str">
        <f>VLOOKUP(tab_vendasEX3[[#This Row],[CODIGO_PRODUTO]],tab_produtos[],2,0)</f>
        <v>Adaptador HDMI</v>
      </c>
      <c r="D41" s="9">
        <f>VLOOKUP(tab_vendasEX3[[#This Row],[CODIGO_PRODUTO]],tab_produtos[],3,0)</f>
        <v>60</v>
      </c>
      <c r="E41">
        <v>9</v>
      </c>
      <c r="F41" s="6">
        <f>tab_vendasEX3[[#This Row],[PREÇO_UNITÁRIO]]*tab_vendasEX3[[#This Row],[QUANTIDADE]]</f>
        <v>540</v>
      </c>
      <c r="G41" t="s">
        <v>24</v>
      </c>
      <c r="H41" s="8">
        <v>45436</v>
      </c>
      <c r="I41" t="str">
        <f>INDEX(tab_filiais[CIDADE],MATCH(tab_vendasEX3[[#This Row],[CODIGO_FILIAL]],tab_filiais[CODIGO_FILIAL],0))</f>
        <v>Petrópolis</v>
      </c>
      <c r="J41" t="str">
        <f>INDEX(tab_filiais[ESTADO],MATCH(tab_vendasEX3[[#This Row],[CODIGO_FILIAL]],tab_filiais[CODIGO_FILIAL],0))</f>
        <v>RJ</v>
      </c>
    </row>
    <row r="42" spans="1:10" x14ac:dyDescent="0.3">
      <c r="A42" t="s">
        <v>53</v>
      </c>
      <c r="B42" s="5">
        <v>1008</v>
      </c>
      <c r="C42" t="str">
        <f>VLOOKUP(tab_vendasEX3[[#This Row],[CODIGO_PRODUTO]],tab_produtos[],2,0)</f>
        <v>Câmera</v>
      </c>
      <c r="D42" s="9">
        <f>VLOOKUP(tab_vendasEX3[[#This Row],[CODIGO_PRODUTO]],tab_produtos[],3,0)</f>
        <v>1200</v>
      </c>
      <c r="E42">
        <v>5</v>
      </c>
      <c r="F42" s="6">
        <f>tab_vendasEX3[[#This Row],[PREÇO_UNITÁRIO]]*tab_vendasEX3[[#This Row],[QUANTIDADE]]</f>
        <v>6000</v>
      </c>
      <c r="G42" t="s">
        <v>24</v>
      </c>
      <c r="H42" s="8">
        <v>45439</v>
      </c>
      <c r="I42" t="str">
        <f>INDEX(tab_filiais[CIDADE],MATCH(tab_vendasEX3[[#This Row],[CODIGO_FILIAL]],tab_filiais[CODIGO_FILIAL],0))</f>
        <v>Petrópolis</v>
      </c>
      <c r="J42" t="str">
        <f>INDEX(tab_filiais[ESTADO],MATCH(tab_vendasEX3[[#This Row],[CODIGO_FILIAL]],tab_filiais[CODIGO_FILIAL],0))</f>
        <v>RJ</v>
      </c>
    </row>
    <row r="43" spans="1:10" x14ac:dyDescent="0.3">
      <c r="A43" t="s">
        <v>54</v>
      </c>
      <c r="B43" s="5">
        <v>1005</v>
      </c>
      <c r="C43" t="str">
        <f>VLOOKUP(tab_vendasEX3[[#This Row],[CODIGO_PRODUTO]],tab_produtos[],2,0)</f>
        <v>Mouse</v>
      </c>
      <c r="D43" s="9">
        <f>VLOOKUP(tab_vendasEX3[[#This Row],[CODIGO_PRODUTO]],tab_produtos[],3,0)</f>
        <v>80</v>
      </c>
      <c r="E43">
        <v>9</v>
      </c>
      <c r="F43" s="6">
        <f>tab_vendasEX3[[#This Row],[PREÇO_UNITÁRIO]]*tab_vendasEX3[[#This Row],[QUANTIDADE]]</f>
        <v>720</v>
      </c>
      <c r="G43" t="s">
        <v>34</v>
      </c>
      <c r="H43" s="8">
        <v>45442</v>
      </c>
      <c r="I43" t="str">
        <f>INDEX(tab_filiais[CIDADE],MATCH(tab_vendasEX3[[#This Row],[CODIGO_FILIAL]],tab_filiais[CODIGO_FILIAL],0))</f>
        <v>Campinas</v>
      </c>
      <c r="J43" t="str">
        <f>INDEX(tab_filiais[ESTADO],MATCH(tab_vendasEX3[[#This Row],[CODIGO_FILIAL]],tab_filiais[CODIGO_FILIAL],0))</f>
        <v>SP</v>
      </c>
    </row>
    <row r="44" spans="1:10" x14ac:dyDescent="0.3">
      <c r="A44" t="s">
        <v>55</v>
      </c>
      <c r="B44" s="5">
        <v>1010</v>
      </c>
      <c r="C44" t="str">
        <f>VLOOKUP(tab_vendasEX3[[#This Row],[CODIGO_PRODUTO]],tab_produtos[],2,0)</f>
        <v>Smartwatch</v>
      </c>
      <c r="D44" s="9">
        <f>VLOOKUP(tab_vendasEX3[[#This Row],[CODIGO_PRODUTO]],tab_produtos[],3,0)</f>
        <v>800</v>
      </c>
      <c r="E44">
        <v>7</v>
      </c>
      <c r="F44" s="6">
        <f>tab_vendasEX3[[#This Row],[PREÇO_UNITÁRIO]]*tab_vendasEX3[[#This Row],[QUANTIDADE]]</f>
        <v>5600</v>
      </c>
      <c r="G44" t="s">
        <v>4</v>
      </c>
      <c r="H44" s="8">
        <v>45443</v>
      </c>
      <c r="I44" t="str">
        <f>INDEX(tab_filiais[CIDADE],MATCH(tab_vendasEX3[[#This Row],[CODIGO_FILIAL]],tab_filiais[CODIGO_FILIAL],0))</f>
        <v>Nova Iguaçu</v>
      </c>
      <c r="J44" t="str">
        <f>INDEX(tab_filiais[ESTADO],MATCH(tab_vendasEX3[[#This Row],[CODIGO_FILIAL]],tab_filiais[CODIGO_FILIAL],0))</f>
        <v>RJ</v>
      </c>
    </row>
    <row r="45" spans="1:10" x14ac:dyDescent="0.3">
      <c r="A45" t="s">
        <v>56</v>
      </c>
      <c r="B45" s="5">
        <v>1012</v>
      </c>
      <c r="C45" t="str">
        <f>VLOOKUP(tab_vendasEX3[[#This Row],[CODIGO_PRODUTO]],tab_produtos[],2,0)</f>
        <v>Pen Drive</v>
      </c>
      <c r="D45" s="9">
        <f>VLOOKUP(tab_vendasEX3[[#This Row],[CODIGO_PRODUTO]],tab_produtos[],3,0)</f>
        <v>50</v>
      </c>
      <c r="E45">
        <v>4</v>
      </c>
      <c r="F45" s="6">
        <f>tab_vendasEX3[[#This Row],[PREÇO_UNITÁRIO]]*tab_vendasEX3[[#This Row],[QUANTIDADE]]</f>
        <v>200</v>
      </c>
      <c r="G45" t="s">
        <v>16</v>
      </c>
      <c r="H45" s="8">
        <v>45443</v>
      </c>
      <c r="I45" t="str">
        <f>INDEX(tab_filiais[CIDADE],MATCH(tab_vendasEX3[[#This Row],[CODIGO_FILIAL]],tab_filiais[CODIGO_FILIAL],0))</f>
        <v>Porto Alegre</v>
      </c>
      <c r="J45" t="str">
        <f>INDEX(tab_filiais[ESTADO],MATCH(tab_vendasEX3[[#This Row],[CODIGO_FILIAL]],tab_filiais[CODIGO_FILIAL],0))</f>
        <v>RS</v>
      </c>
    </row>
    <row r="46" spans="1:10" x14ac:dyDescent="0.3">
      <c r="A46" t="s">
        <v>57</v>
      </c>
      <c r="B46" s="5">
        <v>1017</v>
      </c>
      <c r="C46" t="str">
        <f>VLOOKUP(tab_vendasEX3[[#This Row],[CODIGO_PRODUTO]],tab_produtos[],2,0)</f>
        <v>Caixa de Som</v>
      </c>
      <c r="D46" s="9">
        <f>VLOOKUP(tab_vendasEX3[[#This Row],[CODIGO_PRODUTO]],tab_produtos[],3,0)</f>
        <v>350</v>
      </c>
      <c r="E46">
        <v>4</v>
      </c>
      <c r="F46" s="6">
        <f>tab_vendasEX3[[#This Row],[PREÇO_UNITÁRIO]]*tab_vendasEX3[[#This Row],[QUANTIDADE]]</f>
        <v>1400</v>
      </c>
      <c r="G46" t="s">
        <v>12</v>
      </c>
      <c r="H46" s="8">
        <v>45444</v>
      </c>
      <c r="I46" t="str">
        <f>INDEX(tab_filiais[CIDADE],MATCH(tab_vendasEX3[[#This Row],[CODIGO_FILIAL]],tab_filiais[CODIGO_FILIAL],0))</f>
        <v>Ribeirão Preto</v>
      </c>
      <c r="J46" t="str">
        <f>INDEX(tab_filiais[ESTADO],MATCH(tab_vendasEX3[[#This Row],[CODIGO_FILIAL]],tab_filiais[CODIGO_FILIAL],0))</f>
        <v>SP</v>
      </c>
    </row>
    <row r="47" spans="1:10" x14ac:dyDescent="0.3">
      <c r="A47" t="s">
        <v>58</v>
      </c>
      <c r="B47" s="5">
        <v>1006</v>
      </c>
      <c r="C47" t="str">
        <f>VLOOKUP(tab_vendasEX3[[#This Row],[CODIGO_PRODUTO]],tab_produtos[],2,0)</f>
        <v>Monitor</v>
      </c>
      <c r="D47" s="9">
        <f>VLOOKUP(tab_vendasEX3[[#This Row],[CODIGO_PRODUTO]],tab_produtos[],3,0)</f>
        <v>1000</v>
      </c>
      <c r="E47">
        <v>7</v>
      </c>
      <c r="F47" s="6">
        <f>tab_vendasEX3[[#This Row],[PREÇO_UNITÁRIO]]*tab_vendasEX3[[#This Row],[QUANTIDADE]]</f>
        <v>7000</v>
      </c>
      <c r="G47" t="s">
        <v>16</v>
      </c>
      <c r="H47" s="8">
        <v>45445</v>
      </c>
      <c r="I47" t="str">
        <f>INDEX(tab_filiais[CIDADE],MATCH(tab_vendasEX3[[#This Row],[CODIGO_FILIAL]],tab_filiais[CODIGO_FILIAL],0))</f>
        <v>Porto Alegre</v>
      </c>
      <c r="J47" t="str">
        <f>INDEX(tab_filiais[ESTADO],MATCH(tab_vendasEX3[[#This Row],[CODIGO_FILIAL]],tab_filiais[CODIGO_FILIAL],0))</f>
        <v>RS</v>
      </c>
    </row>
    <row r="48" spans="1:10" x14ac:dyDescent="0.3">
      <c r="A48" t="s">
        <v>59</v>
      </c>
      <c r="B48" s="5">
        <v>1005</v>
      </c>
      <c r="C48" t="str">
        <f>VLOOKUP(tab_vendasEX3[[#This Row],[CODIGO_PRODUTO]],tab_produtos[],2,0)</f>
        <v>Mouse</v>
      </c>
      <c r="D48" s="9">
        <f>VLOOKUP(tab_vendasEX3[[#This Row],[CODIGO_PRODUTO]],tab_produtos[],3,0)</f>
        <v>80</v>
      </c>
      <c r="E48">
        <v>3</v>
      </c>
      <c r="F48" s="6">
        <f>tab_vendasEX3[[#This Row],[PREÇO_UNITÁRIO]]*tab_vendasEX3[[#This Row],[QUANTIDADE]]</f>
        <v>240</v>
      </c>
      <c r="G48" t="s">
        <v>4</v>
      </c>
      <c r="H48" s="8">
        <v>45448</v>
      </c>
      <c r="I48" t="str">
        <f>INDEX(tab_filiais[CIDADE],MATCH(tab_vendasEX3[[#This Row],[CODIGO_FILIAL]],tab_filiais[CODIGO_FILIAL],0))</f>
        <v>Nova Iguaçu</v>
      </c>
      <c r="J48" t="str">
        <f>INDEX(tab_filiais[ESTADO],MATCH(tab_vendasEX3[[#This Row],[CODIGO_FILIAL]],tab_filiais[CODIGO_FILIAL],0))</f>
        <v>RJ</v>
      </c>
    </row>
    <row r="49" spans="1:10" x14ac:dyDescent="0.3">
      <c r="A49" t="s">
        <v>60</v>
      </c>
      <c r="B49" s="5">
        <v>1015</v>
      </c>
      <c r="C49" t="str">
        <f>VLOOKUP(tab_vendasEX3[[#This Row],[CODIGO_PRODUTO]],tab_produtos[],2,0)</f>
        <v>Carregador</v>
      </c>
      <c r="D49" s="9">
        <f>VLOOKUP(tab_vendasEX3[[#This Row],[CODIGO_PRODUTO]],tab_produtos[],3,0)</f>
        <v>100</v>
      </c>
      <c r="E49">
        <v>8</v>
      </c>
      <c r="F49" s="6">
        <f>tab_vendasEX3[[#This Row],[PREÇO_UNITÁRIO]]*tab_vendasEX3[[#This Row],[QUANTIDADE]]</f>
        <v>800</v>
      </c>
      <c r="G49" t="s">
        <v>4</v>
      </c>
      <c r="H49" s="8">
        <v>45450</v>
      </c>
      <c r="I49" t="str">
        <f>INDEX(tab_filiais[CIDADE],MATCH(tab_vendasEX3[[#This Row],[CODIGO_FILIAL]],tab_filiais[CODIGO_FILIAL],0))</f>
        <v>Nova Iguaçu</v>
      </c>
      <c r="J49" t="str">
        <f>INDEX(tab_filiais[ESTADO],MATCH(tab_vendasEX3[[#This Row],[CODIGO_FILIAL]],tab_filiais[CODIGO_FILIAL],0))</f>
        <v>RJ</v>
      </c>
    </row>
    <row r="50" spans="1:10" x14ac:dyDescent="0.3">
      <c r="A50" t="s">
        <v>61</v>
      </c>
      <c r="B50" s="5">
        <v>1007</v>
      </c>
      <c r="C50" t="str">
        <f>VLOOKUP(tab_vendasEX3[[#This Row],[CODIGO_PRODUTO]],tab_produtos[],2,0)</f>
        <v>Impressora</v>
      </c>
      <c r="D50" s="9">
        <f>VLOOKUP(tab_vendasEX3[[#This Row],[CODIGO_PRODUTO]],tab_produtos[],3,0)</f>
        <v>600</v>
      </c>
      <c r="E50">
        <v>3</v>
      </c>
      <c r="F50" s="6">
        <f>tab_vendasEX3[[#This Row],[PREÇO_UNITÁRIO]]*tab_vendasEX3[[#This Row],[QUANTIDADE]]</f>
        <v>1800</v>
      </c>
      <c r="G50" t="s">
        <v>12</v>
      </c>
      <c r="H50" s="8">
        <v>45451</v>
      </c>
      <c r="I50" t="str">
        <f>INDEX(tab_filiais[CIDADE],MATCH(tab_vendasEX3[[#This Row],[CODIGO_FILIAL]],tab_filiais[CODIGO_FILIAL],0))</f>
        <v>Ribeirão Preto</v>
      </c>
      <c r="J50" t="str">
        <f>INDEX(tab_filiais[ESTADO],MATCH(tab_vendasEX3[[#This Row],[CODIGO_FILIAL]],tab_filiais[CODIGO_FILIAL],0))</f>
        <v>SP</v>
      </c>
    </row>
    <row r="51" spans="1:10" x14ac:dyDescent="0.3">
      <c r="A51" t="s">
        <v>62</v>
      </c>
      <c r="B51" s="5">
        <v>1006</v>
      </c>
      <c r="C51" t="str">
        <f>VLOOKUP(tab_vendasEX3[[#This Row],[CODIGO_PRODUTO]],tab_produtos[],2,0)</f>
        <v>Monitor</v>
      </c>
      <c r="D51" s="9">
        <f>VLOOKUP(tab_vendasEX3[[#This Row],[CODIGO_PRODUTO]],tab_produtos[],3,0)</f>
        <v>1000</v>
      </c>
      <c r="E51">
        <v>8</v>
      </c>
      <c r="F51" s="6">
        <f>tab_vendasEX3[[#This Row],[PREÇO_UNITÁRIO]]*tab_vendasEX3[[#This Row],[QUANTIDADE]]</f>
        <v>8000</v>
      </c>
      <c r="G51" t="s">
        <v>4</v>
      </c>
      <c r="H51" s="8">
        <v>45456</v>
      </c>
      <c r="I51" t="str">
        <f>INDEX(tab_filiais[CIDADE],MATCH(tab_vendasEX3[[#This Row],[CODIGO_FILIAL]],tab_filiais[CODIGO_FILIAL],0))</f>
        <v>Nova Iguaçu</v>
      </c>
      <c r="J51" t="str">
        <f>INDEX(tab_filiais[ESTADO],MATCH(tab_vendasEX3[[#This Row],[CODIGO_FILIAL]],tab_filiais[CODIGO_FILIAL],0))</f>
        <v>RJ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AAA8-9F53-45B4-B4B3-3E7C31D82472}">
  <dimension ref="A1:K20"/>
  <sheetViews>
    <sheetView workbookViewId="0">
      <selection activeCell="D5" sqref="D5"/>
    </sheetView>
  </sheetViews>
  <sheetFormatPr defaultRowHeight="14.4" x14ac:dyDescent="0.3"/>
  <cols>
    <col min="1" max="1" width="22.44140625" customWidth="1"/>
    <col min="2" max="2" width="20.21875" customWidth="1"/>
    <col min="3" max="3" width="15" customWidth="1"/>
    <col min="4" max="4" width="18.44140625" customWidth="1"/>
    <col min="5" max="5" width="16.33203125" customWidth="1"/>
    <col min="6" max="6" width="3.6640625" customWidth="1"/>
    <col min="7" max="7" width="14.88671875" customWidth="1"/>
    <col min="8" max="8" width="18.21875" customWidth="1"/>
    <col min="9" max="9" width="19.77734375" customWidth="1"/>
    <col min="10" max="10" width="8" customWidth="1"/>
    <col min="11" max="11" width="12.77734375" customWidth="1"/>
  </cols>
  <sheetData>
    <row r="1" spans="1:11" ht="15" thickBot="1" x14ac:dyDescent="0.35"/>
    <row r="2" spans="1:11" ht="16.2" thickBot="1" x14ac:dyDescent="0.35">
      <c r="A2" s="38" t="s">
        <v>131</v>
      </c>
      <c r="B2" s="39"/>
      <c r="C2" s="39"/>
      <c r="D2" s="40"/>
    </row>
    <row r="3" spans="1:11" ht="15" thickBot="1" x14ac:dyDescent="0.35">
      <c r="K3" s="1" t="s">
        <v>134</v>
      </c>
    </row>
    <row r="4" spans="1:11" ht="16.2" thickBot="1" x14ac:dyDescent="0.35">
      <c r="A4" s="17" t="s">
        <v>1</v>
      </c>
      <c r="B4" s="18" t="s">
        <v>63</v>
      </c>
      <c r="C4" s="1" t="s">
        <v>64</v>
      </c>
      <c r="D4" s="21" t="s">
        <v>120</v>
      </c>
      <c r="E4" s="21" t="s">
        <v>139</v>
      </c>
      <c r="G4" s="29" t="s">
        <v>133</v>
      </c>
      <c r="H4" s="29" t="s">
        <v>132</v>
      </c>
      <c r="I4" s="29" t="s">
        <v>138</v>
      </c>
      <c r="J4" s="35"/>
    </row>
    <row r="5" spans="1:11" ht="16.2" thickBot="1" x14ac:dyDescent="0.35">
      <c r="A5" s="13" t="s">
        <v>6</v>
      </c>
      <c r="B5" s="15" t="s">
        <v>65</v>
      </c>
      <c r="C5" t="s">
        <v>66</v>
      </c>
      <c r="D5" s="9">
        <f>SUMIF(tab_vendasEX3[CIDADE],Tabela5[[#This Row],[CIDADE]],tab_vendasEX3[VENDA_TOTAL])</f>
        <v>36300</v>
      </c>
      <c r="E5" s="9">
        <f>AVERAGEIF(tab_vendasEX3[CIDADE],Tabela5[[#This Row],[CIDADE]],tab_vendasEX3[VENDA_TOTAL])</f>
        <v>9075</v>
      </c>
      <c r="G5" s="30" t="str">
        <f>INDEX(Tabela5[CIDADE],K5)</f>
        <v>Nova Iguaçu</v>
      </c>
      <c r="H5" s="31">
        <f>INDEX(Tabela5[TOTAL_VENDAS],K5)</f>
        <v>26820</v>
      </c>
      <c r="I5" s="31">
        <f>INDEX(Tabela5[MÉDIA_FILIAL],K5)</f>
        <v>2682</v>
      </c>
      <c r="K5" s="32">
        <v>6</v>
      </c>
    </row>
    <row r="6" spans="1:11" x14ac:dyDescent="0.3">
      <c r="A6" s="14" t="s">
        <v>34</v>
      </c>
      <c r="B6" s="16" t="s">
        <v>67</v>
      </c>
      <c r="C6" t="s">
        <v>66</v>
      </c>
      <c r="D6" s="9">
        <f>SUMIF(tab_vendasEX3[CIDADE],Tabela5[[#This Row],[CIDADE]],tab_vendasEX3[VENDA_TOTAL])</f>
        <v>18920</v>
      </c>
      <c r="E6" s="9">
        <f>AVERAGEIF(tab_vendasEX3[CIDADE],Tabela5[[#This Row],[CIDADE]],tab_vendasEX3[VENDA_TOTAL])</f>
        <v>4730</v>
      </c>
    </row>
    <row r="7" spans="1:11" ht="15" thickBot="1" x14ac:dyDescent="0.35">
      <c r="A7" s="13" t="s">
        <v>12</v>
      </c>
      <c r="B7" s="15" t="s">
        <v>68</v>
      </c>
      <c r="C7" t="s">
        <v>66</v>
      </c>
      <c r="D7" s="9">
        <f>SUMIF(tab_vendasEX3[CIDADE],Tabela5[[#This Row],[CIDADE]],tab_vendasEX3[VENDA_TOTAL])</f>
        <v>20850</v>
      </c>
      <c r="E7" s="9">
        <f>AVERAGEIF(tab_vendasEX3[CIDADE],Tabela5[[#This Row],[CIDADE]],tab_vendasEX3[VENDA_TOTAL])</f>
        <v>2978.5714285714284</v>
      </c>
    </row>
    <row r="8" spans="1:11" ht="16.2" thickBot="1" x14ac:dyDescent="0.35">
      <c r="A8" s="14" t="s">
        <v>18</v>
      </c>
      <c r="B8" s="16" t="s">
        <v>69</v>
      </c>
      <c r="C8" t="s">
        <v>70</v>
      </c>
      <c r="D8" s="9">
        <f>SUMIF(tab_vendasEX3[CIDADE],Tabela5[[#This Row],[CIDADE]],tab_vendasEX3[VENDA_TOTAL])</f>
        <v>13820</v>
      </c>
      <c r="E8" s="9">
        <f>AVERAGEIF(tab_vendasEX3[CIDADE],Tabela5[[#This Row],[CIDADE]],tab_vendasEX3[VENDA_TOTAL])</f>
        <v>4606.666666666667</v>
      </c>
      <c r="G8" s="29" t="s">
        <v>64</v>
      </c>
      <c r="H8" s="29" t="s">
        <v>132</v>
      </c>
      <c r="I8" s="29" t="s">
        <v>140</v>
      </c>
    </row>
    <row r="9" spans="1:11" ht="16.2" thickBot="1" x14ac:dyDescent="0.35">
      <c r="A9" s="13" t="s">
        <v>24</v>
      </c>
      <c r="B9" s="15" t="s">
        <v>71</v>
      </c>
      <c r="C9" t="s">
        <v>70</v>
      </c>
      <c r="D9" s="9">
        <f>SUMIF(tab_vendasEX3[CIDADE],Tabela5[[#This Row],[CIDADE]],tab_vendasEX3[VENDA_TOTAL])</f>
        <v>11820</v>
      </c>
      <c r="E9" s="9">
        <f>AVERAGEIF(tab_vendasEX3[CIDADE],Tabela5[[#This Row],[CIDADE]],tab_vendasEX3[VENDA_TOTAL])</f>
        <v>2364</v>
      </c>
      <c r="G9" s="36" t="str">
        <f>INDEX(Tabela5[ESTADO],K5)</f>
        <v>RJ</v>
      </c>
      <c r="H9" s="31">
        <f>SUMIF(Tabela5[ESTADO],G9,Tabela5[TOTAL_VENDAS])</f>
        <v>52460</v>
      </c>
      <c r="I9" s="31">
        <f>AVERAGEIF(Tabela5[ESTADO],G9,Tabela5[TOTAL_VENDAS])</f>
        <v>17486.666666666668</v>
      </c>
      <c r="K9" s="32"/>
    </row>
    <row r="10" spans="1:11" x14ac:dyDescent="0.3">
      <c r="A10" s="14" t="s">
        <v>4</v>
      </c>
      <c r="B10" s="16" t="s">
        <v>72</v>
      </c>
      <c r="C10" t="s">
        <v>70</v>
      </c>
      <c r="D10" s="9">
        <f>SUMIF(tab_vendasEX3[CIDADE],Tabela5[[#This Row],[CIDADE]],tab_vendasEX3[VENDA_TOTAL])</f>
        <v>26820</v>
      </c>
      <c r="E10" s="9">
        <f>AVERAGEIF(tab_vendasEX3[CIDADE],Tabela5[[#This Row],[CIDADE]],tab_vendasEX3[VENDA_TOTAL])</f>
        <v>2682</v>
      </c>
    </row>
    <row r="11" spans="1:11" ht="15" thickBot="1" x14ac:dyDescent="0.35">
      <c r="A11" s="13" t="s">
        <v>16</v>
      </c>
      <c r="B11" s="15" t="s">
        <v>73</v>
      </c>
      <c r="C11" t="s">
        <v>74</v>
      </c>
      <c r="D11" s="9">
        <f>SUMIF(tab_vendasEX3[CIDADE],Tabela5[[#This Row],[CIDADE]],tab_vendasEX3[VENDA_TOTAL])</f>
        <v>12950</v>
      </c>
      <c r="E11" s="9">
        <f>AVERAGEIF(tab_vendasEX3[CIDADE],Tabela5[[#This Row],[CIDADE]],tab_vendasEX3[VENDA_TOTAL])</f>
        <v>1618.75</v>
      </c>
    </row>
    <row r="12" spans="1:11" ht="15" thickBot="1" x14ac:dyDescent="0.35">
      <c r="A12" s="14" t="s">
        <v>14</v>
      </c>
      <c r="B12" s="16" t="s">
        <v>75</v>
      </c>
      <c r="C12" t="s">
        <v>74</v>
      </c>
      <c r="D12" s="9">
        <f>SUMIF(tab_vendasEX3[CIDADE],Tabela5[[#This Row],[CIDADE]],tab_vendasEX3[VENDA_TOTAL])</f>
        <v>15400</v>
      </c>
      <c r="E12" s="9">
        <f>AVERAGEIF(tab_vendasEX3[CIDADE],Tabela5[[#This Row],[CIDADE]],tab_vendasEX3[VENDA_TOTAL])</f>
        <v>3080</v>
      </c>
      <c r="H12" s="28" t="s">
        <v>141</v>
      </c>
      <c r="I12" s="28" t="s">
        <v>142</v>
      </c>
    </row>
    <row r="13" spans="1:11" x14ac:dyDescent="0.3">
      <c r="A13" s="19" t="s">
        <v>9</v>
      </c>
      <c r="B13" s="20" t="s">
        <v>76</v>
      </c>
      <c r="C13" t="s">
        <v>74</v>
      </c>
      <c r="D13" s="9">
        <f>SUMIF(tab_vendasEX3[CIDADE],Tabela5[[#This Row],[CIDADE]],tab_vendasEX3[VENDA_TOTAL])</f>
        <v>8700</v>
      </c>
      <c r="E13" s="9">
        <f>AVERAGEIF(tab_vendasEX3[CIDADE],Tabela5[[#This Row],[CIDADE]],tab_vendasEX3[VENDA_TOTAL])</f>
        <v>2175</v>
      </c>
      <c r="H13" s="6">
        <f>SUM(Tabela5[TOTAL_VENDAS])</f>
        <v>165580</v>
      </c>
      <c r="I13" s="6">
        <f>SUM(Tabela5[TOTAL_VENDAS])/COUNTA(Tabela5[CIDADE])</f>
        <v>18397.777777777777</v>
      </c>
    </row>
    <row r="15" spans="1:11" ht="15" thickBot="1" x14ac:dyDescent="0.35"/>
    <row r="16" spans="1:11" ht="18.600000000000001" thickBot="1" x14ac:dyDescent="0.4">
      <c r="A16" s="26" t="s">
        <v>129</v>
      </c>
      <c r="B16" s="26" t="s">
        <v>65</v>
      </c>
    </row>
    <row r="17" spans="1:4" ht="18.600000000000001" thickBot="1" x14ac:dyDescent="0.4">
      <c r="A17" s="26" t="s">
        <v>132</v>
      </c>
      <c r="B17" s="27">
        <f>INDEX(Tabela5[TOTAL_VENDAS],MATCH(B16,Tabela5[CIDADE],0))</f>
        <v>36300</v>
      </c>
    </row>
    <row r="18" spans="1:4" ht="15" thickBot="1" x14ac:dyDescent="0.35">
      <c r="D18" s="6"/>
    </row>
    <row r="19" spans="1:4" ht="18.600000000000001" thickBot="1" x14ac:dyDescent="0.4">
      <c r="A19" s="26" t="s">
        <v>64</v>
      </c>
      <c r="B19" s="26" t="s">
        <v>66</v>
      </c>
    </row>
    <row r="20" spans="1:4" ht="18.600000000000001" thickBot="1" x14ac:dyDescent="0.4">
      <c r="A20" s="26" t="s">
        <v>132</v>
      </c>
      <c r="B20" s="27">
        <f>SUMIF(Tabela5[ESTADO],B19,Tabela5[TOTAL_VENDAS])</f>
        <v>76070</v>
      </c>
    </row>
  </sheetData>
  <mergeCells count="1">
    <mergeCell ref="A2:D2"/>
  </mergeCells>
  <dataValidations count="1">
    <dataValidation type="list" allowBlank="1" showInputMessage="1" showErrorMessage="1" sqref="B19" xr:uid="{B91F36EC-D143-462F-A932-D343797E5ED2}">
      <formula1>$C$5:$C$13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Exercício</vt:lpstr>
      <vt:lpstr>Exercício_2</vt:lpstr>
      <vt:lpstr>Produtos</vt:lpstr>
      <vt:lpstr>Filiais</vt:lpstr>
      <vt:lpstr>Vendas</vt:lpstr>
      <vt:lpstr>Planilha6</vt:lpstr>
      <vt:lpstr>Planilha7</vt:lpstr>
      <vt:lpstr>dados_brutos</vt:lpstr>
      <vt:lpstr>Vendas_Totais</vt:lpstr>
      <vt:lpstr>Dashboard 2</vt:lpstr>
      <vt:lpstr>Produtos_Totais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Cury</dc:creator>
  <cp:lastModifiedBy>Cury</cp:lastModifiedBy>
  <dcterms:created xsi:type="dcterms:W3CDTF">2024-09-03T13:14:42Z</dcterms:created>
  <dcterms:modified xsi:type="dcterms:W3CDTF">2024-09-05T12:38:59Z</dcterms:modified>
</cp:coreProperties>
</file>