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E90F6EA5-A261-4DB2-8087-C09E1E55F3F8}" xr6:coauthVersionLast="47" xr6:coauthVersionMax="47" xr10:uidLastSave="{00000000-0000-0000-0000-000000000000}"/>
  <bookViews>
    <workbookView xWindow="-120" yWindow="-120" windowWidth="29040" windowHeight="15840" xr2:uid="{501E29A9-B37E-4912-BF46-4B39252F1A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L12" i="1"/>
  <c r="M10" i="1"/>
  <c r="M9" i="1"/>
  <c r="D19" i="1"/>
  <c r="D18" i="1"/>
  <c r="D17" i="1"/>
  <c r="L11" i="1"/>
  <c r="L10" i="1"/>
  <c r="M8" i="1"/>
  <c r="M7" i="1"/>
  <c r="M6" i="1"/>
  <c r="L9" i="1"/>
  <c r="K6" i="1"/>
  <c r="M4" i="1"/>
  <c r="M3" i="1"/>
  <c r="L4" i="1"/>
  <c r="L5" i="1"/>
  <c r="M5" i="1" s="1"/>
  <c r="L6" i="1"/>
  <c r="L7" i="1"/>
  <c r="L8" i="1"/>
  <c r="L3" i="1"/>
  <c r="K7" i="1"/>
  <c r="K4" i="1"/>
  <c r="K5" i="1"/>
  <c r="K8" i="1"/>
  <c r="K3" i="1"/>
  <c r="J7" i="1"/>
  <c r="J4" i="1"/>
  <c r="J5" i="1"/>
  <c r="J6" i="1"/>
  <c r="J8" i="1"/>
  <c r="J3" i="1"/>
  <c r="I4" i="1"/>
  <c r="I5" i="1"/>
  <c r="I6" i="1"/>
  <c r="I7" i="1"/>
  <c r="I8" i="1"/>
  <c r="I3" i="1"/>
  <c r="D16" i="1" l="1"/>
</calcChain>
</file>

<file path=xl/sharedStrings.xml><?xml version="1.0" encoding="utf-8"?>
<sst xmlns="http://schemas.openxmlformats.org/spreadsheetml/2006/main" count="70" uniqueCount="53">
  <si>
    <t>Tabela de automóveis</t>
  </si>
  <si>
    <t>Placa</t>
  </si>
  <si>
    <t>XDF5487</t>
  </si>
  <si>
    <t>XSD8A78</t>
  </si>
  <si>
    <t>SDF7897</t>
  </si>
  <si>
    <t>SDF7985</t>
  </si>
  <si>
    <t>KJG4567</t>
  </si>
  <si>
    <t>KDF9877</t>
  </si>
  <si>
    <t>HHH8977</t>
  </si>
  <si>
    <t>HFD9878</t>
  </si>
  <si>
    <t>SDF7898</t>
  </si>
  <si>
    <t>DFG8987</t>
  </si>
  <si>
    <t>Marca</t>
  </si>
  <si>
    <t>Fiat</t>
  </si>
  <si>
    <t>VW</t>
  </si>
  <si>
    <t>Chevrolet</t>
  </si>
  <si>
    <t>Vw</t>
  </si>
  <si>
    <t>Renault</t>
  </si>
  <si>
    <t>Audi</t>
  </si>
  <si>
    <t>Modelo</t>
  </si>
  <si>
    <t>Pálio</t>
  </si>
  <si>
    <t>Gol</t>
  </si>
  <si>
    <t>Onix</t>
  </si>
  <si>
    <t>Uno</t>
  </si>
  <si>
    <t>Golf</t>
  </si>
  <si>
    <t>S10</t>
  </si>
  <si>
    <t>Sandeiro</t>
  </si>
  <si>
    <t>Toro</t>
  </si>
  <si>
    <t>A3</t>
  </si>
  <si>
    <t>Fox</t>
  </si>
  <si>
    <t>Ano</t>
  </si>
  <si>
    <t>Valor</t>
  </si>
  <si>
    <t>Vendedores</t>
  </si>
  <si>
    <t>Código</t>
  </si>
  <si>
    <t>Nome</t>
  </si>
  <si>
    <t>Mariana</t>
  </si>
  <si>
    <t>Juliana</t>
  </si>
  <si>
    <t>Marcelo</t>
  </si>
  <si>
    <t>Julia</t>
  </si>
  <si>
    <t>Tipo</t>
  </si>
  <si>
    <t>Classe A</t>
  </si>
  <si>
    <t>Classe B</t>
  </si>
  <si>
    <t>Total Comissão</t>
  </si>
  <si>
    <t>Comissões</t>
  </si>
  <si>
    <t xml:space="preserve"> Classe B</t>
  </si>
  <si>
    <t>Carros Vendidos</t>
  </si>
  <si>
    <t>Código vendedor</t>
  </si>
  <si>
    <t>Comissão</t>
  </si>
  <si>
    <t>Media</t>
  </si>
  <si>
    <t>Mais caro</t>
  </si>
  <si>
    <t>Mais barato</t>
  </si>
  <si>
    <t xml:space="preserve">nome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</si>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</sst>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6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30" xfId="0" applyBorder="1"/>
    <xf numFmtId="0" fontId="0" fillId="0" borderId="32" xfId="0" applyBorder="1"/>
    <xf numFmtId="0" fontId="0" fillId="0" borderId="2" xfId="0" applyBorder="1"/>
    <xf numFmtId="9" fontId="0" fillId="0" borderId="5" xfId="0" applyNumberFormat="1" applyBorder="1"/>
    <xf numFmtId="0" fontId="2" fillId="2" borderId="33" xfId="2" applyBorder="1" applyAlignment="1">
      <alignment horizontal="center"/>
    </xf>
    <xf numFmtId="0" fontId="2" fillId="2" borderId="0" xfId="2" applyBorder="1" applyAlignment="1">
      <alignment horizontal="center"/>
    </xf>
    <xf numFmtId="0" fontId="2" fillId="2" borderId="3" xfId="2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3" borderId="28" xfId="0" applyFill="1" applyBorder="1"/>
    <xf numFmtId="0" fontId="0" fillId="3" borderId="29" xfId="0" applyFill="1" applyBorder="1"/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2" xfId="0" applyFill="1" applyBorder="1"/>
    <xf numFmtId="0" fontId="0" fillId="3" borderId="2" xfId="0" applyFill="1" applyBorder="1"/>
    <xf numFmtId="0" fontId="0" fillId="3" borderId="37" xfId="0" applyFill="1" applyBorder="1" applyAlignment="1"/>
    <xf numFmtId="0" fontId="0" fillId="3" borderId="29" xfId="0" applyFill="1" applyBorder="1" applyAlignment="1"/>
    <xf numFmtId="0" fontId="0" fillId="3" borderId="2" xfId="0" applyFill="1" applyBorder="1" applyAlignment="1"/>
    <xf numFmtId="44" fontId="0" fillId="0" borderId="15" xfId="1" applyFont="1" applyBorder="1"/>
    <xf numFmtId="44" fontId="0" fillId="0" borderId="22" xfId="1" applyFont="1" applyBorder="1"/>
    <xf numFmtId="44" fontId="0" fillId="0" borderId="3" xfId="1" applyFont="1" applyBorder="1"/>
    <xf numFmtId="44" fontId="0" fillId="0" borderId="13" xfId="1" applyFont="1" applyBorder="1"/>
    <xf numFmtId="44" fontId="0" fillId="0" borderId="10" xfId="1" applyFont="1" applyBorder="1"/>
    <xf numFmtId="44" fontId="0" fillId="0" borderId="5" xfId="1" applyFont="1" applyBorder="1"/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36" xfId="1" applyFont="1" applyBorder="1" applyAlignment="1">
      <alignment horizontal="center"/>
    </xf>
    <xf numFmtId="44" fontId="0" fillId="0" borderId="6" xfId="1" applyFont="1" applyBorder="1"/>
    <xf numFmtId="44" fontId="0" fillId="0" borderId="20" xfId="1" applyFont="1" applyBorder="1"/>
    <xf numFmtId="44" fontId="0" fillId="0" borderId="2" xfId="1" applyFont="1" applyBorder="1"/>
    <xf numFmtId="44" fontId="0" fillId="0" borderId="31" xfId="1" applyFont="1" applyBorder="1"/>
    <xf numFmtId="44" fontId="0" fillId="0" borderId="34" xfId="1" applyFont="1" applyBorder="1"/>
    <xf numFmtId="44" fontId="0" fillId="0" borderId="27" xfId="1" applyFont="1" applyBorder="1"/>
    <xf numFmtId="44" fontId="0" fillId="0" borderId="38" xfId="1" applyFont="1" applyBorder="1"/>
    <xf numFmtId="44" fontId="0" fillId="0" borderId="2" xfId="0" applyNumberFormat="1" applyBorder="1"/>
    <xf numFmtId="44" fontId="0" fillId="0" borderId="29" xfId="0" applyNumberFormat="1" applyBorder="1"/>
    <xf numFmtId="44" fontId="0" fillId="0" borderId="14" xfId="1" applyFont="1" applyBorder="1" applyAlignment="1">
      <alignment horizontal="center"/>
    </xf>
    <xf numFmtId="0" fontId="3" fillId="0" borderId="0" xfId="0" applyFont="1"/>
  </cellXfs>
  <cellStyles count="3">
    <cellStyle name="Cálculo" xfId="2" builtinId="2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Planilha1!$D$15</c:f>
              <c:strCache>
                <c:ptCount val="1"/>
                <c:pt idx="0">
                  <c:v>Total Comissão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Planilha1!$B$16:$B$19</c:f>
              <c:strCache>
                <c:ptCount val="4"/>
                <c:pt idx="0">
                  <c:v>Mariana</c:v>
                </c:pt>
                <c:pt idx="1">
                  <c:v>Juliana</c:v>
                </c:pt>
                <c:pt idx="2">
                  <c:v>Marcelo</c:v>
                </c:pt>
                <c:pt idx="3">
                  <c:v>Julia</c:v>
                </c:pt>
              </c:strCache>
            </c:strRef>
          </c:cat>
          <c:val>
            <c:numRef>
              <c:f>Planilha1!$D$16:$D$19</c:f>
              <c:numCache>
                <c:formatCode>_("R$"* #,##0.00_);_("R$"* \(#,##0.00\);_("R$"* "-"??_);_(@_)</c:formatCode>
                <c:ptCount val="4"/>
                <c:pt idx="0">
                  <c:v>7510</c:v>
                </c:pt>
                <c:pt idx="1">
                  <c:v>11200</c:v>
                </c:pt>
                <c:pt idx="2">
                  <c:v>1390</c:v>
                </c:pt>
                <c:pt idx="3">
                  <c:v>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1-4080-ABF1-23117CFFAA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6199256"/>
        <c:axId val="5261989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Planilha1!$E$15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Planilha1!$B$16:$B$19</c15:sqref>
                        </c15:formulaRef>
                      </c:ext>
                    </c:extLst>
                    <c:strCache>
                      <c:ptCount val="4"/>
                      <c:pt idx="0">
                        <c:v>Mariana</c:v>
                      </c:pt>
                      <c:pt idx="1">
                        <c:v>Juliana</c:v>
                      </c:pt>
                      <c:pt idx="2">
                        <c:v>Marcelo</c:v>
                      </c:pt>
                      <c:pt idx="3">
                        <c:v>Julia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Planilha1!$E$16:$E$19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01-4080-ABF1-23117CFFAA4F}"/>
                  </c:ext>
                </c:extLst>
              </c15:ser>
            </c15:filteredBarSeries>
          </c:ext>
        </c:extLst>
      </c:barChart>
      <c:catAx>
        <c:axId val="52619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98928"/>
        <c:crosses val="autoZero"/>
        <c:auto val="1"/>
        <c:lblAlgn val="ctr"/>
        <c:lblOffset val="100"/>
        <c:noMultiLvlLbl val="0"/>
      </c:catAx>
      <c:valAx>
        <c:axId val="526198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619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18</xdr:row>
      <xdr:rowOff>85725</xdr:rowOff>
    </xdr:from>
    <xdr:to>
      <xdr:col>13</xdr:col>
      <xdr:colOff>590550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FD5D55-B066-3901-6CF9-97F9E0B2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1A4A-C1BD-487A-8CDA-BD71AD44CFC5}">
  <dimension ref="A1:M20"/>
  <sheetViews>
    <sheetView tabSelected="1" workbookViewId="0">
      <selection activeCell="M15" sqref="M15"/>
    </sheetView>
  </sheetViews>
  <sheetFormatPr defaultRowHeight="15" x14ac:dyDescent="0.25"/>
  <cols>
    <col min="5" max="5" width="13.28515625" bestFit="1" customWidth="1"/>
    <col min="12" max="12" width="14.28515625" bestFit="1" customWidth="1"/>
    <col min="13" max="13" width="13.28515625" bestFit="1" customWidth="1"/>
  </cols>
  <sheetData>
    <row r="1" spans="1:13" ht="15.75" thickBot="1" x14ac:dyDescent="0.3">
      <c r="A1" s="24" t="s">
        <v>0</v>
      </c>
      <c r="B1" s="25"/>
      <c r="C1" s="25"/>
      <c r="D1" s="25"/>
      <c r="E1" s="26"/>
      <c r="G1" s="24" t="s">
        <v>45</v>
      </c>
      <c r="H1" s="25"/>
      <c r="I1" s="25"/>
      <c r="J1" s="25"/>
      <c r="K1" s="25"/>
      <c r="L1" s="25"/>
      <c r="M1" s="26"/>
    </row>
    <row r="2" spans="1:13" ht="15.75" thickBot="1" x14ac:dyDescent="0.3">
      <c r="A2" s="34" t="s">
        <v>1</v>
      </c>
      <c r="B2" s="30" t="s">
        <v>12</v>
      </c>
      <c r="C2" s="30" t="s">
        <v>19</v>
      </c>
      <c r="D2" s="34" t="s">
        <v>30</v>
      </c>
      <c r="E2" s="30" t="s">
        <v>31</v>
      </c>
      <c r="G2" s="34" t="s">
        <v>1</v>
      </c>
      <c r="H2" s="35" t="s">
        <v>46</v>
      </c>
      <c r="I2" s="36" t="s">
        <v>51</v>
      </c>
      <c r="J2" s="37" t="s">
        <v>12</v>
      </c>
      <c r="K2" s="35" t="s">
        <v>19</v>
      </c>
      <c r="L2" s="37" t="s">
        <v>31</v>
      </c>
      <c r="M2" s="36" t="s">
        <v>47</v>
      </c>
    </row>
    <row r="3" spans="1:13" x14ac:dyDescent="0.25">
      <c r="A3" s="9" t="s">
        <v>11</v>
      </c>
      <c r="B3" s="9" t="s">
        <v>14</v>
      </c>
      <c r="C3" s="9" t="s">
        <v>29</v>
      </c>
      <c r="D3" s="5">
        <v>2015</v>
      </c>
      <c r="E3" s="38">
        <v>25600</v>
      </c>
      <c r="G3" s="28" t="s">
        <v>2</v>
      </c>
      <c r="H3" s="9">
        <v>2</v>
      </c>
      <c r="I3" s="9" t="str">
        <f>VLOOKUP(H3,$A$14:E19,2)</f>
        <v>Juliana</v>
      </c>
      <c r="J3" s="5" t="str">
        <f>VLOOKUP(G3,$A$1:$E12,2)</f>
        <v>Fiat</v>
      </c>
      <c r="K3" s="6" t="str">
        <f>VLOOKUP(G3,$A$2:$E$12,3)</f>
        <v>Pálio</v>
      </c>
      <c r="L3" s="38">
        <f>VLOOKUP(G3,$A$2:$E$12,5)</f>
        <v>17000</v>
      </c>
      <c r="M3" s="53">
        <f>L3*G16</f>
        <v>1700</v>
      </c>
    </row>
    <row r="4" spans="1:13" x14ac:dyDescent="0.25">
      <c r="A4" s="14" t="s">
        <v>9</v>
      </c>
      <c r="B4" s="8" t="s">
        <v>13</v>
      </c>
      <c r="C4" s="8" t="s">
        <v>27</v>
      </c>
      <c r="D4" s="8">
        <v>2018</v>
      </c>
      <c r="E4" s="39">
        <v>95000</v>
      </c>
      <c r="G4" s="14" t="s">
        <v>4</v>
      </c>
      <c r="H4" s="8">
        <v>1</v>
      </c>
      <c r="I4" s="8" t="str">
        <f>VLOOKUP(H4,$A$14:E20,2)</f>
        <v>Mariana</v>
      </c>
      <c r="J4" s="7" t="str">
        <f>VLOOKUP(G4,$A$1:$E13,2)</f>
        <v>Chevrolet</v>
      </c>
      <c r="K4" s="7" t="str">
        <f t="shared" ref="K4:K8" si="0">VLOOKUP(G4,$A$2:$E$12,3)</f>
        <v>Onix</v>
      </c>
      <c r="L4" s="49">
        <f t="shared" ref="L4:L8" si="1">VLOOKUP(G4,$A$2:$E$12,5)</f>
        <v>45800</v>
      </c>
      <c r="M4" s="39">
        <f>L4*G16</f>
        <v>4580</v>
      </c>
    </row>
    <row r="5" spans="1:13" x14ac:dyDescent="0.25">
      <c r="A5" s="14" t="s">
        <v>8</v>
      </c>
      <c r="B5" s="8" t="s">
        <v>17</v>
      </c>
      <c r="C5" s="8" t="s">
        <v>26</v>
      </c>
      <c r="D5" s="8">
        <v>2001</v>
      </c>
      <c r="E5" s="39">
        <v>15400</v>
      </c>
      <c r="G5" s="14" t="s">
        <v>6</v>
      </c>
      <c r="H5" s="8">
        <v>3</v>
      </c>
      <c r="I5" s="8" t="str">
        <f>VLOOKUP(H5,$A$14:E21,2)</f>
        <v>Marcelo</v>
      </c>
      <c r="J5" s="7" t="str">
        <f>VLOOKUP(G5,$A$1:$E14,2)</f>
        <v>Vw</v>
      </c>
      <c r="K5" s="7" t="str">
        <f t="shared" si="0"/>
        <v>Golf</v>
      </c>
      <c r="L5" s="49">
        <f t="shared" si="1"/>
        <v>27800</v>
      </c>
      <c r="M5" s="39">
        <f>L5*G17</f>
        <v>1390</v>
      </c>
    </row>
    <row r="6" spans="1:13" x14ac:dyDescent="0.25">
      <c r="A6" s="10" t="s">
        <v>7</v>
      </c>
      <c r="B6" s="12" t="s">
        <v>15</v>
      </c>
      <c r="C6" s="12" t="s">
        <v>25</v>
      </c>
      <c r="D6" s="12">
        <v>2011</v>
      </c>
      <c r="E6" s="40">
        <v>29300</v>
      </c>
      <c r="G6" s="14" t="s">
        <v>7</v>
      </c>
      <c r="H6" s="8">
        <v>1</v>
      </c>
      <c r="I6" s="8" t="str">
        <f>VLOOKUP(H6,$A$14:E22,2)</f>
        <v>Mariana</v>
      </c>
      <c r="J6" s="7" t="str">
        <f>VLOOKUP(G6,$A$1:$E15,2)</f>
        <v>Chevrolet</v>
      </c>
      <c r="K6" s="7" t="str">
        <f>VLOOKUP(G6,$A$2:$E$12,3)</f>
        <v>S10</v>
      </c>
      <c r="L6" s="49">
        <f t="shared" si="1"/>
        <v>29300</v>
      </c>
      <c r="M6" s="39">
        <f>L6*G16</f>
        <v>2930</v>
      </c>
    </row>
    <row r="7" spans="1:13" x14ac:dyDescent="0.25">
      <c r="A7" s="8" t="s">
        <v>6</v>
      </c>
      <c r="B7" s="8" t="s">
        <v>16</v>
      </c>
      <c r="C7" s="8" t="s">
        <v>24</v>
      </c>
      <c r="D7" s="8">
        <v>2010</v>
      </c>
      <c r="E7" s="41">
        <v>27800</v>
      </c>
      <c r="G7" s="14" t="s">
        <v>9</v>
      </c>
      <c r="H7" s="8">
        <v>2</v>
      </c>
      <c r="I7" s="8" t="str">
        <f>VLOOKUP(H7,$A$14:E23,2)</f>
        <v>Juliana</v>
      </c>
      <c r="J7" s="7" t="str">
        <f>VLOOKUP(G7,$A$1:$E16,2)</f>
        <v>Fiat</v>
      </c>
      <c r="K7" s="7" t="str">
        <f>VLOOKUP(G7,$A$2:$E$12,3)</f>
        <v>Toro</v>
      </c>
      <c r="L7" s="49">
        <f t="shared" si="1"/>
        <v>95000</v>
      </c>
      <c r="M7" s="39">
        <f>L7*G16</f>
        <v>9500</v>
      </c>
    </row>
    <row r="8" spans="1:13" ht="15.75" thickBot="1" x14ac:dyDescent="0.3">
      <c r="A8" s="10" t="s">
        <v>4</v>
      </c>
      <c r="B8" s="12" t="s">
        <v>15</v>
      </c>
      <c r="C8" s="12" t="s">
        <v>22</v>
      </c>
      <c r="D8" s="12">
        <v>2002</v>
      </c>
      <c r="E8" s="40">
        <v>45800</v>
      </c>
      <c r="G8" s="14" t="s">
        <v>9</v>
      </c>
      <c r="H8" s="8">
        <v>4</v>
      </c>
      <c r="I8" s="8" t="str">
        <f>VLOOKUP(H8,$A$14:E24,2)</f>
        <v>Julia</v>
      </c>
      <c r="J8" s="7" t="str">
        <f>VLOOKUP(G8,$A$1:$E17,2)</f>
        <v>Fiat</v>
      </c>
      <c r="K8" s="4" t="str">
        <f t="shared" si="0"/>
        <v>Toro</v>
      </c>
      <c r="L8" s="50">
        <f t="shared" si="1"/>
        <v>95000</v>
      </c>
      <c r="M8" s="54">
        <f>L8*G17</f>
        <v>4750</v>
      </c>
    </row>
    <row r="9" spans="1:13" ht="15.75" thickBot="1" x14ac:dyDescent="0.3">
      <c r="A9" s="8" t="s">
        <v>10</v>
      </c>
      <c r="B9" s="8" t="s">
        <v>18</v>
      </c>
      <c r="C9" s="8" t="s">
        <v>28</v>
      </c>
      <c r="D9" s="8">
        <v>2010</v>
      </c>
      <c r="E9" s="41">
        <v>33200</v>
      </c>
      <c r="G9" s="10"/>
      <c r="H9" s="12"/>
      <c r="I9" s="12"/>
      <c r="J9" s="16"/>
      <c r="K9" s="19" t="s">
        <v>52</v>
      </c>
      <c r="L9" s="55">
        <f>SUM(L3:L8)</f>
        <v>309900</v>
      </c>
      <c r="M9" s="56">
        <f>SUM(M3:M8)</f>
        <v>24850</v>
      </c>
    </row>
    <row r="10" spans="1:13" ht="15.75" thickBot="1" x14ac:dyDescent="0.3">
      <c r="A10" s="9" t="s">
        <v>5</v>
      </c>
      <c r="B10" s="9" t="s">
        <v>13</v>
      </c>
      <c r="C10" s="9" t="s">
        <v>23</v>
      </c>
      <c r="D10" s="9">
        <v>215</v>
      </c>
      <c r="E10" s="42">
        <v>55300</v>
      </c>
      <c r="G10" s="10"/>
      <c r="H10" s="12"/>
      <c r="I10" s="12"/>
      <c r="J10" s="17"/>
      <c r="K10" s="21" t="s">
        <v>48</v>
      </c>
      <c r="L10" s="51">
        <f>AVERAGE(L3:L8)</f>
        <v>51650</v>
      </c>
      <c r="M10" s="57">
        <f>AVERAGE(M3:M8)</f>
        <v>4141.666666666667</v>
      </c>
    </row>
    <row r="11" spans="1:13" ht="15.75" thickBot="1" x14ac:dyDescent="0.3">
      <c r="A11" s="8" t="s">
        <v>2</v>
      </c>
      <c r="B11" s="8" t="s">
        <v>13</v>
      </c>
      <c r="C11" s="8" t="s">
        <v>20</v>
      </c>
      <c r="D11" s="8">
        <v>2010</v>
      </c>
      <c r="E11" s="41">
        <v>17000</v>
      </c>
      <c r="G11" s="10"/>
      <c r="H11" s="12"/>
      <c r="I11" s="12"/>
      <c r="J11" s="17"/>
      <c r="K11" s="21" t="s">
        <v>49</v>
      </c>
      <c r="L11" s="51">
        <f>LARGE(L3:L8,1)</f>
        <v>95000</v>
      </c>
      <c r="M11" s="57">
        <f>LARGE(M3:M8,1)</f>
        <v>9500</v>
      </c>
    </row>
    <row r="12" spans="1:13" ht="15.75" thickBot="1" x14ac:dyDescent="0.3">
      <c r="A12" s="11" t="s">
        <v>3</v>
      </c>
      <c r="B12" s="13" t="s">
        <v>14</v>
      </c>
      <c r="C12" s="13" t="s">
        <v>21</v>
      </c>
      <c r="D12" s="13">
        <v>2005</v>
      </c>
      <c r="E12" s="43">
        <v>18500</v>
      </c>
      <c r="G12" s="11"/>
      <c r="H12" s="13"/>
      <c r="I12" s="2"/>
      <c r="J12" s="18"/>
      <c r="K12" s="2" t="s">
        <v>50</v>
      </c>
      <c r="L12" s="52">
        <f>SMALL(L3:L8,1)</f>
        <v>17000</v>
      </c>
      <c r="M12" s="43">
        <f>SMALL(M3:M8,1)</f>
        <v>1390</v>
      </c>
    </row>
    <row r="14" spans="1:13" ht="15.75" thickBot="1" x14ac:dyDescent="0.3">
      <c r="A14" s="24" t="s">
        <v>32</v>
      </c>
      <c r="B14" s="25"/>
      <c r="C14" s="25"/>
      <c r="D14" s="25"/>
      <c r="E14" s="25"/>
      <c r="F14" s="25"/>
      <c r="G14" s="26"/>
    </row>
    <row r="15" spans="1:13" ht="15.75" thickBot="1" x14ac:dyDescent="0.3">
      <c r="A15" s="33" t="s">
        <v>33</v>
      </c>
      <c r="B15" s="33" t="s">
        <v>34</v>
      </c>
      <c r="C15" s="34" t="s">
        <v>39</v>
      </c>
      <c r="D15" s="31" t="s">
        <v>42</v>
      </c>
      <c r="E15" s="32"/>
      <c r="F15" s="29" t="s">
        <v>43</v>
      </c>
      <c r="G15" s="30"/>
      <c r="M15" s="59"/>
    </row>
    <row r="16" spans="1:13" ht="15.75" thickBot="1" x14ac:dyDescent="0.3">
      <c r="A16" s="9">
        <v>1</v>
      </c>
      <c r="B16" s="9" t="s">
        <v>35</v>
      </c>
      <c r="C16" s="9" t="s">
        <v>40</v>
      </c>
      <c r="D16" s="44">
        <f>SUMIF($I$3:$I$8,"Mariana",$M$3:$M$8)</f>
        <v>7510</v>
      </c>
      <c r="E16" s="45"/>
      <c r="F16" s="20" t="s">
        <v>40</v>
      </c>
      <c r="G16" s="23">
        <v>0.1</v>
      </c>
    </row>
    <row r="17" spans="1:7" ht="15.75" thickBot="1" x14ac:dyDescent="0.3">
      <c r="A17" s="8">
        <v>2</v>
      </c>
      <c r="B17" s="8" t="s">
        <v>36</v>
      </c>
      <c r="C17" s="8" t="s">
        <v>40</v>
      </c>
      <c r="D17" s="46">
        <f>SUMIF($I$3:$I$8,"Juliana",$M$3:$M$8)</f>
        <v>11200</v>
      </c>
      <c r="E17" s="47"/>
      <c r="F17" s="22" t="s">
        <v>44</v>
      </c>
      <c r="G17" s="23">
        <v>0.05</v>
      </c>
    </row>
    <row r="18" spans="1:7" x14ac:dyDescent="0.25">
      <c r="A18" s="28">
        <v>3</v>
      </c>
      <c r="B18" s="9" t="s">
        <v>37</v>
      </c>
      <c r="C18" s="9" t="s">
        <v>41</v>
      </c>
      <c r="D18" s="46">
        <f>SUMIF($I$3:$I$8,"Marcelo",$M$3:$M$8)</f>
        <v>1390</v>
      </c>
      <c r="E18" s="47"/>
      <c r="F18" s="9"/>
      <c r="G18" s="27"/>
    </row>
    <row r="19" spans="1:7" ht="15.75" thickBot="1" x14ac:dyDescent="0.3">
      <c r="A19" s="11">
        <v>4</v>
      </c>
      <c r="B19" s="13" t="s">
        <v>38</v>
      </c>
      <c r="C19" s="13" t="s">
        <v>41</v>
      </c>
      <c r="D19" s="48">
        <f>SUMIF($I$3:$I$8,"Julia",$M$3:$M$8)</f>
        <v>4750</v>
      </c>
      <c r="E19" s="58"/>
      <c r="F19" s="15"/>
      <c r="G19" s="3"/>
    </row>
    <row r="20" spans="1:7" x14ac:dyDescent="0.25">
      <c r="D20" s="1"/>
    </row>
  </sheetData>
  <sortState xmlns:xlrd2="http://schemas.microsoft.com/office/spreadsheetml/2017/richdata2" ref="A3:E12">
    <sortCondition ref="A3:A12"/>
  </sortState>
  <mergeCells count="8">
    <mergeCell ref="D19:E19"/>
    <mergeCell ref="D17:E17"/>
    <mergeCell ref="D18:E18"/>
    <mergeCell ref="A14:G14"/>
    <mergeCell ref="A1:E1"/>
    <mergeCell ref="G1:M1"/>
    <mergeCell ref="D15:E15"/>
    <mergeCell ref="D16:E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2022-12-02T11:56:40Z</dcterms:created>
  <dcterms:modified xsi:type="dcterms:W3CDTF">2022-12-02T13:17:17Z</dcterms:modified>
</cp:coreProperties>
</file>