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2.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hidePivotFieldList="1" defaultThemeVersion="166925"/>
  <mc:AlternateContent xmlns:mc="http://schemas.openxmlformats.org/markup-compatibility/2006">
    <mc:Choice Requires="x15">
      <x15ac:absPath xmlns:x15ac="http://schemas.microsoft.com/office/spreadsheetml/2010/11/ac" url="C:\Users\HP\Documents\"/>
    </mc:Choice>
  </mc:AlternateContent>
  <xr:revisionPtr revIDLastSave="0" documentId="13_ncr:1_{6BFE1CA4-947D-4A1F-9DBF-1A1C4AF81DD9}" xr6:coauthVersionLast="47" xr6:coauthVersionMax="47" xr10:uidLastSave="{00000000-0000-0000-0000-000000000000}"/>
  <bookViews>
    <workbookView xWindow="-120" yWindow="-120" windowWidth="20730" windowHeight="11160" xr2:uid="{CDFD9F7F-6210-4092-9C66-42F2E256B713}"/>
  </bookViews>
  <sheets>
    <sheet name="Analysis" sheetId="1" r:id="rId1"/>
    <sheet name="Revenue Dashboard" sheetId="2" r:id="rId2"/>
    <sheet name="Revenue Dashboard (2)" sheetId="3" r:id="rId3"/>
  </sheets>
  <definedNames>
    <definedName name="_xlnm.Print_Area" localSheetId="1">'Revenue Dashboard'!$A$1:$U$56</definedName>
    <definedName name="Slicer_Country">#N/A</definedName>
    <definedName name="Slicer_Month_Name">#N/A</definedName>
    <definedName name="Slicer_Year">#N/A</definedName>
  </definedNames>
  <calcPr calcId="181029"/>
  <pivotCaches>
    <pivotCache cacheId="0" r:id="rId4"/>
    <pivotCache cacheId="1" r:id="rId5"/>
    <pivotCache cacheId="2" r:id="rId6"/>
    <pivotCache cacheId="323" r:id="rId7"/>
    <pivotCache cacheId="386" r:id="rId8"/>
    <pivotCache cacheId="370" r:id="rId9"/>
    <pivotCache cacheId="488" r:id="rId10"/>
    <pivotCache cacheId="491" r:id="rId11"/>
    <pivotCache cacheId="494" r:id="rId12"/>
    <pivotCache cacheId="497" r:id="rId13"/>
    <pivotCache cacheId="500" r:id="rId14"/>
    <pivotCache cacheId="503" r:id="rId15"/>
    <pivotCache cacheId="506" r:id="rId16"/>
    <pivotCache cacheId="509" r:id="rId17"/>
    <pivotCache cacheId="512" r:id="rId18"/>
    <pivotCache cacheId="515" r:id="rId19"/>
    <pivotCache cacheId="518" r:id="rId20"/>
  </pivotCaches>
  <extLst>
    <ext xmlns:x14="http://schemas.microsoft.com/office/spreadsheetml/2009/9/main" uri="{876F7934-8845-4945-9796-88D515C7AA90}">
      <x14:pivotCaches>
        <pivotCache cacheId="17" r:id="rId21"/>
      </x14:pivotCaches>
    </ex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Customer_751ccb06-b3f1-4a9c-aa13-9e9f862ffc0c" name="DimCustomer" connection="Query - DimCustomer"/>
          <x15:modelTable id="DimDate_40413742-ec48-4f99-83bf-e7f5dfa96508" name="DimDate" connection="Query - DimDate"/>
          <x15:modelTable id="DimGeography_c40a1f9d-1883-4c8a-b39c-53ab966fd384" name="DimGeography" connection="Query - DimGeography"/>
          <x15:modelTable id="DimProduct_1cd7b196-5712-40e0-aa3b-47d25d4d1cc8" name="DimProduct" connection="Query - DimProduct"/>
          <x15:modelTable id="DimSalesTerritory_5b556e6b-0bb8-4311-9d76-5b348ef7e76d" name="DimSalesTerritory" connection="Query - DimSalesTerritory"/>
          <x15:modelTable id="FactInternetSales_72d90054-a722-4db6-8040-f1b1ceec20c3" name="FactInternetSales" connection="Query - FactInternetSales"/>
        </x15:modelTables>
        <x15:modelRelationships>
          <x15:modelRelationship fromTable="DimCustomer" fromColumn="GeographyKey" toTable="DimGeography" toColumn="GeographyKey"/>
          <x15:modelRelationship fromTable="FactInternetSales" fromColumn="CustomerKey" toTable="DimCustomer" toColumn="CustomerKey"/>
          <x15:modelRelationship fromTable="FactInternetSales" fromColumn="ProductKey" toTable="DimProduct" toColumn="ProductKey"/>
          <x15:modelRelationship fromTable="FactInternetSales" fromColumn="SalesTerritoryKey" toTable="DimSalesTerritory" toColumn="SalesTerritoryKey"/>
          <x15:modelRelationship fromTable="FactInternetSales" fromColumn="OrderDate" toTable="DimDate" toColumn="FullDateAlternateKey"/>
        </x15:modelRelationships>
      </x15:dataModel>
    </ext>
  </extLst>
</workbook>
</file>

<file path=xl/calcChain.xml><?xml version="1.0" encoding="utf-8"?>
<calcChain xmlns="http://schemas.openxmlformats.org/spreadsheetml/2006/main">
  <c r="J57" i="1" l="1"/>
  <c r="Z42" i="1"/>
  <c r="AF4" i="1"/>
  <c r="AA72" i="1"/>
  <c r="AA71" i="1"/>
  <c r="AC71" i="1"/>
  <c r="Z16" i="1"/>
  <c r="T36" i="1"/>
  <c r="T37" i="1" s="1"/>
  <c r="AC72" i="1"/>
  <c r="Z72" i="1"/>
  <c r="Z73" i="1"/>
  <c r="Z74" i="1"/>
  <c r="Z75" i="1"/>
  <c r="Z76" i="1"/>
  <c r="Z77" i="1"/>
  <c r="Z71" i="1"/>
  <c r="Z53" i="1" l="1"/>
  <c r="AC76" i="1"/>
  <c r="Z55" i="1"/>
  <c r="Z58" i="1"/>
  <c r="Z54" i="1"/>
  <c r="Z57" i="1"/>
  <c r="Z56" i="1"/>
  <c r="X43" i="1"/>
  <c r="Y43" i="1"/>
  <c r="X44" i="1"/>
  <c r="Y44" i="1"/>
  <c r="X45" i="1"/>
  <c r="Y45" i="1"/>
  <c r="X46" i="1"/>
  <c r="Y46" i="1"/>
  <c r="X47" i="1"/>
  <c r="Y47" i="1"/>
  <c r="Y42" i="1"/>
  <c r="X42" i="1"/>
  <c r="X16" i="1"/>
  <c r="Y16" i="1"/>
  <c r="X17" i="1"/>
  <c r="Y17" i="1"/>
  <c r="Y15" i="1"/>
  <c r="X15" i="1"/>
  <c r="G23" i="1"/>
  <c r="I23" i="1" s="1"/>
  <c r="H23" i="1"/>
  <c r="J23" i="1" s="1"/>
  <c r="G24" i="1"/>
  <c r="I24" i="1" s="1"/>
  <c r="H24" i="1"/>
  <c r="J24" i="1" s="1"/>
  <c r="G25" i="1"/>
  <c r="I25" i="1" s="1"/>
  <c r="H25" i="1"/>
  <c r="J25" i="1" s="1"/>
  <c r="G26" i="1"/>
  <c r="H26" i="1"/>
  <c r="G27" i="1"/>
  <c r="H27" i="1"/>
  <c r="G28" i="1"/>
  <c r="H28" i="1"/>
  <c r="G29" i="1"/>
  <c r="H29" i="1"/>
  <c r="G30" i="1"/>
  <c r="H30" i="1"/>
  <c r="H22" i="1"/>
  <c r="G22" i="1"/>
  <c r="F85" i="1"/>
  <c r="G85" i="1"/>
  <c r="F86" i="1"/>
  <c r="G86" i="1"/>
  <c r="F87" i="1"/>
  <c r="G87" i="1"/>
  <c r="F88" i="1"/>
  <c r="G88" i="1"/>
  <c r="F89" i="1"/>
  <c r="G89" i="1"/>
  <c r="F90" i="1"/>
  <c r="G90" i="1"/>
  <c r="F91" i="1"/>
  <c r="G91" i="1"/>
  <c r="F92" i="1"/>
  <c r="G92" i="1"/>
  <c r="F93" i="1"/>
  <c r="G93" i="1"/>
  <c r="F94" i="1"/>
  <c r="G94" i="1"/>
  <c r="F95" i="1"/>
  <c r="G95" i="1"/>
  <c r="F96" i="1"/>
  <c r="G96" i="1"/>
  <c r="F97" i="1"/>
  <c r="G97" i="1"/>
  <c r="F98" i="1"/>
  <c r="G98" i="1"/>
  <c r="F99" i="1"/>
  <c r="G99" i="1"/>
  <c r="F100" i="1"/>
  <c r="G100" i="1"/>
  <c r="F101" i="1"/>
  <c r="G101" i="1"/>
  <c r="F102" i="1"/>
  <c r="G102" i="1"/>
  <c r="F103" i="1"/>
  <c r="G103" i="1"/>
  <c r="F104" i="1"/>
  <c r="G104" i="1"/>
  <c r="F105" i="1"/>
  <c r="G105" i="1"/>
  <c r="F106" i="1"/>
  <c r="G106" i="1"/>
  <c r="F107" i="1"/>
  <c r="G107" i="1"/>
  <c r="F108" i="1"/>
  <c r="G108" i="1"/>
  <c r="F109" i="1"/>
  <c r="G109" i="1"/>
  <c r="F110" i="1"/>
  <c r="G110" i="1"/>
  <c r="F111" i="1"/>
  <c r="G111" i="1"/>
  <c r="F112" i="1"/>
  <c r="G112" i="1"/>
  <c r="F113" i="1"/>
  <c r="G113" i="1"/>
  <c r="F114" i="1"/>
  <c r="G114" i="1"/>
  <c r="F115" i="1"/>
  <c r="G115" i="1"/>
  <c r="F116" i="1"/>
  <c r="G116" i="1"/>
  <c r="F117" i="1"/>
  <c r="G117" i="1"/>
  <c r="F118" i="1"/>
  <c r="G118" i="1"/>
  <c r="F119" i="1"/>
  <c r="G119" i="1"/>
  <c r="F120" i="1"/>
  <c r="G120" i="1"/>
  <c r="F121" i="1"/>
  <c r="G121" i="1"/>
  <c r="F122" i="1"/>
  <c r="G122" i="1"/>
  <c r="F123" i="1"/>
  <c r="G123" i="1"/>
  <c r="F124" i="1"/>
  <c r="G124" i="1"/>
  <c r="F125" i="1"/>
  <c r="G125" i="1"/>
  <c r="F126" i="1"/>
  <c r="G126" i="1"/>
  <c r="F127" i="1"/>
  <c r="G127" i="1"/>
  <c r="F128" i="1"/>
  <c r="G128" i="1"/>
  <c r="F129" i="1"/>
  <c r="G129" i="1"/>
  <c r="F130" i="1"/>
  <c r="G130" i="1"/>
  <c r="F131" i="1"/>
  <c r="G131" i="1"/>
  <c r="F132" i="1"/>
  <c r="G132" i="1"/>
  <c r="F133" i="1"/>
  <c r="G133" i="1"/>
  <c r="F134" i="1"/>
  <c r="G134" i="1"/>
  <c r="F135" i="1"/>
  <c r="G135" i="1"/>
  <c r="F136" i="1"/>
  <c r="G136" i="1"/>
  <c r="F137" i="1"/>
  <c r="G137" i="1"/>
  <c r="F138" i="1"/>
  <c r="G138" i="1"/>
  <c r="F139" i="1"/>
  <c r="G139" i="1"/>
  <c r="F140" i="1"/>
  <c r="G140" i="1"/>
  <c r="F141" i="1"/>
  <c r="G141" i="1"/>
  <c r="F142" i="1"/>
  <c r="G142" i="1"/>
  <c r="F143" i="1"/>
  <c r="G143" i="1"/>
  <c r="F144" i="1"/>
  <c r="G144" i="1"/>
  <c r="F145" i="1"/>
  <c r="G145" i="1"/>
  <c r="F146" i="1"/>
  <c r="G146" i="1"/>
  <c r="F147" i="1"/>
  <c r="G147" i="1"/>
  <c r="F148" i="1"/>
  <c r="G148" i="1"/>
  <c r="F149" i="1"/>
  <c r="G149" i="1"/>
  <c r="F150" i="1"/>
  <c r="G150" i="1"/>
  <c r="F151" i="1"/>
  <c r="G151" i="1"/>
  <c r="F152" i="1"/>
  <c r="G152" i="1"/>
  <c r="F153" i="1"/>
  <c r="G153" i="1"/>
  <c r="F154" i="1"/>
  <c r="G154" i="1"/>
  <c r="F155" i="1"/>
  <c r="G155" i="1"/>
  <c r="F156" i="1"/>
  <c r="G156" i="1"/>
  <c r="F157" i="1"/>
  <c r="G157" i="1"/>
  <c r="F158" i="1"/>
  <c r="G158" i="1"/>
  <c r="F159" i="1"/>
  <c r="G159" i="1"/>
  <c r="F160" i="1"/>
  <c r="G160" i="1"/>
  <c r="F161" i="1"/>
  <c r="G161" i="1"/>
  <c r="F162" i="1"/>
  <c r="G162" i="1"/>
  <c r="F163" i="1"/>
  <c r="G163" i="1"/>
  <c r="F164" i="1"/>
  <c r="G164" i="1"/>
  <c r="F165" i="1"/>
  <c r="G165" i="1"/>
  <c r="F166" i="1"/>
  <c r="G166" i="1"/>
  <c r="F167" i="1"/>
  <c r="G167" i="1"/>
  <c r="F168" i="1"/>
  <c r="G168" i="1"/>
  <c r="F169" i="1"/>
  <c r="G169" i="1"/>
  <c r="F170" i="1"/>
  <c r="G170" i="1"/>
  <c r="F171" i="1"/>
  <c r="G171" i="1"/>
  <c r="F172" i="1"/>
  <c r="G172" i="1"/>
  <c r="F173" i="1"/>
  <c r="G173" i="1"/>
  <c r="F174" i="1"/>
  <c r="G174" i="1"/>
  <c r="F175" i="1"/>
  <c r="G175" i="1"/>
  <c r="F176" i="1"/>
  <c r="G176" i="1"/>
  <c r="F177" i="1"/>
  <c r="G177" i="1"/>
  <c r="F178" i="1"/>
  <c r="G178" i="1"/>
  <c r="F179" i="1"/>
  <c r="G179" i="1"/>
  <c r="F180" i="1"/>
  <c r="G180" i="1"/>
  <c r="F181" i="1"/>
  <c r="G181" i="1"/>
  <c r="F182" i="1"/>
  <c r="G182" i="1"/>
  <c r="F183" i="1"/>
  <c r="G183" i="1"/>
  <c r="F184" i="1"/>
  <c r="G184" i="1"/>
  <c r="F185" i="1"/>
  <c r="G185" i="1"/>
  <c r="F186" i="1"/>
  <c r="G186" i="1"/>
  <c r="F187" i="1"/>
  <c r="G187" i="1"/>
  <c r="F188" i="1"/>
  <c r="G188" i="1"/>
  <c r="F189" i="1"/>
  <c r="G189" i="1"/>
  <c r="F190" i="1"/>
  <c r="G190" i="1"/>
  <c r="F191" i="1"/>
  <c r="G191" i="1"/>
  <c r="F192" i="1"/>
  <c r="G192" i="1"/>
  <c r="F193" i="1"/>
  <c r="G193" i="1"/>
  <c r="F194" i="1"/>
  <c r="G194" i="1"/>
  <c r="F195" i="1"/>
  <c r="G195" i="1"/>
  <c r="F196" i="1"/>
  <c r="G196" i="1"/>
  <c r="F197" i="1"/>
  <c r="G197" i="1"/>
  <c r="F198" i="1"/>
  <c r="G198" i="1"/>
  <c r="F199" i="1"/>
  <c r="G199" i="1"/>
  <c r="F200" i="1"/>
  <c r="G200" i="1"/>
  <c r="F201" i="1"/>
  <c r="G201" i="1"/>
  <c r="F202" i="1"/>
  <c r="G202" i="1"/>
  <c r="F203" i="1"/>
  <c r="G203" i="1"/>
  <c r="F204" i="1"/>
  <c r="G204" i="1"/>
  <c r="F205" i="1"/>
  <c r="G205" i="1"/>
  <c r="F206" i="1"/>
  <c r="G206" i="1"/>
  <c r="F207" i="1"/>
  <c r="G207" i="1"/>
  <c r="F208" i="1"/>
  <c r="G208" i="1"/>
  <c r="G84" i="1"/>
  <c r="F84" i="1"/>
  <c r="F77" i="1"/>
  <c r="G77" i="1"/>
  <c r="F78" i="1"/>
  <c r="G78" i="1"/>
  <c r="H78" i="1" s="1"/>
  <c r="F79" i="1"/>
  <c r="G79" i="1"/>
  <c r="H79" i="1" s="1"/>
  <c r="F80" i="1"/>
  <c r="G80" i="1"/>
  <c r="H80" i="1" s="1"/>
  <c r="F81" i="1"/>
  <c r="G81" i="1"/>
  <c r="H81" i="1" s="1"/>
  <c r="G76" i="1"/>
  <c r="F76" i="1"/>
  <c r="I69" i="1"/>
  <c r="I67" i="1"/>
  <c r="I68" i="1"/>
  <c r="H68" i="1"/>
  <c r="H69" i="1"/>
  <c r="H67" i="1"/>
  <c r="J68" i="1" l="1"/>
  <c r="J76" i="1"/>
  <c r="J77" i="1"/>
  <c r="Z17" i="1"/>
  <c r="H77" i="1"/>
  <c r="J69" i="1"/>
  <c r="J71" i="1" s="1"/>
  <c r="I72" i="1" s="1"/>
  <c r="K76" i="1" l="1"/>
  <c r="X20" i="1"/>
  <c r="X21" i="1" s="1"/>
  <c r="K77" i="1"/>
  <c r="H49" i="1"/>
  <c r="I49" i="1"/>
  <c r="H50" i="1"/>
  <c r="I50" i="1"/>
  <c r="H51" i="1"/>
  <c r="I51" i="1"/>
  <c r="H52" i="1"/>
  <c r="I52" i="1"/>
  <c r="H53" i="1"/>
  <c r="I53" i="1"/>
  <c r="H54" i="1"/>
  <c r="I54" i="1"/>
  <c r="H55" i="1"/>
  <c r="I55" i="1"/>
  <c r="I48" i="1"/>
  <c r="H48" i="1"/>
  <c r="H34" i="1"/>
  <c r="H33" i="1"/>
  <c r="M48" i="1" l="1"/>
  <c r="M50" i="1"/>
  <c r="N50" i="1" s="1"/>
  <c r="M49" i="1"/>
  <c r="N49" i="1" s="1"/>
  <c r="I34" i="1"/>
  <c r="H35" i="1"/>
  <c r="I33" i="1"/>
  <c r="AG18" i="1"/>
  <c r="AH18" i="1" s="1"/>
  <c r="AG54" i="1"/>
  <c r="AH54" i="1" s="1"/>
  <c r="AG45" i="1"/>
  <c r="AH45" i="1" s="1"/>
  <c r="AG36" i="1"/>
  <c r="AH36" i="1" s="1"/>
  <c r="AG27" i="1"/>
  <c r="AH27" i="1" s="1"/>
  <c r="AG9" i="1"/>
  <c r="AH9" i="1" s="1"/>
  <c r="J49" i="1" l="1"/>
  <c r="J51" i="1"/>
  <c r="N48" i="1"/>
  <c r="J50" i="1"/>
  <c r="J53" i="1"/>
  <c r="J55" i="1"/>
  <c r="J52" i="1"/>
  <c r="J54" i="1"/>
  <c r="I35" i="1"/>
  <c r="H38" i="1"/>
  <c r="AG8" i="1"/>
  <c r="L17" i="1"/>
  <c r="L18" i="1"/>
  <c r="L19" i="1"/>
  <c r="L16" i="1"/>
  <c r="L15" i="1"/>
  <c r="M15" i="1" s="1"/>
  <c r="K16" i="1"/>
  <c r="K17" i="1"/>
  <c r="K18" i="1"/>
  <c r="K19" i="1"/>
  <c r="K15" i="1"/>
  <c r="M16" i="1" l="1"/>
  <c r="N16" i="1" s="1"/>
  <c r="AG53" i="1"/>
  <c r="AH53" i="1" s="1"/>
  <c r="AI54" i="1" s="1"/>
  <c r="AG35" i="1"/>
  <c r="AH35" i="1" s="1"/>
  <c r="AI36" i="1" s="1"/>
  <c r="AG26" i="1"/>
  <c r="AH26" i="1" s="1"/>
  <c r="AI27" i="1" s="1"/>
  <c r="AG44" i="1"/>
  <c r="AH44" i="1" s="1"/>
  <c r="AI45" i="1" s="1"/>
  <c r="AH8" i="1"/>
  <c r="AI9" i="1" s="1"/>
  <c r="AG17" i="1"/>
  <c r="AH17" i="1" s="1"/>
  <c r="AI18" i="1" s="1"/>
  <c r="M17" i="1"/>
  <c r="N17" i="1" s="1"/>
  <c r="M19" i="1"/>
  <c r="N19" i="1" s="1"/>
  <c r="M18" i="1"/>
  <c r="N18" i="1" s="1"/>
  <c r="AI17" i="1" l="1"/>
  <c r="AI44" i="1"/>
  <c r="AI26" i="1"/>
  <c r="AI35" i="1"/>
  <c r="AI8" i="1"/>
  <c r="AI53" i="1"/>
  <c r="AI21" i="1" l="1"/>
  <c r="AI30" i="1"/>
  <c r="AI57" i="1"/>
  <c r="AI12" i="1"/>
  <c r="AI39" i="1"/>
  <c r="AI4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5D7F3F4-C8AB-4FE1-88FD-A4D8A04774DE}" name="Query - DimCustomer" description="Connection to the 'DimCustomer' query in the workbook." type="100" refreshedVersion="7" minRefreshableVersion="5">
    <extLst>
      <ext xmlns:x15="http://schemas.microsoft.com/office/spreadsheetml/2010/11/main" uri="{DE250136-89BD-433C-8126-D09CA5730AF9}">
        <x15:connection id="d5c7dc07-3fee-4046-961d-1317fd21268e"/>
      </ext>
    </extLst>
  </connection>
  <connection id="2" xr16:uid="{E3FF65D0-CB3A-4FE8-9259-CFBF7EC57875}" name="Query - DimDate" description="Connection to the 'DimDate' query in the workbook." type="100" refreshedVersion="7" minRefreshableVersion="5">
    <extLst>
      <ext xmlns:x15="http://schemas.microsoft.com/office/spreadsheetml/2010/11/main" uri="{DE250136-89BD-433C-8126-D09CA5730AF9}">
        <x15:connection id="7e0d91c1-bcab-4974-858f-c2b42a333cb1">
          <x15:oledbPr connection="Provider=Microsoft.Mashup.OleDb.1;Data Source=$Workbook$;Location=DimDate;Extended Properties=&quot;&quot;">
            <x15:dbTables>
              <x15:dbTable name="DimDate"/>
            </x15:dbTables>
          </x15:oledbPr>
        </x15:connection>
      </ext>
    </extLst>
  </connection>
  <connection id="3" xr16:uid="{B6E3C214-AD57-409C-9EE5-ADA6CDAF0E21}" name="Query - DimGeography" description="Connection to the 'DimGeography' query in the workbook." type="100" refreshedVersion="7" minRefreshableVersion="5">
    <extLst>
      <ext xmlns:x15="http://schemas.microsoft.com/office/spreadsheetml/2010/11/main" uri="{DE250136-89BD-433C-8126-D09CA5730AF9}">
        <x15:connection id="fd1e3217-5556-4b76-9163-10379c469dab">
          <x15:oledbPr connection="Provider=Microsoft.Mashup.OleDb.1;Data Source=$Workbook$;Location=DimGeography;Extended Properties=&quot;&quot;">
            <x15:dbTables>
              <x15:dbTable name="DimGeography"/>
            </x15:dbTables>
          </x15:oledbPr>
        </x15:connection>
      </ext>
    </extLst>
  </connection>
  <connection id="4" xr16:uid="{0AAA8DD8-FA09-4DDE-AC41-BCBDC9131D96}" name="Query - DimProduct" description="Connection to the 'DimProduct' query in the workbook." type="100" refreshedVersion="7" minRefreshableVersion="5">
    <extLst>
      <ext xmlns:x15="http://schemas.microsoft.com/office/spreadsheetml/2010/11/main" uri="{DE250136-89BD-433C-8126-D09CA5730AF9}">
        <x15:connection id="3961244b-cf68-4c9c-b44e-3341715912d5">
          <x15:oledbPr connection="Provider=Microsoft.Mashup.OleDb.1;Data Source=$Workbook$;Location=DimProduct;Extended Properties=&quot;&quot;">
            <x15:dbTables>
              <x15:dbTable name="DimProduct"/>
            </x15:dbTables>
          </x15:oledbPr>
        </x15:connection>
      </ext>
    </extLst>
  </connection>
  <connection id="5" xr16:uid="{0BA1E63F-4D52-45C1-A13F-1E73DD63D35C}" name="Query - DimSalesTerritory" description="Connection to the 'DimSalesTerritory' query in the workbook." type="100" refreshedVersion="7" minRefreshableVersion="5">
    <extLst>
      <ext xmlns:x15="http://schemas.microsoft.com/office/spreadsheetml/2010/11/main" uri="{DE250136-89BD-433C-8126-D09CA5730AF9}">
        <x15:connection id="270dcae9-f5ab-415d-a564-61cf373f17eb">
          <x15:oledbPr connection="Provider=Microsoft.Mashup.OleDb.1;Data Source=$Workbook$;Location=DimSalesTerritory;Extended Properties=&quot;&quot;">
            <x15:dbTables>
              <x15:dbTable name="DimSalesTerritory"/>
            </x15:dbTables>
          </x15:oledbPr>
        </x15:connection>
      </ext>
    </extLst>
  </connection>
  <connection id="6" xr16:uid="{C9CA41C1-2938-476E-9E3E-C0F4C0D8FC45}" name="Query - FactInternetSales" description="Connection to the 'FactInternetSales' query in the workbook." type="100" refreshedVersion="7" minRefreshableVersion="5">
    <extLst>
      <ext xmlns:x15="http://schemas.microsoft.com/office/spreadsheetml/2010/11/main" uri="{DE250136-89BD-433C-8126-D09CA5730AF9}">
        <x15:connection id="b5a4ba6c-0f64-4b96-8fdc-4eb589f70fdc">
          <x15:oledbPr connection="Provider=Microsoft.Mashup.OleDb.1;Data Source=$Workbook$;Location=FactInternetSales;Extended Properties=&quot;&quot;">
            <x15:dbTables>
              <x15:dbTable name="FactInternetSales"/>
            </x15:dbTables>
          </x15:oledbPr>
        </x15:connection>
      </ext>
    </extLst>
  </connection>
  <connection id="7" xr16:uid="{546CCCAA-C9D6-4DB2-A9D5-8391F3DEE1C8}"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<sst xmlns="http://schemas.openxmlformats.org/spreadsheetml/2006/main" count="828" uniqueCount="760">
  <si>
    <t>Revenue</t>
  </si>
  <si>
    <t>Profit</t>
  </si>
  <si>
    <t>COGS</t>
  </si>
  <si>
    <t>Average Revenue/Day</t>
  </si>
  <si>
    <t>Average Order Value</t>
  </si>
  <si>
    <t>Average Quantities/Order</t>
  </si>
  <si>
    <t>Profit Margin</t>
  </si>
  <si>
    <t>Customers</t>
  </si>
  <si>
    <t>Total Products</t>
  </si>
  <si>
    <t>Countries</t>
  </si>
  <si>
    <t>Quantities Sold</t>
  </si>
  <si>
    <t>Country</t>
  </si>
  <si>
    <t>Gender</t>
  </si>
  <si>
    <t>Year</t>
  </si>
  <si>
    <t>Apr</t>
  </si>
  <si>
    <t>Feb</t>
  </si>
  <si>
    <t>Jan</t>
  </si>
  <si>
    <t>Jul</t>
  </si>
  <si>
    <t>Jun</t>
  </si>
  <si>
    <t>Mar</t>
  </si>
  <si>
    <t>May</t>
  </si>
  <si>
    <t>Month Name</t>
  </si>
  <si>
    <t>Fri</t>
  </si>
  <si>
    <t>Mon</t>
  </si>
  <si>
    <t>Sat</t>
  </si>
  <si>
    <t>Sun</t>
  </si>
  <si>
    <t>Thu</t>
  </si>
  <si>
    <t>Tue</t>
  </si>
  <si>
    <t>Wed</t>
  </si>
  <si>
    <t>Day Name</t>
  </si>
  <si>
    <t>Qtr-1</t>
  </si>
  <si>
    <t>Qtr-2</t>
  </si>
  <si>
    <t>Qtr-3</t>
  </si>
  <si>
    <t>Qtr-4</t>
  </si>
  <si>
    <t>Quarter</t>
  </si>
  <si>
    <t>Weekday</t>
  </si>
  <si>
    <t>Weekend</t>
  </si>
  <si>
    <t>Week Type</t>
  </si>
  <si>
    <t>Transactions</t>
  </si>
  <si>
    <t>Option Button</t>
  </si>
  <si>
    <t>Above Average</t>
  </si>
  <si>
    <t>Check Selected Year</t>
  </si>
  <si>
    <t>Selected Year</t>
  </si>
  <si>
    <t>Previous Year</t>
  </si>
  <si>
    <t>Total Revenue</t>
  </si>
  <si>
    <t>Parcentage</t>
  </si>
  <si>
    <t>YoY Change</t>
  </si>
  <si>
    <t>Total Profit</t>
  </si>
  <si>
    <t>Total COGS</t>
  </si>
  <si>
    <t>Total Quantities Sold</t>
  </si>
  <si>
    <t>Quantitites Sold</t>
  </si>
  <si>
    <t>Percentage</t>
  </si>
  <si>
    <t>Total Transactions</t>
  </si>
  <si>
    <t>Total Profit Margin</t>
  </si>
  <si>
    <t>Highlight</t>
  </si>
  <si>
    <t>Revenue2</t>
  </si>
  <si>
    <t>Canada</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</si>
  <si>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</si>
  <si>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</si>
  <si>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</si>
  <si>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</si>
  <si>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</si>
  <si>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</si>
  <si>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</si>
  <si>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</si>
  <si>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</si>
  <si>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</si>
  <si>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</si>
  <si>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</si>
  <si>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</si>
  <si>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</si>
  <si>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</si>
  <si>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</si>
  <si>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</si>
  <si>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</si>
  <si>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</si>
  <si>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</si>
  <si>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</si>
  <si>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</si>
  <si>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</si>
  <si>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</si>
  <si>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</si>
  <si>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</si>
  <si>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</si>
  <si>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</si>
  <si>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</si>
  <si>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</si>
  <si>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</si>
  <si>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</si>
  <si>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</si>
  <si>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</si>
  <si>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</si>
  <si>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</si>
  <si>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</si>
  <si>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</si>
  <si>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</si>
  <si>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</si>
  <si>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</si>
  <si>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</si>
  <si>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</si>
  <si>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</si>
  <si>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</si>
  <si>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</si>
  <si>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</si>
  <si>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</si>
  <si>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</si>
  <si>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</si>
  <si>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</si>
  <si>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</si>
  <si>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</si>
  <si>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</si>
  <si>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</si>
  <si>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</si>
  <si>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</si>
  <si>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</si>
  <si>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</si>
  <si>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</si>
  <si>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</si>
  <si>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</si>
  <si>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</si>
  <si>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</si>
  <si>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</si>
  <si>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</si>
  <si>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</si>
  <si>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</si>
  <si>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</si>
  <si>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</si>
  <si>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</si>
  <si>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</si>
  <si>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</si>
  <si>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</si>
  <si>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</si>
  <si>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</si>
  <si>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</si>
  <si>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</si>
  <si>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</si>
  <si>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</si>
  <si>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</si>
  <si>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</si>
  <si>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</si>
  <si>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</si>
  <si>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</si>
  <si>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</si>
  <si>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</si>
  <si>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</si>
  <si>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</si>
  <si>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</si>
  <si>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</si>
  <si>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</si>
  <si>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</si>
  <si>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</si>
  <si>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</si>
  <si>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</si>
  <si>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</si>
  <si>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</si>
  <si>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</si>
  <si>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</si>
  <si>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</si>
  <si>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</si>
  <si>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</si>
  <si>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</si>
  <si>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</si>
  <si>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</si>
  <si>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</si>
  <si>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</si>
  <si>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</si>
  <si>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</si>
  <si>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</si>
  <si>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</si>
  <si>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</si>
  <si>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</si>
  <si>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</si>
  <si>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</si>
  <si>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</si>
  <si>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</si>
  <si>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</si>
  <si>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</si>
  <si>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</si>
  <si>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</si>
  <si>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</si>
  <si>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</si>
  <si>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</si>
  <si>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</si>
  <si>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</si>
  <si>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</si>
  <si>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</si>
  <si>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</si>
  <si>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Products</t>
  </si>
  <si>
    <t>Others</t>
  </si>
  <si>
    <t>Top 5</t>
  </si>
  <si>
    <t>Headlights - Dual-Beam</t>
  </si>
  <si>
    <t>Mountain Bike Socks, L</t>
  </si>
  <si>
    <t>Thin-Jam Lock Nut 12</t>
  </si>
  <si>
    <t>HL Touring Frame - Blue, 46</t>
  </si>
  <si>
    <t>Flat Washer 7</t>
  </si>
  <si>
    <t>HL Touring Frame - Blue, 50</t>
  </si>
  <si>
    <t>Seat Tube</t>
  </si>
  <si>
    <t>HL Touring Frame - Blue, 54</t>
  </si>
  <si>
    <t>HL Road Frame - Black, 52</t>
  </si>
  <si>
    <t>HL Touring Frame - Blue, 60</t>
  </si>
  <si>
    <t>External Lock Washer 5</t>
  </si>
  <si>
    <t>HL Touring Frame - Yellow, 46</t>
  </si>
  <si>
    <t>Road End Caps</t>
  </si>
  <si>
    <t>HL Touring Frame - Yellow, 50</t>
  </si>
  <si>
    <t>Hex Nut 17</t>
  </si>
  <si>
    <t>HL Touring Frame - Yellow, 54</t>
  </si>
  <si>
    <t>Thin-Jam Hex Nut 12</t>
  </si>
  <si>
    <t>HL Touring Frame - Yellow, 60</t>
  </si>
  <si>
    <t>Touring Pedal</t>
  </si>
  <si>
    <t>HL Touring Handlebars</t>
  </si>
  <si>
    <t>ML Road Pedal</t>
  </si>
  <si>
    <t>HL Touring Seat Assembly</t>
  </si>
  <si>
    <t>Cup-Shaped Race</t>
  </si>
  <si>
    <t>HL Touring Seat/Saddle</t>
  </si>
  <si>
    <t>External Lock Washer 9</t>
  </si>
  <si>
    <t>Blade</t>
  </si>
  <si>
    <t>Paint - Red</t>
  </si>
  <si>
    <t>Internal Lock Washer 1</t>
  </si>
  <si>
    <t>Full-Finger Gloves, M</t>
  </si>
  <si>
    <t>Internal Lock Washer 10</t>
  </si>
  <si>
    <t>Hex Nut 1</t>
  </si>
  <si>
    <t>Internal Lock Washer 2</t>
  </si>
  <si>
    <t>Hex Nut 3</t>
  </si>
  <si>
    <t>Internal Lock Washer 3</t>
  </si>
  <si>
    <t>HL Crankset</t>
  </si>
  <si>
    <t>Internal Lock Washer 4</t>
  </si>
  <si>
    <t>Thin-Jam Hex Nut 5</t>
  </si>
  <si>
    <t>Internal Lock Washer 5</t>
  </si>
  <si>
    <t>Thin-Jam Lock Nut 5</t>
  </si>
  <si>
    <t>Internal Lock Washer 6</t>
  </si>
  <si>
    <t>HL Mountain Frame - Silver, 44</t>
  </si>
  <si>
    <t>Internal Lock Washer 7</t>
  </si>
  <si>
    <t>ML Road Frame-W - Yellow, 44</t>
  </si>
  <si>
    <t>Internal Lock Washer 8</t>
  </si>
  <si>
    <t>ML Road Seat/Saddle</t>
  </si>
  <si>
    <t>Internal Lock Washer 9</t>
  </si>
  <si>
    <t>Mountain Pump</t>
  </si>
  <si>
    <t>Keyed Washer</t>
  </si>
  <si>
    <t>External Lock Washer 1</t>
  </si>
  <si>
    <t>LL Bottom Bracket</t>
  </si>
  <si>
    <t>Mountain-300 Black, 38</t>
  </si>
  <si>
    <t>LL Crankarm</t>
  </si>
  <si>
    <t>Flat Washer 3</t>
  </si>
  <si>
    <t>LL Crankset</t>
  </si>
  <si>
    <t>Fork Crown</t>
  </si>
  <si>
    <t>LL Fork</t>
  </si>
  <si>
    <t>HL Spindle/Axle</t>
  </si>
  <si>
    <t>LL Grip Tape</t>
  </si>
  <si>
    <t>Front Derailleur</t>
  </si>
  <si>
    <t>LL Headset</t>
  </si>
  <si>
    <t>HL Road Rear Wheel</t>
  </si>
  <si>
    <t>LL Hub</t>
  </si>
  <si>
    <t>Road-450 Red, 48</t>
  </si>
  <si>
    <t>LL Mountain Frame - Black, 40</t>
  </si>
  <si>
    <t>Hex Nut 13</t>
  </si>
  <si>
    <t>LL Mountain Frame - Black, 42</t>
  </si>
  <si>
    <t>Hex Nut 20</t>
  </si>
  <si>
    <t>LL Mountain Frame - Black, 44</t>
  </si>
  <si>
    <t>Hex Nut 7</t>
  </si>
  <si>
    <t>LL Mountain Frame - Black, 48</t>
  </si>
  <si>
    <t>BB Ball Bearing</t>
  </si>
  <si>
    <t>LL Mountain Frame - Black, 52</t>
  </si>
  <si>
    <t>Tension Pulley</t>
  </si>
  <si>
    <t>LL Mountain Frame - Silver, 40</t>
  </si>
  <si>
    <t>Thin-Jam Hex Nut 16</t>
  </si>
  <si>
    <t>LL Mountain Frame - Silver, 42</t>
  </si>
  <si>
    <t>Thin-Jam Hex Nut 9</t>
  </si>
  <si>
    <t>LL Mountain Frame - Silver, 44</t>
  </si>
  <si>
    <t>Thin-Jam Lock Nut 16</t>
  </si>
  <si>
    <t>LL Mountain Frame - Silver, 48</t>
  </si>
  <si>
    <t>Thin-Jam Lock Nut 9</t>
  </si>
  <si>
    <t>LL Mountain Frame - Silver, 52</t>
  </si>
  <si>
    <t>HL Mountain Frame - Black, 46</t>
  </si>
  <si>
    <t>LL Mountain Front Wheel</t>
  </si>
  <si>
    <t>HL Mountain Handlebars</t>
  </si>
  <si>
    <t>LL Mountain Handlebars</t>
  </si>
  <si>
    <t>ML Road Frame-W - Yellow, 40</t>
  </si>
  <si>
    <t>LL Mountain Pedal</t>
  </si>
  <si>
    <t>ML Road Front Wheel</t>
  </si>
  <si>
    <t>LL Mountain Rear Wheel</t>
  </si>
  <si>
    <t>ML Road Rim</t>
  </si>
  <si>
    <t>LL Mountain Rim</t>
  </si>
  <si>
    <t>ML Touring Seat Assembly</t>
  </si>
  <si>
    <t>LL Mountain Seat Assembly</t>
  </si>
  <si>
    <t>HL Road Frame - Black, 58</t>
  </si>
  <si>
    <t>LL Mountain Seat/Saddle</t>
  </si>
  <si>
    <t>Cone-Shaped Race</t>
  </si>
  <si>
    <t>Cable Lock</t>
  </si>
  <si>
    <t>Decal 2</t>
  </si>
  <si>
    <t>LL Nipple</t>
  </si>
  <si>
    <t>External Lock Washer 3</t>
  </si>
  <si>
    <t>LL Road Frame - Black, 44</t>
  </si>
  <si>
    <t>External Lock Washer 7</t>
  </si>
  <si>
    <t>LL Road Frame - Black, 48</t>
  </si>
  <si>
    <t>Mountain-300 Black, 44</t>
  </si>
  <si>
    <t>LL Road Frame - Black, 52</t>
  </si>
  <si>
    <t>Flat Washer 1</t>
  </si>
  <si>
    <t>LL Road Frame - Black, 58</t>
  </si>
  <si>
    <t>Flat Washer 5</t>
  </si>
  <si>
    <t>LL Road Frame - Black, 60</t>
  </si>
  <si>
    <t>HL Road Frame - Red, 48</t>
  </si>
  <si>
    <t>LL Road Frame - Black, 62</t>
  </si>
  <si>
    <t>Paint - Black</t>
  </si>
  <si>
    <t>LL Road Frame - Red, 44</t>
  </si>
  <si>
    <t>Paint - Yellow</t>
  </si>
  <si>
    <t>LL Road Frame - Red, 48</t>
  </si>
  <si>
    <t>Reflector</t>
  </si>
  <si>
    <t>LL Road Frame - Red, 52</t>
  </si>
  <si>
    <t>Freewheel</t>
  </si>
  <si>
    <t>LL Road Frame - Red, 58</t>
  </si>
  <si>
    <t>Front Derailleur Linkage</t>
  </si>
  <si>
    <t>LL Road Frame - Red, 60</t>
  </si>
  <si>
    <t>Guide Pulley</t>
  </si>
  <si>
    <t>LL Road Frame - Red, 62</t>
  </si>
  <si>
    <t>Handlebar Tube</t>
  </si>
  <si>
    <t>LL Road Front Wheel</t>
  </si>
  <si>
    <t>Headset Ball Bearings</t>
  </si>
  <si>
    <t>LL Road Handlebars</t>
  </si>
  <si>
    <t>Road-450 Red, 58</t>
  </si>
  <si>
    <t>LL Road Pedal</t>
  </si>
  <si>
    <t>Hex Nut 11</t>
  </si>
  <si>
    <t>LL Road Rear Wheel</t>
  </si>
  <si>
    <t>Hex Nut 15</t>
  </si>
  <si>
    <t>LL Road Rim</t>
  </si>
  <si>
    <t>Hex Nut 19</t>
  </si>
  <si>
    <t>LL Road Seat Assembly</t>
  </si>
  <si>
    <t>Hex Nut 22</t>
  </si>
  <si>
    <t>LL Road Seat/Saddle</t>
  </si>
  <si>
    <t>Hex Nut 5</t>
  </si>
  <si>
    <t>Chain</t>
  </si>
  <si>
    <t>Seat Post</t>
  </si>
  <si>
    <t>LL Shell</t>
  </si>
  <si>
    <t>Hex Nut 8</t>
  </si>
  <si>
    <t>LL Spindle/Axle</t>
  </si>
  <si>
    <t>HL Bottom Bracket</t>
  </si>
  <si>
    <t>LL Touring Frame - Blue, 44</t>
  </si>
  <si>
    <t>Stem</t>
  </si>
  <si>
    <t>LL Touring Frame - Blue, 50</t>
  </si>
  <si>
    <t>Thin-Jam Hex Nut 10</t>
  </si>
  <si>
    <t>LL Touring Frame - Blue, 54</t>
  </si>
  <si>
    <t>Thin-Jam Hex Nut 14</t>
  </si>
  <si>
    <t>LL Touring Frame - Blue, 58</t>
  </si>
  <si>
    <t>Thin-Jam Hex Nut 3</t>
  </si>
  <si>
    <t>LL Touring Frame - Blue, 62</t>
  </si>
  <si>
    <t>Thin-Jam Hex Nut 7</t>
  </si>
  <si>
    <t>LL Touring Frame - Yellow, 44</t>
  </si>
  <si>
    <t>Thin-Jam Lock Nut 10</t>
  </si>
  <si>
    <t>LL Touring Frame - Yellow, 50</t>
  </si>
  <si>
    <t>Thin-Jam Lock Nut 14</t>
  </si>
  <si>
    <t>LL Touring Frame - Yellow, 54</t>
  </si>
  <si>
    <t>Thin-Jam Lock Nut 3</t>
  </si>
  <si>
    <t>LL Touring Frame - Yellow, 58</t>
  </si>
  <si>
    <t>Thin-Jam Lock Nut 7</t>
  </si>
  <si>
    <t>LL Touring Frame - Yellow, 62</t>
  </si>
  <si>
    <t>Touring End Caps</t>
  </si>
  <si>
    <t>LL Touring Handlebars</t>
  </si>
  <si>
    <t>Touring Rim</t>
  </si>
  <si>
    <t>LL Touring Seat Assembly</t>
  </si>
  <si>
    <t>HL Mountain Frame - Silver, 38</t>
  </si>
  <si>
    <t>LL Touring Seat/Saddle</t>
  </si>
  <si>
    <t>HL Mountain Frame - Silver, 48</t>
  </si>
  <si>
    <t>Lock Nut 1</t>
  </si>
  <si>
    <t>HL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</si>
  <si>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</si>
  <si>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</si>
  <si>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</si>
  <si>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</si>
  <si>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</si>
  <si>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</si>
  <si>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</si>
  <si>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</si>
  <si>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</si>
  <si>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</si>
  <si>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</si>
  <si>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</si>
  <si>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</si>
  <si>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HL Road Front Wheel</t>
  </si>
  <si>
    <t>Lock Nut 17</t>
  </si>
  <si>
    <t>ML Touring Seat/Saddle</t>
  </si>
  <si>
    <t>Lock Nut 18</t>
  </si>
  <si>
    <t>Mountain Bike Socks, M</t>
  </si>
  <si>
    <t>Lock Nut 19</t>
  </si>
  <si>
    <t>Mountain End Caps</t>
  </si>
  <si>
    <t>Lock Nut 2</t>
  </si>
  <si>
    <t>HL Road Frame - Black, 62</t>
  </si>
  <si>
    <t>Lock Nut 20</t>
  </si>
  <si>
    <t>Crown Race</t>
  </si>
  <si>
    <t>Lock Nut 21</t>
  </si>
  <si>
    <t>Decal 1</t>
  </si>
  <si>
    <t>Lock Nut 22</t>
  </si>
  <si>
    <t>Down Tube</t>
  </si>
  <si>
    <t>Lock Nut 23</t>
  </si>
  <si>
    <t>External Lock Washer 2</t>
  </si>
  <si>
    <t>Lock Nut 3</t>
  </si>
  <si>
    <t>External Lock Washer 4</t>
  </si>
  <si>
    <t>Lock Nut 4</t>
  </si>
  <si>
    <t>External Lock Washer 6</t>
  </si>
  <si>
    <t>Lock Nut 5</t>
  </si>
  <si>
    <t>External Lock Washer 8</t>
  </si>
  <si>
    <t>Lock Nut 6</t>
  </si>
  <si>
    <t>Mountain-300 Black, 40</t>
  </si>
  <si>
    <t>Lock Nut 7</t>
  </si>
  <si>
    <t>Mountain-300 Black, 48</t>
  </si>
  <si>
    <t>Lock Nut 8</t>
  </si>
  <si>
    <t>HL Road Frame - Red, 44</t>
  </si>
  <si>
    <t>Lock Nut 9</t>
  </si>
  <si>
    <t>Flat Washer 2</t>
  </si>
  <si>
    <t>Lock Ring</t>
  </si>
  <si>
    <t>Flat Washer 4</t>
  </si>
  <si>
    <t>Lock Washer 1</t>
  </si>
  <si>
    <t>Flat Washer 6</t>
  </si>
  <si>
    <t>Lock Washer 10</t>
  </si>
  <si>
    <t>Flat Washer 8</t>
  </si>
  <si>
    <t>Lock Washer 11</t>
  </si>
  <si>
    <t>Flat Washer 9</t>
  </si>
  <si>
    <t>Lock Washer 12</t>
  </si>
  <si>
    <t>Fork End</t>
  </si>
  <si>
    <t>Lock Washer 13</t>
  </si>
  <si>
    <t>Paint - Blue</t>
  </si>
  <si>
    <t>Lock Washer 2</t>
  </si>
  <si>
    <t>Paint - Silver</t>
  </si>
  <si>
    <t>Pinch Bolt</t>
  </si>
  <si>
    <t>HL Shell</t>
  </si>
  <si>
    <t>HL Road Seat/Saddle</t>
  </si>
  <si>
    <t>Rear Derailleur</t>
  </si>
  <si>
    <t>Lock Washer 3</t>
  </si>
  <si>
    <t>Rear Brakes</t>
  </si>
  <si>
    <t>Lock Washer 4</t>
  </si>
  <si>
    <t>Rear Derailleur Cage</t>
  </si>
  <si>
    <t>Lock Washer 5</t>
  </si>
  <si>
    <t>HL Road Frame - Red, 52</t>
  </si>
  <si>
    <t>Lock Washer 6</t>
  </si>
  <si>
    <t>HL Road Handlebars</t>
  </si>
  <si>
    <t>Chain Stays</t>
  </si>
  <si>
    <t>Front Brakes</t>
  </si>
  <si>
    <t>Women's Tights, L</t>
  </si>
  <si>
    <t>Front Derailleur Cage</t>
  </si>
  <si>
    <t>Women's Tights, S</t>
  </si>
  <si>
    <t>Full-Finger Gloves, L</t>
  </si>
  <si>
    <t>Chainring</t>
  </si>
  <si>
    <t>Full-Finger Gloves, S</t>
  </si>
  <si>
    <t>Chainring Bolts</t>
  </si>
  <si>
    <t>HL Road Pedal</t>
  </si>
  <si>
    <t>Chainring Nut</t>
  </si>
  <si>
    <t>HL Road Rim</t>
  </si>
  <si>
    <t>HL Road Frame - Red, 62</t>
  </si>
  <si>
    <t>Head Tube</t>
  </si>
  <si>
    <t>Lower Head Race</t>
  </si>
  <si>
    <t>Headlights - Weatherproof</t>
  </si>
  <si>
    <t>Men's Bib-Shorts, L</t>
  </si>
  <si>
    <t>Road-450 Red, 44</t>
  </si>
  <si>
    <t>Men's Bib-Shorts, M</t>
  </si>
  <si>
    <t>Road-450 Red, 52</t>
  </si>
  <si>
    <t>Men's Bib-Shorts, S</t>
  </si>
  <si>
    <t>Road-450 Red, 60</t>
  </si>
  <si>
    <t>Men's Sports Shorts, L</t>
  </si>
  <si>
    <t>Hex Nut 10</t>
  </si>
  <si>
    <t>Men's Sports Shorts, M</t>
  </si>
  <si>
    <t>Hex Nut 12</t>
  </si>
  <si>
    <t>Men's Sports Shorts, S</t>
  </si>
  <si>
    <t>Hex Nut 14</t>
  </si>
  <si>
    <t>Men's Sports Shorts, XL</t>
  </si>
  <si>
    <t>Hex Nut 16</t>
  </si>
  <si>
    <t>Metal Angle</t>
  </si>
  <si>
    <t>Hex Nut 18</t>
  </si>
  <si>
    <t>Metal Bar 1</t>
  </si>
  <si>
    <t>Hex Nut 2</t>
  </si>
  <si>
    <t>Metal Bar 2</t>
  </si>
  <si>
    <t>Hex Nut 21</t>
  </si>
  <si>
    <t>Metal Plate 1</t>
  </si>
  <si>
    <t>Hex Nut 23</t>
  </si>
  <si>
    <t>Metal Plate 2</t>
  </si>
  <si>
    <t>Hex Nut 4</t>
  </si>
  <si>
    <t>Metal Plate 3</t>
  </si>
  <si>
    <t>Hex Nut 6</t>
  </si>
  <si>
    <t>Metal Sheet 1</t>
  </si>
  <si>
    <t>Seat Lug</t>
  </si>
  <si>
    <t>Metal Sheet 2</t>
  </si>
  <si>
    <t>Seat Stays</t>
  </si>
  <si>
    <t>Metal Sheet 3</t>
  </si>
  <si>
    <t>HL Road Frame - Red, 56</t>
  </si>
  <si>
    <t>Metal Sheet 4</t>
  </si>
  <si>
    <t>Hex Nut 9</t>
  </si>
  <si>
    <t>Metal Sheet 5</t>
  </si>
  <si>
    <t>Spokes</t>
  </si>
  <si>
    <t>Metal Sheet 6</t>
  </si>
  <si>
    <t>HL Crankarm</t>
  </si>
  <si>
    <t>Metal Sheet 7</t>
  </si>
  <si>
    <t>Steerer</t>
  </si>
  <si>
    <t>Metal Tread Plate</t>
  </si>
  <si>
    <t>Taillights - Battery-Powered</t>
  </si>
  <si>
    <t>Minipump</t>
  </si>
  <si>
    <t>Thin-Jam Hex Nut 1</t>
  </si>
  <si>
    <t>ML Bottom Bracket</t>
  </si>
  <si>
    <t>Thin-Jam Hex Nut 11</t>
  </si>
  <si>
    <t>ML Crankarm</t>
  </si>
  <si>
    <t>Thin-Jam Hex Nut 13</t>
  </si>
  <si>
    <t>ML Crankset</t>
  </si>
  <si>
    <t>Thin-Jam Hex Nut 15</t>
  </si>
  <si>
    <t>ML Fork</t>
  </si>
  <si>
    <t>Thin-Jam Hex Nut 2</t>
  </si>
  <si>
    <t>ML Grip Tape</t>
  </si>
  <si>
    <t>Thin-Jam Hex Nut 4</t>
  </si>
  <si>
    <t>ML Headset</t>
  </si>
  <si>
    <t>Thin-Jam Hex Nut 6</t>
  </si>
  <si>
    <t>ML Mountain Frame - Black, 38</t>
  </si>
  <si>
    <t>Thin-Jam Hex Nut 8</t>
  </si>
  <si>
    <t>ML Mountain Frame - Black, 40</t>
  </si>
  <si>
    <t>Thin-Jam Lock Nut 1</t>
  </si>
  <si>
    <t>ML Mountain Frame - Black, 44</t>
  </si>
  <si>
    <t>Thin-Jam Lock Nut 11</t>
  </si>
  <si>
    <t>ML Mountain Frame - Black, 48</t>
  </si>
  <si>
    <t>Thin-Jam Lock Nut 13</t>
  </si>
  <si>
    <t>ML Mountain Frame-W - Silver, 38</t>
  </si>
  <si>
    <t>Thin-Jam Lock Nut 15</t>
  </si>
  <si>
    <t>ML Mountain Frame-W - Silver, 40</t>
  </si>
  <si>
    <t>Thin-Jam Lock Nut 2</t>
  </si>
  <si>
    <t>ML Mountain Frame-W - Silver, 42</t>
  </si>
  <si>
    <t>Thin-Jam Lock Nut 4</t>
  </si>
  <si>
    <t>ML Mountain Frame-W - Silver, 46</t>
  </si>
  <si>
    <t>Thin-Jam Lock Nut 6</t>
  </si>
  <si>
    <t>ML Mountain Front Wheel</t>
  </si>
  <si>
    <t>Thin-Jam Lock Nut 8</t>
  </si>
  <si>
    <t>ML Mountain Handlebars</t>
  </si>
  <si>
    <t>Top Tube</t>
  </si>
  <si>
    <t>HL Fork</t>
  </si>
  <si>
    <t>Touring Front Wheel</t>
  </si>
  <si>
    <t>HL Grip Tape</t>
  </si>
  <si>
    <t>Touring Rear Wheel</t>
  </si>
  <si>
    <t>HL Hub</t>
  </si>
  <si>
    <t>HL Road Seat Assembly</t>
  </si>
  <si>
    <t>HL Mountain Frame - Black, 42</t>
  </si>
  <si>
    <t>ML Mountain Pedal</t>
  </si>
  <si>
    <t>HL Headset</t>
  </si>
  <si>
    <t>ML Mountain Rear Wheel</t>
  </si>
  <si>
    <t>HL Mountain Frame - Black, 38</t>
  </si>
  <si>
    <t>ML Mountain Rim</t>
  </si>
  <si>
    <t>HL Mountain Frame - Black, 44</t>
  </si>
  <si>
    <t>ML Mountain Seat Assembly</t>
  </si>
  <si>
    <t>HL Mountain Frame - Black, 48</t>
  </si>
  <si>
    <t>ML Mountain Seat/Saddle</t>
  </si>
  <si>
    <t>HL Mountain Frame - Silver, 42</t>
  </si>
  <si>
    <t>HL Mountain Rear Wheel</t>
  </si>
  <si>
    <t>HL Mountain Frame - Silver, 46</t>
  </si>
  <si>
    <t>HL Mountain Rim</t>
  </si>
  <si>
    <t>HL Mountain Front Wheel</t>
  </si>
  <si>
    <t>HL Mountain Seat/Saddle</t>
  </si>
  <si>
    <t>HL Mountain Pedal</t>
  </si>
  <si>
    <t>HL Nipple</t>
  </si>
  <si>
    <t>HL Road Frame - Black, 44</t>
  </si>
  <si>
    <t>HL Mountain Seat Assembly</t>
  </si>
  <si>
    <t>ML Road Frame - Red, 44</t>
  </si>
  <si>
    <t>Bearing Ball</t>
  </si>
  <si>
    <t>ML Road Frame - Red, 48</t>
  </si>
  <si>
    <t>Touring-Panniers, Large</t>
  </si>
  <si>
    <t>ML Road Frame - Red, 52</t>
  </si>
  <si>
    <t>HL Road Frame - Black, 48</t>
  </si>
  <si>
    <t>ML Road Frame - Red, 58</t>
  </si>
  <si>
    <t>ML Road Frame - Red, 60</t>
  </si>
  <si>
    <t>Lock Washer 7</t>
  </si>
  <si>
    <t>Women's Tights, M</t>
  </si>
  <si>
    <t>Lock Washer 8</t>
  </si>
  <si>
    <t>Adjustable Race</t>
  </si>
  <si>
    <t>Lock Washer 9</t>
  </si>
  <si>
    <t>Duplicate</t>
  </si>
  <si>
    <t>Black</t>
  </si>
  <si>
    <t>Blue</t>
  </si>
  <si>
    <t>Multi</t>
  </si>
  <si>
    <t>Red</t>
  </si>
  <si>
    <t>Silver</t>
  </si>
  <si>
    <t>Unspecified</t>
  </si>
  <si>
    <t>White</t>
  </si>
  <si>
    <t>Yellow</t>
  </si>
  <si>
    <t>Color</t>
  </si>
  <si>
    <t>Female</t>
  </si>
  <si>
    <t>Male</t>
  </si>
  <si>
    <t>Germany</t>
  </si>
  <si>
    <t>France</t>
  </si>
  <si>
    <t>United States</t>
  </si>
  <si>
    <t>Australia</t>
  </si>
  <si>
    <t>Aug</t>
  </si>
  <si>
    <t>Sep</t>
  </si>
  <si>
    <t>Oct</t>
  </si>
  <si>
    <t>Nov</t>
  </si>
  <si>
    <t>Dec</t>
  </si>
  <si>
    <t>United Kingdom</t>
  </si>
  <si>
    <t>0-24</t>
  </si>
  <si>
    <t>25-29</t>
  </si>
  <si>
    <t>30-34</t>
  </si>
  <si>
    <t>35-39</t>
  </si>
  <si>
    <t>40-44</t>
  </si>
  <si>
    <t>45-49</t>
  </si>
  <si>
    <t>50 Plus</t>
  </si>
  <si>
    <t>Age Group</t>
  </si>
  <si>
    <t>Abigail Rivera</t>
  </si>
  <si>
    <t>Adriana Gonzalez</t>
  </si>
  <si>
    <t>Alejandro Nath</t>
  </si>
  <si>
    <t>Alejandro Zheng</t>
  </si>
  <si>
    <t>Alisha Raje</t>
  </si>
  <si>
    <t>Alison Deng</t>
  </si>
  <si>
    <t>Alison Goel</t>
  </si>
  <si>
    <t>Allen Martinez</t>
  </si>
  <si>
    <t>Alvin Deng</t>
  </si>
  <si>
    <t>Andy Gutierrez</t>
  </si>
  <si>
    <t>Andy Jiménez</t>
  </si>
  <si>
    <t>April Shan</t>
  </si>
  <si>
    <t>Arthur Diaz</t>
  </si>
  <si>
    <t>Arthur Madan</t>
  </si>
  <si>
    <t>Ashley Clark</t>
  </si>
  <si>
    <t>Ashley Hughes</t>
  </si>
  <si>
    <t>Ashley Simmons</t>
  </si>
  <si>
    <t>Barbara Wu</t>
  </si>
  <si>
    <t>Barry Martinez</t>
  </si>
  <si>
    <t>Billy Moreno</t>
  </si>
  <si>
    <t>Bobby Prasad</t>
  </si>
  <si>
    <t>Brad Beck</t>
  </si>
  <si>
    <t>Brandi Gill</t>
  </si>
  <si>
    <t>Brandi Munoz</t>
  </si>
  <si>
    <t>Brendan She</t>
  </si>
  <si>
    <t>Bridget Luo</t>
  </si>
  <si>
    <t>Bruce Ramos</t>
  </si>
  <si>
    <t>Cameron Miller</t>
  </si>
  <si>
    <t>Carolyn Sanchez</t>
  </si>
  <si>
    <t>Casey Gill</t>
  </si>
  <si>
    <t>Cassandra Chandra</t>
  </si>
  <si>
    <t>Charles Bell</t>
  </si>
  <si>
    <t>Chase Gray</t>
  </si>
  <si>
    <t>Chelsea Prasad</t>
  </si>
  <si>
    <t>Cheryl Alan</t>
  </si>
  <si>
    <t>Chloe Howard</t>
  </si>
  <si>
    <t>Christine Chande</t>
  </si>
  <si>
    <t>Christine Nath</t>
  </si>
  <si>
    <t>Cindy Jordan</t>
  </si>
  <si>
    <t>Claudia Ma</t>
  </si>
  <si>
    <t>Colleen Liang</t>
  </si>
  <si>
    <t>Colleen Sun</t>
  </si>
  <si>
    <t>Cynthia Sai</t>
  </si>
  <si>
    <t>Darrell Goel</t>
  </si>
  <si>
    <t>Deb Moreno</t>
  </si>
  <si>
    <t>Deborah Anand</t>
  </si>
  <si>
    <t>Derek Chander</t>
  </si>
  <si>
    <t>Dominic Sanchez</t>
  </si>
  <si>
    <t>Eddie Alvarez</t>
  </si>
  <si>
    <t>Eduardo Mitchell</t>
  </si>
  <si>
    <t>Edwin Kumar</t>
  </si>
  <si>
    <t>Emmanuel Rana</t>
  </si>
  <si>
    <t>Eric Hall</t>
  </si>
  <si>
    <t>Ernest Huang</t>
  </si>
  <si>
    <t>Ethan Butler</t>
  </si>
  <si>
    <t>Francisco Sara</t>
  </si>
  <si>
    <t>Gerald Rana</t>
  </si>
  <si>
    <t>Gina Ruiz</t>
  </si>
  <si>
    <t>Grace Walker</t>
  </si>
  <si>
    <t>Gregory Rai</t>
  </si>
  <si>
    <t>Harold Sara</t>
  </si>
  <si>
    <t>Henry Gonzalez</t>
  </si>
  <si>
    <t>Ian Flores</t>
  </si>
  <si>
    <t>Isabella Diaz</t>
  </si>
  <si>
    <t>Isaiah Ward</t>
  </si>
  <si>
    <t>Jaclyn Zhu</t>
  </si>
  <si>
    <t>Jacquelyn Gomez</t>
  </si>
  <si>
    <t>Janelle Suri</t>
  </si>
  <si>
    <t>Janet Munoz</t>
  </si>
  <si>
    <t>Janet Serrano</t>
  </si>
  <si>
    <t>Jason Green</t>
  </si>
  <si>
    <t>Jay Perez</t>
  </si>
  <si>
    <t>Jay Rana</t>
  </si>
  <si>
    <t>Jenny Chen</t>
  </si>
  <si>
    <t>Joe Gill</t>
  </si>
  <si>
    <t>Joe Malhotra</t>
  </si>
  <si>
    <t>Joel Fernandez</t>
  </si>
  <si>
    <t>Joel Sai</t>
  </si>
  <si>
    <t>Jonathon Jimenez</t>
  </si>
  <si>
    <t>Joy Ortega</t>
  </si>
  <si>
    <t>Juan Rogers</t>
  </si>
  <si>
    <t>Julie Anand</t>
  </si>
  <si>
    <t>Kaitlyn Griffin</t>
  </si>
  <si>
    <t>Kari Gill</t>
  </si>
  <si>
    <t>Katie Deng</t>
  </si>
  <si>
    <t>Kaylee Brooks</t>
  </si>
  <si>
    <t>Kelli Li</t>
  </si>
  <si>
    <t>Kendra Navarro</t>
  </si>
  <si>
    <t>Kendra Serrano</t>
  </si>
  <si>
    <t>Kristen Sun</t>
  </si>
  <si>
    <t>Kristina Chandra</t>
  </si>
  <si>
    <t>Kristopher Sara</t>
  </si>
  <si>
    <t>Krystal Wagner</t>
  </si>
  <si>
    <t>Lance Dominguez</t>
  </si>
  <si>
    <t>Lawrence Alonso</t>
  </si>
  <si>
    <t>Linda Navarro</t>
  </si>
  <si>
    <t>Lindsey Deng</t>
  </si>
  <si>
    <t>Logan Garcia</t>
  </si>
  <si>
    <t>Maria Price</t>
  </si>
  <si>
    <t>Marie Dominguez</t>
  </si>
  <si>
    <t>Marshall Black</t>
  </si>
  <si>
    <t>Martin Gonzalez</t>
  </si>
  <si>
    <t>Martin Martinez</t>
  </si>
  <si>
    <t>Marvin Moreno</t>
  </si>
  <si>
    <t>Mason Stewart</t>
  </si>
  <si>
    <t>Maurice Lal</t>
  </si>
  <si>
    <t>Maurice Shan</t>
  </si>
  <si>
    <t>Meagan Chandra</t>
  </si>
  <si>
    <t>Melinda Gutierrez</t>
  </si>
  <si>
    <t>Meredith Srini</t>
  </si>
  <si>
    <t>Micah Xu</t>
  </si>
  <si>
    <t>Micah Zhu</t>
  </si>
  <si>
    <t>Micheal Romero</t>
  </si>
  <si>
    <t>Miranda Barnes</t>
  </si>
  <si>
    <t>Misty She</t>
  </si>
  <si>
    <t>Nancy Garcia</t>
  </si>
  <si>
    <t>Nathan Powell</t>
  </si>
  <si>
    <t>Noah Ross</t>
  </si>
  <si>
    <t>Omar Cai</t>
  </si>
  <si>
    <t>Omar Sharma</t>
  </si>
  <si>
    <t>Omar Zhou</t>
  </si>
  <si>
    <t>Paige Travers</t>
  </si>
  <si>
    <t>Pedro Navarro</t>
  </si>
  <si>
    <t>Pedro Sai</t>
  </si>
  <si>
    <t>Peter Sharma</t>
  </si>
  <si>
    <t>Phillip Fernandez</t>
  </si>
  <si>
    <t>Phillip Prasad</t>
  </si>
  <si>
    <t>Priscilla Raji</t>
  </si>
  <si>
    <t>Rachel Flores</t>
  </si>
  <si>
    <t>Rachel Simmons</t>
  </si>
  <si>
    <t>Ramon Zhao</t>
  </si>
  <si>
    <t>Roberto Jiménez</t>
  </si>
  <si>
    <t>Roberto Rubio</t>
  </si>
  <si>
    <t>Roberto Sanz</t>
  </si>
  <si>
    <t>Roger Xu</t>
  </si>
  <si>
    <t>Rosa Hu</t>
  </si>
  <si>
    <t>Roy Saunders</t>
  </si>
  <si>
    <t>Sergio Srini</t>
  </si>
  <si>
    <t>Sergio Weber</t>
  </si>
  <si>
    <t>Shannon Alvarez</t>
  </si>
  <si>
    <t>Stephanie Green</t>
  </si>
  <si>
    <t>Stephanie Parker</t>
  </si>
  <si>
    <t>Summer Rodriguez</t>
  </si>
  <si>
    <t>Sydney Wilson</t>
  </si>
  <si>
    <t>Tamara Zhu</t>
  </si>
  <si>
    <t>Tammy Smith</t>
  </si>
  <si>
    <t>Tasha Sharma</t>
  </si>
  <si>
    <t>Teresa Vazquez</t>
  </si>
  <si>
    <t>Terry Nath</t>
  </si>
  <si>
    <t>Terry Tang</t>
  </si>
  <si>
    <t>Thomas Phillips</t>
  </si>
  <si>
    <t>Tina Arthur</t>
  </si>
  <si>
    <t>Todd Chow</t>
  </si>
  <si>
    <t>Trisha He</t>
  </si>
  <si>
    <t>Trisha Huang</t>
  </si>
  <si>
    <t>Warren Nath</t>
  </si>
  <si>
    <t>Warren Xie</t>
  </si>
  <si>
    <t>Wayne Rai</t>
  </si>
  <si>
    <t>Wesley Sun</t>
  </si>
  <si>
    <t>Wesley Wu</t>
  </si>
  <si>
    <t>Willie He</t>
  </si>
  <si>
    <t>Xavier Edwards</t>
  </si>
  <si>
    <t>Xavier White</t>
  </si>
  <si>
    <t>FullName</t>
  </si>
  <si>
    <t>Y</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</si>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</sst>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0.00%;\-0.00%;0.00%"/>
    <numFmt numFmtId="165" formatCode="[&lt;999999]0.00,&quot; K&quot;;[&lt;999999999]0.00,,&quot; M&quot;;0.00&quot; B&quot;"/>
    <numFmt numFmtId="166" formatCode="[&lt;999999]0.00,&quot; K&quot;;[&lt;999999999]&quot;$&quot;0.00,,&quot; M&quot;;&quot;$&quot;0.00&quot; B&quot;"/>
    <numFmt numFmtId="167" formatCode="[&lt;999999]&quot;$&quot;0.00,&quot; K&quot;;[&lt;999999999]&quot;$&quot;0.00,,&quot; M&quot;;&quot;$&quot;0.00&quot; B&quot;"/>
    <numFmt numFmtId="168" formatCode="0.0%"/>
    <numFmt numFmtId="169" formatCode="\+0.00%;\-0.00%;0.00%"/>
    <numFmt numFmtId="170" formatCode="[&lt;999999]0.00,&quot; K&quot;;[&lt;999999999]&quot;$&quot;0,,&quot; M&quot;;&quot;$&quot;0.00&quot; B&quot;"/>
    <numFmt numFmtId="171" formatCode="[&lt;999999]0.00,&quot; K&quot;;[&lt;999999999]&quot;$&quot;0.0,,&quot; M&quot;;&quot;$&quot;0.00&quot; B&quot;"/>
    <numFmt numFmtId="172" formatCode="[&lt;999999]0.0,&quot; K&quot;;[&lt;999999999]&quot;$&quot;0.0,,&quot; M&quot;;&quot;$&quot;0.00&quot; B&quot;"/>
    <numFmt numFmtId="173" formatCode="[&lt;999999]0,&quot; K&quot;;[&lt;999999999]&quot;$&quot;0,,&quot; M&quot;;&quot;$&quot;0.00&quot; B&quot;"/>
    <numFmt numFmtId="174" formatCode="\$#,##0;\(\$#,##0\);\$#,##0"/>
    <numFmt numFmtId="175" formatCode="[&lt;999999]0.0,&quot; K&quot;;[&lt;999999999]&quot;$&quot;0,,&quot; M&quot;;&quot;$&quot;0.00&quot; B&quot;"/>
  </numFmts>
  <fonts count="4" x14ac:knownFonts="1">
    <font>
      <sz val="11"/>
      <color theme="1"/>
      <name val="Calibri"/>
      <family val="2"/>
      <scheme val="minor"/>
    </font>
    <font>
      <b/>
      <sz val="11"/>
      <color theme="1"/>
      <name val="Calibri"/>
      <family val="2"/>
      <scheme val="minor"/>
    </font>
    <font>
      <sz val="11"/>
      <color theme="0"/>
      <name val="Calibri"/>
      <family val="2"/>
      <scheme val="minor"/>
    </font>
    <font>
      <sz val="8"/>
      <color rgb="FF000000"/>
      <name val="Segoe UI"/>
      <family val="2"/>
    </font>
  </fonts>
  <fills count="6">
    <fill>
      <patternFill patternType="none"/>
    </fill>
    <fill>
      <patternFill patternType="gray125"/>
    </fill>
    <fill>
      <patternFill patternType="solid">
        <fgColor rgb="FFFF0000"/>
        <bgColor indexed="64"/>
      </patternFill>
    </fill>
    <fill>
      <patternFill patternType="solid">
        <fgColor theme="4" tint="0.59999389629810485"/>
        <bgColor indexed="64"/>
      </patternFill>
    </fill>
    <fill>
      <patternFill patternType="solid">
        <fgColor theme="1"/>
        <bgColor indexed="64"/>
      </patternFill>
    </fill>
    <fill>
      <patternFill patternType="solid">
        <fgColor theme="0"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0">
    <xf numFmtId="0" fontId="0" fillId="0" borderId="0" xfId="0"/>
    <xf numFmtId="1" fontId="0" fillId="0" borderId="0" xfId="0" applyNumberFormat="1"/>
    <xf numFmtId="164" fontId="0" fillId="0" borderId="0" xfId="0" applyNumberFormat="1"/>
    <xf numFmtId="0" fontId="0" fillId="0" borderId="0" xfId="0" applyNumberFormat="1"/>
    <xf numFmtId="0" fontId="0" fillId="0" borderId="0" xfId="0" pivotButton="1"/>
    <xf numFmtId="165" fontId="0" fillId="0" borderId="0" xfId="0" applyNumberFormat="1"/>
    <xf numFmtId="166" fontId="0" fillId="0" borderId="0" xfId="0" applyNumberFormat="1"/>
    <xf numFmtId="167" fontId="0" fillId="0" borderId="0" xfId="0" applyNumberFormat="1"/>
    <xf numFmtId="0" fontId="2" fillId="2" borderId="0" xfId="0" applyFont="1" applyFill="1"/>
    <xf numFmtId="0" fontId="1" fillId="0" borderId="0" xfId="0" applyFont="1"/>
    <xf numFmtId="166" fontId="1" fillId="0" borderId="0" xfId="0" applyNumberFormat="1" applyFont="1"/>
    <xf numFmtId="0" fontId="1" fillId="3" borderId="0" xfId="0" applyFont="1" applyFill="1"/>
    <xf numFmtId="0" fontId="0" fillId="4" borderId="0" xfId="0" applyFill="1"/>
    <xf numFmtId="168" fontId="0" fillId="0" borderId="0" xfId="0" applyNumberFormat="1"/>
    <xf numFmtId="0" fontId="1" fillId="0" borderId="1" xfId="0" applyFont="1" applyBorder="1"/>
    <xf numFmtId="166" fontId="1" fillId="0" borderId="1" xfId="0" applyNumberFormat="1" applyFont="1" applyBorder="1"/>
    <xf numFmtId="168" fontId="1" fillId="0" borderId="1" xfId="0" applyNumberFormat="1" applyFont="1" applyBorder="1"/>
    <xf numFmtId="0" fontId="1" fillId="5" borderId="1" xfId="0" applyFont="1" applyFill="1" applyBorder="1"/>
    <xf numFmtId="0" fontId="0" fillId="0" borderId="1" xfId="0" pivotButton="1" applyBorder="1"/>
    <xf numFmtId="0" fontId="0" fillId="0" borderId="1" xfId="0" applyBorder="1"/>
    <xf numFmtId="166" fontId="0" fillId="0" borderId="1" xfId="0" applyNumberFormat="1" applyBorder="1"/>
    <xf numFmtId="165" fontId="0" fillId="0" borderId="1" xfId="0" applyNumberFormat="1" applyBorder="1"/>
    <xf numFmtId="164" fontId="0" fillId="0" borderId="1" xfId="0" applyNumberFormat="1" applyBorder="1"/>
    <xf numFmtId="169" fontId="1" fillId="0" borderId="1" xfId="0" applyNumberFormat="1" applyFont="1" applyBorder="1"/>
    <xf numFmtId="164" fontId="1" fillId="0" borderId="1" xfId="0" applyNumberFormat="1" applyFont="1" applyBorder="1"/>
    <xf numFmtId="169" fontId="0" fillId="0" borderId="0" xfId="0" applyNumberFormat="1"/>
    <xf numFmtId="170" fontId="0" fillId="0" borderId="0" xfId="0" applyNumberFormat="1"/>
    <xf numFmtId="171" fontId="0" fillId="0" borderId="0" xfId="0" applyNumberFormat="1"/>
    <xf numFmtId="172" fontId="0" fillId="0" borderId="0" xfId="0" applyNumberFormat="1"/>
    <xf numFmtId="173" fontId="0" fillId="0" borderId="0" xfId="0" applyNumberFormat="1"/>
    <xf numFmtId="9" fontId="0" fillId="0" borderId="0" xfId="0" applyNumberFormat="1"/>
    <xf numFmtId="174" fontId="0" fillId="0" borderId="0" xfId="0" applyNumberFormat="1"/>
    <xf numFmtId="10" fontId="0" fillId="0" borderId="0" xfId="0" applyNumberFormat="1"/>
    <xf numFmtId="175" fontId="0" fillId="0" borderId="0" xfId="0" applyNumberFormat="1"/>
    <xf numFmtId="168" fontId="0" fillId="0" borderId="1" xfId="0" applyNumberFormat="1" applyBorder="1"/>
    <xf numFmtId="167" fontId="0" fillId="0" borderId="1" xfId="0" applyNumberFormat="1" applyBorder="1"/>
    <xf numFmtId="0" fontId="0" fillId="0" borderId="1" xfId="0" applyFont="1" applyBorder="1"/>
    <xf numFmtId="173" fontId="0" fillId="0" borderId="1" xfId="0" applyNumberFormat="1" applyBorder="1"/>
    <xf numFmtId="172" fontId="0" fillId="0" borderId="1" xfId="0" applyNumberFormat="1" applyBorder="1"/>
    <xf numFmtId="171" fontId="0" fillId="0" borderId="1" xfId="0" applyNumberFormat="1" applyBorder="1"/>
  </cellXfs>
  <cellStyles count="1">
    <cellStyle name="Normal" xfId="0" builtinId="0"/>
  </cellStyles>
  <dxfs count="45">
    <dxf>
      <numFmt numFmtId="13" formatCode="0%"/>
    </dxf>
    <dxf>
      <numFmt numFmtId="14" formatCode="0.00%"/>
    </dxf>
    <dxf>
      <numFmt numFmtId="166" formatCode="[&lt;999999]0.00,&quot; K&quot;;[&lt;999999999]&quot;$&quot;0.00,,&quot; M&quot;;&quot;$&quot;0.00&quot; B&quot;"/>
    </dxf>
    <dxf>
      <numFmt numFmtId="166" formatCode="[&lt;999999]0.00,&quot; K&quot;;[&lt;999999999]&quot;$&quot;0.00,,&quot; M&quot;;&quot;$&quot;0.00&quot; B&quot;"/>
    </dxf>
    <dxf>
      <numFmt numFmtId="166" formatCode="[&lt;999999]0.00,&quot; K&quot;;[&lt;999999999]&quot;$&quot;0.00,,&quot; M&quot;;&quot;$&quot;0.00&quot; B&quot;"/>
    </dxf>
    <dxf>
      <numFmt numFmtId="172" formatCode="[&lt;999999]0.0,&quot; K&quot;;[&lt;999999999]&quot;$&quot;0.0,,&quot; M&quot;;&quot;$&quot;0.00&quot; B&quot;"/>
    </dxf>
    <dxf>
      <numFmt numFmtId="173" formatCode="[&lt;999999]0,&quot; K&quot;;[&lt;999999999]&quot;$&quot;0,,&quot; M&quot;;&quot;$&quot;0.00&quot; B&quot;"/>
    </dxf>
    <dxf>
      <numFmt numFmtId="170" formatCode="[&lt;999999]0.00,&quot; K&quot;;[&lt;999999999]&quot;$&quot;0,,&quot; M&quot;;&quot;$&quot;0.00&quot; B&quot;"/>
    </dxf>
    <dxf>
      <numFmt numFmtId="166" formatCode="[&lt;999999]0.00,&quot; K&quot;;[&lt;999999999]&quot;$&quot;0.00,,&quot; M&quot;;&quot;$&quot;0.00&quot; B&quot;"/>
    </dxf>
    <dxf>
      <numFmt numFmtId="166" formatCode="[&lt;999999]0.00,&quot; K&quot;;[&lt;999999999]&quot;$&quot;0.00,,&quot; M&quot;;&quot;$&quot;0.00&quot; B&quot;"/>
    </dxf>
    <dxf>
      <numFmt numFmtId="165" formatCode="[&lt;999999]0.00,&quot; K&quot;;[&lt;999999999]0.00,,&quot; M&quot;;0.00&quot; B&quot;"/>
    </dxf>
    <dxf>
      <numFmt numFmtId="166" formatCode="[&lt;999999]0.00,&quot; K&quot;;[&lt;999999999]&quot;$&quot;0.00,,&quot; M&quot;;&quot;$&quot;0.00&quot; B&quot;"/>
    </dxf>
    <dxf>
      <numFmt numFmtId="175" formatCode="[&lt;999999]0.0,&quot; K&quot;;[&lt;999999999]&quot;$&quot;0,,&quot; M&quot;;&quot;$&quot;0.00&quot; B&quot;"/>
    </dxf>
    <dxf>
      <numFmt numFmtId="166" formatCode="[&lt;999999]0.00,&quot; K&quot;;[&lt;999999999]&quot;$&quot;0.00,,&quot; M&quot;;&quot;$&quot;0.00&quot; B&quot;"/>
    </dxf>
    <dxf>
      <numFmt numFmtId="173" formatCode="[&lt;999999]0,&quot; K&quot;;[&lt;999999999]&quot;$&quot;0,,&quot; M&quot;;&quot;$&quot;0.00&quot; B&quot;"/>
    </dxf>
    <dxf>
      <numFmt numFmtId="173" formatCode="[&lt;999999]0,&quot; K&quot;;[&lt;999999999]&quot;$&quot;0,,&quot; M&quot;;&quot;$&quot;0.00&quot; B&quot;"/>
    </dxf>
    <dxf>
      <numFmt numFmtId="173" formatCode="[&lt;999999]0,&quot; K&quot;;[&lt;999999999]&quot;$&quot;0,,&quot; M&quot;;&quot;$&quot;0.00&quot; B&quot;"/>
    </dxf>
    <dxf>
      <numFmt numFmtId="14" formatCode="0.00%"/>
    </dxf>
    <dxf>
      <numFmt numFmtId="167" formatCode="[&lt;999999]&quot;$&quot;0.00,&quot; K&quot;;[&lt;999999999]&quot;$&quot;0.00,,&quot; M&quot;;&quot;$&quot;0.00&quot; B&quot;"/>
    </dxf>
    <dxf>
      <numFmt numFmtId="166" formatCode="[&lt;999999]0.00,&quot; K&quot;;[&lt;999999999]&quot;$&quot;0.00,,&quot; M&quot;;&quot;$&quot;0.00&quot; B&quot;"/>
    </dxf>
    <dxf>
      <numFmt numFmtId="166" formatCode="[&lt;999999]0.00,&quot; K&quot;;[&lt;999999999]&quot;$&quot;0.00,,&quot; M&quot;;&quot;$&quot;0.00&quot; B&quot;"/>
    </dxf>
    <dxf>
      <numFmt numFmtId="166" formatCode="[&lt;999999]0.00,&quot; K&quot;;[&lt;999999999]&quot;$&quot;0.00,,&quot; M&quot;;&quot;$&quot;0.00&quot; B&quot;"/>
    </dxf>
    <dxf>
      <numFmt numFmtId="166" formatCode="[&lt;999999]0.00,&quot; K&quot;;[&lt;999999999]&quot;$&quot;0.00,,&quot; M&quot;;&quot;$&quot;0.00&quot; B&quot;"/>
    </dxf>
    <dxf>
      <numFmt numFmtId="167" formatCode="[&lt;999999]&quot;$&quot;0.00,&quot; K&quot;;[&lt;999999999]&quot;$&quot;0.00,,&quot; M&quot;;&quot;$&quot;0.00&quot; B&quot;"/>
    </dxf>
    <dxf>
      <numFmt numFmtId="167" formatCode="[&lt;999999]&quot;$&quot;0.00,&quot; K&quot;;[&lt;999999999]&quot;$&quot;0.00,,&quot; M&quot;;&quot;$&quot;0.00&quot; B&quot;"/>
    </dxf>
    <dxf>
      <numFmt numFmtId="166" formatCode="[&lt;999999]0.00,&quot; K&quot;;[&lt;999999999]&quot;$&quot;0.00,,&quot; M&quot;;&quot;$&quot;0.00&quot; B&quot;"/>
    </dxf>
    <dxf>
      <numFmt numFmtId="166" formatCode="[&lt;999999]0.00,&quot; K&quot;;[&lt;999999999]&quot;$&quot;0.00,,&quot; M&quot;;&quot;$&quot;0.00&quot; B&quot;"/>
    </dxf>
    <dxf>
      <numFmt numFmtId="166" formatCode="[&lt;999999]0.00,&quot; K&quot;;[&lt;999999999]&quot;$&quot;0.00,,&quot; M&quot;;&quot;$&quot;0.00&quot; B&quot;"/>
    </dxf>
    <dxf>
      <numFmt numFmtId="165" formatCode="[&lt;999999]0.00,&quot; K&quot;;[&lt;999999999]0.00,,&quot; M&quot;;0.00&quot; B&quot;"/>
    </dxf>
    <dxf>
      <numFmt numFmtId="165" formatCode="[&lt;999999]0.00,&quot; K&quot;;[&lt;999999999]0.00,,&quot; M&quot;;0.00&quot; B&quot;"/>
    </dxf>
    <dxf>
      <numFmt numFmtId="165" formatCode="[&lt;999999]0.00,&quot; K&quot;;[&lt;999999999]0.00,,&quot; M&quot;;0.00&quot; B&quot;"/>
    </dxf>
    <dxf>
      <numFmt numFmtId="173" formatCode="[&lt;999999]0,&quot; K&quot;;[&lt;999999999]&quot;$&quot;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quot;$&quot;0.00,,&quot; M&quot;;&quot;$&quot;0.00&quot; B&quot;"/>
    </dxf>
    <dxf>
      <numFmt numFmtId="166" formatCode="[&lt;999999]0.00,&quot; K&quot;;[&lt;999999999]&quot;$&quot;0.00,,&quot; M&quot;;&quot;$&quot;0.00&quot; B&quot;"/>
    </dxf>
    <dxf>
      <numFmt numFmtId="166" formatCode="[&lt;999999]0.00,&quot; K&quot;;[&lt;999999999]&quot;$&quot;0.00,,&quot; M&quot;;&quot;$&quot;0.00&quot; B&quot;"/>
    </dxf>
    <dxf>
      <numFmt numFmtId="165" formatCode="[&lt;999999]0.00,&quot; K&quot;;[&lt;999999999]0.00,,&quot; M&quot;;0.00&quot; B&quot;"/>
    </dxf>
    <dxf>
      <numFmt numFmtId="165" formatCode="[&lt;999999]0.00,&quot; K&quot;;[&lt;999999999]0.00,,&quot; M&quot;;0.00&quot; B&quot;"/>
    </dxf>
    <dxf>
      <numFmt numFmtId="166" formatCode="[&lt;999999]0.00,&quot; K&quot;;[&lt;999999999]&quot;$&quot;0.00,,&quot; M&quot;;&quot;$&quot;0.00&quot; B&quot;"/>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1" defaultTableStyle="TableStyleMedium2" defaultPivotStyle="PivotStyleLight16">
    <tableStyle name="SlicerStyleLight1 2" pivot="0" table="0" count="10" xr9:uid="{A1E28F9A-B528-4B61-8148-2420642C24FF}">
      <tableStyleElement type="wholeTable" dxfId="44"/>
      <tableStyleElement type="headerRow" dxfId="43"/>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5117038483843"/>
              <bgColor theme="0"/>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26" Type="http://schemas.openxmlformats.org/officeDocument/2006/relationships/connections" Target="connections.xml"/><Relationship Id="rId39" Type="http://schemas.openxmlformats.org/officeDocument/2006/relationships/customXml" Target="../customXml/item9.xml"/><Relationship Id="rId21" Type="http://schemas.openxmlformats.org/officeDocument/2006/relationships/pivotCacheDefinition" Target="pivotCache/pivotCacheDefinition18.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openxmlformats.org/officeDocument/2006/relationships/customXml" Target="../customXml/item20.xml"/><Relationship Id="rId55" Type="http://schemas.openxmlformats.org/officeDocument/2006/relationships/customXml" Target="../customXml/item25.xml"/><Relationship Id="rId63" Type="http://schemas.openxmlformats.org/officeDocument/2006/relationships/customXml" Target="../customXml/item33.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9" Type="http://schemas.openxmlformats.org/officeDocument/2006/relationships/powerPivotData" Target="model/item.data"/><Relationship Id="rId11" Type="http://schemas.openxmlformats.org/officeDocument/2006/relationships/pivotCacheDefinition" Target="pivotCache/pivotCacheDefinition8.xml"/><Relationship Id="rId24" Type="http://schemas.microsoft.com/office/2007/relationships/slicerCache" Target="slicerCaches/slicerCache3.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openxmlformats.org/officeDocument/2006/relationships/customXml" Target="../customXml/item23.xml"/><Relationship Id="rId58" Type="http://schemas.openxmlformats.org/officeDocument/2006/relationships/customXml" Target="../customXml/item28.xml"/><Relationship Id="rId5" Type="http://schemas.openxmlformats.org/officeDocument/2006/relationships/pivotCacheDefinition" Target="pivotCache/pivotCacheDefinition2.xml"/><Relationship Id="rId61" Type="http://schemas.openxmlformats.org/officeDocument/2006/relationships/customXml" Target="../customXml/item31.xml"/><Relationship Id="rId19" Type="http://schemas.openxmlformats.org/officeDocument/2006/relationships/pivotCacheDefinition" Target="pivotCache/pivotCacheDefinition16.xml"/><Relationship Id="rId14" Type="http://schemas.openxmlformats.org/officeDocument/2006/relationships/pivotCacheDefinition" Target="pivotCache/pivotCacheDefinition11.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56" Type="http://schemas.openxmlformats.org/officeDocument/2006/relationships/customXml" Target="../customXml/item26.xml"/><Relationship Id="rId64" Type="http://schemas.microsoft.com/office/2006/relationships/vbaProject" Target="vbaProject.bin"/><Relationship Id="rId8" Type="http://schemas.openxmlformats.org/officeDocument/2006/relationships/pivotCacheDefinition" Target="pivotCache/pivotCacheDefinition5.xml"/><Relationship Id="rId51" Type="http://schemas.openxmlformats.org/officeDocument/2006/relationships/customXml" Target="../customXml/item21.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20" Type="http://schemas.openxmlformats.org/officeDocument/2006/relationships/pivotCacheDefinition" Target="pivotCache/pivotCacheDefinition17.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openxmlformats.org/officeDocument/2006/relationships/pivotCacheDefinition" Target="pivotCache/pivotCacheDefinition12.xml"/><Relationship Id="rId23" Type="http://schemas.microsoft.com/office/2007/relationships/slicerCache" Target="slicerCaches/slicerCache2.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pivotCacheDefinition" Target="pivotCache/pivotCacheDefinition7.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1.xml"/><Relationship Id="rId1" Type="http://schemas.microsoft.com/office/2011/relationships/chartStyle" Target="style11.xml"/><Relationship Id="rId4" Type="http://schemas.openxmlformats.org/officeDocument/2006/relationships/hyperlink" Target="https://pixabay.com/de/weltkarte-erde-global-kontinente-306338/" TargetMode="Externa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09456264775412E-2"/>
          <c:y val="0.2505592841163311"/>
          <c:w val="0.89598108747044913"/>
          <c:h val="0.54184995331959351"/>
        </c:manualLayout>
      </c:layout>
      <c:barChart>
        <c:barDir val="col"/>
        <c:grouping val="clustered"/>
        <c:varyColors val="0"/>
        <c:ser>
          <c:idx val="0"/>
          <c:order val="0"/>
          <c:tx>
            <c:strRef>
              <c:f>Analysis!$L$15</c:f>
              <c:strCache>
                <c:ptCount val="1"/>
                <c:pt idx="0">
                  <c:v>Transactions</c:v>
                </c:pt>
              </c:strCache>
            </c:strRef>
          </c:tx>
          <c:spPr>
            <a:solidFill>
              <a:schemeClr val="tx1">
                <a:lumMod val="75000"/>
                <a:lumOff val="25000"/>
              </a:schemeClr>
            </a:solidFill>
            <a:ln>
              <a:noFill/>
            </a:ln>
            <a:effectLst/>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15:layout>
                    <c:manualLayout>
                      <c:w val="0.24411347517730497"/>
                      <c:h val="0.22344519015659955"/>
                    </c:manualLayout>
                  </c15:layout>
                </c:ext>
                <c:ext xmlns:c16="http://schemas.microsoft.com/office/drawing/2014/chart" uri="{C3380CC4-5D6E-409C-BE32-E72D297353CC}">
                  <c16:uniqueId val="{00000002-F6D7-4011-9AF2-42D42501A250}"/>
                </c:ext>
              </c:extLst>
            </c:dLbl>
            <c:dLbl>
              <c:idx val="3"/>
              <c:dLblPos val="outEnd"/>
              <c:showLegendKey val="0"/>
              <c:showVal val="1"/>
              <c:showCatName val="0"/>
              <c:showSerName val="0"/>
              <c:showPercent val="0"/>
              <c:showBubbleSize val="0"/>
              <c:extLst>
                <c:ext xmlns:c15="http://schemas.microsoft.com/office/drawing/2012/chart" uri="{CE6537A1-D6FC-4f65-9D91-7224C49458BB}">
                  <c15:layout>
                    <c:manualLayout>
                      <c:w val="0.24411347517730497"/>
                      <c:h val="0.22344519015659955"/>
                    </c:manualLayout>
                  </c15:layout>
                </c:ext>
                <c:ext xmlns:c16="http://schemas.microsoft.com/office/drawing/2014/chart" uri="{C3380CC4-5D6E-409C-BE32-E72D297353CC}">
                  <c16:uniqueId val="{00000003-F6D7-4011-9AF2-42D42501A25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Analysis!$K$16:$K$19</c:f>
              <c:numCache>
                <c:formatCode>General</c:formatCode>
                <c:ptCount val="4"/>
                <c:pt idx="0">
                  <c:v>2005</c:v>
                </c:pt>
                <c:pt idx="1">
                  <c:v>2006</c:v>
                </c:pt>
                <c:pt idx="2">
                  <c:v>2007</c:v>
                </c:pt>
                <c:pt idx="3">
                  <c:v>2008</c:v>
                </c:pt>
              </c:numCache>
            </c:numRef>
          </c:cat>
          <c:val>
            <c:numRef>
              <c:f>Analysis!$L$16:$L$19</c:f>
              <c:numCache>
                <c:formatCode>[&lt;999999]0.00," K";[&lt;999999999]"$"0.00,," M";"$"0.00" B"</c:formatCode>
                <c:ptCount val="4"/>
                <c:pt idx="0">
                  <c:v>1013</c:v>
                </c:pt>
                <c:pt idx="1">
                  <c:v>2677</c:v>
                </c:pt>
                <c:pt idx="2">
                  <c:v>24443</c:v>
                </c:pt>
                <c:pt idx="3">
                  <c:v>32265</c:v>
                </c:pt>
              </c:numCache>
            </c:numRef>
          </c:val>
          <c:extLst>
            <c:ext xmlns:c16="http://schemas.microsoft.com/office/drawing/2014/chart" uri="{C3380CC4-5D6E-409C-BE32-E72D297353CC}">
              <c16:uniqueId val="{00000000-F6D7-4011-9AF2-42D42501A250}"/>
            </c:ext>
          </c:extLst>
        </c:ser>
        <c:ser>
          <c:idx val="2"/>
          <c:order val="2"/>
          <c:tx>
            <c:strRef>
              <c:f>Analysis!$N$15</c:f>
              <c:strCache>
                <c:ptCount val="1"/>
                <c:pt idx="0">
                  <c:v>Above Average</c:v>
                </c:pt>
              </c:strCache>
            </c:strRef>
          </c:tx>
          <c:spPr>
            <a:solidFill>
              <a:srgbClr val="00B0F0"/>
            </a:solidFill>
            <a:ln>
              <a:noFill/>
            </a:ln>
            <a:effectLst/>
          </c:spPr>
          <c:invertIfNegative val="0"/>
          <c:val>
            <c:numRef>
              <c:f>Analysis!$N$16:$N$19</c:f>
              <c:numCache>
                <c:formatCode>[&lt;999999]0.00," K";[&lt;999999999]"$"0.00,," M";"$"0.00" B"</c:formatCode>
                <c:ptCount val="4"/>
                <c:pt idx="0">
                  <c:v>0</c:v>
                </c:pt>
                <c:pt idx="1">
                  <c:v>0</c:v>
                </c:pt>
                <c:pt idx="2">
                  <c:v>24443</c:v>
                </c:pt>
                <c:pt idx="3">
                  <c:v>32265</c:v>
                </c:pt>
              </c:numCache>
            </c:numRef>
          </c:val>
          <c:extLst>
            <c:ext xmlns:c16="http://schemas.microsoft.com/office/drawing/2014/chart" uri="{C3380CC4-5D6E-409C-BE32-E72D297353CC}">
              <c16:uniqueId val="{00000005-F6D7-4011-9AF2-42D42501A250}"/>
            </c:ext>
          </c:extLst>
        </c:ser>
        <c:dLbls>
          <c:showLegendKey val="0"/>
          <c:showVal val="0"/>
          <c:showCatName val="0"/>
          <c:showSerName val="0"/>
          <c:showPercent val="0"/>
          <c:showBubbleSize val="0"/>
        </c:dLbls>
        <c:gapWidth val="108"/>
        <c:overlap val="100"/>
        <c:axId val="2027371344"/>
        <c:axId val="2027370096"/>
      </c:barChart>
      <c:lineChart>
        <c:grouping val="standard"/>
        <c:varyColors val="0"/>
        <c:ser>
          <c:idx val="1"/>
          <c:order val="1"/>
          <c:tx>
            <c:strRef>
              <c:f>Analysis!$M$15</c:f>
              <c:strCache>
                <c:ptCount val="1"/>
                <c:pt idx="0">
                  <c:v>Average Transactions</c:v>
                </c:pt>
              </c:strCache>
            </c:strRef>
          </c:tx>
          <c:spPr>
            <a:ln w="15875" cap="rnd">
              <a:solidFill>
                <a:schemeClr val="bg1">
                  <a:lumMod val="65000"/>
                </a:schemeClr>
              </a:solidFill>
              <a:round/>
            </a:ln>
            <a:effectLst/>
          </c:spPr>
          <c:marker>
            <c:symbol val="none"/>
          </c:marker>
          <c:val>
            <c:numRef>
              <c:f>Analysis!$M$16:$M$19</c:f>
              <c:numCache>
                <c:formatCode>[&lt;999999]0.00," K";[&lt;999999999]"$"0.00,," M";"$"0.00" B"</c:formatCode>
                <c:ptCount val="4"/>
                <c:pt idx="0">
                  <c:v>15099.5</c:v>
                </c:pt>
                <c:pt idx="1">
                  <c:v>15099.5</c:v>
                </c:pt>
                <c:pt idx="2">
                  <c:v>15099.5</c:v>
                </c:pt>
                <c:pt idx="3">
                  <c:v>15099.5</c:v>
                </c:pt>
              </c:numCache>
            </c:numRef>
          </c:val>
          <c:smooth val="0"/>
          <c:extLst>
            <c:ext xmlns:c16="http://schemas.microsoft.com/office/drawing/2014/chart" uri="{C3380CC4-5D6E-409C-BE32-E72D297353CC}">
              <c16:uniqueId val="{00000004-F6D7-4011-9AF2-42D42501A250}"/>
            </c:ext>
          </c:extLst>
        </c:ser>
        <c:dLbls>
          <c:showLegendKey val="0"/>
          <c:showVal val="0"/>
          <c:showCatName val="0"/>
          <c:showSerName val="0"/>
          <c:showPercent val="0"/>
          <c:showBubbleSize val="0"/>
        </c:dLbls>
        <c:marker val="1"/>
        <c:smooth val="0"/>
        <c:axId val="2027371344"/>
        <c:axId val="2027370096"/>
      </c:lineChart>
      <c:catAx>
        <c:axId val="202737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27370096"/>
        <c:crosses val="autoZero"/>
        <c:auto val="1"/>
        <c:lblAlgn val="ctr"/>
        <c:lblOffset val="100"/>
        <c:noMultiLvlLbl val="0"/>
      </c:catAx>
      <c:valAx>
        <c:axId val="2027370096"/>
        <c:scaling>
          <c:orientation val="minMax"/>
        </c:scaling>
        <c:delete val="1"/>
        <c:axPos val="l"/>
        <c:numFmt formatCode="[&lt;999999]0.00,&quot; K&quot;;[&lt;999999999]&quot;$&quot;0.00,,&quot; M&quot;;&quot;$&quot;0.00&quot; B&quot;" sourceLinked="1"/>
        <c:majorTickMark val="none"/>
        <c:minorTickMark val="none"/>
        <c:tickLblPos val="nextTo"/>
        <c:crossAx val="2027371344"/>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[AdventureWorks(Cleaned).xlsm]Analysis!PivotTable5</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777777777777776E-2"/>
          <c:y val="0.39217005893131285"/>
          <c:w val="0.95833333333333337"/>
          <c:h val="0.44892982716783042"/>
        </c:manualLayout>
      </c:layout>
      <c:lineChart>
        <c:grouping val="standard"/>
        <c:varyColors val="0"/>
        <c:ser>
          <c:idx val="0"/>
          <c:order val="0"/>
          <c:tx>
            <c:strRef>
              <c:f>Analysis!$D$32</c:f>
              <c:strCache>
                <c:ptCount val="1"/>
                <c:pt idx="0">
                  <c:v>Total</c:v>
                </c:pt>
              </c:strCache>
            </c:strRef>
          </c:tx>
          <c:spPr>
            <a:ln w="28575" cap="rnd">
              <a:solidFill>
                <a:srgbClr val="00B0F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Analysis!$C$33:$C$44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Analysis!$D$33:$D$44</c:f>
              <c:numCache>
                <c:formatCode>[&lt;999999]0," K";[&lt;999999999]"$"0,," M";"$"0.00" B"</c:formatCode>
                <c:ptCount val="12"/>
                <c:pt idx="0">
                  <c:v>450115.74519999995</c:v>
                </c:pt>
                <c:pt idx="1">
                  <c:v>343737.15639999998</c:v>
                </c:pt>
                <c:pt idx="2">
                  <c:v>655708.41940000013</c:v>
                </c:pt>
                <c:pt idx="3">
                  <c:v>561093.02359999996</c:v>
                </c:pt>
                <c:pt idx="4">
                  <c:v>535699.50699999998</c:v>
                </c:pt>
                <c:pt idx="5">
                  <c:v>880321.23140000005</c:v>
                </c:pt>
                <c:pt idx="6">
                  <c:v>1013264.2199999994</c:v>
                </c:pt>
                <c:pt idx="7">
                  <c:v>887774.98999999766</c:v>
                </c:pt>
                <c:pt idx="8">
                  <c:v>993760.93999999936</c:v>
                </c:pt>
                <c:pt idx="9">
                  <c:v>857241.32999999973</c:v>
                </c:pt>
                <c:pt idx="10">
                  <c:v>1022279.5699999995</c:v>
                </c:pt>
                <c:pt idx="11">
                  <c:v>2072628.9799999997</c:v>
                </c:pt>
              </c:numCache>
            </c:numRef>
          </c:val>
          <c:smooth val="1"/>
          <c:extLst>
            <c:ext xmlns:c16="http://schemas.microsoft.com/office/drawing/2014/chart" uri="{C3380CC4-5D6E-409C-BE32-E72D297353CC}">
              <c16:uniqueId val="{00000000-AF96-4B8F-9B7E-DF52B482FC35}"/>
            </c:ext>
          </c:extLst>
        </c:ser>
        <c:dLbls>
          <c:dLblPos val="t"/>
          <c:showLegendKey val="0"/>
          <c:showVal val="1"/>
          <c:showCatName val="0"/>
          <c:showSerName val="0"/>
          <c:showPercent val="0"/>
          <c:showBubbleSize val="0"/>
        </c:dLbls>
        <c:smooth val="0"/>
        <c:axId val="1644817024"/>
        <c:axId val="1644814528"/>
      </c:lineChart>
      <c:catAx>
        <c:axId val="164481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644814528"/>
        <c:crosses val="autoZero"/>
        <c:auto val="1"/>
        <c:lblAlgn val="ctr"/>
        <c:lblOffset val="100"/>
        <c:noMultiLvlLbl val="0"/>
      </c:catAx>
      <c:valAx>
        <c:axId val="1644814528"/>
        <c:scaling>
          <c:orientation val="minMax"/>
        </c:scaling>
        <c:delete val="1"/>
        <c:axPos val="l"/>
        <c:numFmt formatCode="[&lt;999999]0,&quot; K&quot;;[&lt;999999999]&quot;$&quot;0,,&quot; M&quot;;&quot;$&quot;0.00&quot; B&quot;" sourceLinked="1"/>
        <c:majorTickMark val="none"/>
        <c:minorTickMark val="none"/>
        <c:tickLblPos val="nextTo"/>
        <c:crossAx val="16448170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4509803921568626E-2"/>
          <c:y val="0.32412504219773947"/>
          <c:w val="0.93098039215686279"/>
          <c:h val="0.50498542365370358"/>
        </c:manualLayout>
      </c:layout>
      <c:barChart>
        <c:barDir val="col"/>
        <c:grouping val="clustered"/>
        <c:varyColors val="0"/>
        <c:ser>
          <c:idx val="0"/>
          <c:order val="0"/>
          <c:tx>
            <c:strRef>
              <c:f>Analysis!$I$48</c:f>
              <c:strCache>
                <c:ptCount val="1"/>
                <c:pt idx="0">
                  <c:v>Revenue</c:v>
                </c:pt>
              </c:strCache>
            </c:strRef>
          </c:tx>
          <c:spPr>
            <a:solidFill>
              <a:schemeClr val="tx1">
                <a:lumMod val="75000"/>
                <a:lumOff val="2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Analysis!$H$49:$H$55</c:f>
              <c:strCache>
                <c:ptCount val="7"/>
                <c:pt idx="0">
                  <c:v>Sun</c:v>
                </c:pt>
                <c:pt idx="1">
                  <c:v>Mon</c:v>
                </c:pt>
                <c:pt idx="2">
                  <c:v>Tue</c:v>
                </c:pt>
                <c:pt idx="3">
                  <c:v>Wed</c:v>
                </c:pt>
                <c:pt idx="4">
                  <c:v>Thu</c:v>
                </c:pt>
                <c:pt idx="5">
                  <c:v>Fri</c:v>
                </c:pt>
                <c:pt idx="6">
                  <c:v>Sat</c:v>
                </c:pt>
              </c:strCache>
            </c:strRef>
          </c:cat>
          <c:val>
            <c:numRef>
              <c:f>Analysis!$I$49:$I$55</c:f>
              <c:numCache>
                <c:formatCode>[&lt;999999]0.0," K";[&lt;999999999]"$"0.0,," M";"$"0.00" B"</c:formatCode>
                <c:ptCount val="7"/>
                <c:pt idx="0">
                  <c:v>186122.71</c:v>
                </c:pt>
                <c:pt idx="1">
                  <c:v>209562.18000000008</c:v>
                </c:pt>
                <c:pt idx="2">
                  <c:v>42790.930000000015</c:v>
                </c:pt>
                <c:pt idx="3">
                  <c:v>68628.280000000042</c:v>
                </c:pt>
                <c:pt idx="4">
                  <c:v>232410.04999999996</c:v>
                </c:pt>
                <c:pt idx="5">
                  <c:v>64613.46</c:v>
                </c:pt>
                <c:pt idx="6">
                  <c:v>189633.33000000002</c:v>
                </c:pt>
              </c:numCache>
            </c:numRef>
          </c:val>
          <c:extLst>
            <c:ext xmlns:c16="http://schemas.microsoft.com/office/drawing/2014/chart" uri="{C3380CC4-5D6E-409C-BE32-E72D297353CC}">
              <c16:uniqueId val="{00000000-36BC-4300-81FE-C769B7119FFF}"/>
            </c:ext>
          </c:extLst>
        </c:ser>
        <c:ser>
          <c:idx val="1"/>
          <c:order val="1"/>
          <c:tx>
            <c:strRef>
              <c:f>Analysis!$J$48</c:f>
              <c:strCache>
                <c:ptCount val="1"/>
                <c:pt idx="0">
                  <c:v>Highlight</c:v>
                </c:pt>
              </c:strCache>
            </c:strRef>
          </c:tx>
          <c:spPr>
            <a:solidFill>
              <a:srgbClr val="00B0F0"/>
            </a:solidFill>
            <a:ln>
              <a:noFill/>
            </a:ln>
            <a:effectLst/>
          </c:spPr>
          <c:invertIfNegative val="0"/>
          <c:val>
            <c:numRef>
              <c:f>Analysis!$J$49:$J$55</c:f>
              <c:numCache>
                <c:formatCode>[&lt;999999]0.00," K";[&lt;999999999]"$"0.0,," M";"$"0.00" B"</c:formatCode>
                <c:ptCount val="7"/>
                <c:pt idx="0">
                  <c:v>0</c:v>
                </c:pt>
                <c:pt idx="1">
                  <c:v>209562.18000000008</c:v>
                </c:pt>
                <c:pt idx="2">
                  <c:v>0</c:v>
                </c:pt>
                <c:pt idx="3">
                  <c:v>0</c:v>
                </c:pt>
                <c:pt idx="4">
                  <c:v>232410.04999999996</c:v>
                </c:pt>
                <c:pt idx="5">
                  <c:v>0</c:v>
                </c:pt>
                <c:pt idx="6">
                  <c:v>189633.33000000002</c:v>
                </c:pt>
              </c:numCache>
            </c:numRef>
          </c:val>
          <c:extLst>
            <c:ext xmlns:c16="http://schemas.microsoft.com/office/drawing/2014/chart" uri="{C3380CC4-5D6E-409C-BE32-E72D297353CC}">
              <c16:uniqueId val="{00000001-36BC-4300-81FE-C769B7119FFF}"/>
            </c:ext>
          </c:extLst>
        </c:ser>
        <c:dLbls>
          <c:showLegendKey val="0"/>
          <c:showVal val="0"/>
          <c:showCatName val="0"/>
          <c:showSerName val="0"/>
          <c:showPercent val="0"/>
          <c:showBubbleSize val="0"/>
        </c:dLbls>
        <c:gapWidth val="116"/>
        <c:overlap val="100"/>
        <c:axId val="1481251984"/>
        <c:axId val="1481254480"/>
      </c:barChart>
      <c:catAx>
        <c:axId val="1481251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481254480"/>
        <c:crosses val="autoZero"/>
        <c:auto val="1"/>
        <c:lblAlgn val="ctr"/>
        <c:lblOffset val="100"/>
        <c:noMultiLvlLbl val="0"/>
      </c:catAx>
      <c:valAx>
        <c:axId val="1481254480"/>
        <c:scaling>
          <c:orientation val="minMax"/>
        </c:scaling>
        <c:delete val="1"/>
        <c:axPos val="l"/>
        <c:numFmt formatCode="[&lt;999999]0.0,&quot; K&quot;;[&lt;999999999]&quot;$&quot;0.0,,&quot; M&quot;;&quot;$&quot;0.00&quot; B&quot;" sourceLinked="1"/>
        <c:majorTickMark val="none"/>
        <c:minorTickMark val="none"/>
        <c:tickLblPos val="nextTo"/>
        <c:crossAx val="1481251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Analysis!$I$67</c:f>
              <c:strCache>
                <c:ptCount val="1"/>
                <c:pt idx="0">
                  <c:v>Revenue</c:v>
                </c:pt>
              </c:strCache>
            </c:strRef>
          </c:tx>
          <c:spPr>
            <a:ln>
              <a:noFill/>
            </a:ln>
          </c:spPr>
          <c:dPt>
            <c:idx val="0"/>
            <c:bubble3D val="0"/>
            <c:spPr>
              <a:solidFill>
                <a:srgbClr val="00B0F0"/>
              </a:solidFill>
              <a:ln w="19050">
                <a:noFill/>
              </a:ln>
              <a:effectLst/>
            </c:spPr>
            <c:extLst>
              <c:ext xmlns:c16="http://schemas.microsoft.com/office/drawing/2014/chart" uri="{C3380CC4-5D6E-409C-BE32-E72D297353CC}">
                <c16:uniqueId val="{00000001-70C3-4C8C-981C-BEB1F128222F}"/>
              </c:ext>
            </c:extLst>
          </c:dPt>
          <c:dPt>
            <c:idx val="1"/>
            <c:bubble3D val="0"/>
            <c:spPr>
              <a:solidFill>
                <a:schemeClr val="tx1">
                  <a:lumMod val="65000"/>
                  <a:lumOff val="35000"/>
                </a:schemeClr>
              </a:solidFill>
              <a:ln w="19050">
                <a:noFill/>
              </a:ln>
              <a:effectLst/>
            </c:spPr>
            <c:extLst>
              <c:ext xmlns:c16="http://schemas.microsoft.com/office/drawing/2014/chart" uri="{C3380CC4-5D6E-409C-BE32-E72D297353CC}">
                <c16:uniqueId val="{00000003-70C3-4C8C-981C-BEB1F128222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Analysis!$H$68:$H$69</c:f>
              <c:strCache>
                <c:ptCount val="2"/>
                <c:pt idx="0">
                  <c:v>Weekday</c:v>
                </c:pt>
                <c:pt idx="1">
                  <c:v>Weekend</c:v>
                </c:pt>
              </c:strCache>
            </c:strRef>
          </c:cat>
          <c:val>
            <c:numRef>
              <c:f>Analysis!$I$68:$I$69</c:f>
              <c:numCache>
                <c:formatCode>[&lt;999999]0," K";[&lt;999999999]"$"0,," M";"$"0.00" B"</c:formatCode>
                <c:ptCount val="2"/>
                <c:pt idx="0">
                  <c:v>618004.89999999956</c:v>
                </c:pt>
                <c:pt idx="1">
                  <c:v>375756.03999999992</c:v>
                </c:pt>
              </c:numCache>
            </c:numRef>
          </c:val>
          <c:extLst>
            <c:ext xmlns:c16="http://schemas.microsoft.com/office/drawing/2014/chart" uri="{C3380CC4-5D6E-409C-BE32-E72D297353CC}">
              <c16:uniqueId val="{00000004-70C3-4C8C-981C-BEB1F128222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225042301184431E-2"/>
          <c:y val="0.11394481095268499"/>
          <c:w val="0.49443190976790813"/>
          <c:h val="0.86101581896857482"/>
        </c:manualLayout>
      </c:layout>
      <c:barChart>
        <c:barDir val="bar"/>
        <c:grouping val="clustered"/>
        <c:varyColors val="0"/>
        <c:ser>
          <c:idx val="0"/>
          <c:order val="0"/>
          <c:tx>
            <c:strRef>
              <c:f>Analysis!$G$76</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Analysis!$F$77:$F$81</c:f>
              <c:strCache>
                <c:ptCount val="5"/>
                <c:pt idx="0">
                  <c:v>Mountain-200 Black, 42</c:v>
                </c:pt>
                <c:pt idx="1">
                  <c:v>Mountain-200 Silver, 42</c:v>
                </c:pt>
                <c:pt idx="2">
                  <c:v>Mountain-200 Black, 38</c:v>
                </c:pt>
                <c:pt idx="3">
                  <c:v>Touring-1000 Blue, 60</c:v>
                </c:pt>
                <c:pt idx="4">
                  <c:v>Mountain-200 Silver, 38</c:v>
                </c:pt>
              </c:strCache>
            </c:strRef>
          </c:cat>
          <c:val>
            <c:numRef>
              <c:f>Analysis!$G$77:$G$81</c:f>
              <c:numCache>
                <c:formatCode>[&lt;999999]0.0," K";[&lt;999999999]"$"0.0,," M";"$"0.00" B"</c:formatCode>
                <c:ptCount val="5"/>
                <c:pt idx="0">
                  <c:v>135404.41</c:v>
                </c:pt>
                <c:pt idx="1">
                  <c:v>85839.63</c:v>
                </c:pt>
                <c:pt idx="2">
                  <c:v>78029.66</c:v>
                </c:pt>
                <c:pt idx="3">
                  <c:v>66753.960000000006</c:v>
                </c:pt>
                <c:pt idx="4">
                  <c:v>57999.75</c:v>
                </c:pt>
              </c:numCache>
            </c:numRef>
          </c:val>
          <c:extLst>
            <c:ext xmlns:c16="http://schemas.microsoft.com/office/drawing/2014/chart" uri="{C3380CC4-5D6E-409C-BE32-E72D297353CC}">
              <c16:uniqueId val="{00000000-93E6-4588-9784-AA352F671DDE}"/>
            </c:ext>
          </c:extLst>
        </c:ser>
        <c:ser>
          <c:idx val="1"/>
          <c:order val="1"/>
          <c:tx>
            <c:strRef>
              <c:f>Analysis!$H$76</c:f>
              <c:strCache>
                <c:ptCount val="1"/>
                <c:pt idx="0">
                  <c:v>Duplicate</c:v>
                </c:pt>
              </c:strCache>
            </c:strRef>
          </c:tx>
          <c:spPr>
            <a:solidFill>
              <a:srgbClr val="00B0F0"/>
            </a:solidFill>
            <a:ln>
              <a:noFill/>
            </a:ln>
            <a:effectLst/>
          </c:spPr>
          <c:invertIfNegative val="0"/>
          <c:dLbls>
            <c:dLbl>
              <c:idx val="3"/>
              <c:layout>
                <c:manualLayout>
                  <c:x val="6.5116294968270733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DFF-4E57-8AB1-CAA1391B3AF4}"/>
                </c:ext>
              </c:extLst>
            </c:dLbl>
            <c:dLbl>
              <c:idx val="4"/>
              <c:layout>
                <c:manualLayout>
                  <c:x val="7.751939877175093E-2"/>
                  <c:y val="-6.0050601782884148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DFF-4E57-8AB1-CAA1391B3AF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Analysis!$F$77:$F$81</c:f>
              <c:strCache>
                <c:ptCount val="5"/>
                <c:pt idx="0">
                  <c:v>Mountain-200 Black, 42</c:v>
                </c:pt>
                <c:pt idx="1">
                  <c:v>Mountain-200 Silver, 42</c:v>
                </c:pt>
                <c:pt idx="2">
                  <c:v>Mountain-200 Black, 38</c:v>
                </c:pt>
                <c:pt idx="3">
                  <c:v>Touring-1000 Blue, 60</c:v>
                </c:pt>
                <c:pt idx="4">
                  <c:v>Mountain-200 Silver, 38</c:v>
                </c:pt>
              </c:strCache>
            </c:strRef>
          </c:cat>
          <c:val>
            <c:numRef>
              <c:f>Analysis!$H$77:$H$81</c:f>
              <c:numCache>
                <c:formatCode>[&lt;999999]0.0," K";[&lt;999999999]"$"0.0,," M";"$"0.00" B"</c:formatCode>
                <c:ptCount val="5"/>
                <c:pt idx="0">
                  <c:v>135404.41</c:v>
                </c:pt>
                <c:pt idx="1">
                  <c:v>85839.63</c:v>
                </c:pt>
                <c:pt idx="2">
                  <c:v>78029.66</c:v>
                </c:pt>
                <c:pt idx="3">
                  <c:v>66753.960000000006</c:v>
                </c:pt>
                <c:pt idx="4">
                  <c:v>57999.75</c:v>
                </c:pt>
              </c:numCache>
            </c:numRef>
          </c:val>
          <c:extLst>
            <c:ext xmlns:c16="http://schemas.microsoft.com/office/drawing/2014/chart" uri="{C3380CC4-5D6E-409C-BE32-E72D297353CC}">
              <c16:uniqueId val="{00000001-93E6-4588-9784-AA352F671DDE}"/>
            </c:ext>
          </c:extLst>
        </c:ser>
        <c:dLbls>
          <c:showLegendKey val="0"/>
          <c:showVal val="0"/>
          <c:showCatName val="0"/>
          <c:showSerName val="0"/>
          <c:showPercent val="0"/>
          <c:showBubbleSize val="0"/>
        </c:dLbls>
        <c:gapWidth val="48"/>
        <c:overlap val="100"/>
        <c:axId val="1059045136"/>
        <c:axId val="1059045552"/>
      </c:barChart>
      <c:catAx>
        <c:axId val="1059045136"/>
        <c:scaling>
          <c:orientation val="maxMin"/>
        </c:scaling>
        <c:delete val="1"/>
        <c:axPos val="l"/>
        <c:numFmt formatCode="General" sourceLinked="1"/>
        <c:majorTickMark val="none"/>
        <c:minorTickMark val="none"/>
        <c:tickLblPos val="nextTo"/>
        <c:crossAx val="1059045552"/>
        <c:crosses val="autoZero"/>
        <c:auto val="1"/>
        <c:lblAlgn val="ctr"/>
        <c:lblOffset val="100"/>
        <c:noMultiLvlLbl val="0"/>
      </c:catAx>
      <c:valAx>
        <c:axId val="1059045552"/>
        <c:scaling>
          <c:orientation val="minMax"/>
        </c:scaling>
        <c:delete val="1"/>
        <c:axPos val="t"/>
        <c:numFmt formatCode="[&lt;999999]0.0,&quot; K&quot;;[&lt;999999999]&quot;$&quot;0.0,,&quot; M&quot;;&quot;$&quot;0.00&quot; B&quot;" sourceLinked="1"/>
        <c:majorTickMark val="none"/>
        <c:minorTickMark val="none"/>
        <c:tickLblPos val="nextTo"/>
        <c:crossAx val="1059045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Analysis!$J$75</c:f>
              <c:strCache>
                <c:ptCount val="1"/>
                <c:pt idx="0">
                  <c:v>Revenue</c:v>
                </c:pt>
              </c:strCache>
            </c:strRef>
          </c:tx>
          <c:spPr>
            <a:ln>
              <a:noFill/>
            </a:ln>
          </c:spPr>
          <c:dPt>
            <c:idx val="0"/>
            <c:bubble3D val="0"/>
            <c:spPr>
              <a:solidFill>
                <a:srgbClr val="00B0F0"/>
              </a:solidFill>
              <a:ln w="19050">
                <a:noFill/>
              </a:ln>
              <a:effectLst/>
            </c:spPr>
            <c:extLst>
              <c:ext xmlns:c16="http://schemas.microsoft.com/office/drawing/2014/chart" uri="{C3380CC4-5D6E-409C-BE32-E72D297353CC}">
                <c16:uniqueId val="{00000001-2929-457F-ADB2-BAAD42FC5966}"/>
              </c:ext>
            </c:extLst>
          </c:dPt>
          <c:dPt>
            <c:idx val="1"/>
            <c:bubble3D val="0"/>
            <c:spPr>
              <a:solidFill>
                <a:schemeClr val="tx1">
                  <a:lumMod val="75000"/>
                  <a:lumOff val="25000"/>
                </a:schemeClr>
              </a:solidFill>
              <a:ln w="19050">
                <a:noFill/>
              </a:ln>
              <a:effectLst/>
            </c:spPr>
            <c:extLst>
              <c:ext xmlns:c16="http://schemas.microsoft.com/office/drawing/2014/chart" uri="{C3380CC4-5D6E-409C-BE32-E72D297353CC}">
                <c16:uniqueId val="{00000003-2929-457F-ADB2-BAAD42FC5966}"/>
              </c:ext>
            </c:extLst>
          </c:dPt>
          <c:cat>
            <c:strRef>
              <c:f>Analysis!$I$76:$I$77</c:f>
              <c:strCache>
                <c:ptCount val="2"/>
                <c:pt idx="0">
                  <c:v>Top 5</c:v>
                </c:pt>
                <c:pt idx="1">
                  <c:v>Others</c:v>
                </c:pt>
              </c:strCache>
            </c:strRef>
          </c:cat>
          <c:val>
            <c:numRef>
              <c:f>Analysis!$J$76:$J$77</c:f>
              <c:numCache>
                <c:formatCode>[&lt;999999]0.00," K";[&lt;999999999]"$"0.00,," M";"$"0.00" B"</c:formatCode>
                <c:ptCount val="2"/>
                <c:pt idx="0">
                  <c:v>424027.41000000003</c:v>
                </c:pt>
                <c:pt idx="1">
                  <c:v>569733.52999999991</c:v>
                </c:pt>
              </c:numCache>
            </c:numRef>
          </c:val>
          <c:extLst>
            <c:ext xmlns:c16="http://schemas.microsoft.com/office/drawing/2014/chart" uri="{C3380CC4-5D6E-409C-BE32-E72D297353CC}">
              <c16:uniqueId val="{00000004-2929-457F-ADB2-BAAD42FC596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026235156728756"/>
          <c:y val="0.10415184213084477"/>
          <c:w val="0.55148705676496323"/>
          <c:h val="0.8393292505103529"/>
        </c:manualLayout>
      </c:layout>
      <c:barChart>
        <c:barDir val="bar"/>
        <c:grouping val="clustered"/>
        <c:varyColors val="0"/>
        <c:ser>
          <c:idx val="0"/>
          <c:order val="0"/>
          <c:spPr>
            <a:solidFill>
              <a:schemeClr val="accent1"/>
            </a:solidFill>
            <a:ln>
              <a:noFill/>
            </a:ln>
            <a:effectLst/>
          </c:spPr>
          <c:invertIfNegative val="0"/>
          <c:dPt>
            <c:idx val="3"/>
            <c:invertIfNegative val="0"/>
            <c:bubble3D val="0"/>
            <c:spPr>
              <a:solidFill>
                <a:schemeClr val="tx1">
                  <a:lumMod val="75000"/>
                  <a:lumOff val="25000"/>
                </a:schemeClr>
              </a:solidFill>
              <a:ln>
                <a:noFill/>
              </a:ln>
              <a:effectLst/>
            </c:spPr>
            <c:extLst>
              <c:ext xmlns:c16="http://schemas.microsoft.com/office/drawing/2014/chart" uri="{C3380CC4-5D6E-409C-BE32-E72D297353CC}">
                <c16:uniqueId val="{00000004-4E26-4C94-978B-DD2E62F35152}"/>
              </c:ext>
            </c:extLst>
          </c:dPt>
          <c:dPt>
            <c:idx val="4"/>
            <c:invertIfNegative val="0"/>
            <c:bubble3D val="0"/>
            <c:spPr>
              <a:solidFill>
                <a:schemeClr val="tx1">
                  <a:lumMod val="75000"/>
                  <a:lumOff val="25000"/>
                </a:schemeClr>
              </a:solidFill>
              <a:ln>
                <a:noFill/>
              </a:ln>
              <a:effectLst/>
            </c:spPr>
            <c:extLst>
              <c:ext xmlns:c16="http://schemas.microsoft.com/office/drawing/2014/chart" uri="{C3380CC4-5D6E-409C-BE32-E72D297353CC}">
                <c16:uniqueId val="{00000005-4E26-4C94-978B-DD2E62F35152}"/>
              </c:ext>
            </c:extLst>
          </c:dPt>
          <c:dPt>
            <c:idx val="5"/>
            <c:invertIfNegative val="0"/>
            <c:bubble3D val="0"/>
            <c:spPr>
              <a:solidFill>
                <a:schemeClr val="tx1">
                  <a:lumMod val="75000"/>
                  <a:lumOff val="25000"/>
                </a:schemeClr>
              </a:solidFill>
              <a:ln>
                <a:noFill/>
              </a:ln>
              <a:effectLst/>
            </c:spPr>
            <c:extLst>
              <c:ext xmlns:c16="http://schemas.microsoft.com/office/drawing/2014/chart" uri="{C3380CC4-5D6E-409C-BE32-E72D297353CC}">
                <c16:uniqueId val="{00000006-4E26-4C94-978B-DD2E62F35152}"/>
              </c:ext>
            </c:extLst>
          </c:dPt>
          <c:dPt>
            <c:idx val="6"/>
            <c:invertIfNegative val="0"/>
            <c:bubble3D val="0"/>
            <c:spPr>
              <a:solidFill>
                <a:schemeClr val="tx1">
                  <a:lumMod val="75000"/>
                  <a:lumOff val="25000"/>
                </a:schemeClr>
              </a:solidFill>
              <a:ln>
                <a:noFill/>
              </a:ln>
              <a:effectLst/>
            </c:spPr>
            <c:extLst>
              <c:ext xmlns:c16="http://schemas.microsoft.com/office/drawing/2014/chart" uri="{C3380CC4-5D6E-409C-BE32-E72D297353CC}">
                <c16:uniqueId val="{00000007-4E26-4C94-978B-DD2E62F3515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Analysis!$G$23:$G$30</c:f>
              <c:strCache>
                <c:ptCount val="8"/>
                <c:pt idx="0">
                  <c:v>Black</c:v>
                </c:pt>
                <c:pt idx="1">
                  <c:v>Yellow</c:v>
                </c:pt>
                <c:pt idx="2">
                  <c:v>Silver</c:v>
                </c:pt>
                <c:pt idx="3">
                  <c:v>Blue</c:v>
                </c:pt>
                <c:pt idx="4">
                  <c:v>Unspecified</c:v>
                </c:pt>
                <c:pt idx="5">
                  <c:v>Multi</c:v>
                </c:pt>
                <c:pt idx="6">
                  <c:v>Red</c:v>
                </c:pt>
                <c:pt idx="7">
                  <c:v>White</c:v>
                </c:pt>
              </c:strCache>
            </c:strRef>
          </c:cat>
          <c:val>
            <c:numRef>
              <c:f>Analysis!$H$23:$H$30</c:f>
              <c:numCache>
                <c:formatCode>[&lt;999999]0.00," K";[&lt;999999999]"$"0.00,," M";"$"0.00" B"</c:formatCode>
                <c:ptCount val="8"/>
                <c:pt idx="0">
                  <c:v>347813.65</c:v>
                </c:pt>
                <c:pt idx="1">
                  <c:v>224659.33</c:v>
                </c:pt>
                <c:pt idx="2">
                  <c:v>199827.34999999998</c:v>
                </c:pt>
                <c:pt idx="3">
                  <c:v>179390.63</c:v>
                </c:pt>
                <c:pt idx="4">
                  <c:v>29005.539999999997</c:v>
                </c:pt>
                <c:pt idx="5">
                  <c:v>7559.1100000000006</c:v>
                </c:pt>
                <c:pt idx="6">
                  <c:v>5388.46</c:v>
                </c:pt>
                <c:pt idx="7">
                  <c:v>116.87</c:v>
                </c:pt>
              </c:numCache>
            </c:numRef>
          </c:val>
          <c:extLst>
            <c:ext xmlns:c16="http://schemas.microsoft.com/office/drawing/2014/chart" uri="{C3380CC4-5D6E-409C-BE32-E72D297353CC}">
              <c16:uniqueId val="{00000000-4E26-4C94-978B-DD2E62F35152}"/>
            </c:ext>
          </c:extLst>
        </c:ser>
        <c:ser>
          <c:idx val="1"/>
          <c:order val="1"/>
          <c:spPr>
            <a:solidFill>
              <a:schemeClr val="accent2"/>
            </a:solidFill>
            <a:ln>
              <a:noFill/>
            </a:ln>
            <a:effectLst/>
          </c:spPr>
          <c:invertIfNegative val="0"/>
          <c:dLbls>
            <c:delete val="1"/>
          </c:dLbls>
          <c:cat>
            <c:strRef>
              <c:f>Analysis!$G$23:$G$30</c:f>
              <c:strCache>
                <c:ptCount val="8"/>
                <c:pt idx="0">
                  <c:v>Black</c:v>
                </c:pt>
                <c:pt idx="1">
                  <c:v>Yellow</c:v>
                </c:pt>
                <c:pt idx="2">
                  <c:v>Silver</c:v>
                </c:pt>
                <c:pt idx="3">
                  <c:v>Blue</c:v>
                </c:pt>
                <c:pt idx="4">
                  <c:v>Unspecified</c:v>
                </c:pt>
                <c:pt idx="5">
                  <c:v>Multi</c:v>
                </c:pt>
                <c:pt idx="6">
                  <c:v>Red</c:v>
                </c:pt>
                <c:pt idx="7">
                  <c:v>White</c:v>
                </c:pt>
              </c:strCache>
            </c:strRef>
          </c:cat>
          <c:val>
            <c:numRef>
              <c:f>Analysis!$I$23:$I$30</c:f>
              <c:numCache>
                <c:formatCode>General</c:formatCode>
                <c:ptCount val="8"/>
                <c:pt idx="0">
                  <c:v>0</c:v>
                </c:pt>
                <c:pt idx="1">
                  <c:v>0</c:v>
                </c:pt>
                <c:pt idx="2">
                  <c:v>0</c:v>
                </c:pt>
              </c:numCache>
            </c:numRef>
          </c:val>
          <c:extLst>
            <c:ext xmlns:c16="http://schemas.microsoft.com/office/drawing/2014/chart" uri="{C3380CC4-5D6E-409C-BE32-E72D297353CC}">
              <c16:uniqueId val="{00000001-4E26-4C94-978B-DD2E62F35152}"/>
            </c:ext>
          </c:extLst>
        </c:ser>
        <c:ser>
          <c:idx val="2"/>
          <c:order val="2"/>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Analysis!$G$23:$G$30</c:f>
              <c:strCache>
                <c:ptCount val="8"/>
                <c:pt idx="0">
                  <c:v>Black</c:v>
                </c:pt>
                <c:pt idx="1">
                  <c:v>Yellow</c:v>
                </c:pt>
                <c:pt idx="2">
                  <c:v>Silver</c:v>
                </c:pt>
                <c:pt idx="3">
                  <c:v>Blue</c:v>
                </c:pt>
                <c:pt idx="4">
                  <c:v>Unspecified</c:v>
                </c:pt>
                <c:pt idx="5">
                  <c:v>Multi</c:v>
                </c:pt>
                <c:pt idx="6">
                  <c:v>Red</c:v>
                </c:pt>
                <c:pt idx="7">
                  <c:v>White</c:v>
                </c:pt>
              </c:strCache>
            </c:strRef>
          </c:cat>
          <c:val>
            <c:numRef>
              <c:f>Analysis!$J$23:$J$30</c:f>
              <c:numCache>
                <c:formatCode>[&lt;999999]0.00," K";[&lt;999999999]"$"0.00,," M";"$"0.00" B"</c:formatCode>
                <c:ptCount val="8"/>
                <c:pt idx="0">
                  <c:v>347813.65</c:v>
                </c:pt>
                <c:pt idx="1">
                  <c:v>224659.33</c:v>
                </c:pt>
                <c:pt idx="2">
                  <c:v>199827.34999999998</c:v>
                </c:pt>
              </c:numCache>
            </c:numRef>
          </c:val>
          <c:extLst>
            <c:ext xmlns:c16="http://schemas.microsoft.com/office/drawing/2014/chart" uri="{C3380CC4-5D6E-409C-BE32-E72D297353CC}">
              <c16:uniqueId val="{00000002-4E26-4C94-978B-DD2E62F35152}"/>
            </c:ext>
          </c:extLst>
        </c:ser>
        <c:dLbls>
          <c:dLblPos val="outEnd"/>
          <c:showLegendKey val="0"/>
          <c:showVal val="1"/>
          <c:showCatName val="0"/>
          <c:showSerName val="0"/>
          <c:showPercent val="0"/>
          <c:showBubbleSize val="0"/>
        </c:dLbls>
        <c:gapWidth val="35"/>
        <c:overlap val="100"/>
        <c:axId val="1613053536"/>
        <c:axId val="1613054368"/>
      </c:barChart>
      <c:catAx>
        <c:axId val="161305353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13054368"/>
        <c:crosses val="autoZero"/>
        <c:auto val="1"/>
        <c:lblAlgn val="ctr"/>
        <c:lblOffset val="100"/>
        <c:noMultiLvlLbl val="0"/>
      </c:catAx>
      <c:valAx>
        <c:axId val="1613054368"/>
        <c:scaling>
          <c:orientation val="minMax"/>
        </c:scaling>
        <c:delete val="1"/>
        <c:axPos val="t"/>
        <c:numFmt formatCode="[&lt;999999]0.00,&quot; K&quot;;[&lt;999999999]&quot;$&quot;0.00,,&quot; M&quot;;&quot;$&quot;0.00&quot; B&quot;" sourceLinked="1"/>
        <c:majorTickMark val="none"/>
        <c:minorTickMark val="none"/>
        <c:tickLblPos val="nextTo"/>
        <c:crossAx val="161305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Analysis!$Y$15</c:f>
              <c:strCache>
                <c:ptCount val="1"/>
                <c:pt idx="0">
                  <c:v>Revenue</c:v>
                </c:pt>
              </c:strCache>
            </c:strRef>
          </c:tx>
          <c:spPr>
            <a:solidFill>
              <a:srgbClr val="00B0F0"/>
            </a:solidFill>
            <a:ln>
              <a:noFill/>
            </a:ln>
          </c:spPr>
          <c:dPt>
            <c:idx val="0"/>
            <c:bubble3D val="0"/>
            <c:spPr>
              <a:solidFill>
                <a:srgbClr val="00B0F0"/>
              </a:solidFill>
              <a:ln w="19050">
                <a:noFill/>
              </a:ln>
              <a:effectLst/>
            </c:spPr>
            <c:extLst>
              <c:ext xmlns:c16="http://schemas.microsoft.com/office/drawing/2014/chart" uri="{C3380CC4-5D6E-409C-BE32-E72D297353CC}">
                <c16:uniqueId val="{00000001-CF1F-4802-B35A-F14E6A513158}"/>
              </c:ext>
            </c:extLst>
          </c:dPt>
          <c:dPt>
            <c:idx val="1"/>
            <c:bubble3D val="0"/>
            <c:spPr>
              <a:solidFill>
                <a:schemeClr val="tx1">
                  <a:lumMod val="75000"/>
                  <a:lumOff val="25000"/>
                </a:schemeClr>
              </a:solidFill>
              <a:ln w="19050">
                <a:noFill/>
              </a:ln>
              <a:effectLst/>
            </c:spPr>
            <c:extLst>
              <c:ext xmlns:c16="http://schemas.microsoft.com/office/drawing/2014/chart" uri="{C3380CC4-5D6E-409C-BE32-E72D297353CC}">
                <c16:uniqueId val="{00000003-CF1F-4802-B35A-F14E6A513158}"/>
              </c:ext>
            </c:extLst>
          </c:dPt>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3597206952904473"/>
                      <c:h val="0.15485271317829458"/>
                    </c:manualLayout>
                  </c15:layout>
                </c:ext>
                <c:ext xmlns:c16="http://schemas.microsoft.com/office/drawing/2014/chart" uri="{C3380CC4-5D6E-409C-BE32-E72D297353CC}">
                  <c16:uniqueId val="{00000001-CF1F-4802-B35A-F14E6A513158}"/>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23788798098350908"/>
                      <c:h val="0.15485271317829458"/>
                    </c:manualLayout>
                  </c15:layout>
                </c:ext>
                <c:ext xmlns:c16="http://schemas.microsoft.com/office/drawing/2014/chart" uri="{C3380CC4-5D6E-409C-BE32-E72D297353CC}">
                  <c16:uniqueId val="{00000003-CF1F-4802-B35A-F14E6A51315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Analysis!$X$16:$X$17</c:f>
              <c:strCache>
                <c:ptCount val="2"/>
                <c:pt idx="0">
                  <c:v>Female</c:v>
                </c:pt>
                <c:pt idx="1">
                  <c:v>Male</c:v>
                </c:pt>
              </c:strCache>
            </c:strRef>
          </c:cat>
          <c:val>
            <c:numRef>
              <c:f>Analysis!$Y$16:$Y$17</c:f>
              <c:numCache>
                <c:formatCode>[&lt;999999]0.00," K";[&lt;999999999]"$"0.00,," M";"$"0.00" B"</c:formatCode>
                <c:ptCount val="2"/>
                <c:pt idx="0">
                  <c:v>401851.31</c:v>
                </c:pt>
                <c:pt idx="1">
                  <c:v>591909.62999999977</c:v>
                </c:pt>
              </c:numCache>
            </c:numRef>
          </c:val>
          <c:extLst>
            <c:ext xmlns:c16="http://schemas.microsoft.com/office/drawing/2014/chart" uri="{C3380CC4-5D6E-409C-BE32-E72D297353CC}">
              <c16:uniqueId val="{00000004-CF1F-4802-B35A-F14E6A51315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[AdventureWorks(Cleaned).xlsm]Analysis!PivotTable14</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B0F0"/>
          </a:solidFill>
          <a:ln>
            <a:noFill/>
          </a:ln>
          <a:effectLst/>
        </c:spPr>
      </c:pivotFmt>
    </c:pivotFmts>
    <c:plotArea>
      <c:layout>
        <c:manualLayout>
          <c:layoutTarget val="inner"/>
          <c:xMode val="edge"/>
          <c:yMode val="edge"/>
          <c:x val="3.8394415357766144E-2"/>
          <c:y val="6.6215215090433294E-2"/>
          <c:w val="0.92321116928446767"/>
          <c:h val="0.79414130431176233"/>
        </c:manualLayout>
      </c:layout>
      <c:barChart>
        <c:barDir val="col"/>
        <c:grouping val="clustered"/>
        <c:varyColors val="0"/>
        <c:ser>
          <c:idx val="0"/>
          <c:order val="0"/>
          <c:tx>
            <c:strRef>
              <c:f>Analysis!$U$26</c:f>
              <c:strCache>
                <c:ptCount val="1"/>
                <c:pt idx="0">
                  <c:v>Revenue</c:v>
                </c:pt>
              </c:strCache>
            </c:strRef>
          </c:tx>
          <c:spPr>
            <a:solidFill>
              <a:schemeClr val="tx1">
                <a:lumMod val="85000"/>
                <a:lumOff val="15000"/>
              </a:schemeClr>
            </a:solidFill>
            <a:ln>
              <a:noFill/>
            </a:ln>
            <a:effectLst/>
          </c:spPr>
          <c:invertIfNegative val="0"/>
          <c:dPt>
            <c:idx val="6"/>
            <c:invertIfNegative val="0"/>
            <c:bubble3D val="0"/>
            <c:spPr>
              <a:solidFill>
                <a:srgbClr val="00B0F0"/>
              </a:solidFill>
              <a:ln>
                <a:noFill/>
              </a:ln>
              <a:effectLst/>
            </c:spPr>
            <c:extLst>
              <c:ext xmlns:c16="http://schemas.microsoft.com/office/drawing/2014/chart" uri="{C3380CC4-5D6E-409C-BE32-E72D297353CC}">
                <c16:uniqueId val="{00000001-CDDB-4A8D-956F-33125F7B8EB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Analysis!$T$27:$T$33</c:f>
              <c:strCache>
                <c:ptCount val="7"/>
                <c:pt idx="0">
                  <c:v>0-24</c:v>
                </c:pt>
                <c:pt idx="1">
                  <c:v>25-29</c:v>
                </c:pt>
                <c:pt idx="2">
                  <c:v>30-34</c:v>
                </c:pt>
                <c:pt idx="3">
                  <c:v>35-39</c:v>
                </c:pt>
                <c:pt idx="4">
                  <c:v>40-44</c:v>
                </c:pt>
                <c:pt idx="5">
                  <c:v>45-49</c:v>
                </c:pt>
                <c:pt idx="6">
                  <c:v>50 Plus</c:v>
                </c:pt>
              </c:strCache>
            </c:strRef>
          </c:cat>
          <c:val>
            <c:numRef>
              <c:f>Analysis!$U$27:$U$33</c:f>
              <c:numCache>
                <c:formatCode>[&lt;999999]0," K";[&lt;999999999]"$"0,," M";"$"0.00" B"</c:formatCode>
                <c:ptCount val="7"/>
                <c:pt idx="0">
                  <c:v>394.17</c:v>
                </c:pt>
                <c:pt idx="1">
                  <c:v>94587.110000000015</c:v>
                </c:pt>
                <c:pt idx="2">
                  <c:v>58094.420000000013</c:v>
                </c:pt>
                <c:pt idx="3">
                  <c:v>35202.549999999996</c:v>
                </c:pt>
                <c:pt idx="4">
                  <c:v>89922.360000000015</c:v>
                </c:pt>
                <c:pt idx="5">
                  <c:v>142566.32000000004</c:v>
                </c:pt>
                <c:pt idx="6">
                  <c:v>572994.00999999966</c:v>
                </c:pt>
              </c:numCache>
            </c:numRef>
          </c:val>
          <c:extLst>
            <c:ext xmlns:c16="http://schemas.microsoft.com/office/drawing/2014/chart" uri="{C3380CC4-5D6E-409C-BE32-E72D297353CC}">
              <c16:uniqueId val="{00000004-9251-4448-83CD-B182B54C5DAD}"/>
            </c:ext>
          </c:extLst>
        </c:ser>
        <c:ser>
          <c:idx val="1"/>
          <c:order val="1"/>
          <c:tx>
            <c:strRef>
              <c:f>Analysis!$V$26</c:f>
              <c:strCache>
                <c:ptCount val="1"/>
                <c:pt idx="0">
                  <c:v>Revenue2</c:v>
                </c:pt>
              </c:strCache>
            </c:strRef>
          </c:tx>
          <c:spPr>
            <a:solidFill>
              <a:schemeClr val="accent2"/>
            </a:solidFill>
            <a:ln>
              <a:noFill/>
            </a:ln>
            <a:effectLst/>
          </c:spPr>
          <c:invertIfNegative val="0"/>
          <c:cat>
            <c:strRef>
              <c:f>Analysis!$T$27:$T$33</c:f>
              <c:strCache>
                <c:ptCount val="7"/>
                <c:pt idx="0">
                  <c:v>0-24</c:v>
                </c:pt>
                <c:pt idx="1">
                  <c:v>25-29</c:v>
                </c:pt>
                <c:pt idx="2">
                  <c:v>30-34</c:v>
                </c:pt>
                <c:pt idx="3">
                  <c:v>35-39</c:v>
                </c:pt>
                <c:pt idx="4">
                  <c:v>40-44</c:v>
                </c:pt>
                <c:pt idx="5">
                  <c:v>45-49</c:v>
                </c:pt>
                <c:pt idx="6">
                  <c:v>50 Plus</c:v>
                </c:pt>
              </c:strCache>
            </c:strRef>
          </c:cat>
          <c:val>
            <c:numRef>
              <c:f>Analysis!$V$27:$V$33</c:f>
              <c:numCache>
                <c:formatCode>0.00%</c:formatCode>
                <c:ptCount val="7"/>
                <c:pt idx="0">
                  <c:v>3.9664469001971474E-4</c:v>
                </c:pt>
                <c:pt idx="1">
                  <c:v>9.518094965575935E-2</c:v>
                </c:pt>
                <c:pt idx="2">
                  <c:v>5.845915014530563E-2</c:v>
                </c:pt>
                <c:pt idx="3">
                  <c:v>3.5423559714472197E-2</c:v>
                </c:pt>
                <c:pt idx="4">
                  <c:v>9.048691328117614E-2</c:v>
                </c:pt>
                <c:pt idx="5">
                  <c:v>0.14346138418360471</c:v>
                </c:pt>
                <c:pt idx="6">
                  <c:v>0.57659139832966277</c:v>
                </c:pt>
              </c:numCache>
            </c:numRef>
          </c:val>
          <c:extLst>
            <c:ext xmlns:c16="http://schemas.microsoft.com/office/drawing/2014/chart" uri="{C3380CC4-5D6E-409C-BE32-E72D297353CC}">
              <c16:uniqueId val="{00000005-9251-4448-83CD-B182B54C5DAD}"/>
            </c:ext>
          </c:extLst>
        </c:ser>
        <c:dLbls>
          <c:showLegendKey val="0"/>
          <c:showVal val="0"/>
          <c:showCatName val="0"/>
          <c:showSerName val="0"/>
          <c:showPercent val="0"/>
          <c:showBubbleSize val="0"/>
        </c:dLbls>
        <c:gapWidth val="0"/>
        <c:overlap val="-27"/>
        <c:axId val="1356770463"/>
        <c:axId val="1356775039"/>
      </c:barChart>
      <c:catAx>
        <c:axId val="1356770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1356775039"/>
        <c:crosses val="autoZero"/>
        <c:auto val="1"/>
        <c:lblAlgn val="ctr"/>
        <c:lblOffset val="100"/>
        <c:noMultiLvlLbl val="0"/>
      </c:catAx>
      <c:valAx>
        <c:axId val="1356775039"/>
        <c:scaling>
          <c:orientation val="minMax"/>
        </c:scaling>
        <c:delete val="1"/>
        <c:axPos val="l"/>
        <c:numFmt formatCode="[&lt;999999]0,&quot; K&quot;;[&lt;999999999]&quot;$&quot;0,,&quot; M&quot;;&quot;$&quot;0.00&quot; B&quot;" sourceLinked="1"/>
        <c:majorTickMark val="none"/>
        <c:minorTickMark val="none"/>
        <c:tickLblPos val="nextTo"/>
        <c:crossAx val="1356770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796142841090818"/>
          <c:y val="7.0175438596491224E-2"/>
          <c:w val="0.62610834403142301"/>
          <c:h val="0.85964912280701755"/>
        </c:manualLayout>
      </c:layout>
      <c:barChart>
        <c:barDir val="bar"/>
        <c:grouping val="clustered"/>
        <c:varyColors val="0"/>
        <c:ser>
          <c:idx val="0"/>
          <c:order val="0"/>
          <c:tx>
            <c:strRef>
              <c:f>Analysis!$Y$42</c:f>
              <c:strCache>
                <c:ptCount val="1"/>
                <c:pt idx="0">
                  <c:v>Revenue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Analysis!$X$43:$X$47</c:f>
              <c:strCache>
                <c:ptCount val="5"/>
                <c:pt idx="0">
                  <c:v>Noah Ross</c:v>
                </c:pt>
                <c:pt idx="1">
                  <c:v>Barry Martinez</c:v>
                </c:pt>
                <c:pt idx="2">
                  <c:v>Marvin Moreno</c:v>
                </c:pt>
                <c:pt idx="3">
                  <c:v>Brandi Gill</c:v>
                </c:pt>
                <c:pt idx="4">
                  <c:v>Carolyn Sanchez</c:v>
                </c:pt>
              </c:strCache>
            </c:strRef>
          </c:cat>
          <c:val>
            <c:numRef>
              <c:f>Analysis!$Y$43:$Y$47</c:f>
              <c:numCache>
                <c:formatCode>[&lt;999999]"$"0.00," K";[&lt;999999999]"$"0.00,," M";"$"0.00" B"</c:formatCode>
                <c:ptCount val="5"/>
                <c:pt idx="0">
                  <c:v>47856.35</c:v>
                </c:pt>
                <c:pt idx="1">
                  <c:v>46249.700000000004</c:v>
                </c:pt>
                <c:pt idx="2">
                  <c:v>42424.82</c:v>
                </c:pt>
                <c:pt idx="3">
                  <c:v>41874.53</c:v>
                </c:pt>
                <c:pt idx="4">
                  <c:v>40564.18</c:v>
                </c:pt>
              </c:numCache>
            </c:numRef>
          </c:val>
          <c:extLst>
            <c:ext xmlns:c16="http://schemas.microsoft.com/office/drawing/2014/chart" uri="{C3380CC4-5D6E-409C-BE32-E72D297353CC}">
              <c16:uniqueId val="{00000000-6D61-454A-92E6-502462A024B9}"/>
            </c:ext>
          </c:extLst>
        </c:ser>
        <c:dLbls>
          <c:dLblPos val="inBase"/>
          <c:showLegendKey val="0"/>
          <c:showVal val="1"/>
          <c:showCatName val="0"/>
          <c:showSerName val="0"/>
          <c:showPercent val="0"/>
          <c:showBubbleSize val="0"/>
        </c:dLbls>
        <c:gapWidth val="42"/>
        <c:axId val="1495218447"/>
        <c:axId val="1495232591"/>
      </c:barChart>
      <c:catAx>
        <c:axId val="1495218447"/>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495232591"/>
        <c:crosses val="autoZero"/>
        <c:auto val="1"/>
        <c:lblAlgn val="ctr"/>
        <c:lblOffset val="100"/>
        <c:noMultiLvlLbl val="0"/>
      </c:catAx>
      <c:valAx>
        <c:axId val="1495232591"/>
        <c:scaling>
          <c:orientation val="minMax"/>
        </c:scaling>
        <c:delete val="1"/>
        <c:axPos val="t"/>
        <c:numFmt formatCode="[&lt;999999]&quot;$&quot;0.00,&quot; K&quot;;[&lt;999999999]&quot;$&quot;0.00,,&quot; M&quot;;&quot;$&quot;0.00&quot; B&quot;" sourceLinked="1"/>
        <c:majorTickMark val="none"/>
        <c:minorTickMark val="none"/>
        <c:tickLblPos val="nextTo"/>
        <c:crossAx val="1495218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99759405074366E-2"/>
          <c:y val="7.407407407407407E-2"/>
          <c:w val="0.88073862642169731"/>
          <c:h val="0.8416746864975212"/>
        </c:manualLayout>
      </c:layout>
      <c:bubbleChart>
        <c:varyColors val="0"/>
        <c:ser>
          <c:idx val="0"/>
          <c:order val="0"/>
          <c:tx>
            <c:strRef>
              <c:f>Analysis!$X$71:$Y$71</c:f>
              <c:strCache>
                <c:ptCount val="1"/>
                <c:pt idx="0">
                  <c:v>X Y</c:v>
                </c:pt>
              </c:strCache>
            </c:strRef>
          </c:tx>
          <c:spPr>
            <a:solidFill>
              <a:schemeClr val="tx1">
                <a:lumMod val="85000"/>
                <a:lumOff val="15000"/>
              </a:schemeClr>
            </a:solidFill>
            <a:ln w="25400">
              <a:noFill/>
            </a:ln>
            <a:effectLst/>
          </c:spPr>
          <c:invertIfNegative val="0"/>
          <c:dLbls>
            <c:dLbl>
              <c:idx val="0"/>
              <c:tx>
                <c:rich>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fld id="{600B2F74-0567-4E86-9666-2697D745EAF9}" type="CELLRANGE">
                      <a:rPr lang="en-US"/>
                      <a:pPr>
                        <a:defRPr>
                          <a:solidFill>
                            <a:sysClr val="windowText" lastClr="000000"/>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47FF-4494-8E0B-56660A6EE543}"/>
                </c:ext>
              </c:extLst>
            </c:dLbl>
            <c:dLbl>
              <c:idx val="1"/>
              <c:tx>
                <c:rich>
                  <a:bodyPr/>
                  <a:lstStyle/>
                  <a:p>
                    <a:fld id="{AEB4A126-EF9D-4316-AE9A-335830E6125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7FF-4494-8E0B-56660A6EE543}"/>
                </c:ext>
              </c:extLst>
            </c:dLbl>
            <c:dLbl>
              <c:idx val="2"/>
              <c:tx>
                <c:rich>
                  <a:bodyPr/>
                  <a:lstStyle/>
                  <a:p>
                    <a:fld id="{593408F6-62AB-4E84-B757-90F8A58DF31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7FF-4494-8E0B-56660A6EE543}"/>
                </c:ext>
              </c:extLst>
            </c:dLbl>
            <c:dLbl>
              <c:idx val="3"/>
              <c:tx>
                <c:rich>
                  <a:bodyPr/>
                  <a:lstStyle/>
                  <a:p>
                    <a:fld id="{FC89D4A2-16FE-4446-B707-2835ACF8A71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7FF-4494-8E0B-56660A6EE543}"/>
                </c:ext>
              </c:extLst>
            </c:dLbl>
            <c:dLbl>
              <c:idx val="4"/>
              <c:tx>
                <c:rich>
                  <a:bodyPr/>
                  <a:lstStyle/>
                  <a:p>
                    <a:fld id="{90392ED1-ADE1-4E06-AC29-D42A54A2AD7B}"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7FF-4494-8E0B-56660A6EE543}"/>
                </c:ext>
              </c:extLst>
            </c:dLbl>
            <c:dLbl>
              <c:idx val="5"/>
              <c:tx>
                <c:rich>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fld id="{05D6BF4A-D5A1-4DB8-A865-B242D8B908B9}" type="CELLRANGE">
                      <a:rPr lang="en-US"/>
                      <a:pPr>
                        <a:defRPr>
                          <a:solidFill>
                            <a:sysClr val="windowText" lastClr="000000"/>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7FF-4494-8E0B-56660A6EE54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Analysis!$X$72:$X$77</c:f>
              <c:numCache>
                <c:formatCode>General</c:formatCode>
                <c:ptCount val="6"/>
                <c:pt idx="0">
                  <c:v>9</c:v>
                </c:pt>
                <c:pt idx="1">
                  <c:v>1.5</c:v>
                </c:pt>
                <c:pt idx="2">
                  <c:v>1.5</c:v>
                </c:pt>
                <c:pt idx="3">
                  <c:v>4</c:v>
                </c:pt>
                <c:pt idx="4">
                  <c:v>5</c:v>
                </c:pt>
                <c:pt idx="5">
                  <c:v>4</c:v>
                </c:pt>
              </c:numCache>
            </c:numRef>
          </c:xVal>
          <c:yVal>
            <c:numRef>
              <c:f>Analysis!$Y$72:$Y$77</c:f>
              <c:numCache>
                <c:formatCode>General</c:formatCode>
                <c:ptCount val="6"/>
                <c:pt idx="0">
                  <c:v>2</c:v>
                </c:pt>
                <c:pt idx="1">
                  <c:v>8.5</c:v>
                </c:pt>
                <c:pt idx="2">
                  <c:v>7</c:v>
                </c:pt>
                <c:pt idx="3">
                  <c:v>9.4</c:v>
                </c:pt>
                <c:pt idx="4">
                  <c:v>8</c:v>
                </c:pt>
                <c:pt idx="5">
                  <c:v>8</c:v>
                </c:pt>
              </c:numCache>
            </c:numRef>
          </c:yVal>
          <c:bubbleSize>
            <c:numRef>
              <c:f>Analysis!$Y$53:$Y$58</c:f>
              <c:numCache>
                <c:formatCode>[&lt;999999]0.0," K";[&lt;999999999]"$"0,," M";"$"0.00" B"</c:formatCode>
                <c:ptCount val="6"/>
                <c:pt idx="0">
                  <c:v>3774955.9500000058</c:v>
                </c:pt>
                <c:pt idx="1">
                  <c:v>531244.33999999927</c:v>
                </c:pt>
                <c:pt idx="2">
                  <c:v>993760.93999999936</c:v>
                </c:pt>
                <c:pt idx="3">
                  <c:v>1086824.6799999997</c:v>
                </c:pt>
                <c:pt idx="4">
                  <c:v>1373891.5499999989</c:v>
                </c:pt>
                <c:pt idx="5">
                  <c:v>2948322.5300000007</c:v>
                </c:pt>
              </c:numCache>
            </c:numRef>
          </c:bubbleSize>
          <c:bubble3D val="0"/>
          <c:extLst>
            <c:ext xmlns:c15="http://schemas.microsoft.com/office/drawing/2012/chart" uri="{02D57815-91ED-43cb-92C2-25804820EDAC}">
              <c15:datalabelsRange>
                <c15:f>Analysis!$Y$53:$Y$58</c15:f>
                <c15:dlblRangeCache>
                  <c:ptCount val="6"/>
                  <c:pt idx="0">
                    <c:v>$4 M</c:v>
                  </c:pt>
                  <c:pt idx="1">
                    <c:v>531.2 K</c:v>
                  </c:pt>
                  <c:pt idx="2">
                    <c:v>993.8 K</c:v>
                  </c:pt>
                  <c:pt idx="3">
                    <c:v>$1 M</c:v>
                  </c:pt>
                  <c:pt idx="4">
                    <c:v>$1 M</c:v>
                  </c:pt>
                  <c:pt idx="5">
                    <c:v>$3 M</c:v>
                  </c:pt>
                </c15:dlblRangeCache>
              </c15:datalabelsRange>
            </c:ext>
            <c:ext xmlns:c16="http://schemas.microsoft.com/office/drawing/2014/chart" uri="{C3380CC4-5D6E-409C-BE32-E72D297353CC}">
              <c16:uniqueId val="{00000006-47FF-4494-8E0B-56660A6EE543}"/>
            </c:ext>
          </c:extLst>
        </c:ser>
        <c:ser>
          <c:idx val="1"/>
          <c:order val="1"/>
          <c:tx>
            <c:strRef>
              <c:f>Analysis!$X$72:$X$77</c:f>
              <c:strCache>
                <c:ptCount val="6"/>
                <c:pt idx="0">
                  <c:v>9</c:v>
                </c:pt>
                <c:pt idx="1">
                  <c:v>1.5</c:v>
                </c:pt>
                <c:pt idx="2">
                  <c:v>1.5</c:v>
                </c:pt>
                <c:pt idx="3">
                  <c:v>4</c:v>
                </c:pt>
                <c:pt idx="4">
                  <c:v>5</c:v>
                </c:pt>
                <c:pt idx="5">
                  <c:v>4</c:v>
                </c:pt>
              </c:strCache>
            </c:strRef>
          </c:tx>
          <c:spPr>
            <a:solidFill>
              <a:schemeClr val="accent2"/>
            </a:solidFill>
            <a:ln w="25400">
              <a:noFill/>
            </a:ln>
            <a:effectLst/>
          </c:spPr>
          <c:invertIfNegative val="0"/>
          <c:xVal>
            <c:numRef>
              <c:f>Analysis!$X$72:$X$77</c:f>
              <c:numCache>
                <c:formatCode>General</c:formatCode>
                <c:ptCount val="6"/>
                <c:pt idx="0">
                  <c:v>9</c:v>
                </c:pt>
                <c:pt idx="1">
                  <c:v>1.5</c:v>
                </c:pt>
                <c:pt idx="2">
                  <c:v>1.5</c:v>
                </c:pt>
                <c:pt idx="3">
                  <c:v>4</c:v>
                </c:pt>
                <c:pt idx="4">
                  <c:v>5</c:v>
                </c:pt>
                <c:pt idx="5">
                  <c:v>4</c:v>
                </c:pt>
              </c:numCache>
            </c:numRef>
          </c:xVal>
          <c:yVal>
            <c:numRef>
              <c:f>Analysis!$Y$72:$Y$77</c:f>
              <c:numCache>
                <c:formatCode>General</c:formatCode>
                <c:ptCount val="6"/>
                <c:pt idx="0">
                  <c:v>2</c:v>
                </c:pt>
                <c:pt idx="1">
                  <c:v>8.5</c:v>
                </c:pt>
                <c:pt idx="2">
                  <c:v>7</c:v>
                </c:pt>
                <c:pt idx="3">
                  <c:v>9.4</c:v>
                </c:pt>
                <c:pt idx="4">
                  <c:v>8</c:v>
                </c:pt>
                <c:pt idx="5">
                  <c:v>8</c:v>
                </c:pt>
              </c:numCache>
            </c:numRef>
          </c:yVal>
          <c:bubbleSize>
            <c:numLit>
              <c:formatCode>General</c:formatCode>
              <c:ptCount val="6"/>
              <c:pt idx="0">
                <c:v>1</c:v>
              </c:pt>
              <c:pt idx="1">
                <c:v>1</c:v>
              </c:pt>
              <c:pt idx="2">
                <c:v>1</c:v>
              </c:pt>
              <c:pt idx="3">
                <c:v>1</c:v>
              </c:pt>
              <c:pt idx="4">
                <c:v>1</c:v>
              </c:pt>
              <c:pt idx="5">
                <c:v>1</c:v>
              </c:pt>
            </c:numLit>
          </c:bubbleSize>
          <c:bubble3D val="0"/>
          <c:extLst>
            <c:ext xmlns:c16="http://schemas.microsoft.com/office/drawing/2014/chart" uri="{C3380CC4-5D6E-409C-BE32-E72D297353CC}">
              <c16:uniqueId val="{00000007-47FF-4494-8E0B-56660A6EE543}"/>
            </c:ext>
          </c:extLst>
        </c:ser>
        <c:ser>
          <c:idx val="2"/>
          <c:order val="2"/>
          <c:tx>
            <c:strRef>
              <c:f>Analysis!$Z$71</c:f>
              <c:strCache>
                <c:ptCount val="1"/>
                <c:pt idx="0">
                  <c:v>Country</c:v>
                </c:pt>
              </c:strCache>
            </c:strRef>
          </c:tx>
          <c:spPr>
            <a:solidFill>
              <a:srgbClr val="00B0F0"/>
            </a:solidFill>
            <a:ln w="25400">
              <a:noFill/>
            </a:ln>
            <a:effectLst/>
          </c:spPr>
          <c:invertIfNegative val="0"/>
          <c:xVal>
            <c:numRef>
              <c:f>Analysis!$X$72:$X$77</c:f>
              <c:numCache>
                <c:formatCode>General</c:formatCode>
                <c:ptCount val="6"/>
                <c:pt idx="0">
                  <c:v>9</c:v>
                </c:pt>
                <c:pt idx="1">
                  <c:v>1.5</c:v>
                </c:pt>
                <c:pt idx="2">
                  <c:v>1.5</c:v>
                </c:pt>
                <c:pt idx="3">
                  <c:v>4</c:v>
                </c:pt>
                <c:pt idx="4">
                  <c:v>5</c:v>
                </c:pt>
                <c:pt idx="5">
                  <c:v>4</c:v>
                </c:pt>
              </c:numCache>
            </c:numRef>
          </c:xVal>
          <c:yVal>
            <c:numRef>
              <c:f>Analysis!$Y$72:$Y$77</c:f>
              <c:numCache>
                <c:formatCode>General</c:formatCode>
                <c:ptCount val="6"/>
                <c:pt idx="0">
                  <c:v>2</c:v>
                </c:pt>
                <c:pt idx="1">
                  <c:v>8.5</c:v>
                </c:pt>
                <c:pt idx="2">
                  <c:v>7</c:v>
                </c:pt>
                <c:pt idx="3">
                  <c:v>9.4</c:v>
                </c:pt>
                <c:pt idx="4">
                  <c:v>8</c:v>
                </c:pt>
                <c:pt idx="5">
                  <c:v>8</c:v>
                </c:pt>
              </c:numCache>
            </c:numRef>
          </c:yVal>
          <c:bubbleSize>
            <c:numRef>
              <c:f>Analysis!$Z$53:$Z$58</c:f>
              <c:numCache>
                <c:formatCode>[&lt;999999]0," K";[&lt;999999999]"$"0,," M";"$"0.00" B"</c:formatCode>
                <c:ptCount val="6"/>
                <c:pt idx="0">
                  <c:v>3774955.9500000058</c:v>
                </c:pt>
                <c:pt idx="1">
                  <c:v>0</c:v>
                </c:pt>
                <c:pt idx="2">
                  <c:v>0</c:v>
                </c:pt>
                <c:pt idx="3">
                  <c:v>0</c:v>
                </c:pt>
                <c:pt idx="4">
                  <c:v>0</c:v>
                </c:pt>
                <c:pt idx="5">
                  <c:v>2948322.5300000007</c:v>
                </c:pt>
              </c:numCache>
            </c:numRef>
          </c:bubbleSize>
          <c:bubble3D val="0"/>
          <c:extLst>
            <c:ext xmlns:c16="http://schemas.microsoft.com/office/drawing/2014/chart" uri="{C3380CC4-5D6E-409C-BE32-E72D297353CC}">
              <c16:uniqueId val="{00000008-47FF-4494-8E0B-56660A6EE543}"/>
            </c:ext>
          </c:extLst>
        </c:ser>
        <c:dLbls>
          <c:showLegendKey val="0"/>
          <c:showVal val="0"/>
          <c:showCatName val="0"/>
          <c:showSerName val="0"/>
          <c:showPercent val="0"/>
          <c:showBubbleSize val="0"/>
        </c:dLbls>
        <c:bubbleScale val="100"/>
        <c:showNegBubbles val="0"/>
        <c:axId val="1628138927"/>
        <c:axId val="1628183023"/>
      </c:bubbleChart>
      <c:valAx>
        <c:axId val="1628138927"/>
        <c:scaling>
          <c:orientation val="minMax"/>
          <c:max val="10"/>
          <c:min val="0"/>
        </c:scaling>
        <c:delete val="1"/>
        <c:axPos val="b"/>
        <c:numFmt formatCode="General" sourceLinked="1"/>
        <c:majorTickMark val="out"/>
        <c:minorTickMark val="none"/>
        <c:tickLblPos val="nextTo"/>
        <c:crossAx val="1628183023"/>
        <c:crosses val="autoZero"/>
        <c:crossBetween val="midCat"/>
      </c:valAx>
      <c:valAx>
        <c:axId val="1628183023"/>
        <c:scaling>
          <c:orientation val="minMax"/>
          <c:max val="10"/>
          <c:min val="0"/>
        </c:scaling>
        <c:delete val="1"/>
        <c:axPos val="l"/>
        <c:numFmt formatCode="General" sourceLinked="1"/>
        <c:majorTickMark val="out"/>
        <c:minorTickMark val="none"/>
        <c:tickLblPos val="nextTo"/>
        <c:crossAx val="162813892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42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09456264775412E-2"/>
          <c:y val="0.2505592841163311"/>
          <c:w val="0.89598108747044913"/>
          <c:h val="0.54184995331959351"/>
        </c:manualLayout>
      </c:layout>
      <c:barChart>
        <c:barDir val="col"/>
        <c:grouping val="clustered"/>
        <c:varyColors val="0"/>
        <c:ser>
          <c:idx val="0"/>
          <c:order val="0"/>
          <c:tx>
            <c:strRef>
              <c:f>Analysis!$L$15</c:f>
              <c:strCache>
                <c:ptCount val="1"/>
                <c:pt idx="0">
                  <c:v>Transactions</c:v>
                </c:pt>
              </c:strCache>
            </c:strRef>
          </c:tx>
          <c:spPr>
            <a:solidFill>
              <a:schemeClr val="tx1">
                <a:lumMod val="75000"/>
                <a:lumOff val="25000"/>
              </a:schemeClr>
            </a:solidFill>
            <a:ln>
              <a:noFill/>
            </a:ln>
            <a:effectLst/>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15:layout>
                    <c:manualLayout>
                      <c:w val="0.24411347517730497"/>
                      <c:h val="0.22344519015659955"/>
                    </c:manualLayout>
                  </c15:layout>
                </c:ext>
                <c:ext xmlns:c16="http://schemas.microsoft.com/office/drawing/2014/chart" uri="{C3380CC4-5D6E-409C-BE32-E72D297353CC}">
                  <c16:uniqueId val="{00000000-B584-4A07-A99F-C793C6A21742}"/>
                </c:ext>
              </c:extLst>
            </c:dLbl>
            <c:dLbl>
              <c:idx val="3"/>
              <c:dLblPos val="outEnd"/>
              <c:showLegendKey val="0"/>
              <c:showVal val="1"/>
              <c:showCatName val="0"/>
              <c:showSerName val="0"/>
              <c:showPercent val="0"/>
              <c:showBubbleSize val="0"/>
              <c:extLst>
                <c:ext xmlns:c15="http://schemas.microsoft.com/office/drawing/2012/chart" uri="{CE6537A1-D6FC-4f65-9D91-7224C49458BB}">
                  <c15:layout>
                    <c:manualLayout>
                      <c:w val="0.24411347517730497"/>
                      <c:h val="0.22344519015659955"/>
                    </c:manualLayout>
                  </c15:layout>
                </c:ext>
                <c:ext xmlns:c16="http://schemas.microsoft.com/office/drawing/2014/chart" uri="{C3380CC4-5D6E-409C-BE32-E72D297353CC}">
                  <c16:uniqueId val="{00000001-B584-4A07-A99F-C793C6A2174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Analysis!$K$16:$K$19</c:f>
              <c:numCache>
                <c:formatCode>General</c:formatCode>
                <c:ptCount val="4"/>
                <c:pt idx="0">
                  <c:v>2005</c:v>
                </c:pt>
                <c:pt idx="1">
                  <c:v>2006</c:v>
                </c:pt>
                <c:pt idx="2">
                  <c:v>2007</c:v>
                </c:pt>
                <c:pt idx="3">
                  <c:v>2008</c:v>
                </c:pt>
              </c:numCache>
            </c:numRef>
          </c:cat>
          <c:val>
            <c:numRef>
              <c:f>Analysis!$L$16:$L$19</c:f>
              <c:numCache>
                <c:formatCode>[&lt;999999]0.00," K";[&lt;999999999]"$"0.00,," M";"$"0.00" B"</c:formatCode>
                <c:ptCount val="4"/>
                <c:pt idx="0">
                  <c:v>1013</c:v>
                </c:pt>
                <c:pt idx="1">
                  <c:v>2677</c:v>
                </c:pt>
                <c:pt idx="2">
                  <c:v>24443</c:v>
                </c:pt>
                <c:pt idx="3">
                  <c:v>32265</c:v>
                </c:pt>
              </c:numCache>
            </c:numRef>
          </c:val>
          <c:extLst>
            <c:ext xmlns:c16="http://schemas.microsoft.com/office/drawing/2014/chart" uri="{C3380CC4-5D6E-409C-BE32-E72D297353CC}">
              <c16:uniqueId val="{00000002-B584-4A07-A99F-C793C6A21742}"/>
            </c:ext>
          </c:extLst>
        </c:ser>
        <c:ser>
          <c:idx val="2"/>
          <c:order val="2"/>
          <c:tx>
            <c:strRef>
              <c:f>Analysis!$N$15</c:f>
              <c:strCache>
                <c:ptCount val="1"/>
                <c:pt idx="0">
                  <c:v>Above Average</c:v>
                </c:pt>
              </c:strCache>
            </c:strRef>
          </c:tx>
          <c:spPr>
            <a:solidFill>
              <a:srgbClr val="00B0F0"/>
            </a:solidFill>
            <a:ln>
              <a:noFill/>
            </a:ln>
            <a:effectLst/>
          </c:spPr>
          <c:invertIfNegative val="0"/>
          <c:val>
            <c:numRef>
              <c:f>Analysis!$N$16:$N$19</c:f>
              <c:numCache>
                <c:formatCode>[&lt;999999]0.00," K";[&lt;999999999]"$"0.00,," M";"$"0.00" B"</c:formatCode>
                <c:ptCount val="4"/>
                <c:pt idx="0">
                  <c:v>0</c:v>
                </c:pt>
                <c:pt idx="1">
                  <c:v>0</c:v>
                </c:pt>
                <c:pt idx="2">
                  <c:v>24443</c:v>
                </c:pt>
                <c:pt idx="3">
                  <c:v>32265</c:v>
                </c:pt>
              </c:numCache>
            </c:numRef>
          </c:val>
          <c:extLst>
            <c:ext xmlns:c16="http://schemas.microsoft.com/office/drawing/2014/chart" uri="{C3380CC4-5D6E-409C-BE32-E72D297353CC}">
              <c16:uniqueId val="{00000003-B584-4A07-A99F-C793C6A21742}"/>
            </c:ext>
          </c:extLst>
        </c:ser>
        <c:dLbls>
          <c:showLegendKey val="0"/>
          <c:showVal val="0"/>
          <c:showCatName val="0"/>
          <c:showSerName val="0"/>
          <c:showPercent val="0"/>
          <c:showBubbleSize val="0"/>
        </c:dLbls>
        <c:gapWidth val="108"/>
        <c:overlap val="100"/>
        <c:axId val="2027371344"/>
        <c:axId val="2027370096"/>
      </c:barChart>
      <c:lineChart>
        <c:grouping val="standard"/>
        <c:varyColors val="0"/>
        <c:ser>
          <c:idx val="1"/>
          <c:order val="1"/>
          <c:tx>
            <c:strRef>
              <c:f>Analysis!$M$15</c:f>
              <c:strCache>
                <c:ptCount val="1"/>
                <c:pt idx="0">
                  <c:v>Average Transactions</c:v>
                </c:pt>
              </c:strCache>
            </c:strRef>
          </c:tx>
          <c:spPr>
            <a:ln w="15875" cap="rnd">
              <a:solidFill>
                <a:schemeClr val="bg1">
                  <a:lumMod val="65000"/>
                </a:schemeClr>
              </a:solidFill>
              <a:round/>
            </a:ln>
            <a:effectLst/>
          </c:spPr>
          <c:marker>
            <c:symbol val="none"/>
          </c:marker>
          <c:val>
            <c:numRef>
              <c:f>Analysis!$M$16:$M$19</c:f>
              <c:numCache>
                <c:formatCode>[&lt;999999]0.00," K";[&lt;999999999]"$"0.00,," M";"$"0.00" B"</c:formatCode>
                <c:ptCount val="4"/>
                <c:pt idx="0">
                  <c:v>15099.5</c:v>
                </c:pt>
                <c:pt idx="1">
                  <c:v>15099.5</c:v>
                </c:pt>
                <c:pt idx="2">
                  <c:v>15099.5</c:v>
                </c:pt>
                <c:pt idx="3">
                  <c:v>15099.5</c:v>
                </c:pt>
              </c:numCache>
            </c:numRef>
          </c:val>
          <c:smooth val="0"/>
          <c:extLst>
            <c:ext xmlns:c16="http://schemas.microsoft.com/office/drawing/2014/chart" uri="{C3380CC4-5D6E-409C-BE32-E72D297353CC}">
              <c16:uniqueId val="{00000004-B584-4A07-A99F-C793C6A21742}"/>
            </c:ext>
          </c:extLst>
        </c:ser>
        <c:dLbls>
          <c:showLegendKey val="0"/>
          <c:showVal val="0"/>
          <c:showCatName val="0"/>
          <c:showSerName val="0"/>
          <c:showPercent val="0"/>
          <c:showBubbleSize val="0"/>
        </c:dLbls>
        <c:marker val="1"/>
        <c:smooth val="0"/>
        <c:axId val="2027371344"/>
        <c:axId val="2027370096"/>
      </c:lineChart>
      <c:catAx>
        <c:axId val="202737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27370096"/>
        <c:crosses val="autoZero"/>
        <c:auto val="1"/>
        <c:lblAlgn val="ctr"/>
        <c:lblOffset val="100"/>
        <c:noMultiLvlLbl val="0"/>
      </c:catAx>
      <c:valAx>
        <c:axId val="2027370096"/>
        <c:scaling>
          <c:orientation val="minMax"/>
        </c:scaling>
        <c:delete val="1"/>
        <c:axPos val="l"/>
        <c:numFmt formatCode="[&lt;999999]0.00,&quot; K&quot;;[&lt;999999999]&quot;$&quot;0.00,,&quot; M&quot;;&quot;$&quot;0.00&quot; B&quot;" sourceLinked="1"/>
        <c:majorTickMark val="none"/>
        <c:minorTickMark val="none"/>
        <c:tickLblPos val="nextTo"/>
        <c:crossAx val="2027371344"/>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N$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firstButton="1" fmlaLink="Analysis!$N$6"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13</xdr:col>
      <xdr:colOff>266701</xdr:colOff>
      <xdr:row>31</xdr:row>
      <xdr:rowOff>47625</xdr:rowOff>
    </xdr:from>
    <xdr:to>
      <xdr:col>20</xdr:col>
      <xdr:colOff>581025</xdr:colOff>
      <xdr:row>42</xdr:row>
      <xdr:rowOff>142875</xdr:rowOff>
    </xdr:to>
    <xdr:sp macro="" textlink="">
      <xdr:nvSpPr>
        <xdr:cNvPr id="100" name="Rectangle: Rounded Corners 99">
          <a:extLst>
            <a:ext uri="{FF2B5EF4-FFF2-40B4-BE49-F238E27FC236}">
              <a16:creationId xmlns:a16="http://schemas.microsoft.com/office/drawing/2014/main" id="{00000000-0008-0000-0100-000064000000}"/>
            </a:ext>
          </a:extLst>
        </xdr:cNvPr>
        <xdr:cNvSpPr/>
      </xdr:nvSpPr>
      <xdr:spPr>
        <a:xfrm>
          <a:off x="8191501" y="5953125"/>
          <a:ext cx="4581524" cy="2190750"/>
        </a:xfrm>
        <a:prstGeom prst="roundRect">
          <a:avLst>
            <a:gd name="adj" fmla="val 468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552450</xdr:colOff>
      <xdr:row>21</xdr:row>
      <xdr:rowOff>47626</xdr:rowOff>
    </xdr:from>
    <xdr:to>
      <xdr:col>20</xdr:col>
      <xdr:colOff>552449</xdr:colOff>
      <xdr:row>31</xdr:row>
      <xdr:rowOff>0</xdr:rowOff>
    </xdr:to>
    <xdr:sp macro="" textlink="">
      <xdr:nvSpPr>
        <xdr:cNvPr id="74" name="Rectangle: Rounded Corners 73">
          <a:extLst>
            <a:ext uri="{FF2B5EF4-FFF2-40B4-BE49-F238E27FC236}">
              <a16:creationId xmlns:a16="http://schemas.microsoft.com/office/drawing/2014/main" id="{00000000-0008-0000-0100-00004A000000}"/>
            </a:ext>
          </a:extLst>
        </xdr:cNvPr>
        <xdr:cNvSpPr/>
      </xdr:nvSpPr>
      <xdr:spPr>
        <a:xfrm>
          <a:off x="8477250" y="4048126"/>
          <a:ext cx="4267199" cy="1857374"/>
        </a:xfrm>
        <a:prstGeom prst="roundRect">
          <a:avLst>
            <a:gd name="adj" fmla="val 468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0</xdr:row>
      <xdr:rowOff>104775</xdr:rowOff>
    </xdr:from>
    <xdr:to>
      <xdr:col>15</xdr:col>
      <xdr:colOff>123825</xdr:colOff>
      <xdr:row>5</xdr:row>
      <xdr:rowOff>38100</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628650" y="104775"/>
          <a:ext cx="8639175" cy="885825"/>
        </a:xfrm>
        <a:prstGeom prst="roundRect">
          <a:avLst>
            <a:gd name="adj" fmla="val 8065"/>
          </a:avLst>
        </a:prstGeom>
        <a:solidFill>
          <a:schemeClr val="tx1">
            <a:lumMod val="85000"/>
            <a:lumOff val="15000"/>
          </a:schemeClr>
        </a:solidFill>
        <a:ln>
          <a:solidFill>
            <a:schemeClr val="tx1">
              <a:lumMod val="85000"/>
              <a:lumOff val="15000"/>
            </a:schemeClr>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3</xdr:row>
      <xdr:rowOff>38099</xdr:rowOff>
    </xdr:from>
    <xdr:to>
      <xdr:col>2</xdr:col>
      <xdr:colOff>342901</xdr:colOff>
      <xdr:row>9</xdr:row>
      <xdr:rowOff>123825</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04775" y="609599"/>
          <a:ext cx="1457326" cy="1228726"/>
        </a:xfrm>
        <a:prstGeom prst="roundRect">
          <a:avLst>
            <a:gd name="adj" fmla="val 8746"/>
          </a:avLst>
        </a:prstGeom>
        <a:solidFill>
          <a:srgbClr val="00B0F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381001</xdr:colOff>
      <xdr:row>3</xdr:row>
      <xdr:rowOff>47623</xdr:rowOff>
    </xdr:from>
    <xdr:to>
      <xdr:col>16</xdr:col>
      <xdr:colOff>57151</xdr:colOff>
      <xdr:row>9</xdr:row>
      <xdr:rowOff>180974</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8305801" y="619123"/>
          <a:ext cx="1504950" cy="1276351"/>
        </a:xfrm>
        <a:prstGeom prst="roundRect">
          <a:avLst>
            <a:gd name="adj" fmla="val 8746"/>
          </a:avLst>
        </a:prstGeom>
        <a:solidFill>
          <a:srgbClr val="00B0F0"/>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47625</xdr:colOff>
      <xdr:row>3</xdr:row>
      <xdr:rowOff>47624</xdr:rowOff>
    </xdr:from>
    <xdr:to>
      <xdr:col>10</xdr:col>
      <xdr:colOff>457200</xdr:colOff>
      <xdr:row>9</xdr:row>
      <xdr:rowOff>152400</xdr:rowOff>
    </xdr:to>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4924425" y="619124"/>
          <a:ext cx="1628775" cy="1247776"/>
        </a:xfrm>
        <a:prstGeom prst="roundRect">
          <a:avLst>
            <a:gd name="adj" fmla="val 8746"/>
          </a:avLst>
        </a:prstGeom>
        <a:solidFill>
          <a:srgbClr val="00B0F0"/>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581025</xdr:colOff>
      <xdr:row>3</xdr:row>
      <xdr:rowOff>47623</xdr:rowOff>
    </xdr:from>
    <xdr:to>
      <xdr:col>13</xdr:col>
      <xdr:colOff>257175</xdr:colOff>
      <xdr:row>9</xdr:row>
      <xdr:rowOff>180974</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6677025" y="619123"/>
          <a:ext cx="1504950" cy="1276351"/>
        </a:xfrm>
        <a:prstGeom prst="roundRect">
          <a:avLst>
            <a:gd name="adj" fmla="val 8746"/>
          </a:avLst>
        </a:prstGeom>
        <a:solidFill>
          <a:srgbClr val="00B0F0"/>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333374</xdr:colOff>
      <xdr:row>3</xdr:row>
      <xdr:rowOff>104775</xdr:rowOff>
    </xdr:from>
    <xdr:to>
      <xdr:col>2</xdr:col>
      <xdr:colOff>133349</xdr:colOff>
      <xdr:row>5</xdr:row>
      <xdr:rowOff>9525</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333374" y="676275"/>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Revenue</a:t>
          </a:r>
          <a:endParaRPr lang="en-US" sz="1100" b="1"/>
        </a:p>
        <a:p>
          <a:endParaRPr lang="en-US" sz="1100"/>
        </a:p>
      </xdr:txBody>
    </xdr:sp>
    <xdr:clientData/>
  </xdr:twoCellAnchor>
  <xdr:twoCellAnchor>
    <xdr:from>
      <xdr:col>3</xdr:col>
      <xdr:colOff>219074</xdr:colOff>
      <xdr:row>3</xdr:row>
      <xdr:rowOff>104775</xdr:rowOff>
    </xdr:from>
    <xdr:to>
      <xdr:col>5</xdr:col>
      <xdr:colOff>19049</xdr:colOff>
      <xdr:row>5</xdr:row>
      <xdr:rowOff>9525</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2047874" y="676275"/>
          <a:ext cx="101917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Profit</a:t>
          </a:r>
        </a:p>
      </xdr:txBody>
    </xdr:sp>
    <xdr:clientData/>
  </xdr:twoCellAnchor>
  <xdr:twoCellAnchor>
    <xdr:from>
      <xdr:col>8</xdr:col>
      <xdr:colOff>219075</xdr:colOff>
      <xdr:row>3</xdr:row>
      <xdr:rowOff>123825</xdr:rowOff>
    </xdr:from>
    <xdr:to>
      <xdr:col>10</xdr:col>
      <xdr:colOff>238125</xdr:colOff>
      <xdr:row>5</xdr:row>
      <xdr:rowOff>28575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5095875" y="695325"/>
          <a:ext cx="1238250"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Quantities</a:t>
          </a:r>
          <a:r>
            <a:rPr lang="en-US" sz="1100" b="1"/>
            <a:t> Sold</a:t>
          </a:r>
        </a:p>
      </xdr:txBody>
    </xdr:sp>
    <xdr:clientData/>
  </xdr:twoCellAnchor>
  <xdr:twoCellAnchor>
    <xdr:from>
      <xdr:col>11</xdr:col>
      <xdr:colOff>142874</xdr:colOff>
      <xdr:row>3</xdr:row>
      <xdr:rowOff>152400</xdr:rowOff>
    </xdr:from>
    <xdr:to>
      <xdr:col>12</xdr:col>
      <xdr:colOff>552449</xdr:colOff>
      <xdr:row>5</xdr:row>
      <xdr:rowOff>57150</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848474" y="723900"/>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Transactions</a:t>
          </a:r>
          <a:endParaRPr lang="en-US" sz="1100" b="1"/>
        </a:p>
      </xdr:txBody>
    </xdr:sp>
    <xdr:clientData/>
  </xdr:twoCellAnchor>
  <xdr:twoCellAnchor>
    <xdr:from>
      <xdr:col>13</xdr:col>
      <xdr:colOff>590549</xdr:colOff>
      <xdr:row>3</xdr:row>
      <xdr:rowOff>95250</xdr:rowOff>
    </xdr:from>
    <xdr:to>
      <xdr:col>15</xdr:col>
      <xdr:colOff>390524</xdr:colOff>
      <xdr:row>5</xdr:row>
      <xdr:rowOff>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515349" y="666750"/>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Profit Margin</a:t>
          </a:r>
        </a:p>
      </xdr:txBody>
    </xdr:sp>
    <xdr:clientData/>
  </xdr:twoCellAnchor>
  <xdr:twoCellAnchor>
    <xdr:from>
      <xdr:col>0</xdr:col>
      <xdr:colOff>361949</xdr:colOff>
      <xdr:row>5</xdr:row>
      <xdr:rowOff>95250</xdr:rowOff>
    </xdr:from>
    <xdr:to>
      <xdr:col>2</xdr:col>
      <xdr:colOff>161924</xdr:colOff>
      <xdr:row>7</xdr:row>
      <xdr:rowOff>0</xdr:rowOff>
    </xdr:to>
    <xdr:sp macro="" textlink="Analysis!C4">
      <xdr:nvSpPr>
        <xdr:cNvPr id="15" name="TextBox 14">
          <a:extLst>
            <a:ext uri="{FF2B5EF4-FFF2-40B4-BE49-F238E27FC236}">
              <a16:creationId xmlns:a16="http://schemas.microsoft.com/office/drawing/2014/main" id="{00000000-0008-0000-0100-00000F000000}"/>
            </a:ext>
          </a:extLst>
        </xdr:cNvPr>
        <xdr:cNvSpPr txBox="1"/>
      </xdr:nvSpPr>
      <xdr:spPr>
        <a:xfrm>
          <a:off x="361949" y="1047750"/>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7CF3CA3-DE61-43BA-8AD3-2C3A4C9B9D7E}" type="TxLink">
            <a:rPr lang="en-US" sz="1400" b="1" i="0" u="none" strike="noStrike">
              <a:solidFill>
                <a:srgbClr val="000000"/>
              </a:solidFill>
              <a:latin typeface="Calibri"/>
              <a:cs typeface="Calibri"/>
            </a:rPr>
            <a:pPr algn="ctr"/>
            <a:t>993.76 K</a:t>
          </a:fld>
          <a:endParaRPr lang="en-US" sz="1400" b="1"/>
        </a:p>
      </xdr:txBody>
    </xdr:sp>
    <xdr:clientData/>
  </xdr:twoCellAnchor>
  <xdr:twoCellAnchor>
    <xdr:from>
      <xdr:col>3</xdr:col>
      <xdr:colOff>180974</xdr:colOff>
      <xdr:row>5</xdr:row>
      <xdr:rowOff>123825</xdr:rowOff>
    </xdr:from>
    <xdr:to>
      <xdr:col>4</xdr:col>
      <xdr:colOff>590549</xdr:colOff>
      <xdr:row>7</xdr:row>
      <xdr:rowOff>28575</xdr:rowOff>
    </xdr:to>
    <xdr:sp macro="" textlink="Analysis!D4">
      <xdr:nvSpPr>
        <xdr:cNvPr id="16" name="TextBox 15">
          <a:extLst>
            <a:ext uri="{FF2B5EF4-FFF2-40B4-BE49-F238E27FC236}">
              <a16:creationId xmlns:a16="http://schemas.microsoft.com/office/drawing/2014/main" id="{00000000-0008-0000-0100-000010000000}"/>
            </a:ext>
          </a:extLst>
        </xdr:cNvPr>
        <xdr:cNvSpPr txBox="1"/>
      </xdr:nvSpPr>
      <xdr:spPr>
        <a:xfrm>
          <a:off x="2009774" y="1076325"/>
          <a:ext cx="101917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AFD107E-F79A-47A0-98FD-3041C2ADF795}" type="TxLink">
            <a:rPr lang="en-US" sz="1100" b="0" i="0" u="none" strike="noStrike">
              <a:solidFill>
                <a:srgbClr val="000000"/>
              </a:solidFill>
              <a:latin typeface="Calibri"/>
              <a:cs typeface="Calibri"/>
            </a:rPr>
            <a:pPr/>
            <a:t>416.41 K</a:t>
          </a:fld>
          <a:endParaRPr lang="en-US" sz="1100"/>
        </a:p>
      </xdr:txBody>
    </xdr:sp>
    <xdr:clientData/>
  </xdr:twoCellAnchor>
  <xdr:twoCellAnchor>
    <xdr:from>
      <xdr:col>8</xdr:col>
      <xdr:colOff>266699</xdr:colOff>
      <xdr:row>5</xdr:row>
      <xdr:rowOff>123825</xdr:rowOff>
    </xdr:from>
    <xdr:to>
      <xdr:col>10</xdr:col>
      <xdr:colOff>66674</xdr:colOff>
      <xdr:row>7</xdr:row>
      <xdr:rowOff>28575</xdr:rowOff>
    </xdr:to>
    <xdr:sp macro="" textlink="Analysis!F4">
      <xdr:nvSpPr>
        <xdr:cNvPr id="18" name="TextBox 17">
          <a:extLst>
            <a:ext uri="{FF2B5EF4-FFF2-40B4-BE49-F238E27FC236}">
              <a16:creationId xmlns:a16="http://schemas.microsoft.com/office/drawing/2014/main" id="{00000000-0008-0000-0100-000012000000}"/>
            </a:ext>
          </a:extLst>
        </xdr:cNvPr>
        <xdr:cNvSpPr txBox="1"/>
      </xdr:nvSpPr>
      <xdr:spPr>
        <a:xfrm>
          <a:off x="5143499" y="1076325"/>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F9919F4-B901-4808-AC6B-23C8B15D7F23}" type="TxLink">
            <a:rPr lang="en-US" sz="1400" b="1" i="0" u="none" strike="noStrike">
              <a:solidFill>
                <a:srgbClr val="000000"/>
              </a:solidFill>
              <a:latin typeface="Calibri"/>
              <a:ea typeface="+mn-ea"/>
              <a:cs typeface="Calibri"/>
            </a:rPr>
            <a:pPr marL="0" indent="0" algn="ctr"/>
            <a:t>3.89 K</a:t>
          </a:fld>
          <a:endParaRPr lang="en-US" sz="1400" b="1" i="0" u="none" strike="noStrike">
            <a:solidFill>
              <a:srgbClr val="000000"/>
            </a:solidFill>
            <a:latin typeface="Calibri"/>
            <a:ea typeface="+mn-ea"/>
            <a:cs typeface="Calibri"/>
          </a:endParaRPr>
        </a:p>
      </xdr:txBody>
    </xdr:sp>
    <xdr:clientData/>
  </xdr:twoCellAnchor>
  <xdr:twoCellAnchor>
    <xdr:from>
      <xdr:col>11</xdr:col>
      <xdr:colOff>209549</xdr:colOff>
      <xdr:row>5</xdr:row>
      <xdr:rowOff>133350</xdr:rowOff>
    </xdr:from>
    <xdr:to>
      <xdr:col>13</xdr:col>
      <xdr:colOff>9524</xdr:colOff>
      <xdr:row>7</xdr:row>
      <xdr:rowOff>38100</xdr:rowOff>
    </xdr:to>
    <xdr:sp macro="" textlink="Analysis!G4">
      <xdr:nvSpPr>
        <xdr:cNvPr id="19" name="TextBox 18">
          <a:extLst>
            <a:ext uri="{FF2B5EF4-FFF2-40B4-BE49-F238E27FC236}">
              <a16:creationId xmlns:a16="http://schemas.microsoft.com/office/drawing/2014/main" id="{00000000-0008-0000-0100-000013000000}"/>
            </a:ext>
          </a:extLst>
        </xdr:cNvPr>
        <xdr:cNvSpPr txBox="1"/>
      </xdr:nvSpPr>
      <xdr:spPr>
        <a:xfrm>
          <a:off x="6915149" y="1085850"/>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A273BE2-A06A-45FD-8EA0-E01A11D2752D}" type="TxLink">
            <a:rPr lang="en-US" sz="1400" b="1" i="0" u="none" strike="noStrike">
              <a:solidFill>
                <a:srgbClr val="000000"/>
              </a:solidFill>
              <a:latin typeface="Calibri"/>
              <a:ea typeface="+mn-ea"/>
              <a:cs typeface="Calibri"/>
            </a:rPr>
            <a:pPr marL="0" indent="0" algn="ctr"/>
            <a:t>0.38 K</a:t>
          </a:fld>
          <a:endParaRPr lang="en-US" sz="1400" b="1" i="0" u="none" strike="noStrike">
            <a:solidFill>
              <a:srgbClr val="000000"/>
            </a:solidFill>
            <a:latin typeface="Calibri"/>
            <a:ea typeface="+mn-ea"/>
            <a:cs typeface="Calibri"/>
          </a:endParaRPr>
        </a:p>
      </xdr:txBody>
    </xdr:sp>
    <xdr:clientData/>
  </xdr:twoCellAnchor>
  <xdr:twoCellAnchor>
    <xdr:from>
      <xdr:col>14</xdr:col>
      <xdr:colOff>28574</xdr:colOff>
      <xdr:row>5</xdr:row>
      <xdr:rowOff>104775</xdr:rowOff>
    </xdr:from>
    <xdr:to>
      <xdr:col>15</xdr:col>
      <xdr:colOff>438149</xdr:colOff>
      <xdr:row>7</xdr:row>
      <xdr:rowOff>9525</xdr:rowOff>
    </xdr:to>
    <xdr:sp macro="" textlink="Analysis!L4">
      <xdr:nvSpPr>
        <xdr:cNvPr id="20" name="TextBox 19">
          <a:extLst>
            <a:ext uri="{FF2B5EF4-FFF2-40B4-BE49-F238E27FC236}">
              <a16:creationId xmlns:a16="http://schemas.microsoft.com/office/drawing/2014/main" id="{00000000-0008-0000-0100-000014000000}"/>
            </a:ext>
          </a:extLst>
        </xdr:cNvPr>
        <xdr:cNvSpPr txBox="1"/>
      </xdr:nvSpPr>
      <xdr:spPr>
        <a:xfrm>
          <a:off x="8562974" y="1057275"/>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4F57075-377E-4C9B-AEB8-D22FFE0EC461}" type="TxLink">
            <a:rPr lang="en-US" sz="1400" b="1" i="0" u="none" strike="noStrike">
              <a:solidFill>
                <a:srgbClr val="000000"/>
              </a:solidFill>
              <a:latin typeface="Calibri"/>
              <a:ea typeface="+mn-ea"/>
              <a:cs typeface="Calibri"/>
            </a:rPr>
            <a:pPr marL="0" indent="0" algn="ctr"/>
            <a:t>41.90%</a:t>
          </a:fld>
          <a:endParaRPr lang="en-US" sz="1400" b="1" i="0" u="none" strike="noStrike">
            <a:solidFill>
              <a:srgbClr val="000000"/>
            </a:solidFill>
            <a:latin typeface="Calibri"/>
            <a:ea typeface="+mn-ea"/>
            <a:cs typeface="Calibri"/>
          </a:endParaRPr>
        </a:p>
      </xdr:txBody>
    </xdr:sp>
    <xdr:clientData/>
  </xdr:twoCellAnchor>
  <xdr:twoCellAnchor>
    <xdr:from>
      <xdr:col>2</xdr:col>
      <xdr:colOff>466726</xdr:colOff>
      <xdr:row>3</xdr:row>
      <xdr:rowOff>47624</xdr:rowOff>
    </xdr:from>
    <xdr:to>
      <xdr:col>5</xdr:col>
      <xdr:colOff>85726</xdr:colOff>
      <xdr:row>9</xdr:row>
      <xdr:rowOff>142875</xdr:rowOff>
    </xdr:to>
    <xdr:sp macro="" textlink="">
      <xdr:nvSpPr>
        <xdr:cNvPr id="21" name="Rectangle: Rounded Corners 20">
          <a:extLst>
            <a:ext uri="{FF2B5EF4-FFF2-40B4-BE49-F238E27FC236}">
              <a16:creationId xmlns:a16="http://schemas.microsoft.com/office/drawing/2014/main" id="{00000000-0008-0000-0100-000015000000}"/>
            </a:ext>
          </a:extLst>
        </xdr:cNvPr>
        <xdr:cNvSpPr/>
      </xdr:nvSpPr>
      <xdr:spPr>
        <a:xfrm>
          <a:off x="1685926" y="619124"/>
          <a:ext cx="1447800" cy="1238251"/>
        </a:xfrm>
        <a:prstGeom prst="roundRect">
          <a:avLst>
            <a:gd name="adj" fmla="val 8746"/>
          </a:avLst>
        </a:prstGeom>
        <a:solidFill>
          <a:srgbClr val="00B0F0"/>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38099</xdr:colOff>
      <xdr:row>3</xdr:row>
      <xdr:rowOff>123825</xdr:rowOff>
    </xdr:from>
    <xdr:to>
      <xdr:col>4</xdr:col>
      <xdr:colOff>447674</xdr:colOff>
      <xdr:row>5</xdr:row>
      <xdr:rowOff>28575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1866899" y="695325"/>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Profit</a:t>
          </a:r>
          <a:endParaRPr lang="en-US" sz="1100" b="1"/>
        </a:p>
      </xdr:txBody>
    </xdr:sp>
    <xdr:clientData/>
  </xdr:twoCellAnchor>
  <xdr:twoCellAnchor>
    <xdr:from>
      <xdr:col>3</xdr:col>
      <xdr:colOff>28574</xdr:colOff>
      <xdr:row>5</xdr:row>
      <xdr:rowOff>142875</xdr:rowOff>
    </xdr:from>
    <xdr:to>
      <xdr:col>4</xdr:col>
      <xdr:colOff>438149</xdr:colOff>
      <xdr:row>7</xdr:row>
      <xdr:rowOff>47625</xdr:rowOff>
    </xdr:to>
    <xdr:sp macro="" textlink="Analysis!D4">
      <xdr:nvSpPr>
        <xdr:cNvPr id="23" name="TextBox 22">
          <a:extLst>
            <a:ext uri="{FF2B5EF4-FFF2-40B4-BE49-F238E27FC236}">
              <a16:creationId xmlns:a16="http://schemas.microsoft.com/office/drawing/2014/main" id="{00000000-0008-0000-0100-000017000000}"/>
            </a:ext>
          </a:extLst>
        </xdr:cNvPr>
        <xdr:cNvSpPr txBox="1"/>
      </xdr:nvSpPr>
      <xdr:spPr>
        <a:xfrm>
          <a:off x="1857374" y="1095375"/>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AFD107E-F79A-47A0-98FD-3041C2ADF795}" type="TxLink">
            <a:rPr lang="en-US" sz="1400" b="1" i="0" u="none" strike="noStrike">
              <a:solidFill>
                <a:srgbClr val="000000"/>
              </a:solidFill>
              <a:latin typeface="Calibri"/>
              <a:ea typeface="+mn-ea"/>
              <a:cs typeface="Calibri"/>
            </a:rPr>
            <a:pPr marL="0" indent="0" algn="ctr"/>
            <a:t>416.41 K</a:t>
          </a:fld>
          <a:endParaRPr lang="en-US" sz="1400" b="1" i="0" u="none" strike="noStrike">
            <a:solidFill>
              <a:srgbClr val="000000"/>
            </a:solidFill>
            <a:latin typeface="Calibri"/>
            <a:ea typeface="+mn-ea"/>
            <a:cs typeface="Calibri"/>
          </a:endParaRPr>
        </a:p>
      </xdr:txBody>
    </xdr:sp>
    <xdr:clientData/>
  </xdr:twoCellAnchor>
  <xdr:twoCellAnchor>
    <xdr:from>
      <xdr:col>5</xdr:col>
      <xdr:colOff>209551</xdr:colOff>
      <xdr:row>3</xdr:row>
      <xdr:rowOff>28573</xdr:rowOff>
    </xdr:from>
    <xdr:to>
      <xdr:col>7</xdr:col>
      <xdr:colOff>533400</xdr:colOff>
      <xdr:row>9</xdr:row>
      <xdr:rowOff>142874</xdr:rowOff>
    </xdr:to>
    <xdr:sp macro="" textlink="">
      <xdr:nvSpPr>
        <xdr:cNvPr id="24" name="Rectangle: Rounded Corners 23">
          <a:extLst>
            <a:ext uri="{FF2B5EF4-FFF2-40B4-BE49-F238E27FC236}">
              <a16:creationId xmlns:a16="http://schemas.microsoft.com/office/drawing/2014/main" id="{00000000-0008-0000-0100-000018000000}"/>
            </a:ext>
          </a:extLst>
        </xdr:cNvPr>
        <xdr:cNvSpPr/>
      </xdr:nvSpPr>
      <xdr:spPr>
        <a:xfrm>
          <a:off x="3257551" y="600073"/>
          <a:ext cx="1543049" cy="1257301"/>
        </a:xfrm>
        <a:prstGeom prst="roundRect">
          <a:avLst>
            <a:gd name="adj" fmla="val 8746"/>
          </a:avLst>
        </a:prstGeom>
        <a:solidFill>
          <a:srgbClr val="00B0F0"/>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495299</xdr:colOff>
      <xdr:row>3</xdr:row>
      <xdr:rowOff>114300</xdr:rowOff>
    </xdr:from>
    <xdr:to>
      <xdr:col>7</xdr:col>
      <xdr:colOff>295274</xdr:colOff>
      <xdr:row>5</xdr:row>
      <xdr:rowOff>19050</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3543299" y="685800"/>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COGS</a:t>
          </a:r>
          <a:endParaRPr lang="en-US" sz="1100" b="1"/>
        </a:p>
      </xdr:txBody>
    </xdr:sp>
    <xdr:clientData/>
  </xdr:twoCellAnchor>
  <xdr:twoCellAnchor>
    <xdr:from>
      <xdr:col>5</xdr:col>
      <xdr:colOff>504824</xdr:colOff>
      <xdr:row>5</xdr:row>
      <xdr:rowOff>114300</xdr:rowOff>
    </xdr:from>
    <xdr:to>
      <xdr:col>7</xdr:col>
      <xdr:colOff>304799</xdr:colOff>
      <xdr:row>7</xdr:row>
      <xdr:rowOff>19050</xdr:rowOff>
    </xdr:to>
    <xdr:sp macro="" textlink="Analysis!E4">
      <xdr:nvSpPr>
        <xdr:cNvPr id="26" name="TextBox 25">
          <a:extLst>
            <a:ext uri="{FF2B5EF4-FFF2-40B4-BE49-F238E27FC236}">
              <a16:creationId xmlns:a16="http://schemas.microsoft.com/office/drawing/2014/main" id="{00000000-0008-0000-0100-00001A000000}"/>
            </a:ext>
          </a:extLst>
        </xdr:cNvPr>
        <xdr:cNvSpPr txBox="1"/>
      </xdr:nvSpPr>
      <xdr:spPr>
        <a:xfrm>
          <a:off x="3552824" y="1066800"/>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5CA50D5-64B1-4473-BF82-E086792E7CCD}" type="TxLink">
            <a:rPr lang="en-US" sz="1400" b="1" i="0" u="none" strike="noStrike">
              <a:solidFill>
                <a:srgbClr val="000000"/>
              </a:solidFill>
              <a:latin typeface="Calibri"/>
              <a:ea typeface="+mn-ea"/>
              <a:cs typeface="Calibri"/>
            </a:rPr>
            <a:pPr marL="0" indent="0" algn="ctr"/>
            <a:t>577.35 K</a:t>
          </a:fld>
          <a:endParaRPr lang="en-US" sz="1400" b="1" i="0" u="none" strike="noStrike">
            <a:solidFill>
              <a:srgbClr val="000000"/>
            </a:solidFill>
            <a:latin typeface="Calibri"/>
            <a:ea typeface="+mn-ea"/>
            <a:cs typeface="Calibri"/>
          </a:endParaRPr>
        </a:p>
      </xdr:txBody>
    </xdr:sp>
    <xdr:clientData/>
  </xdr:twoCellAnchor>
  <xdr:twoCellAnchor>
    <xdr:from>
      <xdr:col>16</xdr:col>
      <xdr:colOff>161925</xdr:colOff>
      <xdr:row>0</xdr:row>
      <xdr:rowOff>114300</xdr:rowOff>
    </xdr:from>
    <xdr:to>
      <xdr:col>20</xdr:col>
      <xdr:colOff>495300</xdr:colOff>
      <xdr:row>10</xdr:row>
      <xdr:rowOff>38100</xdr:rowOff>
    </xdr:to>
    <xdr:sp macro="" textlink="">
      <xdr:nvSpPr>
        <xdr:cNvPr id="27" name="Rectangle: Rounded Corners 26">
          <a:extLst>
            <a:ext uri="{FF2B5EF4-FFF2-40B4-BE49-F238E27FC236}">
              <a16:creationId xmlns:a16="http://schemas.microsoft.com/office/drawing/2014/main" id="{00000000-0008-0000-0100-00001B000000}"/>
            </a:ext>
          </a:extLst>
        </xdr:cNvPr>
        <xdr:cNvSpPr/>
      </xdr:nvSpPr>
      <xdr:spPr>
        <a:xfrm>
          <a:off x="9915525" y="114300"/>
          <a:ext cx="2771775" cy="1828800"/>
        </a:xfrm>
        <a:prstGeom prst="roundRect">
          <a:avLst>
            <a:gd name="adj" fmla="val 468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16</xdr:col>
          <xdr:colOff>133350</xdr:colOff>
          <xdr:row>0</xdr:row>
          <xdr:rowOff>180975</xdr:rowOff>
        </xdr:from>
        <xdr:to>
          <xdr:col>17</xdr:col>
          <xdr:colOff>542925</xdr:colOff>
          <xdr:row>2</xdr:row>
          <xdr:rowOff>9525</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485775</xdr:colOff>
          <xdr:row>0</xdr:row>
          <xdr:rowOff>180975</xdr:rowOff>
        </xdr:from>
        <xdr:to>
          <xdr:col>19</xdr:col>
          <xdr:colOff>285750</xdr:colOff>
          <xdr:row>2</xdr:row>
          <xdr:rowOff>9525</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66675</xdr:colOff>
          <xdr:row>0</xdr:row>
          <xdr:rowOff>180975</xdr:rowOff>
        </xdr:from>
        <xdr:to>
          <xdr:col>20</xdr:col>
          <xdr:colOff>476250</xdr:colOff>
          <xdr:row>2</xdr:row>
          <xdr:rowOff>9525</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Transactions</a:t>
              </a:r>
            </a:p>
          </xdr:txBody>
        </xdr:sp>
        <xdr:clientData/>
      </xdr:twoCellAnchor>
    </mc:Choice>
    <mc:Fallback/>
  </mc:AlternateContent>
  <xdr:twoCellAnchor>
    <xdr:from>
      <xdr:col>16</xdr:col>
      <xdr:colOff>219075</xdr:colOff>
      <xdr:row>2</xdr:row>
      <xdr:rowOff>85726</xdr:rowOff>
    </xdr:from>
    <xdr:to>
      <xdr:col>20</xdr:col>
      <xdr:colOff>466725</xdr:colOff>
      <xdr:row>9</xdr:row>
      <xdr:rowOff>19050</xdr:rowOff>
    </xdr:to>
    <xdr:graphicFrame macro="">
      <xdr:nvGraphicFramePr>
        <xdr:cNvPr id="31" name="Chart 30">
          <a:extLst>
            <a:ext uri="{FF2B5EF4-FFF2-40B4-BE49-F238E27FC236}">
              <a16:creationId xmlns:a16="http://schemas.microsoft.com/office/drawing/2014/main" id="{00000000-0008-0000-0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323850</xdr:colOff>
      <xdr:row>7</xdr:row>
      <xdr:rowOff>152401</xdr:rowOff>
    </xdr:from>
    <xdr:to>
      <xdr:col>20</xdr:col>
      <xdr:colOff>447676</xdr:colOff>
      <xdr:row>10</xdr:row>
      <xdr:rowOff>9525</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00000000-0008-0000-0100-000020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077450" y="1485901"/>
              <a:ext cx="2562226" cy="4286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466725</xdr:colOff>
      <xdr:row>7</xdr:row>
      <xdr:rowOff>76200</xdr:rowOff>
    </xdr:from>
    <xdr:to>
      <xdr:col>2</xdr:col>
      <xdr:colOff>9525</xdr:colOff>
      <xdr:row>8</xdr:row>
      <xdr:rowOff>161925</xdr:rowOff>
    </xdr:to>
    <xdr:sp macro="" textlink="Analysis!AI12">
      <xdr:nvSpPr>
        <xdr:cNvPr id="5" name="Rectangle 4">
          <a:extLst>
            <a:ext uri="{FF2B5EF4-FFF2-40B4-BE49-F238E27FC236}">
              <a16:creationId xmlns:a16="http://schemas.microsoft.com/office/drawing/2014/main" id="{00000000-0008-0000-0100-000005000000}"/>
            </a:ext>
          </a:extLst>
        </xdr:cNvPr>
        <xdr:cNvSpPr/>
      </xdr:nvSpPr>
      <xdr:spPr>
        <a:xfrm>
          <a:off x="466725" y="1409700"/>
          <a:ext cx="762000" cy="27622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24C3A94A-E9B3-4715-A966-98A87A72919B}" type="TxLink">
            <a:rPr lang="en-US" sz="1100" b="1" i="0" u="none" strike="noStrike">
              <a:solidFill>
                <a:srgbClr val="000000"/>
              </a:solidFill>
              <a:latin typeface="Calibri"/>
              <a:cs typeface="Calibri"/>
            </a:rPr>
            <a:pPr algn="l"/>
            <a:t>+46.63%</a:t>
          </a:fld>
          <a:endParaRPr lang="en-US" sz="1100"/>
        </a:p>
      </xdr:txBody>
    </xdr:sp>
    <xdr:clientData/>
  </xdr:twoCellAnchor>
  <xdr:twoCellAnchor>
    <xdr:from>
      <xdr:col>3</xdr:col>
      <xdr:colOff>171450</xdr:colOff>
      <xdr:row>7</xdr:row>
      <xdr:rowOff>76200</xdr:rowOff>
    </xdr:from>
    <xdr:to>
      <xdr:col>4</xdr:col>
      <xdr:colOff>323850</xdr:colOff>
      <xdr:row>8</xdr:row>
      <xdr:rowOff>161925</xdr:rowOff>
    </xdr:to>
    <xdr:sp macro="" textlink="Analysis!AI21">
      <xdr:nvSpPr>
        <xdr:cNvPr id="33" name="Rectangle 32">
          <a:extLst>
            <a:ext uri="{FF2B5EF4-FFF2-40B4-BE49-F238E27FC236}">
              <a16:creationId xmlns:a16="http://schemas.microsoft.com/office/drawing/2014/main" id="{00000000-0008-0000-0100-000021000000}"/>
            </a:ext>
          </a:extLst>
        </xdr:cNvPr>
        <xdr:cNvSpPr/>
      </xdr:nvSpPr>
      <xdr:spPr>
        <a:xfrm>
          <a:off x="2000250" y="1409700"/>
          <a:ext cx="762000" cy="27622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A2CE381-9FF5-4FC5-A89D-6CE856A12EA5}" type="TxLink">
            <a:rPr lang="en-US" sz="1100" b="1" i="0" u="none" strike="noStrike">
              <a:solidFill>
                <a:srgbClr val="000000"/>
              </a:solidFill>
              <a:latin typeface="Calibri"/>
              <a:cs typeface="Calibri"/>
            </a:rPr>
            <a:pPr algn="l"/>
            <a:t>+47.31%</a:t>
          </a:fld>
          <a:endParaRPr lang="en-US" sz="1100"/>
        </a:p>
      </xdr:txBody>
    </xdr:sp>
    <xdr:clientData/>
  </xdr:twoCellAnchor>
  <xdr:twoCellAnchor>
    <xdr:from>
      <xdr:col>6</xdr:col>
      <xdr:colOff>38100</xdr:colOff>
      <xdr:row>7</xdr:row>
      <xdr:rowOff>66675</xdr:rowOff>
    </xdr:from>
    <xdr:to>
      <xdr:col>7</xdr:col>
      <xdr:colOff>190500</xdr:colOff>
      <xdr:row>8</xdr:row>
      <xdr:rowOff>152400</xdr:rowOff>
    </xdr:to>
    <xdr:sp macro="" textlink="Analysis!AI30">
      <xdr:nvSpPr>
        <xdr:cNvPr id="34" name="Rectangle 33">
          <a:extLst>
            <a:ext uri="{FF2B5EF4-FFF2-40B4-BE49-F238E27FC236}">
              <a16:creationId xmlns:a16="http://schemas.microsoft.com/office/drawing/2014/main" id="{00000000-0008-0000-0100-000022000000}"/>
            </a:ext>
          </a:extLst>
        </xdr:cNvPr>
        <xdr:cNvSpPr/>
      </xdr:nvSpPr>
      <xdr:spPr>
        <a:xfrm>
          <a:off x="3695700" y="1400175"/>
          <a:ext cx="762000" cy="27622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3E1C499F-FACD-40D5-9FFE-32FFA4CBA695}" type="TxLink">
            <a:rPr lang="en-US" sz="1100" b="1" i="0" u="none" strike="noStrike">
              <a:solidFill>
                <a:srgbClr val="000000"/>
              </a:solidFill>
              <a:latin typeface="Calibri"/>
              <a:cs typeface="Calibri"/>
            </a:rPr>
            <a:pPr algn="l"/>
            <a:t>+46.16%</a:t>
          </a:fld>
          <a:endParaRPr lang="en-US" sz="1100"/>
        </a:p>
      </xdr:txBody>
    </xdr:sp>
    <xdr:clientData/>
  </xdr:twoCellAnchor>
  <xdr:twoCellAnchor>
    <xdr:from>
      <xdr:col>8</xdr:col>
      <xdr:colOff>485775</xdr:colOff>
      <xdr:row>7</xdr:row>
      <xdr:rowOff>66675</xdr:rowOff>
    </xdr:from>
    <xdr:to>
      <xdr:col>10</xdr:col>
      <xdr:colOff>28575</xdr:colOff>
      <xdr:row>8</xdr:row>
      <xdr:rowOff>152400</xdr:rowOff>
    </xdr:to>
    <xdr:sp macro="" textlink="Analysis!AI39">
      <xdr:nvSpPr>
        <xdr:cNvPr id="35" name="Rectangle 34">
          <a:extLst>
            <a:ext uri="{FF2B5EF4-FFF2-40B4-BE49-F238E27FC236}">
              <a16:creationId xmlns:a16="http://schemas.microsoft.com/office/drawing/2014/main" id="{00000000-0008-0000-0100-000023000000}"/>
            </a:ext>
          </a:extLst>
        </xdr:cNvPr>
        <xdr:cNvSpPr/>
      </xdr:nvSpPr>
      <xdr:spPr>
        <a:xfrm>
          <a:off x="5362575" y="1400175"/>
          <a:ext cx="762000" cy="27622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E8F366AF-75C2-4CA4-B924-44893B37D386}" type="TxLink">
            <a:rPr lang="en-US" sz="1100" b="1" i="0" u="none" strike="noStrike">
              <a:solidFill>
                <a:srgbClr val="000000"/>
              </a:solidFill>
              <a:latin typeface="Calibri"/>
              <a:cs typeface="Calibri"/>
            </a:rPr>
            <a:pPr algn="l"/>
            <a:t>+89.83%</a:t>
          </a:fld>
          <a:endParaRPr lang="en-US" sz="1100"/>
        </a:p>
      </xdr:txBody>
    </xdr:sp>
    <xdr:clientData/>
  </xdr:twoCellAnchor>
  <xdr:twoCellAnchor>
    <xdr:from>
      <xdr:col>11</xdr:col>
      <xdr:colOff>342900</xdr:colOff>
      <xdr:row>7</xdr:row>
      <xdr:rowOff>66675</xdr:rowOff>
    </xdr:from>
    <xdr:to>
      <xdr:col>12</xdr:col>
      <xdr:colOff>495300</xdr:colOff>
      <xdr:row>8</xdr:row>
      <xdr:rowOff>152400</xdr:rowOff>
    </xdr:to>
    <xdr:sp macro="" textlink="Analysis!AI48">
      <xdr:nvSpPr>
        <xdr:cNvPr id="36" name="Rectangle 35">
          <a:extLst>
            <a:ext uri="{FF2B5EF4-FFF2-40B4-BE49-F238E27FC236}">
              <a16:creationId xmlns:a16="http://schemas.microsoft.com/office/drawing/2014/main" id="{00000000-0008-0000-0100-000024000000}"/>
            </a:ext>
          </a:extLst>
        </xdr:cNvPr>
        <xdr:cNvSpPr/>
      </xdr:nvSpPr>
      <xdr:spPr>
        <a:xfrm>
          <a:off x="7048500" y="1400175"/>
          <a:ext cx="762000" cy="27622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F1D6046-18C3-4341-9D04-BD01B5754215}" type="TxLink">
            <a:rPr lang="en-US" sz="1100" b="1" i="0" u="none" strike="noStrike">
              <a:solidFill>
                <a:srgbClr val="000000"/>
              </a:solidFill>
              <a:latin typeface="Calibri"/>
              <a:cs typeface="Calibri"/>
            </a:rPr>
            <a:pPr algn="l"/>
            <a:t>+90.30%</a:t>
          </a:fld>
          <a:endParaRPr lang="en-US" sz="1100"/>
        </a:p>
      </xdr:txBody>
    </xdr:sp>
    <xdr:clientData/>
  </xdr:twoCellAnchor>
  <xdr:twoCellAnchor>
    <xdr:from>
      <xdr:col>14</xdr:col>
      <xdr:colOff>161925</xdr:colOff>
      <xdr:row>7</xdr:row>
      <xdr:rowOff>66675</xdr:rowOff>
    </xdr:from>
    <xdr:to>
      <xdr:col>15</xdr:col>
      <xdr:colOff>314325</xdr:colOff>
      <xdr:row>8</xdr:row>
      <xdr:rowOff>152400</xdr:rowOff>
    </xdr:to>
    <xdr:sp macro="" textlink="Analysis!AI57">
      <xdr:nvSpPr>
        <xdr:cNvPr id="37" name="Rectangle 36">
          <a:extLst>
            <a:ext uri="{FF2B5EF4-FFF2-40B4-BE49-F238E27FC236}">
              <a16:creationId xmlns:a16="http://schemas.microsoft.com/office/drawing/2014/main" id="{00000000-0008-0000-0100-000025000000}"/>
            </a:ext>
          </a:extLst>
        </xdr:cNvPr>
        <xdr:cNvSpPr/>
      </xdr:nvSpPr>
      <xdr:spPr>
        <a:xfrm>
          <a:off x="8696325" y="1400175"/>
          <a:ext cx="762000" cy="27622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DEBEECAD-8DCB-4B50-ADFE-7C18B0F79A5A}" type="TxLink">
            <a:rPr lang="en-US" sz="1100" b="1" i="0" u="none" strike="noStrike">
              <a:solidFill>
                <a:srgbClr val="000000"/>
              </a:solidFill>
              <a:latin typeface="Calibri"/>
              <a:cs typeface="Calibri"/>
            </a:rPr>
            <a:pPr algn="l"/>
            <a:t>+0.87%</a:t>
          </a:fld>
          <a:endParaRPr lang="en-US" sz="1100"/>
        </a:p>
      </xdr:txBody>
    </xdr:sp>
    <xdr:clientData/>
  </xdr:twoCellAnchor>
  <xdr:twoCellAnchor>
    <xdr:from>
      <xdr:col>1</xdr:col>
      <xdr:colOff>180975</xdr:colOff>
      <xdr:row>0</xdr:row>
      <xdr:rowOff>133351</xdr:rowOff>
    </xdr:from>
    <xdr:to>
      <xdr:col>8</xdr:col>
      <xdr:colOff>561975</xdr:colOff>
      <xdr:row>2</xdr:row>
      <xdr:rowOff>95251</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790575" y="133351"/>
          <a:ext cx="4648200" cy="342900"/>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00B0F0"/>
              </a:solidFill>
            </a:rPr>
            <a:t>Adventure works </a:t>
          </a:r>
          <a:r>
            <a:rPr lang="en-US" sz="1800" b="1">
              <a:solidFill>
                <a:schemeClr val="bg1"/>
              </a:solidFill>
            </a:rPr>
            <a:t>Sales Analysis</a:t>
          </a:r>
        </a:p>
      </xdr:txBody>
    </xdr:sp>
    <xdr:clientData/>
  </xdr:twoCellAnchor>
  <xdr:twoCellAnchor>
    <xdr:from>
      <xdr:col>0</xdr:col>
      <xdr:colOff>76200</xdr:colOff>
      <xdr:row>10</xdr:row>
      <xdr:rowOff>76200</xdr:rowOff>
    </xdr:from>
    <xdr:to>
      <xdr:col>9</xdr:col>
      <xdr:colOff>19050</xdr:colOff>
      <xdr:row>20</xdr:row>
      <xdr:rowOff>180975</xdr:rowOff>
    </xdr:to>
    <xdr:sp macro="" textlink="">
      <xdr:nvSpPr>
        <xdr:cNvPr id="39" name="Rectangle: Rounded Corners 38">
          <a:extLst>
            <a:ext uri="{FF2B5EF4-FFF2-40B4-BE49-F238E27FC236}">
              <a16:creationId xmlns:a16="http://schemas.microsoft.com/office/drawing/2014/main" id="{00000000-0008-0000-0100-000027000000}"/>
            </a:ext>
          </a:extLst>
        </xdr:cNvPr>
        <xdr:cNvSpPr/>
      </xdr:nvSpPr>
      <xdr:spPr>
        <a:xfrm>
          <a:off x="76200" y="1981200"/>
          <a:ext cx="5429250" cy="2009775"/>
        </a:xfrm>
        <a:prstGeom prst="roundRect">
          <a:avLst>
            <a:gd name="adj" fmla="val 468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142876</xdr:colOff>
      <xdr:row>10</xdr:row>
      <xdr:rowOff>171450</xdr:rowOff>
    </xdr:from>
    <xdr:to>
      <xdr:col>8</xdr:col>
      <xdr:colOff>476250</xdr:colOff>
      <xdr:row>20</xdr:row>
      <xdr:rowOff>152400</xdr:rowOff>
    </xdr:to>
    <xdr:graphicFrame macro="">
      <xdr:nvGraphicFramePr>
        <xdr:cNvPr id="38" name="Chart 37">
          <a:extLst>
            <a:ext uri="{FF2B5EF4-FFF2-40B4-BE49-F238E27FC236}">
              <a16:creationId xmlns:a16="http://schemas.microsoft.com/office/drawing/2014/main" id="{00000000-0008-0000-0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66675</xdr:colOff>
      <xdr:row>10</xdr:row>
      <xdr:rowOff>180975</xdr:rowOff>
    </xdr:from>
    <xdr:to>
      <xdr:col>2</xdr:col>
      <xdr:colOff>38100</xdr:colOff>
      <xdr:row>12</xdr:row>
      <xdr:rowOff>76200</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66675" y="2085975"/>
          <a:ext cx="1190625" cy="2762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The</a:t>
          </a:r>
          <a:r>
            <a:rPr lang="en-US" sz="1100" b="1" baseline="0">
              <a:solidFill>
                <a:sysClr val="windowText" lastClr="000000"/>
              </a:solidFill>
            </a:rPr>
            <a:t> Months Of</a:t>
          </a:r>
          <a:endParaRPr lang="en-US" sz="1100" b="1">
            <a:solidFill>
              <a:sysClr val="windowText" lastClr="000000"/>
            </a:solidFill>
          </a:endParaRPr>
        </a:p>
      </xdr:txBody>
    </xdr:sp>
    <xdr:clientData/>
  </xdr:twoCellAnchor>
  <xdr:twoCellAnchor>
    <xdr:from>
      <xdr:col>1</xdr:col>
      <xdr:colOff>447675</xdr:colOff>
      <xdr:row>10</xdr:row>
      <xdr:rowOff>161925</xdr:rowOff>
    </xdr:from>
    <xdr:to>
      <xdr:col>2</xdr:col>
      <xdr:colOff>409576</xdr:colOff>
      <xdr:row>12</xdr:row>
      <xdr:rowOff>57150</xdr:rowOff>
    </xdr:to>
    <xdr:sp macro="" textlink="Analysis!I33">
      <xdr:nvSpPr>
        <xdr:cNvPr id="17" name="TextBox 16">
          <a:extLst>
            <a:ext uri="{FF2B5EF4-FFF2-40B4-BE49-F238E27FC236}">
              <a16:creationId xmlns:a16="http://schemas.microsoft.com/office/drawing/2014/main" id="{00000000-0008-0000-0100-000011000000}"/>
            </a:ext>
          </a:extLst>
        </xdr:cNvPr>
        <xdr:cNvSpPr txBox="1"/>
      </xdr:nvSpPr>
      <xdr:spPr>
        <a:xfrm>
          <a:off x="1057275" y="2066925"/>
          <a:ext cx="571501" cy="2762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CDFA59D-A690-4012-92EF-1D58793C409E}" type="TxLink">
            <a:rPr lang="en-US" sz="1200" b="1" i="0" u="none" strike="noStrike">
              <a:solidFill>
                <a:srgbClr val="00B0F0"/>
              </a:solidFill>
              <a:latin typeface="Calibri"/>
              <a:cs typeface="Calibri"/>
            </a:rPr>
            <a:pPr/>
            <a:t>Dec</a:t>
          </a:fld>
          <a:endParaRPr lang="en-US" sz="1200" b="1">
            <a:solidFill>
              <a:srgbClr val="00B0F0"/>
            </a:solidFill>
          </a:endParaRPr>
        </a:p>
      </xdr:txBody>
    </xdr:sp>
    <xdr:clientData/>
  </xdr:twoCellAnchor>
  <xdr:twoCellAnchor>
    <xdr:from>
      <xdr:col>2</xdr:col>
      <xdr:colOff>200025</xdr:colOff>
      <xdr:row>10</xdr:row>
      <xdr:rowOff>161925</xdr:rowOff>
    </xdr:from>
    <xdr:to>
      <xdr:col>3</xdr:col>
      <xdr:colOff>219076</xdr:colOff>
      <xdr:row>12</xdr:row>
      <xdr:rowOff>76200</xdr:rowOff>
    </xdr:to>
    <xdr:sp macro="" textlink="Analysis!I34">
      <xdr:nvSpPr>
        <xdr:cNvPr id="41" name="TextBox 40">
          <a:extLst>
            <a:ext uri="{FF2B5EF4-FFF2-40B4-BE49-F238E27FC236}">
              <a16:creationId xmlns:a16="http://schemas.microsoft.com/office/drawing/2014/main" id="{00000000-0008-0000-0100-000029000000}"/>
            </a:ext>
          </a:extLst>
        </xdr:cNvPr>
        <xdr:cNvSpPr txBox="1"/>
      </xdr:nvSpPr>
      <xdr:spPr>
        <a:xfrm>
          <a:off x="1419225" y="2066925"/>
          <a:ext cx="628651" cy="2952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08C5B7D-8E05-4EAD-973D-3FD32C5E5295}" type="TxLink">
            <a:rPr lang="en-US" sz="1200" b="1" i="0" u="none" strike="noStrike">
              <a:solidFill>
                <a:srgbClr val="00B0F0"/>
              </a:solidFill>
              <a:latin typeface="Calibri"/>
              <a:cs typeface="Calibri"/>
            </a:rPr>
            <a:pPr/>
            <a:t>Nov</a:t>
          </a:fld>
          <a:endParaRPr lang="en-US" sz="1200" b="1">
            <a:solidFill>
              <a:srgbClr val="00B0F0"/>
            </a:solidFill>
          </a:endParaRPr>
        </a:p>
      </xdr:txBody>
    </xdr:sp>
    <xdr:clientData/>
  </xdr:twoCellAnchor>
  <xdr:twoCellAnchor>
    <xdr:from>
      <xdr:col>2</xdr:col>
      <xdr:colOff>581026</xdr:colOff>
      <xdr:row>10</xdr:row>
      <xdr:rowOff>133350</xdr:rowOff>
    </xdr:from>
    <xdr:to>
      <xdr:col>3</xdr:col>
      <xdr:colOff>390526</xdr:colOff>
      <xdr:row>12</xdr:row>
      <xdr:rowOff>38099</xdr:rowOff>
    </xdr:to>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1800226" y="2038350"/>
          <a:ext cx="419100" cy="28574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ysClr val="windowText" lastClr="000000"/>
              </a:solidFill>
            </a:rPr>
            <a:t>&amp;</a:t>
          </a:r>
        </a:p>
      </xdr:txBody>
    </xdr:sp>
    <xdr:clientData/>
  </xdr:twoCellAnchor>
  <xdr:twoCellAnchor>
    <xdr:from>
      <xdr:col>3</xdr:col>
      <xdr:colOff>219075</xdr:colOff>
      <xdr:row>10</xdr:row>
      <xdr:rowOff>161925</xdr:rowOff>
    </xdr:from>
    <xdr:to>
      <xdr:col>4</xdr:col>
      <xdr:colOff>285750</xdr:colOff>
      <xdr:row>12</xdr:row>
      <xdr:rowOff>38100</xdr:rowOff>
    </xdr:to>
    <xdr:sp macro="" textlink="Analysis!I35">
      <xdr:nvSpPr>
        <xdr:cNvPr id="43" name="TextBox 42">
          <a:extLst>
            <a:ext uri="{FF2B5EF4-FFF2-40B4-BE49-F238E27FC236}">
              <a16:creationId xmlns:a16="http://schemas.microsoft.com/office/drawing/2014/main" id="{00000000-0008-0000-0100-00002B000000}"/>
            </a:ext>
          </a:extLst>
        </xdr:cNvPr>
        <xdr:cNvSpPr txBox="1"/>
      </xdr:nvSpPr>
      <xdr:spPr>
        <a:xfrm>
          <a:off x="2047875" y="2066925"/>
          <a:ext cx="676275" cy="2571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0285D5-7FF0-4DFD-97CA-F3394CF5A648}" type="TxLink">
            <a:rPr lang="en-US" sz="1200" b="1" i="0" u="none" strike="noStrike">
              <a:solidFill>
                <a:srgbClr val="00B0F0"/>
              </a:solidFill>
              <a:latin typeface="Calibri"/>
              <a:cs typeface="Calibri"/>
            </a:rPr>
            <a:pPr/>
            <a:t>Jul</a:t>
          </a:fld>
          <a:endParaRPr lang="en-US" sz="1200" b="1">
            <a:solidFill>
              <a:srgbClr val="00B0F0"/>
            </a:solidFill>
          </a:endParaRPr>
        </a:p>
      </xdr:txBody>
    </xdr:sp>
    <xdr:clientData/>
  </xdr:twoCellAnchor>
  <xdr:twoCellAnchor>
    <xdr:from>
      <xdr:col>4</xdr:col>
      <xdr:colOff>28575</xdr:colOff>
      <xdr:row>10</xdr:row>
      <xdr:rowOff>142875</xdr:rowOff>
    </xdr:from>
    <xdr:to>
      <xdr:col>7</xdr:col>
      <xdr:colOff>0</xdr:colOff>
      <xdr:row>12</xdr:row>
      <xdr:rowOff>19050</xdr:rowOff>
    </xdr:to>
    <xdr:sp macro="" textlink="Analysis!I35">
      <xdr:nvSpPr>
        <xdr:cNvPr id="44" name="TextBox 43">
          <a:extLst>
            <a:ext uri="{FF2B5EF4-FFF2-40B4-BE49-F238E27FC236}">
              <a16:creationId xmlns:a16="http://schemas.microsoft.com/office/drawing/2014/main" id="{00000000-0008-0000-0100-00002C000000}"/>
            </a:ext>
          </a:extLst>
        </xdr:cNvPr>
        <xdr:cNvSpPr txBox="1"/>
      </xdr:nvSpPr>
      <xdr:spPr>
        <a:xfrm>
          <a:off x="2466975" y="2047875"/>
          <a:ext cx="1800225" cy="2571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Collectively Contributed To</a:t>
          </a:r>
        </a:p>
      </xdr:txBody>
    </xdr:sp>
    <xdr:clientData/>
  </xdr:twoCellAnchor>
  <xdr:twoCellAnchor>
    <xdr:from>
      <xdr:col>7</xdr:col>
      <xdr:colOff>28575</xdr:colOff>
      <xdr:row>10</xdr:row>
      <xdr:rowOff>104775</xdr:rowOff>
    </xdr:from>
    <xdr:to>
      <xdr:col>8</xdr:col>
      <xdr:colOff>114300</xdr:colOff>
      <xdr:row>12</xdr:row>
      <xdr:rowOff>19050</xdr:rowOff>
    </xdr:to>
    <xdr:sp macro="" textlink="Analysis!H38">
      <xdr:nvSpPr>
        <xdr:cNvPr id="45" name="TextBox 44">
          <a:extLst>
            <a:ext uri="{FF2B5EF4-FFF2-40B4-BE49-F238E27FC236}">
              <a16:creationId xmlns:a16="http://schemas.microsoft.com/office/drawing/2014/main" id="{00000000-0008-0000-0100-00002D000000}"/>
            </a:ext>
          </a:extLst>
        </xdr:cNvPr>
        <xdr:cNvSpPr txBox="1"/>
      </xdr:nvSpPr>
      <xdr:spPr>
        <a:xfrm>
          <a:off x="4295775" y="2009775"/>
          <a:ext cx="695325" cy="2952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FB5F3E0-829C-4F15-BEF6-008CA7855950}" type="TxLink">
            <a:rPr lang="en-US" sz="1600" b="1" i="0" u="none" strike="noStrike">
              <a:solidFill>
                <a:srgbClr val="00B0F0"/>
              </a:solidFill>
              <a:latin typeface="Calibri"/>
              <a:cs typeface="Calibri"/>
            </a:rPr>
            <a:pPr/>
            <a:t>40.0%</a:t>
          </a:fld>
          <a:endParaRPr lang="en-US" sz="1600" b="1">
            <a:solidFill>
              <a:srgbClr val="00B0F0"/>
            </a:solidFill>
          </a:endParaRPr>
        </a:p>
      </xdr:txBody>
    </xdr:sp>
    <xdr:clientData/>
  </xdr:twoCellAnchor>
  <xdr:twoCellAnchor>
    <xdr:from>
      <xdr:col>6</xdr:col>
      <xdr:colOff>447676</xdr:colOff>
      <xdr:row>11</xdr:row>
      <xdr:rowOff>180975</xdr:rowOff>
    </xdr:from>
    <xdr:to>
      <xdr:col>8</xdr:col>
      <xdr:colOff>447675</xdr:colOff>
      <xdr:row>13</xdr:row>
      <xdr:rowOff>76200</xdr:rowOff>
    </xdr:to>
    <xdr:sp macro="" textlink="Analysis!H38">
      <xdr:nvSpPr>
        <xdr:cNvPr id="46" name="TextBox 45">
          <a:extLst>
            <a:ext uri="{FF2B5EF4-FFF2-40B4-BE49-F238E27FC236}">
              <a16:creationId xmlns:a16="http://schemas.microsoft.com/office/drawing/2014/main" id="{00000000-0008-0000-0100-00002E000000}"/>
            </a:ext>
          </a:extLst>
        </xdr:cNvPr>
        <xdr:cNvSpPr txBox="1"/>
      </xdr:nvSpPr>
      <xdr:spPr>
        <a:xfrm>
          <a:off x="4105276" y="2276475"/>
          <a:ext cx="1219199" cy="2762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Of</a:t>
          </a:r>
          <a:r>
            <a:rPr lang="en-US" sz="1100" b="1" baseline="0"/>
            <a:t> Total Revenue</a:t>
          </a:r>
          <a:endParaRPr lang="en-US" sz="1100" b="1"/>
        </a:p>
      </xdr:txBody>
    </xdr:sp>
    <xdr:clientData/>
  </xdr:twoCellAnchor>
  <xdr:twoCellAnchor>
    <xdr:from>
      <xdr:col>9</xdr:col>
      <xdr:colOff>95250</xdr:colOff>
      <xdr:row>10</xdr:row>
      <xdr:rowOff>104775</xdr:rowOff>
    </xdr:from>
    <xdr:to>
      <xdr:col>13</xdr:col>
      <xdr:colOff>438151</xdr:colOff>
      <xdr:row>20</xdr:row>
      <xdr:rowOff>161925</xdr:rowOff>
    </xdr:to>
    <xdr:sp macro="" textlink="">
      <xdr:nvSpPr>
        <xdr:cNvPr id="47" name="Rectangle: Rounded Corners 46">
          <a:extLst>
            <a:ext uri="{FF2B5EF4-FFF2-40B4-BE49-F238E27FC236}">
              <a16:creationId xmlns:a16="http://schemas.microsoft.com/office/drawing/2014/main" id="{00000000-0008-0000-0100-00002F000000}"/>
            </a:ext>
          </a:extLst>
        </xdr:cNvPr>
        <xdr:cNvSpPr/>
      </xdr:nvSpPr>
      <xdr:spPr>
        <a:xfrm>
          <a:off x="5581650" y="2009775"/>
          <a:ext cx="2781301" cy="1962150"/>
        </a:xfrm>
        <a:prstGeom prst="roundRect">
          <a:avLst>
            <a:gd name="adj" fmla="val 468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238125</xdr:colOff>
      <xdr:row>11</xdr:row>
      <xdr:rowOff>76201</xdr:rowOff>
    </xdr:from>
    <xdr:to>
      <xdr:col>13</xdr:col>
      <xdr:colOff>390525</xdr:colOff>
      <xdr:row>20</xdr:row>
      <xdr:rowOff>57151</xdr:rowOff>
    </xdr:to>
    <mc:AlternateContent xmlns:mc="http://schemas.openxmlformats.org/markup-compatibility/2006" xmlns:a14="http://schemas.microsoft.com/office/drawing/2010/main">
      <mc:Choice Requires="a14">
        <xdr:graphicFrame macro="">
          <xdr:nvGraphicFramePr>
            <xdr:cNvPr id="48" name="Month Name">
              <a:extLst>
                <a:ext uri="{FF2B5EF4-FFF2-40B4-BE49-F238E27FC236}">
                  <a16:creationId xmlns:a16="http://schemas.microsoft.com/office/drawing/2014/main" id="{00000000-0008-0000-0100-000030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5724525" y="2171701"/>
              <a:ext cx="2590800" cy="1695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495300</xdr:colOff>
      <xdr:row>10</xdr:row>
      <xdr:rowOff>114301</xdr:rowOff>
    </xdr:from>
    <xdr:to>
      <xdr:col>20</xdr:col>
      <xdr:colOff>495299</xdr:colOff>
      <xdr:row>20</xdr:row>
      <xdr:rowOff>142875</xdr:rowOff>
    </xdr:to>
    <xdr:sp macro="" textlink="">
      <xdr:nvSpPr>
        <xdr:cNvPr id="49" name="Rectangle: Rounded Corners 48">
          <a:extLst>
            <a:ext uri="{FF2B5EF4-FFF2-40B4-BE49-F238E27FC236}">
              <a16:creationId xmlns:a16="http://schemas.microsoft.com/office/drawing/2014/main" id="{00000000-0008-0000-0100-000031000000}"/>
            </a:ext>
          </a:extLst>
        </xdr:cNvPr>
        <xdr:cNvSpPr/>
      </xdr:nvSpPr>
      <xdr:spPr>
        <a:xfrm>
          <a:off x="8420100" y="2019301"/>
          <a:ext cx="4267199" cy="1933574"/>
        </a:xfrm>
        <a:prstGeom prst="roundRect">
          <a:avLst>
            <a:gd name="adj" fmla="val 468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76199</xdr:colOff>
      <xdr:row>10</xdr:row>
      <xdr:rowOff>152401</xdr:rowOff>
    </xdr:from>
    <xdr:to>
      <xdr:col>20</xdr:col>
      <xdr:colOff>466724</xdr:colOff>
      <xdr:row>20</xdr:row>
      <xdr:rowOff>66677</xdr:rowOff>
    </xdr:to>
    <xdr:graphicFrame macro="">
      <xdr:nvGraphicFramePr>
        <xdr:cNvPr id="50" name="Chart 49">
          <a:extLst>
            <a:ext uri="{FF2B5EF4-FFF2-40B4-BE49-F238E27FC236}">
              <a16:creationId xmlns:a16="http://schemas.microsoft.com/office/drawing/2014/main" id="{00000000-0008-0000-01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57149</xdr:colOff>
      <xdr:row>10</xdr:row>
      <xdr:rowOff>142875</xdr:rowOff>
    </xdr:from>
    <xdr:to>
      <xdr:col>19</xdr:col>
      <xdr:colOff>190500</xdr:colOff>
      <xdr:row>12</xdr:row>
      <xdr:rowOff>9525</xdr:rowOff>
    </xdr:to>
    <xdr:sp macro="" textlink="Analysis!J57">
      <xdr:nvSpPr>
        <xdr:cNvPr id="53" name="TextBox 52">
          <a:extLst>
            <a:ext uri="{FF2B5EF4-FFF2-40B4-BE49-F238E27FC236}">
              <a16:creationId xmlns:a16="http://schemas.microsoft.com/office/drawing/2014/main" id="{00000000-0008-0000-0100-000035000000}"/>
            </a:ext>
          </a:extLst>
        </xdr:cNvPr>
        <xdr:cNvSpPr txBox="1"/>
      </xdr:nvSpPr>
      <xdr:spPr>
        <a:xfrm>
          <a:off x="11029949" y="2047875"/>
          <a:ext cx="742951"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5C93732-9DB9-491D-9B53-713B4B6412CF}" type="TxLink">
            <a:rPr lang="en-US" sz="1600" b="1" i="0" u="none" strike="noStrike">
              <a:solidFill>
                <a:srgbClr val="00B0F0"/>
              </a:solidFill>
              <a:latin typeface="Calibri"/>
              <a:cs typeface="Calibri"/>
            </a:rPr>
            <a:pPr/>
            <a:t>63.6%</a:t>
          </a:fld>
          <a:endParaRPr lang="en-US" sz="1600" b="1">
            <a:solidFill>
              <a:srgbClr val="00B0F0"/>
            </a:solidFill>
          </a:endParaRPr>
        </a:p>
      </xdr:txBody>
    </xdr:sp>
    <xdr:clientData/>
  </xdr:twoCellAnchor>
  <xdr:twoCellAnchor>
    <xdr:from>
      <xdr:col>19</xdr:col>
      <xdr:colOff>180975</xdr:colOff>
      <xdr:row>11</xdr:row>
      <xdr:rowOff>0</xdr:rowOff>
    </xdr:from>
    <xdr:to>
      <xdr:col>20</xdr:col>
      <xdr:colOff>476251</xdr:colOff>
      <xdr:row>12</xdr:row>
      <xdr:rowOff>66675</xdr:rowOff>
    </xdr:to>
    <xdr:sp macro="" textlink="Analysis!H38">
      <xdr:nvSpPr>
        <xdr:cNvPr id="54" name="TextBox 53">
          <a:extLst>
            <a:ext uri="{FF2B5EF4-FFF2-40B4-BE49-F238E27FC236}">
              <a16:creationId xmlns:a16="http://schemas.microsoft.com/office/drawing/2014/main" id="{00000000-0008-0000-0100-000036000000}"/>
            </a:ext>
          </a:extLst>
        </xdr:cNvPr>
        <xdr:cNvSpPr txBox="1"/>
      </xdr:nvSpPr>
      <xdr:spPr>
        <a:xfrm>
          <a:off x="11763375" y="2095500"/>
          <a:ext cx="904876" cy="2571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Of</a:t>
          </a:r>
          <a:r>
            <a:rPr lang="en-US" sz="1100" b="1" baseline="0"/>
            <a:t>  Revenue</a:t>
          </a:r>
          <a:endParaRPr lang="en-US" sz="1100" b="1"/>
        </a:p>
      </xdr:txBody>
    </xdr:sp>
    <xdr:clientData/>
  </xdr:twoCellAnchor>
  <xdr:twoCellAnchor>
    <xdr:from>
      <xdr:col>13</xdr:col>
      <xdr:colOff>533399</xdr:colOff>
      <xdr:row>10</xdr:row>
      <xdr:rowOff>152401</xdr:rowOff>
    </xdr:from>
    <xdr:to>
      <xdr:col>18</xdr:col>
      <xdr:colOff>123824</xdr:colOff>
      <xdr:row>12</xdr:row>
      <xdr:rowOff>38101</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8458199" y="2057401"/>
          <a:ext cx="2638425" cy="2667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The Highlighted Weekdays</a:t>
          </a:r>
          <a:r>
            <a:rPr lang="en-US" sz="1100" b="1" baseline="0"/>
            <a:t> Accounted For</a:t>
          </a:r>
          <a:endParaRPr lang="en-US" sz="1100" b="1"/>
        </a:p>
      </xdr:txBody>
    </xdr:sp>
    <xdr:clientData/>
  </xdr:twoCellAnchor>
  <xdr:twoCellAnchor>
    <xdr:from>
      <xdr:col>0</xdr:col>
      <xdr:colOff>114299</xdr:colOff>
      <xdr:row>21</xdr:row>
      <xdr:rowOff>57149</xdr:rowOff>
    </xdr:from>
    <xdr:to>
      <xdr:col>5</xdr:col>
      <xdr:colOff>333375</xdr:colOff>
      <xdr:row>31</xdr:row>
      <xdr:rowOff>28574</xdr:rowOff>
    </xdr:to>
    <xdr:sp macro="" textlink="">
      <xdr:nvSpPr>
        <xdr:cNvPr id="56" name="Rectangle: Rounded Corners 55">
          <a:extLst>
            <a:ext uri="{FF2B5EF4-FFF2-40B4-BE49-F238E27FC236}">
              <a16:creationId xmlns:a16="http://schemas.microsoft.com/office/drawing/2014/main" id="{00000000-0008-0000-0100-000038000000}"/>
            </a:ext>
          </a:extLst>
        </xdr:cNvPr>
        <xdr:cNvSpPr/>
      </xdr:nvSpPr>
      <xdr:spPr>
        <a:xfrm>
          <a:off x="114299" y="4057649"/>
          <a:ext cx="3267076" cy="1876425"/>
        </a:xfrm>
        <a:prstGeom prst="roundRect">
          <a:avLst>
            <a:gd name="adj" fmla="val 468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114298</xdr:colOff>
      <xdr:row>21</xdr:row>
      <xdr:rowOff>152400</xdr:rowOff>
    </xdr:from>
    <xdr:to>
      <xdr:col>5</xdr:col>
      <xdr:colOff>85725</xdr:colOff>
      <xdr:row>30</xdr:row>
      <xdr:rowOff>133350</xdr:rowOff>
    </xdr:to>
    <xdr:graphicFrame macro="">
      <xdr:nvGraphicFramePr>
        <xdr:cNvPr id="57" name="Chart 56">
          <a:extLst>
            <a:ext uri="{FF2B5EF4-FFF2-40B4-BE49-F238E27FC236}">
              <a16:creationId xmlns:a16="http://schemas.microsoft.com/office/drawing/2014/main" id="{00000000-0008-0000-01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542925</xdr:colOff>
      <xdr:row>21</xdr:row>
      <xdr:rowOff>57150</xdr:rowOff>
    </xdr:from>
    <xdr:to>
      <xdr:col>4</xdr:col>
      <xdr:colOff>95250</xdr:colOff>
      <xdr:row>22</xdr:row>
      <xdr:rowOff>123825</xdr:rowOff>
    </xdr:to>
    <xdr:sp macro="" textlink="Analysis!I72">
      <xdr:nvSpPr>
        <xdr:cNvPr id="30" name="TextBox 29">
          <a:extLst>
            <a:ext uri="{FF2B5EF4-FFF2-40B4-BE49-F238E27FC236}">
              <a16:creationId xmlns:a16="http://schemas.microsoft.com/office/drawing/2014/main" id="{00000000-0008-0000-0100-00001E000000}"/>
            </a:ext>
          </a:extLst>
        </xdr:cNvPr>
        <xdr:cNvSpPr txBox="1"/>
      </xdr:nvSpPr>
      <xdr:spPr>
        <a:xfrm>
          <a:off x="1762125" y="4057650"/>
          <a:ext cx="7715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624BDC7-50CB-4AE1-B086-6EC65339B41A}" type="TxLink">
            <a:rPr lang="en-US" sz="1100" b="1" i="0" u="none" strike="noStrike">
              <a:solidFill>
                <a:srgbClr val="000000"/>
              </a:solidFill>
              <a:latin typeface="Calibri"/>
              <a:cs typeface="Calibri"/>
            </a:rPr>
            <a:pPr/>
            <a:t>WEEKDAY</a:t>
          </a:fld>
          <a:endParaRPr lang="en-US" sz="1100"/>
        </a:p>
      </xdr:txBody>
    </xdr:sp>
    <xdr:clientData/>
  </xdr:twoCellAnchor>
  <xdr:twoCellAnchor>
    <xdr:from>
      <xdr:col>4</xdr:col>
      <xdr:colOff>66675</xdr:colOff>
      <xdr:row>21</xdr:row>
      <xdr:rowOff>38100</xdr:rowOff>
    </xdr:from>
    <xdr:to>
      <xdr:col>5</xdr:col>
      <xdr:colOff>342900</xdr:colOff>
      <xdr:row>22</xdr:row>
      <xdr:rowOff>76200</xdr:rowOff>
    </xdr:to>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2505075" y="4038600"/>
          <a:ext cx="8858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rPr>
            <a:t>Makes Up</a:t>
          </a:r>
        </a:p>
      </xdr:txBody>
    </xdr:sp>
    <xdr:clientData/>
  </xdr:twoCellAnchor>
  <xdr:twoCellAnchor>
    <xdr:from>
      <xdr:col>3</xdr:col>
      <xdr:colOff>581024</xdr:colOff>
      <xdr:row>22</xdr:row>
      <xdr:rowOff>66675</xdr:rowOff>
    </xdr:from>
    <xdr:to>
      <xdr:col>5</xdr:col>
      <xdr:colOff>133349</xdr:colOff>
      <xdr:row>23</xdr:row>
      <xdr:rowOff>142875</xdr:rowOff>
    </xdr:to>
    <xdr:sp macro="" textlink="Analysis!J71">
      <xdr:nvSpPr>
        <xdr:cNvPr id="60" name="TextBox 59">
          <a:extLst>
            <a:ext uri="{FF2B5EF4-FFF2-40B4-BE49-F238E27FC236}">
              <a16:creationId xmlns:a16="http://schemas.microsoft.com/office/drawing/2014/main" id="{00000000-0008-0000-0100-00003C000000}"/>
            </a:ext>
          </a:extLst>
        </xdr:cNvPr>
        <xdr:cNvSpPr txBox="1"/>
      </xdr:nvSpPr>
      <xdr:spPr>
        <a:xfrm>
          <a:off x="2409824" y="4257675"/>
          <a:ext cx="771525" cy="2667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5882B6D-9A93-430B-90DE-155B9C1E6A04}" type="TxLink">
            <a:rPr lang="en-US" sz="1600" b="1" i="0" u="none" strike="noStrike">
              <a:solidFill>
                <a:srgbClr val="00B0F0"/>
              </a:solidFill>
              <a:latin typeface="Calibri"/>
              <a:cs typeface="Calibri"/>
            </a:rPr>
            <a:pPr/>
            <a:t>62.2%</a:t>
          </a:fld>
          <a:endParaRPr lang="en-US" sz="1800" b="1">
            <a:solidFill>
              <a:srgbClr val="00B0F0"/>
            </a:solidFill>
          </a:endParaRPr>
        </a:p>
      </xdr:txBody>
    </xdr:sp>
    <xdr:clientData/>
  </xdr:twoCellAnchor>
  <xdr:twoCellAnchor>
    <xdr:from>
      <xdr:col>3</xdr:col>
      <xdr:colOff>419100</xdr:colOff>
      <xdr:row>23</xdr:row>
      <xdr:rowOff>142875</xdr:rowOff>
    </xdr:from>
    <xdr:to>
      <xdr:col>5</xdr:col>
      <xdr:colOff>428625</xdr:colOff>
      <xdr:row>26</xdr:row>
      <xdr:rowOff>104775</xdr:rowOff>
    </xdr:to>
    <xdr:sp macro="" textlink="Analysis!H38">
      <xdr:nvSpPr>
        <xdr:cNvPr id="61" name="TextBox 60">
          <a:extLst>
            <a:ext uri="{FF2B5EF4-FFF2-40B4-BE49-F238E27FC236}">
              <a16:creationId xmlns:a16="http://schemas.microsoft.com/office/drawing/2014/main" id="{00000000-0008-0000-0100-00003D000000}"/>
            </a:ext>
          </a:extLst>
        </xdr:cNvPr>
        <xdr:cNvSpPr txBox="1"/>
      </xdr:nvSpPr>
      <xdr:spPr>
        <a:xfrm>
          <a:off x="2247900" y="4524375"/>
          <a:ext cx="122872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Of</a:t>
          </a:r>
          <a:r>
            <a:rPr lang="en-US" sz="1100" b="1" baseline="0"/>
            <a:t> Total Revenue</a:t>
          </a:r>
          <a:endParaRPr lang="en-US" sz="1100" b="1"/>
        </a:p>
      </xdr:txBody>
    </xdr:sp>
    <xdr:clientData/>
  </xdr:twoCellAnchor>
  <xdr:twoCellAnchor>
    <xdr:from>
      <xdr:col>5</xdr:col>
      <xdr:colOff>466724</xdr:colOff>
      <xdr:row>21</xdr:row>
      <xdr:rowOff>57150</xdr:rowOff>
    </xdr:from>
    <xdr:to>
      <xdr:col>13</xdr:col>
      <xdr:colOff>504825</xdr:colOff>
      <xdr:row>31</xdr:row>
      <xdr:rowOff>9525</xdr:rowOff>
    </xdr:to>
    <xdr:sp macro="" textlink="">
      <xdr:nvSpPr>
        <xdr:cNvPr id="59" name="Rectangle: Rounded Corners 58">
          <a:extLst>
            <a:ext uri="{FF2B5EF4-FFF2-40B4-BE49-F238E27FC236}">
              <a16:creationId xmlns:a16="http://schemas.microsoft.com/office/drawing/2014/main" id="{00000000-0008-0000-0100-00003B000000}"/>
            </a:ext>
          </a:extLst>
        </xdr:cNvPr>
        <xdr:cNvSpPr/>
      </xdr:nvSpPr>
      <xdr:spPr>
        <a:xfrm>
          <a:off x="3514724" y="4057650"/>
          <a:ext cx="4914901" cy="1857375"/>
        </a:xfrm>
        <a:prstGeom prst="roundRect">
          <a:avLst>
            <a:gd name="adj" fmla="val 468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561977</xdr:colOff>
      <xdr:row>24</xdr:row>
      <xdr:rowOff>38100</xdr:rowOff>
    </xdr:from>
    <xdr:to>
      <xdr:col>7</xdr:col>
      <xdr:colOff>323851</xdr:colOff>
      <xdr:row>30</xdr:row>
      <xdr:rowOff>85725</xdr:rowOff>
    </xdr:to>
    <xdr:sp macro="" textlink="">
      <xdr:nvSpPr>
        <xdr:cNvPr id="62" name="Rectangle: Rounded Corners 61">
          <a:extLst>
            <a:ext uri="{FF2B5EF4-FFF2-40B4-BE49-F238E27FC236}">
              <a16:creationId xmlns:a16="http://schemas.microsoft.com/office/drawing/2014/main" id="{00000000-0008-0000-0100-00003E000000}"/>
            </a:ext>
          </a:extLst>
        </xdr:cNvPr>
        <xdr:cNvSpPr/>
      </xdr:nvSpPr>
      <xdr:spPr>
        <a:xfrm>
          <a:off x="3609977" y="4610100"/>
          <a:ext cx="981074" cy="1190625"/>
        </a:xfrm>
        <a:prstGeom prst="roundRect">
          <a:avLst>
            <a:gd name="adj" fmla="val 8065"/>
          </a:avLst>
        </a:prstGeom>
        <a:solidFill>
          <a:schemeClr val="tx1">
            <a:lumMod val="85000"/>
            <a:lumOff val="15000"/>
          </a:schemeClr>
        </a:solidFill>
        <a:ln>
          <a:solidFill>
            <a:schemeClr val="tx1">
              <a:lumMod val="85000"/>
              <a:lumOff val="15000"/>
            </a:schemeClr>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533402</xdr:colOff>
      <xdr:row>24</xdr:row>
      <xdr:rowOff>28575</xdr:rowOff>
    </xdr:from>
    <xdr:to>
      <xdr:col>9</xdr:col>
      <xdr:colOff>295276</xdr:colOff>
      <xdr:row>30</xdr:row>
      <xdr:rowOff>76200</xdr:rowOff>
    </xdr:to>
    <xdr:sp macro="" textlink="">
      <xdr:nvSpPr>
        <xdr:cNvPr id="64" name="Rectangle: Rounded Corners 63">
          <a:extLst>
            <a:ext uri="{FF2B5EF4-FFF2-40B4-BE49-F238E27FC236}">
              <a16:creationId xmlns:a16="http://schemas.microsoft.com/office/drawing/2014/main" id="{00000000-0008-0000-0100-000040000000}"/>
            </a:ext>
          </a:extLst>
        </xdr:cNvPr>
        <xdr:cNvSpPr/>
      </xdr:nvSpPr>
      <xdr:spPr>
        <a:xfrm>
          <a:off x="4800602" y="4600575"/>
          <a:ext cx="981074" cy="1190625"/>
        </a:xfrm>
        <a:prstGeom prst="roundRect">
          <a:avLst>
            <a:gd name="adj" fmla="val 8065"/>
          </a:avLst>
        </a:prstGeom>
        <a:solidFill>
          <a:srgbClr val="00B0F0"/>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457202</xdr:colOff>
      <xdr:row>24</xdr:row>
      <xdr:rowOff>47625</xdr:rowOff>
    </xdr:from>
    <xdr:to>
      <xdr:col>11</xdr:col>
      <xdr:colOff>219076</xdr:colOff>
      <xdr:row>30</xdr:row>
      <xdr:rowOff>95250</xdr:rowOff>
    </xdr:to>
    <xdr:sp macro="" textlink="">
      <xdr:nvSpPr>
        <xdr:cNvPr id="65" name="Rectangle: Rounded Corners 64">
          <a:extLst>
            <a:ext uri="{FF2B5EF4-FFF2-40B4-BE49-F238E27FC236}">
              <a16:creationId xmlns:a16="http://schemas.microsoft.com/office/drawing/2014/main" id="{00000000-0008-0000-0100-000041000000}"/>
            </a:ext>
          </a:extLst>
        </xdr:cNvPr>
        <xdr:cNvSpPr/>
      </xdr:nvSpPr>
      <xdr:spPr>
        <a:xfrm>
          <a:off x="5943602" y="4619625"/>
          <a:ext cx="981074" cy="1190625"/>
        </a:xfrm>
        <a:prstGeom prst="roundRect">
          <a:avLst>
            <a:gd name="adj" fmla="val 8065"/>
          </a:avLst>
        </a:prstGeom>
        <a:solidFill>
          <a:schemeClr val="tx1">
            <a:lumMod val="85000"/>
            <a:lumOff val="15000"/>
          </a:schemeClr>
        </a:solidFill>
        <a:ln>
          <a:solidFill>
            <a:schemeClr val="tx1">
              <a:lumMod val="85000"/>
              <a:lumOff val="15000"/>
            </a:schemeClr>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419102</xdr:colOff>
      <xdr:row>24</xdr:row>
      <xdr:rowOff>38100</xdr:rowOff>
    </xdr:from>
    <xdr:to>
      <xdr:col>13</xdr:col>
      <xdr:colOff>180976</xdr:colOff>
      <xdr:row>30</xdr:row>
      <xdr:rowOff>85725</xdr:rowOff>
    </xdr:to>
    <xdr:sp macro="" textlink="">
      <xdr:nvSpPr>
        <xdr:cNvPr id="66" name="Rectangle: Rounded Corners 65">
          <a:extLst>
            <a:ext uri="{FF2B5EF4-FFF2-40B4-BE49-F238E27FC236}">
              <a16:creationId xmlns:a16="http://schemas.microsoft.com/office/drawing/2014/main" id="{00000000-0008-0000-0100-000042000000}"/>
            </a:ext>
          </a:extLst>
        </xdr:cNvPr>
        <xdr:cNvSpPr/>
      </xdr:nvSpPr>
      <xdr:spPr>
        <a:xfrm>
          <a:off x="7124702" y="4610100"/>
          <a:ext cx="981074" cy="1190625"/>
        </a:xfrm>
        <a:prstGeom prst="roundRect">
          <a:avLst>
            <a:gd name="adj" fmla="val 8065"/>
          </a:avLst>
        </a:prstGeom>
        <a:solidFill>
          <a:srgbClr val="00B0F0"/>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47624</xdr:colOff>
      <xdr:row>27</xdr:row>
      <xdr:rowOff>104776</xdr:rowOff>
    </xdr:from>
    <xdr:to>
      <xdr:col>7</xdr:col>
      <xdr:colOff>247649</xdr:colOff>
      <xdr:row>28</xdr:row>
      <xdr:rowOff>133351</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3705224" y="5248276"/>
          <a:ext cx="809625" cy="219075"/>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bg1"/>
              </a:solidFill>
            </a:rPr>
            <a:t>Quarter</a:t>
          </a:r>
          <a:r>
            <a:rPr lang="en-US" sz="1100" b="0" baseline="0">
              <a:solidFill>
                <a:schemeClr val="bg1"/>
              </a:solidFill>
            </a:rPr>
            <a:t> 01</a:t>
          </a:r>
          <a:endParaRPr lang="en-US" sz="1100" b="0">
            <a:solidFill>
              <a:schemeClr val="bg1"/>
            </a:solidFill>
          </a:endParaRPr>
        </a:p>
      </xdr:txBody>
    </xdr:sp>
    <xdr:clientData/>
  </xdr:twoCellAnchor>
  <xdr:twoCellAnchor>
    <xdr:from>
      <xdr:col>7</xdr:col>
      <xdr:colOff>600074</xdr:colOff>
      <xdr:row>27</xdr:row>
      <xdr:rowOff>104776</xdr:rowOff>
    </xdr:from>
    <xdr:to>
      <xdr:col>9</xdr:col>
      <xdr:colOff>190499</xdr:colOff>
      <xdr:row>28</xdr:row>
      <xdr:rowOff>133351</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4867274" y="5248276"/>
          <a:ext cx="809625" cy="219075"/>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tx1"/>
              </a:solidFill>
            </a:rPr>
            <a:t>Quarter</a:t>
          </a:r>
          <a:r>
            <a:rPr lang="en-US" sz="1100" b="0" baseline="0">
              <a:solidFill>
                <a:schemeClr val="tx1"/>
              </a:solidFill>
            </a:rPr>
            <a:t> 02</a:t>
          </a:r>
          <a:endParaRPr lang="en-US" sz="1100" b="0">
            <a:solidFill>
              <a:schemeClr val="tx1"/>
            </a:solidFill>
          </a:endParaRPr>
        </a:p>
      </xdr:txBody>
    </xdr:sp>
    <xdr:clientData/>
  </xdr:twoCellAnchor>
  <xdr:twoCellAnchor>
    <xdr:from>
      <xdr:col>11</xdr:col>
      <xdr:colOff>533399</xdr:colOff>
      <xdr:row>27</xdr:row>
      <xdr:rowOff>104776</xdr:rowOff>
    </xdr:from>
    <xdr:to>
      <xdr:col>13</xdr:col>
      <xdr:colOff>123824</xdr:colOff>
      <xdr:row>28</xdr:row>
      <xdr:rowOff>133351</xdr:rowOff>
    </xdr:to>
    <xdr:sp macro="" textlink="">
      <xdr:nvSpPr>
        <xdr:cNvPr id="68" name="TextBox 67">
          <a:extLst>
            <a:ext uri="{FF2B5EF4-FFF2-40B4-BE49-F238E27FC236}">
              <a16:creationId xmlns:a16="http://schemas.microsoft.com/office/drawing/2014/main" id="{00000000-0008-0000-0100-000044000000}"/>
            </a:ext>
          </a:extLst>
        </xdr:cNvPr>
        <xdr:cNvSpPr txBox="1"/>
      </xdr:nvSpPr>
      <xdr:spPr>
        <a:xfrm>
          <a:off x="7238999" y="5248276"/>
          <a:ext cx="809625" cy="219075"/>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tx1"/>
              </a:solidFill>
            </a:rPr>
            <a:t>Quarter</a:t>
          </a:r>
          <a:r>
            <a:rPr lang="en-US" sz="1100" b="0" baseline="0">
              <a:solidFill>
                <a:schemeClr val="bg1"/>
              </a:solidFill>
            </a:rPr>
            <a:t> </a:t>
          </a:r>
          <a:r>
            <a:rPr lang="en-US" sz="1100" b="0" baseline="0">
              <a:solidFill>
                <a:schemeClr val="tx1"/>
              </a:solidFill>
            </a:rPr>
            <a:t>04</a:t>
          </a:r>
          <a:endParaRPr lang="en-US" sz="1100" b="0">
            <a:solidFill>
              <a:schemeClr val="tx1"/>
            </a:solidFill>
          </a:endParaRPr>
        </a:p>
      </xdr:txBody>
    </xdr:sp>
    <xdr:clientData/>
  </xdr:twoCellAnchor>
  <xdr:twoCellAnchor>
    <xdr:from>
      <xdr:col>9</xdr:col>
      <xdr:colOff>542924</xdr:colOff>
      <xdr:row>27</xdr:row>
      <xdr:rowOff>104776</xdr:rowOff>
    </xdr:from>
    <xdr:to>
      <xdr:col>11</xdr:col>
      <xdr:colOff>180975</xdr:colOff>
      <xdr:row>28</xdr:row>
      <xdr:rowOff>123826</xdr:rowOff>
    </xdr:to>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6029324" y="5248276"/>
          <a:ext cx="857251" cy="209550"/>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bg1"/>
              </a:solidFill>
            </a:rPr>
            <a:t>Quarter</a:t>
          </a:r>
          <a:r>
            <a:rPr lang="en-US" sz="1100" b="0" baseline="0">
              <a:solidFill>
                <a:schemeClr val="bg1"/>
              </a:solidFill>
            </a:rPr>
            <a:t> 03</a:t>
          </a:r>
          <a:endParaRPr lang="en-US" sz="1100" b="0">
            <a:solidFill>
              <a:schemeClr val="bg1"/>
            </a:solidFill>
          </a:endParaRPr>
        </a:p>
      </xdr:txBody>
    </xdr:sp>
    <xdr:clientData/>
  </xdr:twoCellAnchor>
  <xdr:twoCellAnchor>
    <xdr:from>
      <xdr:col>6</xdr:col>
      <xdr:colOff>66675</xdr:colOff>
      <xdr:row>26</xdr:row>
      <xdr:rowOff>114300</xdr:rowOff>
    </xdr:from>
    <xdr:to>
      <xdr:col>7</xdr:col>
      <xdr:colOff>190500</xdr:colOff>
      <xdr:row>27</xdr:row>
      <xdr:rowOff>161925</xdr:rowOff>
    </xdr:to>
    <xdr:sp macro="" textlink="Analysis!D60">
      <xdr:nvSpPr>
        <xdr:cNvPr id="51" name="TextBox 50">
          <a:extLst>
            <a:ext uri="{FF2B5EF4-FFF2-40B4-BE49-F238E27FC236}">
              <a16:creationId xmlns:a16="http://schemas.microsoft.com/office/drawing/2014/main" id="{00000000-0008-0000-0100-000033000000}"/>
            </a:ext>
          </a:extLst>
        </xdr:cNvPr>
        <xdr:cNvSpPr txBox="1"/>
      </xdr:nvSpPr>
      <xdr:spPr>
        <a:xfrm>
          <a:off x="3724275" y="5067300"/>
          <a:ext cx="733425" cy="238125"/>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6F3B48D-F050-4DFE-AA8C-921A8FFB6059}" type="TxLink">
            <a:rPr lang="en-US" sz="1100" b="0" i="0" u="none" strike="noStrike">
              <a:solidFill>
                <a:schemeClr val="bg1"/>
              </a:solidFill>
              <a:latin typeface="Calibri"/>
              <a:ea typeface="+mn-ea"/>
              <a:cs typeface="Calibri"/>
            </a:rPr>
            <a:pPr marL="0" indent="0"/>
            <a:t>$1.45 M</a:t>
          </a:fld>
          <a:endParaRPr lang="en-US" sz="1100" b="0" i="0" u="none" strike="noStrike">
            <a:solidFill>
              <a:schemeClr val="bg1"/>
            </a:solidFill>
            <a:latin typeface="Calibri"/>
            <a:ea typeface="+mn-ea"/>
            <a:cs typeface="Calibri"/>
          </a:endParaRPr>
        </a:p>
      </xdr:txBody>
    </xdr:sp>
    <xdr:clientData/>
  </xdr:twoCellAnchor>
  <xdr:twoCellAnchor>
    <xdr:from>
      <xdr:col>8</xdr:col>
      <xdr:colOff>19050</xdr:colOff>
      <xdr:row>26</xdr:row>
      <xdr:rowOff>114300</xdr:rowOff>
    </xdr:from>
    <xdr:to>
      <xdr:col>9</xdr:col>
      <xdr:colOff>142875</xdr:colOff>
      <xdr:row>27</xdr:row>
      <xdr:rowOff>161925</xdr:rowOff>
    </xdr:to>
    <xdr:sp macro="" textlink="Analysis!D61">
      <xdr:nvSpPr>
        <xdr:cNvPr id="70" name="TextBox 69">
          <a:extLst>
            <a:ext uri="{FF2B5EF4-FFF2-40B4-BE49-F238E27FC236}">
              <a16:creationId xmlns:a16="http://schemas.microsoft.com/office/drawing/2014/main" id="{00000000-0008-0000-0100-000046000000}"/>
            </a:ext>
          </a:extLst>
        </xdr:cNvPr>
        <xdr:cNvSpPr txBox="1"/>
      </xdr:nvSpPr>
      <xdr:spPr>
        <a:xfrm>
          <a:off x="4895850" y="5067300"/>
          <a:ext cx="733425" cy="238125"/>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ADCFB7-592F-412F-812D-702A94A63F46}" type="TxLink">
            <a:rPr lang="en-US" sz="1100" b="0" i="0" u="none" strike="noStrike">
              <a:solidFill>
                <a:srgbClr val="000000"/>
              </a:solidFill>
              <a:latin typeface="Calibri"/>
              <a:cs typeface="Calibri"/>
            </a:rPr>
            <a:pPr/>
            <a:t>$1.98 M</a:t>
          </a:fld>
          <a:endParaRPr lang="en-US" sz="1100"/>
        </a:p>
      </xdr:txBody>
    </xdr:sp>
    <xdr:clientData/>
  </xdr:twoCellAnchor>
  <xdr:twoCellAnchor>
    <xdr:from>
      <xdr:col>9</xdr:col>
      <xdr:colOff>571500</xdr:colOff>
      <xdr:row>26</xdr:row>
      <xdr:rowOff>114300</xdr:rowOff>
    </xdr:from>
    <xdr:to>
      <xdr:col>11</xdr:col>
      <xdr:colOff>85725</xdr:colOff>
      <xdr:row>27</xdr:row>
      <xdr:rowOff>161925</xdr:rowOff>
    </xdr:to>
    <xdr:sp macro="" textlink="Analysis!D62">
      <xdr:nvSpPr>
        <xdr:cNvPr id="71" name="TextBox 70">
          <a:extLst>
            <a:ext uri="{FF2B5EF4-FFF2-40B4-BE49-F238E27FC236}">
              <a16:creationId xmlns:a16="http://schemas.microsoft.com/office/drawing/2014/main" id="{00000000-0008-0000-0100-000047000000}"/>
            </a:ext>
          </a:extLst>
        </xdr:cNvPr>
        <xdr:cNvSpPr txBox="1"/>
      </xdr:nvSpPr>
      <xdr:spPr>
        <a:xfrm>
          <a:off x="6057900" y="5067300"/>
          <a:ext cx="733425" cy="238125"/>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E8EDE04-D0E0-45D2-AABD-2563C02A87AF}" type="TxLink">
            <a:rPr lang="en-US" sz="1100" b="0" i="0" u="none" strike="noStrike">
              <a:solidFill>
                <a:schemeClr val="bg1"/>
              </a:solidFill>
              <a:latin typeface="Calibri"/>
              <a:cs typeface="Calibri"/>
            </a:rPr>
            <a:pPr/>
            <a:t>$2.89 M</a:t>
          </a:fld>
          <a:endParaRPr lang="en-US" sz="1100">
            <a:solidFill>
              <a:schemeClr val="bg1"/>
            </a:solidFill>
          </a:endParaRPr>
        </a:p>
      </xdr:txBody>
    </xdr:sp>
    <xdr:clientData/>
  </xdr:twoCellAnchor>
  <xdr:twoCellAnchor>
    <xdr:from>
      <xdr:col>11</xdr:col>
      <xdr:colOff>561975</xdr:colOff>
      <xdr:row>26</xdr:row>
      <xdr:rowOff>114300</xdr:rowOff>
    </xdr:from>
    <xdr:to>
      <xdr:col>13</xdr:col>
      <xdr:colOff>76200</xdr:colOff>
      <xdr:row>27</xdr:row>
      <xdr:rowOff>161925</xdr:rowOff>
    </xdr:to>
    <xdr:sp macro="" textlink="Analysis!D63">
      <xdr:nvSpPr>
        <xdr:cNvPr id="72" name="TextBox 71">
          <a:extLst>
            <a:ext uri="{FF2B5EF4-FFF2-40B4-BE49-F238E27FC236}">
              <a16:creationId xmlns:a16="http://schemas.microsoft.com/office/drawing/2014/main" id="{00000000-0008-0000-0100-000048000000}"/>
            </a:ext>
          </a:extLst>
        </xdr:cNvPr>
        <xdr:cNvSpPr txBox="1"/>
      </xdr:nvSpPr>
      <xdr:spPr>
        <a:xfrm>
          <a:off x="7267575" y="5067300"/>
          <a:ext cx="733425" cy="238125"/>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C3EA910-CA06-4004-B0DD-4CEE269BD0B2}" type="TxLink">
            <a:rPr lang="en-US" sz="1100" b="0" i="0" u="none" strike="noStrike">
              <a:solidFill>
                <a:srgbClr val="000000"/>
              </a:solidFill>
              <a:latin typeface="Calibri"/>
              <a:cs typeface="Calibri"/>
            </a:rPr>
            <a:pPr/>
            <a:t>$3.95 M</a:t>
          </a:fld>
          <a:endParaRPr lang="en-US" sz="1100"/>
        </a:p>
      </xdr:txBody>
    </xdr:sp>
    <xdr:clientData/>
  </xdr:twoCellAnchor>
  <xdr:twoCellAnchor editAs="oneCell">
    <xdr:from>
      <xdr:col>14</xdr:col>
      <xdr:colOff>9525</xdr:colOff>
      <xdr:row>21</xdr:row>
      <xdr:rowOff>123824</xdr:rowOff>
    </xdr:from>
    <xdr:to>
      <xdr:col>20</xdr:col>
      <xdr:colOff>485775</xdr:colOff>
      <xdr:row>30</xdr:row>
      <xdr:rowOff>85725</xdr:rowOff>
    </xdr:to>
    <mc:AlternateContent xmlns:mc="http://schemas.openxmlformats.org/markup-compatibility/2006" xmlns:a14="http://schemas.microsoft.com/office/drawing/2010/main">
      <mc:Choice Requires="a14">
        <xdr:graphicFrame macro="">
          <xdr:nvGraphicFramePr>
            <xdr:cNvPr id="73" name="Country">
              <a:extLst>
                <a:ext uri="{FF2B5EF4-FFF2-40B4-BE49-F238E27FC236}">
                  <a16:creationId xmlns:a16="http://schemas.microsoft.com/office/drawing/2014/main" id="{00000000-0008-0000-0100-000049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543925" y="4124324"/>
              <a:ext cx="4133850" cy="16764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190500</xdr:colOff>
      <xdr:row>22</xdr:row>
      <xdr:rowOff>142875</xdr:rowOff>
    </xdr:from>
    <xdr:to>
      <xdr:col>7</xdr:col>
      <xdr:colOff>152400</xdr:colOff>
      <xdr:row>25</xdr:row>
      <xdr:rowOff>142875</xdr:rowOff>
    </xdr:to>
    <xdr:sp macro="" textlink="">
      <xdr:nvSpPr>
        <xdr:cNvPr id="75" name="Oval 74">
          <a:extLst>
            <a:ext uri="{FF2B5EF4-FFF2-40B4-BE49-F238E27FC236}">
              <a16:creationId xmlns:a16="http://schemas.microsoft.com/office/drawing/2014/main" id="{00000000-0008-0000-0100-00004B000000}"/>
            </a:ext>
          </a:extLst>
        </xdr:cNvPr>
        <xdr:cNvSpPr/>
      </xdr:nvSpPr>
      <xdr:spPr>
        <a:xfrm>
          <a:off x="3848100" y="4333875"/>
          <a:ext cx="571500" cy="571500"/>
        </a:xfrm>
        <a:prstGeom prst="ellips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266701</xdr:colOff>
      <xdr:row>23</xdr:row>
      <xdr:rowOff>123824</xdr:rowOff>
    </xdr:from>
    <xdr:to>
      <xdr:col>7</xdr:col>
      <xdr:colOff>95251</xdr:colOff>
      <xdr:row>24</xdr:row>
      <xdr:rowOff>171450</xdr:rowOff>
    </xdr:to>
    <xdr:sp macro="" textlink="Analysis!E60">
      <xdr:nvSpPr>
        <xdr:cNvPr id="58" name="TextBox 57">
          <a:extLst>
            <a:ext uri="{FF2B5EF4-FFF2-40B4-BE49-F238E27FC236}">
              <a16:creationId xmlns:a16="http://schemas.microsoft.com/office/drawing/2014/main" id="{00000000-0008-0000-0100-00003A000000}"/>
            </a:ext>
          </a:extLst>
        </xdr:cNvPr>
        <xdr:cNvSpPr txBox="1"/>
      </xdr:nvSpPr>
      <xdr:spPr>
        <a:xfrm>
          <a:off x="3924301" y="4505324"/>
          <a:ext cx="438150" cy="23812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23A2E13-4A85-41D8-ADFC-3D5F51E94D3D}" type="TxLink">
            <a:rPr lang="en-US" sz="1100" b="1" i="0" u="none" strike="noStrike">
              <a:solidFill>
                <a:srgbClr val="000000"/>
              </a:solidFill>
              <a:latin typeface="Calibri"/>
              <a:cs typeface="Calibri"/>
            </a:rPr>
            <a:pPr/>
            <a:t>14%</a:t>
          </a:fld>
          <a:endParaRPr lang="en-US" sz="1100" b="1"/>
        </a:p>
      </xdr:txBody>
    </xdr:sp>
    <xdr:clientData/>
  </xdr:twoCellAnchor>
  <xdr:twoCellAnchor>
    <xdr:from>
      <xdr:col>8</xdr:col>
      <xdr:colOff>142875</xdr:colOff>
      <xdr:row>22</xdr:row>
      <xdr:rowOff>142875</xdr:rowOff>
    </xdr:from>
    <xdr:to>
      <xdr:col>9</xdr:col>
      <xdr:colOff>104775</xdr:colOff>
      <xdr:row>25</xdr:row>
      <xdr:rowOff>142875</xdr:rowOff>
    </xdr:to>
    <xdr:sp macro="" textlink="">
      <xdr:nvSpPr>
        <xdr:cNvPr id="85" name="Oval 84">
          <a:extLst>
            <a:ext uri="{FF2B5EF4-FFF2-40B4-BE49-F238E27FC236}">
              <a16:creationId xmlns:a16="http://schemas.microsoft.com/office/drawing/2014/main" id="{00000000-0008-0000-0100-000055000000}"/>
            </a:ext>
          </a:extLst>
        </xdr:cNvPr>
        <xdr:cNvSpPr/>
      </xdr:nvSpPr>
      <xdr:spPr>
        <a:xfrm>
          <a:off x="5019675" y="4333875"/>
          <a:ext cx="571500" cy="571500"/>
        </a:xfrm>
        <a:prstGeom prst="ellips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95250</xdr:colOff>
      <xdr:row>22</xdr:row>
      <xdr:rowOff>142875</xdr:rowOff>
    </xdr:from>
    <xdr:to>
      <xdr:col>11</xdr:col>
      <xdr:colOff>57150</xdr:colOff>
      <xdr:row>25</xdr:row>
      <xdr:rowOff>142875</xdr:rowOff>
    </xdr:to>
    <xdr:sp macro="" textlink="">
      <xdr:nvSpPr>
        <xdr:cNvPr id="86" name="Oval 85">
          <a:extLst>
            <a:ext uri="{FF2B5EF4-FFF2-40B4-BE49-F238E27FC236}">
              <a16:creationId xmlns:a16="http://schemas.microsoft.com/office/drawing/2014/main" id="{00000000-0008-0000-0100-000056000000}"/>
            </a:ext>
          </a:extLst>
        </xdr:cNvPr>
        <xdr:cNvSpPr/>
      </xdr:nvSpPr>
      <xdr:spPr>
        <a:xfrm>
          <a:off x="6191250" y="4333875"/>
          <a:ext cx="571500" cy="571500"/>
        </a:xfrm>
        <a:prstGeom prst="ellips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47625</xdr:colOff>
      <xdr:row>22</xdr:row>
      <xdr:rowOff>142875</xdr:rowOff>
    </xdr:from>
    <xdr:to>
      <xdr:col>13</xdr:col>
      <xdr:colOff>9525</xdr:colOff>
      <xdr:row>25</xdr:row>
      <xdr:rowOff>142875</xdr:rowOff>
    </xdr:to>
    <xdr:sp macro="" textlink="">
      <xdr:nvSpPr>
        <xdr:cNvPr id="87" name="Oval 86">
          <a:extLst>
            <a:ext uri="{FF2B5EF4-FFF2-40B4-BE49-F238E27FC236}">
              <a16:creationId xmlns:a16="http://schemas.microsoft.com/office/drawing/2014/main" id="{00000000-0008-0000-0100-000057000000}"/>
            </a:ext>
          </a:extLst>
        </xdr:cNvPr>
        <xdr:cNvSpPr/>
      </xdr:nvSpPr>
      <xdr:spPr>
        <a:xfrm>
          <a:off x="7362825" y="4333875"/>
          <a:ext cx="571500" cy="571500"/>
        </a:xfrm>
        <a:prstGeom prst="ellips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200026</xdr:colOff>
      <xdr:row>23</xdr:row>
      <xdr:rowOff>142874</xdr:rowOff>
    </xdr:from>
    <xdr:to>
      <xdr:col>9</xdr:col>
      <xdr:colOff>28576</xdr:colOff>
      <xdr:row>25</xdr:row>
      <xdr:rowOff>0</xdr:rowOff>
    </xdr:to>
    <xdr:sp macro="" textlink="Analysis!E61">
      <xdr:nvSpPr>
        <xdr:cNvPr id="88" name="TextBox 87">
          <a:extLst>
            <a:ext uri="{FF2B5EF4-FFF2-40B4-BE49-F238E27FC236}">
              <a16:creationId xmlns:a16="http://schemas.microsoft.com/office/drawing/2014/main" id="{00000000-0008-0000-0100-000058000000}"/>
            </a:ext>
          </a:extLst>
        </xdr:cNvPr>
        <xdr:cNvSpPr txBox="1"/>
      </xdr:nvSpPr>
      <xdr:spPr>
        <a:xfrm>
          <a:off x="5076826" y="4524374"/>
          <a:ext cx="438150" cy="23812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782549D-F872-44E0-8DD2-9320C0D3A8BB}" type="TxLink">
            <a:rPr lang="en-US" sz="1100" b="1" i="0" u="none" strike="noStrike">
              <a:solidFill>
                <a:srgbClr val="000000"/>
              </a:solidFill>
              <a:latin typeface="Calibri"/>
              <a:cs typeface="Calibri"/>
            </a:rPr>
            <a:pPr/>
            <a:t>19%</a:t>
          </a:fld>
          <a:endParaRPr lang="en-US" sz="1100" b="1"/>
        </a:p>
      </xdr:txBody>
    </xdr:sp>
    <xdr:clientData/>
  </xdr:twoCellAnchor>
  <xdr:twoCellAnchor>
    <xdr:from>
      <xdr:col>10</xdr:col>
      <xdr:colOff>200026</xdr:colOff>
      <xdr:row>23</xdr:row>
      <xdr:rowOff>114299</xdr:rowOff>
    </xdr:from>
    <xdr:to>
      <xdr:col>11</xdr:col>
      <xdr:colOff>28576</xdr:colOff>
      <xdr:row>24</xdr:row>
      <xdr:rowOff>161925</xdr:rowOff>
    </xdr:to>
    <xdr:sp macro="" textlink="Analysis!E62">
      <xdr:nvSpPr>
        <xdr:cNvPr id="89" name="TextBox 88">
          <a:extLst>
            <a:ext uri="{FF2B5EF4-FFF2-40B4-BE49-F238E27FC236}">
              <a16:creationId xmlns:a16="http://schemas.microsoft.com/office/drawing/2014/main" id="{00000000-0008-0000-0100-000059000000}"/>
            </a:ext>
          </a:extLst>
        </xdr:cNvPr>
        <xdr:cNvSpPr txBox="1"/>
      </xdr:nvSpPr>
      <xdr:spPr>
        <a:xfrm>
          <a:off x="6296026" y="4495799"/>
          <a:ext cx="438150" cy="23812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370505-A14F-43CB-B886-2BCDA3DBEB09}" type="TxLink">
            <a:rPr lang="en-US" sz="1100" b="1" i="0" u="none" strike="noStrike">
              <a:solidFill>
                <a:srgbClr val="000000"/>
              </a:solidFill>
              <a:latin typeface="Calibri"/>
              <a:cs typeface="Calibri"/>
            </a:rPr>
            <a:pPr/>
            <a:t>28%</a:t>
          </a:fld>
          <a:endParaRPr lang="en-US" sz="1100" b="1"/>
        </a:p>
      </xdr:txBody>
    </xdr:sp>
    <xdr:clientData/>
  </xdr:twoCellAnchor>
  <xdr:twoCellAnchor>
    <xdr:from>
      <xdr:col>12</xdr:col>
      <xdr:colOff>95251</xdr:colOff>
      <xdr:row>23</xdr:row>
      <xdr:rowOff>152400</xdr:rowOff>
    </xdr:from>
    <xdr:to>
      <xdr:col>12</xdr:col>
      <xdr:colOff>533401</xdr:colOff>
      <xdr:row>25</xdr:row>
      <xdr:rowOff>0</xdr:rowOff>
    </xdr:to>
    <xdr:sp macro="" textlink="Analysis!E63">
      <xdr:nvSpPr>
        <xdr:cNvPr id="90" name="TextBox 89">
          <a:extLst>
            <a:ext uri="{FF2B5EF4-FFF2-40B4-BE49-F238E27FC236}">
              <a16:creationId xmlns:a16="http://schemas.microsoft.com/office/drawing/2014/main" id="{00000000-0008-0000-0100-00005A000000}"/>
            </a:ext>
          </a:extLst>
        </xdr:cNvPr>
        <xdr:cNvSpPr txBox="1"/>
      </xdr:nvSpPr>
      <xdr:spPr>
        <a:xfrm>
          <a:off x="7410451" y="4533900"/>
          <a:ext cx="438150" cy="22860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195FBA-A55B-4CFA-9937-E7CFCA254E8A}" type="TxLink">
            <a:rPr lang="en-US" sz="1100" b="1" i="0" u="none" strike="noStrike">
              <a:solidFill>
                <a:srgbClr val="000000"/>
              </a:solidFill>
              <a:latin typeface="Calibri"/>
              <a:cs typeface="Calibri"/>
            </a:rPr>
            <a:pPr/>
            <a:t>38%</a:t>
          </a:fld>
          <a:endParaRPr lang="en-US" sz="1100" b="1"/>
        </a:p>
      </xdr:txBody>
    </xdr:sp>
    <xdr:clientData/>
  </xdr:twoCellAnchor>
  <xdr:twoCellAnchor>
    <xdr:from>
      <xdr:col>0</xdr:col>
      <xdr:colOff>104773</xdr:colOff>
      <xdr:row>31</xdr:row>
      <xdr:rowOff>104775</xdr:rowOff>
    </xdr:from>
    <xdr:to>
      <xdr:col>7</xdr:col>
      <xdr:colOff>142874</xdr:colOff>
      <xdr:row>42</xdr:row>
      <xdr:rowOff>180975</xdr:rowOff>
    </xdr:to>
    <xdr:sp macro="" textlink="">
      <xdr:nvSpPr>
        <xdr:cNvPr id="83" name="Rectangle: Rounded Corners 82">
          <a:extLst>
            <a:ext uri="{FF2B5EF4-FFF2-40B4-BE49-F238E27FC236}">
              <a16:creationId xmlns:a16="http://schemas.microsoft.com/office/drawing/2014/main" id="{00000000-0008-0000-0100-000053000000}"/>
            </a:ext>
          </a:extLst>
        </xdr:cNvPr>
        <xdr:cNvSpPr/>
      </xdr:nvSpPr>
      <xdr:spPr>
        <a:xfrm>
          <a:off x="104773" y="6010275"/>
          <a:ext cx="4305301" cy="2171700"/>
        </a:xfrm>
        <a:prstGeom prst="roundRect">
          <a:avLst>
            <a:gd name="adj" fmla="val 468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257175</xdr:colOff>
      <xdr:row>32</xdr:row>
      <xdr:rowOff>9525</xdr:rowOff>
    </xdr:from>
    <xdr:to>
      <xdr:col>7</xdr:col>
      <xdr:colOff>85724</xdr:colOff>
      <xdr:row>43</xdr:row>
      <xdr:rowOff>28575</xdr:rowOff>
    </xdr:to>
    <xdr:graphicFrame macro="">
      <xdr:nvGraphicFramePr>
        <xdr:cNvPr id="84" name="Chart 83">
          <a:extLst>
            <a:ext uri="{FF2B5EF4-FFF2-40B4-BE49-F238E27FC236}">
              <a16:creationId xmlns:a16="http://schemas.microsoft.com/office/drawing/2014/main" id="{00000000-0008-0000-01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504825</xdr:colOff>
      <xdr:row>32</xdr:row>
      <xdr:rowOff>9525</xdr:rowOff>
    </xdr:from>
    <xdr:to>
      <xdr:col>3</xdr:col>
      <xdr:colOff>428625</xdr:colOff>
      <xdr:row>33</xdr:row>
      <xdr:rowOff>76201</xdr:rowOff>
    </xdr:to>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504825" y="6105525"/>
          <a:ext cx="1752600"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 5 </a:t>
          </a:r>
          <a:r>
            <a:rPr lang="en-US" sz="1100" b="1"/>
            <a:t>Products</a:t>
          </a:r>
          <a:r>
            <a:rPr lang="en-US" sz="1100"/>
            <a:t> By </a:t>
          </a:r>
          <a:r>
            <a:rPr lang="en-US" sz="1100" b="0"/>
            <a:t>Revenue</a:t>
          </a:r>
        </a:p>
      </xdr:txBody>
    </xdr:sp>
    <xdr:clientData/>
  </xdr:twoCellAnchor>
  <xdr:twoCellAnchor>
    <xdr:from>
      <xdr:col>4</xdr:col>
      <xdr:colOff>47626</xdr:colOff>
      <xdr:row>36</xdr:row>
      <xdr:rowOff>28576</xdr:rowOff>
    </xdr:from>
    <xdr:to>
      <xdr:col>6</xdr:col>
      <xdr:colOff>361950</xdr:colOff>
      <xdr:row>41</xdr:row>
      <xdr:rowOff>76200</xdr:rowOff>
    </xdr:to>
    <xdr:graphicFrame macro="">
      <xdr:nvGraphicFramePr>
        <xdr:cNvPr id="91" name="Chart 90">
          <a:extLst>
            <a:ext uri="{FF2B5EF4-FFF2-40B4-BE49-F238E27FC236}">
              <a16:creationId xmlns:a16="http://schemas.microsoft.com/office/drawing/2014/main" id="{00000000-0008-0000-0100-00005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76201</xdr:colOff>
      <xdr:row>36</xdr:row>
      <xdr:rowOff>66675</xdr:rowOff>
    </xdr:from>
    <xdr:to>
      <xdr:col>7</xdr:col>
      <xdr:colOff>57151</xdr:colOff>
      <xdr:row>37</xdr:row>
      <xdr:rowOff>114300</xdr:rowOff>
    </xdr:to>
    <xdr:sp macro="" textlink="">
      <xdr:nvSpPr>
        <xdr:cNvPr id="55" name="TextBox 54">
          <a:extLst>
            <a:ext uri="{FF2B5EF4-FFF2-40B4-BE49-F238E27FC236}">
              <a16:creationId xmlns:a16="http://schemas.microsoft.com/office/drawing/2014/main" id="{00000000-0008-0000-0100-000037000000}"/>
            </a:ext>
          </a:extLst>
        </xdr:cNvPr>
        <xdr:cNvSpPr txBox="1"/>
      </xdr:nvSpPr>
      <xdr:spPr>
        <a:xfrm>
          <a:off x="3733801" y="6924675"/>
          <a:ext cx="5905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Top 5</a:t>
          </a:r>
        </a:p>
      </xdr:txBody>
    </xdr:sp>
    <xdr:clientData/>
  </xdr:twoCellAnchor>
  <xdr:twoCellAnchor>
    <xdr:from>
      <xdr:col>6</xdr:col>
      <xdr:colOff>9524</xdr:colOff>
      <xdr:row>37</xdr:row>
      <xdr:rowOff>133350</xdr:rowOff>
    </xdr:from>
    <xdr:to>
      <xdr:col>7</xdr:col>
      <xdr:colOff>104775</xdr:colOff>
      <xdr:row>39</xdr:row>
      <xdr:rowOff>0</xdr:rowOff>
    </xdr:to>
    <xdr:sp macro="" textlink="Analysis!K76">
      <xdr:nvSpPr>
        <xdr:cNvPr id="92" name="TextBox 91">
          <a:extLst>
            <a:ext uri="{FF2B5EF4-FFF2-40B4-BE49-F238E27FC236}">
              <a16:creationId xmlns:a16="http://schemas.microsoft.com/office/drawing/2014/main" id="{00000000-0008-0000-0100-00005C000000}"/>
            </a:ext>
          </a:extLst>
        </xdr:cNvPr>
        <xdr:cNvSpPr txBox="1"/>
      </xdr:nvSpPr>
      <xdr:spPr>
        <a:xfrm>
          <a:off x="3667124" y="7181850"/>
          <a:ext cx="704851"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A8A771-4E9D-4423-B5B5-4DC87496CBEE}" type="TxLink">
            <a:rPr lang="en-US" sz="1600" b="1" i="0" u="none" strike="noStrike">
              <a:solidFill>
                <a:srgbClr val="00B0F0"/>
              </a:solidFill>
              <a:latin typeface="Calibri"/>
              <a:ea typeface="+mn-ea"/>
              <a:cs typeface="Calibri"/>
            </a:rPr>
            <a:pPr marL="0" indent="0"/>
            <a:t>42.7%</a:t>
          </a:fld>
          <a:endParaRPr lang="en-US" sz="1600" b="1" i="0" u="none" strike="noStrike">
            <a:solidFill>
              <a:srgbClr val="00B0F0"/>
            </a:solidFill>
            <a:latin typeface="Calibri"/>
            <a:ea typeface="+mn-ea"/>
            <a:cs typeface="Calibri"/>
          </a:endParaRPr>
        </a:p>
      </xdr:txBody>
    </xdr:sp>
    <xdr:clientData/>
  </xdr:twoCellAnchor>
  <xdr:twoCellAnchor>
    <xdr:from>
      <xdr:col>6</xdr:col>
      <xdr:colOff>28576</xdr:colOff>
      <xdr:row>39</xdr:row>
      <xdr:rowOff>19050</xdr:rowOff>
    </xdr:from>
    <xdr:to>
      <xdr:col>7</xdr:col>
      <xdr:colOff>9526</xdr:colOff>
      <xdr:row>40</xdr:row>
      <xdr:rowOff>66675</xdr:rowOff>
    </xdr:to>
    <xdr:sp macro="" textlink="">
      <xdr:nvSpPr>
        <xdr:cNvPr id="93" name="TextBox 92">
          <a:extLst>
            <a:ext uri="{FF2B5EF4-FFF2-40B4-BE49-F238E27FC236}">
              <a16:creationId xmlns:a16="http://schemas.microsoft.com/office/drawing/2014/main" id="{00000000-0008-0000-0100-00005D000000}"/>
            </a:ext>
          </a:extLst>
        </xdr:cNvPr>
        <xdr:cNvSpPr txBox="1"/>
      </xdr:nvSpPr>
      <xdr:spPr>
        <a:xfrm>
          <a:off x="3686176" y="7448550"/>
          <a:ext cx="5905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Others</a:t>
          </a:r>
        </a:p>
      </xdr:txBody>
    </xdr:sp>
    <xdr:clientData/>
  </xdr:twoCellAnchor>
  <xdr:twoCellAnchor>
    <xdr:from>
      <xdr:col>5</xdr:col>
      <xdr:colOff>590549</xdr:colOff>
      <xdr:row>40</xdr:row>
      <xdr:rowOff>47625</xdr:rowOff>
    </xdr:from>
    <xdr:to>
      <xdr:col>7</xdr:col>
      <xdr:colOff>123825</xdr:colOff>
      <xdr:row>41</xdr:row>
      <xdr:rowOff>104775</xdr:rowOff>
    </xdr:to>
    <xdr:sp macro="" textlink="Analysis!K77">
      <xdr:nvSpPr>
        <xdr:cNvPr id="94" name="TextBox 93">
          <a:extLst>
            <a:ext uri="{FF2B5EF4-FFF2-40B4-BE49-F238E27FC236}">
              <a16:creationId xmlns:a16="http://schemas.microsoft.com/office/drawing/2014/main" id="{00000000-0008-0000-0100-00005E000000}"/>
            </a:ext>
          </a:extLst>
        </xdr:cNvPr>
        <xdr:cNvSpPr txBox="1"/>
      </xdr:nvSpPr>
      <xdr:spPr>
        <a:xfrm>
          <a:off x="3638549" y="7667625"/>
          <a:ext cx="752476"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A3501BF-4021-48B9-A045-5A3B99774186}" type="TxLink">
            <a:rPr lang="en-US" sz="1400" b="1" i="0" u="none" strike="noStrike">
              <a:solidFill>
                <a:schemeClr val="tx1">
                  <a:lumMod val="85000"/>
                  <a:lumOff val="15000"/>
                </a:schemeClr>
              </a:solidFill>
              <a:latin typeface="Calibri"/>
              <a:ea typeface="+mn-ea"/>
              <a:cs typeface="Calibri"/>
            </a:rPr>
            <a:pPr marL="0" indent="0"/>
            <a:t>57.3%</a:t>
          </a:fld>
          <a:endParaRPr lang="en-US" sz="1400" b="1" i="0" u="none" strike="noStrike">
            <a:solidFill>
              <a:schemeClr val="tx1">
                <a:lumMod val="85000"/>
                <a:lumOff val="15000"/>
              </a:schemeClr>
            </a:solidFill>
            <a:latin typeface="Calibri"/>
            <a:ea typeface="+mn-ea"/>
            <a:cs typeface="Calibri"/>
          </a:endParaRPr>
        </a:p>
      </xdr:txBody>
    </xdr:sp>
    <xdr:clientData/>
  </xdr:twoCellAnchor>
  <xdr:twoCellAnchor>
    <xdr:from>
      <xdr:col>4</xdr:col>
      <xdr:colOff>257175</xdr:colOff>
      <xdr:row>33</xdr:row>
      <xdr:rowOff>28574</xdr:rowOff>
    </xdr:from>
    <xdr:to>
      <xdr:col>7</xdr:col>
      <xdr:colOff>123825</xdr:colOff>
      <xdr:row>36</xdr:row>
      <xdr:rowOff>85726</xdr:rowOff>
    </xdr:to>
    <xdr:sp macro="" textlink="">
      <xdr:nvSpPr>
        <xdr:cNvPr id="76" name="TextBox 75">
          <a:extLst>
            <a:ext uri="{FF2B5EF4-FFF2-40B4-BE49-F238E27FC236}">
              <a16:creationId xmlns:a16="http://schemas.microsoft.com/office/drawing/2014/main" id="{00000000-0008-0000-0100-00004C000000}"/>
            </a:ext>
          </a:extLst>
        </xdr:cNvPr>
        <xdr:cNvSpPr txBox="1"/>
      </xdr:nvSpPr>
      <xdr:spPr>
        <a:xfrm>
          <a:off x="2695575" y="6315074"/>
          <a:ext cx="1695450" cy="628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Revenue</a:t>
          </a:r>
          <a:r>
            <a:rPr lang="en-US" sz="1100" baseline="0"/>
            <a:t> share of the</a:t>
          </a:r>
        </a:p>
        <a:p>
          <a:r>
            <a:rPr lang="en-US" sz="1100" baseline="0"/>
            <a:t> </a:t>
          </a:r>
          <a:r>
            <a:rPr lang="en-US" sz="1200" b="1" baseline="0">
              <a:solidFill>
                <a:srgbClr val="00B0F0"/>
              </a:solidFill>
            </a:rPr>
            <a:t>Top-5</a:t>
          </a:r>
          <a:r>
            <a:rPr lang="en-US" sz="1100" baseline="0"/>
            <a:t> Products vs </a:t>
          </a:r>
          <a:r>
            <a:rPr lang="en-US" sz="1100" b="1" baseline="0"/>
            <a:t>Others</a:t>
          </a:r>
          <a:endParaRPr lang="en-US" sz="1100" b="1"/>
        </a:p>
      </xdr:txBody>
    </xdr:sp>
    <xdr:clientData/>
  </xdr:twoCellAnchor>
  <xdr:twoCellAnchor>
    <xdr:from>
      <xdr:col>7</xdr:col>
      <xdr:colOff>209550</xdr:colOff>
      <xdr:row>31</xdr:row>
      <xdr:rowOff>76200</xdr:rowOff>
    </xdr:from>
    <xdr:to>
      <xdr:col>13</xdr:col>
      <xdr:colOff>200026</xdr:colOff>
      <xdr:row>42</xdr:row>
      <xdr:rowOff>171450</xdr:rowOff>
    </xdr:to>
    <xdr:sp macro="" textlink="">
      <xdr:nvSpPr>
        <xdr:cNvPr id="96" name="Rectangle: Rounded Corners 95">
          <a:extLst>
            <a:ext uri="{FF2B5EF4-FFF2-40B4-BE49-F238E27FC236}">
              <a16:creationId xmlns:a16="http://schemas.microsoft.com/office/drawing/2014/main" id="{00000000-0008-0000-0100-000060000000}"/>
            </a:ext>
          </a:extLst>
        </xdr:cNvPr>
        <xdr:cNvSpPr/>
      </xdr:nvSpPr>
      <xdr:spPr>
        <a:xfrm>
          <a:off x="4476750" y="5981700"/>
          <a:ext cx="3648076" cy="2190750"/>
        </a:xfrm>
        <a:prstGeom prst="roundRect">
          <a:avLst>
            <a:gd name="adj" fmla="val 468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342901</xdr:colOff>
      <xdr:row>32</xdr:row>
      <xdr:rowOff>19051</xdr:rowOff>
    </xdr:from>
    <xdr:to>
      <xdr:col>13</xdr:col>
      <xdr:colOff>152401</xdr:colOff>
      <xdr:row>42</xdr:row>
      <xdr:rowOff>171451</xdr:rowOff>
    </xdr:to>
    <xdr:graphicFrame macro="">
      <xdr:nvGraphicFramePr>
        <xdr:cNvPr id="95" name="Chart 94">
          <a:extLst>
            <a:ext uri="{FF2B5EF4-FFF2-40B4-BE49-F238E27FC236}">
              <a16:creationId xmlns:a16="http://schemas.microsoft.com/office/drawing/2014/main" id="{00000000-0008-0000-0100-00005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28575</xdr:colOff>
      <xdr:row>31</xdr:row>
      <xdr:rowOff>104775</xdr:rowOff>
    </xdr:from>
    <xdr:to>
      <xdr:col>10</xdr:col>
      <xdr:colOff>561975</xdr:colOff>
      <xdr:row>32</xdr:row>
      <xdr:rowOff>171451</xdr:rowOff>
    </xdr:to>
    <xdr:sp macro="" textlink="">
      <xdr:nvSpPr>
        <xdr:cNvPr id="97" name="TextBox 96">
          <a:extLst>
            <a:ext uri="{FF2B5EF4-FFF2-40B4-BE49-F238E27FC236}">
              <a16:creationId xmlns:a16="http://schemas.microsoft.com/office/drawing/2014/main" id="{00000000-0008-0000-0100-000061000000}"/>
            </a:ext>
          </a:extLst>
        </xdr:cNvPr>
        <xdr:cNvSpPr txBox="1"/>
      </xdr:nvSpPr>
      <xdr:spPr>
        <a:xfrm>
          <a:off x="4905375" y="6010275"/>
          <a:ext cx="1752600"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Revenue</a:t>
          </a:r>
          <a:r>
            <a:rPr lang="en-US" sz="1100" b="0" baseline="0"/>
            <a:t> by Product </a:t>
          </a:r>
          <a:r>
            <a:rPr lang="en-US" sz="1100" b="1" baseline="0"/>
            <a:t>color</a:t>
          </a:r>
          <a:endParaRPr lang="en-US" sz="1100" b="1"/>
        </a:p>
      </xdr:txBody>
    </xdr:sp>
    <xdr:clientData/>
  </xdr:twoCellAnchor>
  <xdr:twoCellAnchor>
    <xdr:from>
      <xdr:col>6</xdr:col>
      <xdr:colOff>152400</xdr:colOff>
      <xdr:row>21</xdr:row>
      <xdr:rowOff>66675</xdr:rowOff>
    </xdr:from>
    <xdr:to>
      <xdr:col>9</xdr:col>
      <xdr:colOff>76200</xdr:colOff>
      <xdr:row>22</xdr:row>
      <xdr:rowOff>133351</xdr:rowOff>
    </xdr:to>
    <xdr:sp macro="" textlink="">
      <xdr:nvSpPr>
        <xdr:cNvPr id="98" name="TextBox 97">
          <a:extLst>
            <a:ext uri="{FF2B5EF4-FFF2-40B4-BE49-F238E27FC236}">
              <a16:creationId xmlns:a16="http://schemas.microsoft.com/office/drawing/2014/main" id="{00000000-0008-0000-0100-000062000000}"/>
            </a:ext>
          </a:extLst>
        </xdr:cNvPr>
        <xdr:cNvSpPr txBox="1"/>
      </xdr:nvSpPr>
      <xdr:spPr>
        <a:xfrm>
          <a:off x="3810000" y="4067175"/>
          <a:ext cx="1752600"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Revenue</a:t>
          </a:r>
          <a:r>
            <a:rPr lang="en-US" sz="1100" b="0" baseline="0"/>
            <a:t> by Year Quater</a:t>
          </a:r>
          <a:endParaRPr lang="en-US" sz="1100" b="0"/>
        </a:p>
      </xdr:txBody>
    </xdr:sp>
    <xdr:clientData/>
  </xdr:twoCellAnchor>
  <xdr:twoCellAnchor>
    <xdr:from>
      <xdr:col>13</xdr:col>
      <xdr:colOff>371475</xdr:colOff>
      <xdr:row>31</xdr:row>
      <xdr:rowOff>123825</xdr:rowOff>
    </xdr:from>
    <xdr:to>
      <xdr:col>17</xdr:col>
      <xdr:colOff>457200</xdr:colOff>
      <xdr:row>42</xdr:row>
      <xdr:rowOff>76200</xdr:rowOff>
    </xdr:to>
    <xdr:graphicFrame macro="">
      <xdr:nvGraphicFramePr>
        <xdr:cNvPr id="99" name="Chart 98">
          <a:extLst>
            <a:ext uri="{FF2B5EF4-FFF2-40B4-BE49-F238E27FC236}">
              <a16:creationId xmlns:a16="http://schemas.microsoft.com/office/drawing/2014/main" id="{00000000-0008-0000-0100-00006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314325</xdr:colOff>
      <xdr:row>31</xdr:row>
      <xdr:rowOff>76200</xdr:rowOff>
    </xdr:from>
    <xdr:to>
      <xdr:col>18</xdr:col>
      <xdr:colOff>447675</xdr:colOff>
      <xdr:row>32</xdr:row>
      <xdr:rowOff>152400</xdr:rowOff>
    </xdr:to>
    <xdr:sp macro="" textlink="Analysis!X21">
      <xdr:nvSpPr>
        <xdr:cNvPr id="63" name="TextBox 62">
          <a:extLst>
            <a:ext uri="{FF2B5EF4-FFF2-40B4-BE49-F238E27FC236}">
              <a16:creationId xmlns:a16="http://schemas.microsoft.com/office/drawing/2014/main" id="{00000000-0008-0000-0100-00003F000000}"/>
            </a:ext>
          </a:extLst>
        </xdr:cNvPr>
        <xdr:cNvSpPr txBox="1"/>
      </xdr:nvSpPr>
      <xdr:spPr>
        <a:xfrm>
          <a:off x="10677525" y="5981700"/>
          <a:ext cx="7429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740B4A6-B3B4-453E-9F13-7A3C4A4E62ED}" type="TxLink">
            <a:rPr lang="en-US" sz="1200" b="1" i="0" u="none" strike="noStrike">
              <a:solidFill>
                <a:sysClr val="windowText" lastClr="000000"/>
              </a:solidFill>
              <a:latin typeface="Calibri"/>
              <a:cs typeface="Calibri"/>
            </a:rPr>
            <a:pPr/>
            <a:t>MALE</a:t>
          </a:fld>
          <a:endParaRPr lang="en-US" sz="1200" b="1">
            <a:solidFill>
              <a:sysClr val="windowText" lastClr="000000"/>
            </a:solidFill>
          </a:endParaRPr>
        </a:p>
      </xdr:txBody>
    </xdr:sp>
    <xdr:clientData/>
  </xdr:twoCellAnchor>
  <xdr:twoCellAnchor>
    <xdr:from>
      <xdr:col>18</xdr:col>
      <xdr:colOff>381000</xdr:colOff>
      <xdr:row>31</xdr:row>
      <xdr:rowOff>76200</xdr:rowOff>
    </xdr:from>
    <xdr:to>
      <xdr:col>20</xdr:col>
      <xdr:colOff>209550</xdr:colOff>
      <xdr:row>32</xdr:row>
      <xdr:rowOff>180975</xdr:rowOff>
    </xdr:to>
    <xdr:sp macro="" textlink="">
      <xdr:nvSpPr>
        <xdr:cNvPr id="77" name="TextBox 76">
          <a:extLst>
            <a:ext uri="{FF2B5EF4-FFF2-40B4-BE49-F238E27FC236}">
              <a16:creationId xmlns:a16="http://schemas.microsoft.com/office/drawing/2014/main" id="{00000000-0008-0000-0100-00004D000000}"/>
            </a:ext>
          </a:extLst>
        </xdr:cNvPr>
        <xdr:cNvSpPr txBox="1"/>
      </xdr:nvSpPr>
      <xdr:spPr>
        <a:xfrm>
          <a:off x="11353800" y="5981700"/>
          <a:ext cx="10477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Makes Up</a:t>
          </a:r>
        </a:p>
      </xdr:txBody>
    </xdr:sp>
    <xdr:clientData/>
  </xdr:twoCellAnchor>
  <xdr:twoCellAnchor>
    <xdr:from>
      <xdr:col>18</xdr:col>
      <xdr:colOff>333375</xdr:colOff>
      <xdr:row>32</xdr:row>
      <xdr:rowOff>114301</xdr:rowOff>
    </xdr:from>
    <xdr:to>
      <xdr:col>20</xdr:col>
      <xdr:colOff>0</xdr:colOff>
      <xdr:row>34</xdr:row>
      <xdr:rowOff>171451</xdr:rowOff>
    </xdr:to>
    <xdr:sp macro="" textlink="Analysis!X20">
      <xdr:nvSpPr>
        <xdr:cNvPr id="78" name="TextBox 77">
          <a:extLst>
            <a:ext uri="{FF2B5EF4-FFF2-40B4-BE49-F238E27FC236}">
              <a16:creationId xmlns:a16="http://schemas.microsoft.com/office/drawing/2014/main" id="{00000000-0008-0000-0100-00004E000000}"/>
            </a:ext>
          </a:extLst>
        </xdr:cNvPr>
        <xdr:cNvSpPr txBox="1"/>
      </xdr:nvSpPr>
      <xdr:spPr>
        <a:xfrm>
          <a:off x="11306175" y="6210301"/>
          <a:ext cx="885825" cy="4381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62DDBD6-732A-490A-B649-F2B4A8BC1254}" type="TxLink">
            <a:rPr lang="en-US" sz="1600" b="1" i="0" u="none" strike="noStrike">
              <a:solidFill>
                <a:srgbClr val="00B0F0"/>
              </a:solidFill>
              <a:latin typeface="Calibri"/>
              <a:ea typeface="+mn-ea"/>
              <a:cs typeface="Calibri"/>
            </a:rPr>
            <a:pPr marL="0" indent="0"/>
            <a:t>59.6%</a:t>
          </a:fld>
          <a:endParaRPr lang="en-US" sz="1600" b="1" i="0" u="none" strike="noStrike">
            <a:solidFill>
              <a:srgbClr val="00B0F0"/>
            </a:solidFill>
            <a:latin typeface="Calibri"/>
            <a:ea typeface="+mn-ea"/>
            <a:cs typeface="Calibri"/>
          </a:endParaRPr>
        </a:p>
      </xdr:txBody>
    </xdr:sp>
    <xdr:clientData/>
  </xdr:twoCellAnchor>
  <xdr:twoCellAnchor>
    <xdr:from>
      <xdr:col>18</xdr:col>
      <xdr:colOff>38100</xdr:colOff>
      <xdr:row>34</xdr:row>
      <xdr:rowOff>28575</xdr:rowOff>
    </xdr:from>
    <xdr:to>
      <xdr:col>20</xdr:col>
      <xdr:colOff>304800</xdr:colOff>
      <xdr:row>35</xdr:row>
      <xdr:rowOff>114300</xdr:rowOff>
    </xdr:to>
    <xdr:sp macro="" textlink="">
      <xdr:nvSpPr>
        <xdr:cNvPr id="79" name="TextBox 78">
          <a:extLst>
            <a:ext uri="{FF2B5EF4-FFF2-40B4-BE49-F238E27FC236}">
              <a16:creationId xmlns:a16="http://schemas.microsoft.com/office/drawing/2014/main" id="{00000000-0008-0000-0100-00004F000000}"/>
            </a:ext>
          </a:extLst>
        </xdr:cNvPr>
        <xdr:cNvSpPr txBox="1"/>
      </xdr:nvSpPr>
      <xdr:spPr>
        <a:xfrm>
          <a:off x="11010900" y="6505575"/>
          <a:ext cx="1485900" cy="2762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Of Total Revenue</a:t>
          </a:r>
        </a:p>
      </xdr:txBody>
    </xdr:sp>
    <xdr:clientData/>
  </xdr:twoCellAnchor>
  <xdr:twoCellAnchor>
    <xdr:from>
      <xdr:col>13</xdr:col>
      <xdr:colOff>419100</xdr:colOff>
      <xdr:row>31</xdr:row>
      <xdr:rowOff>76200</xdr:rowOff>
    </xdr:from>
    <xdr:to>
      <xdr:col>17</xdr:col>
      <xdr:colOff>19050</xdr:colOff>
      <xdr:row>32</xdr:row>
      <xdr:rowOff>142875</xdr:rowOff>
    </xdr:to>
    <xdr:sp macro="" textlink="">
      <xdr:nvSpPr>
        <xdr:cNvPr id="81" name="TextBox 80">
          <a:extLst>
            <a:ext uri="{FF2B5EF4-FFF2-40B4-BE49-F238E27FC236}">
              <a16:creationId xmlns:a16="http://schemas.microsoft.com/office/drawing/2014/main" id="{00000000-0008-0000-0100-000051000000}"/>
            </a:ext>
          </a:extLst>
        </xdr:cNvPr>
        <xdr:cNvSpPr txBox="1"/>
      </xdr:nvSpPr>
      <xdr:spPr>
        <a:xfrm>
          <a:off x="8343900" y="5981700"/>
          <a:ext cx="20383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Revenue By </a:t>
          </a:r>
          <a:r>
            <a:rPr lang="en-US" sz="1100" b="1"/>
            <a:t>Gender</a:t>
          </a:r>
        </a:p>
      </xdr:txBody>
    </xdr:sp>
    <xdr:clientData/>
  </xdr:twoCellAnchor>
  <xdr:twoCellAnchor>
    <xdr:from>
      <xdr:col>0</xdr:col>
      <xdr:colOff>123823</xdr:colOff>
      <xdr:row>43</xdr:row>
      <xdr:rowOff>57150</xdr:rowOff>
    </xdr:from>
    <xdr:to>
      <xdr:col>7</xdr:col>
      <xdr:colOff>161924</xdr:colOff>
      <xdr:row>54</xdr:row>
      <xdr:rowOff>133350</xdr:rowOff>
    </xdr:to>
    <xdr:sp macro="" textlink="">
      <xdr:nvSpPr>
        <xdr:cNvPr id="103" name="Rectangle: Rounded Corners 102">
          <a:extLst>
            <a:ext uri="{FF2B5EF4-FFF2-40B4-BE49-F238E27FC236}">
              <a16:creationId xmlns:a16="http://schemas.microsoft.com/office/drawing/2014/main" id="{00000000-0008-0000-0100-000067000000}"/>
            </a:ext>
          </a:extLst>
        </xdr:cNvPr>
        <xdr:cNvSpPr/>
      </xdr:nvSpPr>
      <xdr:spPr>
        <a:xfrm>
          <a:off x="123823" y="8248650"/>
          <a:ext cx="4305301" cy="2171700"/>
        </a:xfrm>
        <a:prstGeom prst="roundRect">
          <a:avLst>
            <a:gd name="adj" fmla="val 468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323847</xdr:colOff>
      <xdr:row>45</xdr:row>
      <xdr:rowOff>0</xdr:rowOff>
    </xdr:from>
    <xdr:to>
      <xdr:col>6</xdr:col>
      <xdr:colOff>142874</xdr:colOff>
      <xdr:row>54</xdr:row>
      <xdr:rowOff>38100</xdr:rowOff>
    </xdr:to>
    <xdr:graphicFrame macro="">
      <xdr:nvGraphicFramePr>
        <xdr:cNvPr id="104" name="Chart 103">
          <a:extLst>
            <a:ext uri="{FF2B5EF4-FFF2-40B4-BE49-F238E27FC236}">
              <a16:creationId xmlns:a16="http://schemas.microsoft.com/office/drawing/2014/main" id="{00000000-0008-0000-0100-00006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323851</xdr:colOff>
      <xdr:row>43</xdr:row>
      <xdr:rowOff>95250</xdr:rowOff>
    </xdr:from>
    <xdr:to>
      <xdr:col>3</xdr:col>
      <xdr:colOff>66675</xdr:colOff>
      <xdr:row>45</xdr:row>
      <xdr:rowOff>9525</xdr:rowOff>
    </xdr:to>
    <xdr:sp macro="" textlink="">
      <xdr:nvSpPr>
        <xdr:cNvPr id="82" name="TextBox 81">
          <a:extLst>
            <a:ext uri="{FF2B5EF4-FFF2-40B4-BE49-F238E27FC236}">
              <a16:creationId xmlns:a16="http://schemas.microsoft.com/office/drawing/2014/main" id="{00000000-0008-0000-0100-000052000000}"/>
            </a:ext>
          </a:extLst>
        </xdr:cNvPr>
        <xdr:cNvSpPr txBox="1"/>
      </xdr:nvSpPr>
      <xdr:spPr>
        <a:xfrm>
          <a:off x="323851" y="8286750"/>
          <a:ext cx="1571624"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Revenue By </a:t>
          </a:r>
          <a:r>
            <a:rPr lang="en-US" sz="1100" b="1">
              <a:solidFill>
                <a:sysClr val="windowText" lastClr="000000"/>
              </a:solidFill>
            </a:rPr>
            <a:t>Age-Group</a:t>
          </a:r>
        </a:p>
      </xdr:txBody>
    </xdr:sp>
    <xdr:clientData/>
  </xdr:twoCellAnchor>
  <xdr:twoCellAnchor>
    <xdr:from>
      <xdr:col>4</xdr:col>
      <xdr:colOff>190500</xdr:colOff>
      <xdr:row>43</xdr:row>
      <xdr:rowOff>104775</xdr:rowOff>
    </xdr:from>
    <xdr:to>
      <xdr:col>7</xdr:col>
      <xdr:colOff>19050</xdr:colOff>
      <xdr:row>44</xdr:row>
      <xdr:rowOff>171450</xdr:rowOff>
    </xdr:to>
    <xdr:sp macro="" textlink="Analysis!T37">
      <xdr:nvSpPr>
        <xdr:cNvPr id="101" name="TextBox 100">
          <a:extLst>
            <a:ext uri="{FF2B5EF4-FFF2-40B4-BE49-F238E27FC236}">
              <a16:creationId xmlns:a16="http://schemas.microsoft.com/office/drawing/2014/main" id="{00000000-0008-0000-0100-000065000000}"/>
            </a:ext>
          </a:extLst>
        </xdr:cNvPr>
        <xdr:cNvSpPr txBox="1"/>
      </xdr:nvSpPr>
      <xdr:spPr>
        <a:xfrm>
          <a:off x="2628900" y="8296275"/>
          <a:ext cx="16573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none" strike="noStrike">
              <a:solidFill>
                <a:sysClr val="windowText" lastClr="000000"/>
              </a:solidFill>
              <a:latin typeface="Calibri"/>
              <a:ea typeface="+mn-ea"/>
              <a:cs typeface="Calibri"/>
            </a:rPr>
            <a:t>The </a:t>
          </a:r>
          <a:fld id="{BBC95EEA-E9FF-4BE1-A562-83730621D6EC}" type="TxLink">
            <a:rPr lang="en-US" sz="1200" b="1" i="0" u="none" strike="noStrike">
              <a:solidFill>
                <a:sysClr val="windowText" lastClr="000000"/>
              </a:solidFill>
              <a:latin typeface="Calibri"/>
              <a:ea typeface="+mn-ea"/>
              <a:cs typeface="Calibri"/>
            </a:rPr>
            <a:pPr marL="0" indent="0"/>
            <a:t>50 Plus</a:t>
          </a:fld>
          <a:r>
            <a:rPr lang="en-US" sz="1200" b="1" i="0" u="none" strike="noStrike">
              <a:solidFill>
                <a:sysClr val="windowText" lastClr="000000"/>
              </a:solidFill>
              <a:latin typeface="Calibri"/>
              <a:ea typeface="+mn-ea"/>
              <a:cs typeface="Calibri"/>
            </a:rPr>
            <a:t> Age-Group</a:t>
          </a:r>
        </a:p>
      </xdr:txBody>
    </xdr:sp>
    <xdr:clientData/>
  </xdr:twoCellAnchor>
  <xdr:twoCellAnchor>
    <xdr:from>
      <xdr:col>5</xdr:col>
      <xdr:colOff>247650</xdr:colOff>
      <xdr:row>44</xdr:row>
      <xdr:rowOff>104775</xdr:rowOff>
    </xdr:from>
    <xdr:to>
      <xdr:col>7</xdr:col>
      <xdr:colOff>152400</xdr:colOff>
      <xdr:row>46</xdr:row>
      <xdr:rowOff>9525</xdr:rowOff>
    </xdr:to>
    <xdr:sp macro="" textlink="">
      <xdr:nvSpPr>
        <xdr:cNvPr id="102" name="TextBox 101">
          <a:extLst>
            <a:ext uri="{FF2B5EF4-FFF2-40B4-BE49-F238E27FC236}">
              <a16:creationId xmlns:a16="http://schemas.microsoft.com/office/drawing/2014/main" id="{00000000-0008-0000-0100-000066000000}"/>
            </a:ext>
          </a:extLst>
        </xdr:cNvPr>
        <xdr:cNvSpPr txBox="1"/>
      </xdr:nvSpPr>
      <xdr:spPr>
        <a:xfrm>
          <a:off x="3295650" y="8486775"/>
          <a:ext cx="11239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none" strike="noStrike">
              <a:solidFill>
                <a:sysClr val="windowText" lastClr="000000"/>
              </a:solidFill>
              <a:latin typeface="Calibri"/>
              <a:ea typeface="+mn-ea"/>
              <a:cs typeface="Calibri"/>
            </a:rPr>
            <a:t>Contributed</a:t>
          </a:r>
        </a:p>
      </xdr:txBody>
    </xdr:sp>
    <xdr:clientData/>
  </xdr:twoCellAnchor>
  <xdr:twoCellAnchor>
    <xdr:from>
      <xdr:col>5</xdr:col>
      <xdr:colOff>419100</xdr:colOff>
      <xdr:row>45</xdr:row>
      <xdr:rowOff>142875</xdr:rowOff>
    </xdr:from>
    <xdr:to>
      <xdr:col>7</xdr:col>
      <xdr:colOff>47625</xdr:colOff>
      <xdr:row>47</xdr:row>
      <xdr:rowOff>38100</xdr:rowOff>
    </xdr:to>
    <xdr:sp macro="" textlink="Analysis!T36">
      <xdr:nvSpPr>
        <xdr:cNvPr id="105" name="TextBox 104">
          <a:extLst>
            <a:ext uri="{FF2B5EF4-FFF2-40B4-BE49-F238E27FC236}">
              <a16:creationId xmlns:a16="http://schemas.microsoft.com/office/drawing/2014/main" id="{00000000-0008-0000-0100-000069000000}"/>
            </a:ext>
          </a:extLst>
        </xdr:cNvPr>
        <xdr:cNvSpPr txBox="1"/>
      </xdr:nvSpPr>
      <xdr:spPr>
        <a:xfrm>
          <a:off x="3467100" y="8715375"/>
          <a:ext cx="847725" cy="2762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CCC2CB8-47BC-4F4C-A499-4F1D9A8E816E}" type="TxLink">
            <a:rPr lang="en-US" sz="1600" b="1" i="0" u="none" strike="noStrike">
              <a:solidFill>
                <a:srgbClr val="00B0F0"/>
              </a:solidFill>
              <a:latin typeface="Calibri"/>
              <a:ea typeface="+mn-ea"/>
              <a:cs typeface="Calibri"/>
            </a:rPr>
            <a:pPr marL="0" indent="0"/>
            <a:t>57.66%</a:t>
          </a:fld>
          <a:endParaRPr lang="en-US" sz="1600" b="1" i="0" u="none" strike="noStrike">
            <a:solidFill>
              <a:srgbClr val="00B0F0"/>
            </a:solidFill>
            <a:latin typeface="Calibri"/>
            <a:ea typeface="+mn-ea"/>
            <a:cs typeface="Calibri"/>
          </a:endParaRPr>
        </a:p>
      </xdr:txBody>
    </xdr:sp>
    <xdr:clientData/>
  </xdr:twoCellAnchor>
  <xdr:twoCellAnchor>
    <xdr:from>
      <xdr:col>7</xdr:col>
      <xdr:colOff>228598</xdr:colOff>
      <xdr:row>43</xdr:row>
      <xdr:rowOff>38100</xdr:rowOff>
    </xdr:from>
    <xdr:to>
      <xdr:col>14</xdr:col>
      <xdr:colOff>9525</xdr:colOff>
      <xdr:row>54</xdr:row>
      <xdr:rowOff>114300</xdr:rowOff>
    </xdr:to>
    <xdr:sp macro="" textlink="">
      <xdr:nvSpPr>
        <xdr:cNvPr id="109" name="Rectangle: Rounded Corners 108">
          <a:extLst>
            <a:ext uri="{FF2B5EF4-FFF2-40B4-BE49-F238E27FC236}">
              <a16:creationId xmlns:a16="http://schemas.microsoft.com/office/drawing/2014/main" id="{00000000-0008-0000-0100-00006D000000}"/>
            </a:ext>
          </a:extLst>
        </xdr:cNvPr>
        <xdr:cNvSpPr/>
      </xdr:nvSpPr>
      <xdr:spPr>
        <a:xfrm>
          <a:off x="4495798" y="8229600"/>
          <a:ext cx="4048127" cy="2171700"/>
        </a:xfrm>
        <a:prstGeom prst="roundRect">
          <a:avLst>
            <a:gd name="adj" fmla="val 468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228599</xdr:colOff>
      <xdr:row>44</xdr:row>
      <xdr:rowOff>123825</xdr:rowOff>
    </xdr:from>
    <xdr:to>
      <xdr:col>12</xdr:col>
      <xdr:colOff>266700</xdr:colOff>
      <xdr:row>54</xdr:row>
      <xdr:rowOff>47625</xdr:rowOff>
    </xdr:to>
    <xdr:graphicFrame macro="">
      <xdr:nvGraphicFramePr>
        <xdr:cNvPr id="110" name="Chart 109">
          <a:extLst>
            <a:ext uri="{FF2B5EF4-FFF2-40B4-BE49-F238E27FC236}">
              <a16:creationId xmlns:a16="http://schemas.microsoft.com/office/drawing/2014/main" id="{00000000-0008-0000-0100-00006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371474</xdr:colOff>
      <xdr:row>43</xdr:row>
      <xdr:rowOff>114301</xdr:rowOff>
    </xdr:from>
    <xdr:to>
      <xdr:col>10</xdr:col>
      <xdr:colOff>438150</xdr:colOff>
      <xdr:row>45</xdr:row>
      <xdr:rowOff>1</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4638674" y="8305801"/>
          <a:ext cx="18954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 5 Customers By </a:t>
          </a:r>
          <a:r>
            <a:rPr lang="en-US" sz="1100" b="1">
              <a:solidFill>
                <a:sysClr val="windowText" lastClr="000000"/>
              </a:solidFill>
            </a:rPr>
            <a:t>Revenue</a:t>
          </a:r>
        </a:p>
      </xdr:txBody>
    </xdr:sp>
    <xdr:clientData/>
  </xdr:twoCellAnchor>
  <xdr:twoCellAnchor>
    <xdr:from>
      <xdr:col>11</xdr:col>
      <xdr:colOff>561976</xdr:colOff>
      <xdr:row>44</xdr:row>
      <xdr:rowOff>142875</xdr:rowOff>
    </xdr:from>
    <xdr:to>
      <xdr:col>13</xdr:col>
      <xdr:colOff>533400</xdr:colOff>
      <xdr:row>48</xdr:row>
      <xdr:rowOff>57151</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7267576" y="8524875"/>
          <a:ext cx="1190624" cy="676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a:t>
          </a:r>
          <a:r>
            <a:rPr lang="en-US" sz="1100" baseline="0"/>
            <a:t> Top 5 Customers Contributes to</a:t>
          </a:r>
          <a:endParaRPr lang="en-US" sz="1100"/>
        </a:p>
      </xdr:txBody>
    </xdr:sp>
    <xdr:clientData/>
  </xdr:twoCellAnchor>
  <xdr:twoCellAnchor>
    <xdr:from>
      <xdr:col>12</xdr:col>
      <xdr:colOff>47625</xdr:colOff>
      <xdr:row>47</xdr:row>
      <xdr:rowOff>152400</xdr:rowOff>
    </xdr:from>
    <xdr:to>
      <xdr:col>13</xdr:col>
      <xdr:colOff>142875</xdr:colOff>
      <xdr:row>49</xdr:row>
      <xdr:rowOff>76200</xdr:rowOff>
    </xdr:to>
    <xdr:sp macro="" textlink="Analysis!Z42">
      <xdr:nvSpPr>
        <xdr:cNvPr id="108" name="TextBox 107">
          <a:extLst>
            <a:ext uri="{FF2B5EF4-FFF2-40B4-BE49-F238E27FC236}">
              <a16:creationId xmlns:a16="http://schemas.microsoft.com/office/drawing/2014/main" id="{00000000-0008-0000-0100-00006C000000}"/>
            </a:ext>
          </a:extLst>
        </xdr:cNvPr>
        <xdr:cNvSpPr txBox="1"/>
      </xdr:nvSpPr>
      <xdr:spPr>
        <a:xfrm>
          <a:off x="7362825" y="9105900"/>
          <a:ext cx="704850" cy="3048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0C9CF6B-277F-43E3-9063-BAA36AD59B07}" type="TxLink">
            <a:rPr lang="en-US" sz="1600" b="1" i="0" u="none" strike="noStrike">
              <a:solidFill>
                <a:srgbClr val="00B0F0"/>
              </a:solidFill>
              <a:latin typeface="Calibri"/>
              <a:ea typeface="+mn-ea"/>
              <a:cs typeface="Calibri"/>
            </a:rPr>
            <a:pPr marL="0" indent="0"/>
            <a:t>28.26%</a:t>
          </a:fld>
          <a:endParaRPr lang="en-US" sz="1600" b="1" i="0" u="none" strike="noStrike">
            <a:solidFill>
              <a:srgbClr val="00B0F0"/>
            </a:solidFill>
            <a:latin typeface="Calibri"/>
            <a:ea typeface="+mn-ea"/>
            <a:cs typeface="Calibri"/>
          </a:endParaRPr>
        </a:p>
      </xdr:txBody>
    </xdr:sp>
    <xdr:clientData/>
  </xdr:twoCellAnchor>
  <xdr:twoCellAnchor>
    <xdr:from>
      <xdr:col>11</xdr:col>
      <xdr:colOff>428625</xdr:colOff>
      <xdr:row>49</xdr:row>
      <xdr:rowOff>123825</xdr:rowOff>
    </xdr:from>
    <xdr:to>
      <xdr:col>13</xdr:col>
      <xdr:colOff>438150</xdr:colOff>
      <xdr:row>51</xdr:row>
      <xdr:rowOff>85725</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7134225" y="9458325"/>
          <a:ext cx="12287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Of Total Revenue</a:t>
          </a:r>
        </a:p>
      </xdr:txBody>
    </xdr:sp>
    <xdr:clientData/>
  </xdr:twoCellAnchor>
  <xdr:twoCellAnchor>
    <xdr:from>
      <xdr:col>5</xdr:col>
      <xdr:colOff>28575</xdr:colOff>
      <xdr:row>47</xdr:row>
      <xdr:rowOff>47625</xdr:rowOff>
    </xdr:from>
    <xdr:to>
      <xdr:col>7</xdr:col>
      <xdr:colOff>152400</xdr:colOff>
      <xdr:row>48</xdr:row>
      <xdr:rowOff>114300</xdr:rowOff>
    </xdr:to>
    <xdr:sp macro="" textlink="Analysis!T37">
      <xdr:nvSpPr>
        <xdr:cNvPr id="115" name="TextBox 114">
          <a:extLst>
            <a:ext uri="{FF2B5EF4-FFF2-40B4-BE49-F238E27FC236}">
              <a16:creationId xmlns:a16="http://schemas.microsoft.com/office/drawing/2014/main" id="{00000000-0008-0000-0100-000073000000}"/>
            </a:ext>
          </a:extLst>
        </xdr:cNvPr>
        <xdr:cNvSpPr txBox="1"/>
      </xdr:nvSpPr>
      <xdr:spPr>
        <a:xfrm>
          <a:off x="3076575" y="9001125"/>
          <a:ext cx="13430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none" strike="noStrike">
              <a:solidFill>
                <a:sysClr val="windowText" lastClr="000000"/>
              </a:solidFill>
              <a:latin typeface="Calibri"/>
              <a:ea typeface="+mn-ea"/>
              <a:cs typeface="Calibri"/>
            </a:rPr>
            <a:t>Of</a:t>
          </a:r>
          <a:r>
            <a:rPr lang="en-US" sz="1200" b="1" i="0" u="none" strike="noStrike" baseline="0">
              <a:solidFill>
                <a:sysClr val="windowText" lastClr="000000"/>
              </a:solidFill>
              <a:latin typeface="Calibri"/>
              <a:ea typeface="+mn-ea"/>
              <a:cs typeface="Calibri"/>
            </a:rPr>
            <a:t> Total Revenue</a:t>
          </a:r>
          <a:endParaRPr lang="en-US" sz="1200" b="1" i="0" u="none" strike="noStrike">
            <a:solidFill>
              <a:sysClr val="windowText" lastClr="000000"/>
            </a:solidFill>
            <a:latin typeface="Calibri"/>
            <a:ea typeface="+mn-ea"/>
            <a:cs typeface="Calibri"/>
          </a:endParaRPr>
        </a:p>
      </xdr:txBody>
    </xdr:sp>
    <xdr:clientData/>
  </xdr:twoCellAnchor>
  <xdr:twoCellAnchor>
    <xdr:from>
      <xdr:col>14</xdr:col>
      <xdr:colOff>66675</xdr:colOff>
      <xdr:row>42</xdr:row>
      <xdr:rowOff>190499</xdr:rowOff>
    </xdr:from>
    <xdr:to>
      <xdr:col>20</xdr:col>
      <xdr:colOff>590550</xdr:colOff>
      <xdr:row>54</xdr:row>
      <xdr:rowOff>104774</xdr:rowOff>
    </xdr:to>
    <xdr:sp macro="" textlink="">
      <xdr:nvSpPr>
        <xdr:cNvPr id="116" name="Rectangle: Rounded Corners 115">
          <a:extLst>
            <a:ext uri="{FF2B5EF4-FFF2-40B4-BE49-F238E27FC236}">
              <a16:creationId xmlns:a16="http://schemas.microsoft.com/office/drawing/2014/main" id="{00000000-0008-0000-0100-000074000000}"/>
            </a:ext>
          </a:extLst>
        </xdr:cNvPr>
        <xdr:cNvSpPr/>
      </xdr:nvSpPr>
      <xdr:spPr>
        <a:xfrm>
          <a:off x="8601075" y="8191499"/>
          <a:ext cx="4181475" cy="2200275"/>
        </a:xfrm>
        <a:prstGeom prst="roundRect">
          <a:avLst>
            <a:gd name="adj" fmla="val 468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142875</xdr:colOff>
      <xdr:row>45</xdr:row>
      <xdr:rowOff>66674</xdr:rowOff>
    </xdr:from>
    <xdr:to>
      <xdr:col>20</xdr:col>
      <xdr:colOff>447675</xdr:colOff>
      <xdr:row>54</xdr:row>
      <xdr:rowOff>38099</xdr:rowOff>
    </xdr:to>
    <xdr:graphicFrame macro="">
      <xdr:nvGraphicFramePr>
        <xdr:cNvPr id="117" name="Chart 116">
          <a:extLst>
            <a:ext uri="{FF2B5EF4-FFF2-40B4-BE49-F238E27FC236}">
              <a16:creationId xmlns:a16="http://schemas.microsoft.com/office/drawing/2014/main" id="{00000000-0008-0000-0100-00007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19049</xdr:colOff>
      <xdr:row>43</xdr:row>
      <xdr:rowOff>76201</xdr:rowOff>
    </xdr:from>
    <xdr:to>
      <xdr:col>15</xdr:col>
      <xdr:colOff>457200</xdr:colOff>
      <xdr:row>44</xdr:row>
      <xdr:rowOff>152400</xdr:rowOff>
    </xdr:to>
    <xdr:sp macro="" textlink="Analysis!AA71">
      <xdr:nvSpPr>
        <xdr:cNvPr id="112" name="TextBox 111">
          <a:extLst>
            <a:ext uri="{FF2B5EF4-FFF2-40B4-BE49-F238E27FC236}">
              <a16:creationId xmlns:a16="http://schemas.microsoft.com/office/drawing/2014/main" id="{00000000-0008-0000-0100-000070000000}"/>
            </a:ext>
          </a:extLst>
        </xdr:cNvPr>
        <xdr:cNvSpPr txBox="1"/>
      </xdr:nvSpPr>
      <xdr:spPr>
        <a:xfrm>
          <a:off x="8553449" y="8267701"/>
          <a:ext cx="1047751"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EB49BE1-0C97-453C-8541-F704B0BD202D}" type="TxLink">
            <a:rPr lang="en-US" sz="1200" b="1" i="0" u="none" strike="noStrike">
              <a:solidFill>
                <a:sysClr val="windowText" lastClr="000000"/>
              </a:solidFill>
              <a:latin typeface="Calibri"/>
              <a:ea typeface="+mn-ea"/>
              <a:cs typeface="Calibri"/>
            </a:rPr>
            <a:pPr marL="0" indent="0"/>
            <a:t>Australia</a:t>
          </a:fld>
          <a:endParaRPr lang="en-US" sz="1200" b="1" i="0" u="none" strike="noStrike">
            <a:solidFill>
              <a:sysClr val="windowText" lastClr="000000"/>
            </a:solidFill>
            <a:latin typeface="Calibri"/>
            <a:ea typeface="+mn-ea"/>
            <a:cs typeface="Calibri"/>
          </a:endParaRPr>
        </a:p>
      </xdr:txBody>
    </xdr:sp>
    <xdr:clientData/>
  </xdr:twoCellAnchor>
  <xdr:twoCellAnchor>
    <xdr:from>
      <xdr:col>15</xdr:col>
      <xdr:colOff>295275</xdr:colOff>
      <xdr:row>43</xdr:row>
      <xdr:rowOff>76200</xdr:rowOff>
    </xdr:from>
    <xdr:to>
      <xdr:col>15</xdr:col>
      <xdr:colOff>542925</xdr:colOff>
      <xdr:row>44</xdr:row>
      <xdr:rowOff>104775</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9439275" y="8267700"/>
          <a:ext cx="2476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none" strike="noStrike">
              <a:solidFill>
                <a:sysClr val="windowText" lastClr="000000"/>
              </a:solidFill>
              <a:latin typeface="Calibri"/>
              <a:ea typeface="+mn-ea"/>
              <a:cs typeface="Calibri"/>
            </a:rPr>
            <a:t>&amp;</a:t>
          </a:r>
        </a:p>
      </xdr:txBody>
    </xdr:sp>
    <xdr:clientData/>
  </xdr:twoCellAnchor>
  <xdr:twoCellAnchor>
    <xdr:from>
      <xdr:col>15</xdr:col>
      <xdr:colOff>485776</xdr:colOff>
      <xdr:row>43</xdr:row>
      <xdr:rowOff>57150</xdr:rowOff>
    </xdr:from>
    <xdr:to>
      <xdr:col>17</xdr:col>
      <xdr:colOff>304800</xdr:colOff>
      <xdr:row>44</xdr:row>
      <xdr:rowOff>114300</xdr:rowOff>
    </xdr:to>
    <xdr:sp macro="" textlink="Analysis!AA72">
      <xdr:nvSpPr>
        <xdr:cNvPr id="114" name="TextBox 113">
          <a:extLst>
            <a:ext uri="{FF2B5EF4-FFF2-40B4-BE49-F238E27FC236}">
              <a16:creationId xmlns:a16="http://schemas.microsoft.com/office/drawing/2014/main" id="{00000000-0008-0000-0100-000072000000}"/>
            </a:ext>
          </a:extLst>
        </xdr:cNvPr>
        <xdr:cNvSpPr txBox="1"/>
      </xdr:nvSpPr>
      <xdr:spPr>
        <a:xfrm>
          <a:off x="9629776" y="8248650"/>
          <a:ext cx="1038224"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00E0F60-50FF-4A91-9F60-33CE1FD71B90}" type="TxLink">
            <a:rPr lang="en-US" sz="1200" b="1" i="0" u="none" strike="noStrike">
              <a:solidFill>
                <a:sysClr val="windowText" lastClr="000000"/>
              </a:solidFill>
              <a:latin typeface="Calibri"/>
              <a:ea typeface="+mn-ea"/>
              <a:cs typeface="Calibri"/>
            </a:rPr>
            <a:pPr marL="0" indent="0"/>
            <a:t>United States</a:t>
          </a:fld>
          <a:endParaRPr lang="en-US" sz="1200" b="1" i="0" u="none" strike="noStrike">
            <a:solidFill>
              <a:sysClr val="windowText" lastClr="000000"/>
            </a:solidFill>
            <a:latin typeface="Calibri"/>
            <a:ea typeface="+mn-ea"/>
            <a:cs typeface="Calibri"/>
          </a:endParaRPr>
        </a:p>
      </xdr:txBody>
    </xdr:sp>
    <xdr:clientData/>
  </xdr:twoCellAnchor>
  <xdr:twoCellAnchor>
    <xdr:from>
      <xdr:col>17</xdr:col>
      <xdr:colOff>171449</xdr:colOff>
      <xdr:row>43</xdr:row>
      <xdr:rowOff>57150</xdr:rowOff>
    </xdr:from>
    <xdr:to>
      <xdr:col>19</xdr:col>
      <xdr:colOff>142874</xdr:colOff>
      <xdr:row>44</xdr:row>
      <xdr:rowOff>85725</xdr:rowOff>
    </xdr:to>
    <xdr:sp macro="" textlink="">
      <xdr:nvSpPr>
        <xdr:cNvPr id="118" name="TextBox 117">
          <a:extLst>
            <a:ext uri="{FF2B5EF4-FFF2-40B4-BE49-F238E27FC236}">
              <a16:creationId xmlns:a16="http://schemas.microsoft.com/office/drawing/2014/main" id="{00000000-0008-0000-0100-000076000000}"/>
            </a:ext>
          </a:extLst>
        </xdr:cNvPr>
        <xdr:cNvSpPr txBox="1"/>
      </xdr:nvSpPr>
      <xdr:spPr>
        <a:xfrm>
          <a:off x="10534649" y="8248650"/>
          <a:ext cx="119062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none" strike="noStrike">
              <a:solidFill>
                <a:sysClr val="windowText" lastClr="000000"/>
              </a:solidFill>
              <a:latin typeface="Calibri"/>
              <a:ea typeface="+mn-ea"/>
              <a:cs typeface="Calibri"/>
            </a:rPr>
            <a:t>Contributed To</a:t>
          </a:r>
        </a:p>
      </xdr:txBody>
    </xdr:sp>
    <xdr:clientData/>
  </xdr:twoCellAnchor>
  <xdr:twoCellAnchor>
    <xdr:from>
      <xdr:col>19</xdr:col>
      <xdr:colOff>19050</xdr:colOff>
      <xdr:row>43</xdr:row>
      <xdr:rowOff>19049</xdr:rowOff>
    </xdr:from>
    <xdr:to>
      <xdr:col>19</xdr:col>
      <xdr:colOff>581025</xdr:colOff>
      <xdr:row>44</xdr:row>
      <xdr:rowOff>142874</xdr:rowOff>
    </xdr:to>
    <xdr:sp macro="" textlink="Analysis!AC76">
      <xdr:nvSpPr>
        <xdr:cNvPr id="119" name="TextBox 118">
          <a:extLst>
            <a:ext uri="{FF2B5EF4-FFF2-40B4-BE49-F238E27FC236}">
              <a16:creationId xmlns:a16="http://schemas.microsoft.com/office/drawing/2014/main" id="{00000000-0008-0000-0100-000077000000}"/>
            </a:ext>
          </a:extLst>
        </xdr:cNvPr>
        <xdr:cNvSpPr txBox="1"/>
      </xdr:nvSpPr>
      <xdr:spPr>
        <a:xfrm>
          <a:off x="11601450" y="8210549"/>
          <a:ext cx="561975"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05EF976-D725-4756-A34A-C57DC870DEBF}" type="TxLink">
            <a:rPr lang="en-US" sz="1600" b="1" i="0" u="none" strike="noStrike">
              <a:solidFill>
                <a:srgbClr val="00B0F0"/>
              </a:solidFill>
              <a:latin typeface="Calibri"/>
              <a:ea typeface="+mn-ea"/>
              <a:cs typeface="Calibri"/>
            </a:rPr>
            <a:pPr marL="0" indent="0"/>
            <a:t>63%</a:t>
          </a:fld>
          <a:endParaRPr lang="en-US" sz="1600" b="1" i="0" u="none" strike="noStrike">
            <a:solidFill>
              <a:srgbClr val="00B0F0"/>
            </a:solidFill>
            <a:latin typeface="Calibri"/>
            <a:ea typeface="+mn-ea"/>
            <a:cs typeface="Calibri"/>
          </a:endParaRPr>
        </a:p>
      </xdr:txBody>
    </xdr:sp>
    <xdr:clientData/>
  </xdr:twoCellAnchor>
  <xdr:twoCellAnchor>
    <xdr:from>
      <xdr:col>19</xdr:col>
      <xdr:colOff>438151</xdr:colOff>
      <xdr:row>43</xdr:row>
      <xdr:rowOff>28575</xdr:rowOff>
    </xdr:from>
    <xdr:to>
      <xdr:col>21</xdr:col>
      <xdr:colOff>57151</xdr:colOff>
      <xdr:row>44</xdr:row>
      <xdr:rowOff>133350</xdr:rowOff>
    </xdr:to>
    <xdr:sp macro="" textlink="">
      <xdr:nvSpPr>
        <xdr:cNvPr id="123" name="TextBox 122">
          <a:extLst>
            <a:ext uri="{FF2B5EF4-FFF2-40B4-BE49-F238E27FC236}">
              <a16:creationId xmlns:a16="http://schemas.microsoft.com/office/drawing/2014/main" id="{00000000-0008-0000-0100-00007B000000}"/>
            </a:ext>
          </a:extLst>
        </xdr:cNvPr>
        <xdr:cNvSpPr txBox="1"/>
      </xdr:nvSpPr>
      <xdr:spPr>
        <a:xfrm>
          <a:off x="12020551" y="8220075"/>
          <a:ext cx="8382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none" strike="noStrike">
              <a:solidFill>
                <a:sysClr val="windowText" lastClr="000000"/>
              </a:solidFill>
              <a:latin typeface="Calibri"/>
              <a:ea typeface="+mn-ea"/>
              <a:cs typeface="Calibri"/>
            </a:rPr>
            <a:t> Revenue</a:t>
          </a:r>
        </a:p>
      </xdr:txBody>
    </xdr:sp>
    <xdr:clientData/>
  </xdr:twoCellAnchor>
  <xdr:twoCellAnchor>
    <xdr:from>
      <xdr:col>12</xdr:col>
      <xdr:colOff>200025</xdr:colOff>
      <xdr:row>0</xdr:row>
      <xdr:rowOff>142876</xdr:rowOff>
    </xdr:from>
    <xdr:to>
      <xdr:col>15</xdr:col>
      <xdr:colOff>161925</xdr:colOff>
      <xdr:row>2</xdr:row>
      <xdr:rowOff>47625</xdr:rowOff>
    </xdr:to>
    <xdr:sp macro="" textlink="">
      <xdr:nvSpPr>
        <xdr:cNvPr id="120" name="TextBox 119">
          <a:extLst>
            <a:ext uri="{FF2B5EF4-FFF2-40B4-BE49-F238E27FC236}">
              <a16:creationId xmlns:a16="http://schemas.microsoft.com/office/drawing/2014/main" id="{00000000-0008-0000-0100-000078000000}"/>
            </a:ext>
          </a:extLst>
        </xdr:cNvPr>
        <xdr:cNvSpPr txBox="1"/>
      </xdr:nvSpPr>
      <xdr:spPr>
        <a:xfrm>
          <a:off x="7515225" y="142876"/>
          <a:ext cx="1790700"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00B0F0"/>
              </a:solidFill>
            </a:rPr>
            <a:t>Unique</a:t>
          </a:r>
          <a:r>
            <a:rPr lang="en-US" sz="1100" b="1" baseline="0">
              <a:solidFill>
                <a:srgbClr val="00B0F0"/>
              </a:solidFill>
            </a:rPr>
            <a:t> Analytics </a:t>
          </a:r>
          <a:r>
            <a:rPr lang="en-US" sz="1100" b="1" baseline="0">
              <a:solidFill>
                <a:srgbClr val="FF0000"/>
              </a:solidFill>
            </a:rPr>
            <a:t>&amp; </a:t>
          </a:r>
          <a:r>
            <a:rPr lang="en-US" sz="1100" b="1" baseline="0">
              <a:solidFill>
                <a:schemeClr val="bg1"/>
              </a:solidFill>
            </a:rPr>
            <a:t>Designs</a:t>
          </a:r>
          <a:endParaRPr lang="en-US" sz="1100" b="1">
            <a:solidFill>
              <a:schemeClr val="bg1"/>
            </a:solidFill>
          </a:endParaRPr>
        </a:p>
      </xdr:txBody>
    </xdr:sp>
    <xdr:clientData/>
  </xdr:twoCellAnchor>
  <xdr:twoCellAnchor>
    <xdr:from>
      <xdr:col>8</xdr:col>
      <xdr:colOff>19050</xdr:colOff>
      <xdr:row>1</xdr:row>
      <xdr:rowOff>1</xdr:rowOff>
    </xdr:from>
    <xdr:to>
      <xdr:col>9</xdr:col>
      <xdr:colOff>409575</xdr:colOff>
      <xdr:row>2</xdr:row>
      <xdr:rowOff>57151</xdr:rowOff>
    </xdr:to>
    <xdr:sp macro="[0]!ClearFilter" textlink="">
      <xdr:nvSpPr>
        <xdr:cNvPr id="121" name="TextBox 120">
          <a:extLst>
            <a:ext uri="{FF2B5EF4-FFF2-40B4-BE49-F238E27FC236}">
              <a16:creationId xmlns:a16="http://schemas.microsoft.com/office/drawing/2014/main" id="{00000000-0008-0000-0100-000079000000}"/>
            </a:ext>
          </a:extLst>
        </xdr:cNvPr>
        <xdr:cNvSpPr txBox="1"/>
      </xdr:nvSpPr>
      <xdr:spPr>
        <a:xfrm>
          <a:off x="4895850" y="190501"/>
          <a:ext cx="1000125" cy="24765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Clear Filter</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0.02377</cdr:x>
      <cdr:y>0.05189</cdr:y>
    </cdr:from>
    <cdr:to>
      <cdr:x>0.27057</cdr:x>
      <cdr:y>0.19811</cdr:y>
    </cdr:to>
    <cdr:sp macro="" textlink="">
      <cdr:nvSpPr>
        <cdr:cNvPr id="2" name="TextBox 1">
          <a:extLst xmlns:a="http://schemas.openxmlformats.org/drawingml/2006/main">
            <a:ext uri="{FF2B5EF4-FFF2-40B4-BE49-F238E27FC236}">
              <a16:creationId xmlns:a16="http://schemas.microsoft.com/office/drawing/2014/main" id="{901033D3-B2AC-4C5A-BC5E-CB8A6E26A253}"/>
            </a:ext>
          </a:extLst>
        </cdr:cNvPr>
        <cdr:cNvSpPr txBox="1"/>
      </cdr:nvSpPr>
      <cdr:spPr>
        <a:xfrm xmlns:a="http://schemas.openxmlformats.org/drawingml/2006/main">
          <a:off x="123824" y="104775"/>
          <a:ext cx="12858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3.xml><?xml version="1.0" encoding="utf-8"?>
<c:userShapes xmlns:c="http://schemas.openxmlformats.org/drawingml/2006/chart">
  <cdr:relSizeAnchor xmlns:cdr="http://schemas.openxmlformats.org/drawingml/2006/chartDrawing">
    <cdr:from>
      <cdr:x>0.02588</cdr:x>
      <cdr:y>0.04188</cdr:y>
    </cdr:from>
    <cdr:to>
      <cdr:x>0.16941</cdr:x>
      <cdr:y>0.19372</cdr:y>
    </cdr:to>
    <cdr:sp macro="" textlink="">
      <cdr:nvSpPr>
        <cdr:cNvPr id="2" name="TextBox 1">
          <a:extLst xmlns:a="http://schemas.openxmlformats.org/drawingml/2006/main">
            <a:ext uri="{FF2B5EF4-FFF2-40B4-BE49-F238E27FC236}">
              <a16:creationId xmlns:a16="http://schemas.microsoft.com/office/drawing/2014/main" id="{8FE3E9D9-3DF0-402F-BAE1-33EBE03BD44D}"/>
            </a:ext>
          </a:extLst>
        </cdr:cNvPr>
        <cdr:cNvSpPr txBox="1"/>
      </cdr:nvSpPr>
      <cdr:spPr>
        <a:xfrm xmlns:a="http://schemas.openxmlformats.org/drawingml/2006/main">
          <a:off x="104776" y="76199"/>
          <a:ext cx="581025" cy="2762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xdr:col>
      <xdr:colOff>19050</xdr:colOff>
      <xdr:row>0</xdr:row>
      <xdr:rowOff>104775</xdr:rowOff>
    </xdr:from>
    <xdr:to>
      <xdr:col>15</xdr:col>
      <xdr:colOff>123825</xdr:colOff>
      <xdr:row>5</xdr:row>
      <xdr:rowOff>38100</xdr:rowOff>
    </xdr:to>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628650" y="104775"/>
          <a:ext cx="8639175" cy="885825"/>
        </a:xfrm>
        <a:prstGeom prst="roundRect">
          <a:avLst>
            <a:gd name="adj" fmla="val 8065"/>
          </a:avLst>
        </a:prstGeom>
        <a:solidFill>
          <a:schemeClr val="tx1">
            <a:lumMod val="85000"/>
            <a:lumOff val="15000"/>
          </a:schemeClr>
        </a:solidFill>
        <a:ln>
          <a:solidFill>
            <a:schemeClr val="tx1">
              <a:lumMod val="85000"/>
              <a:lumOff val="15000"/>
            </a:schemeClr>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3</xdr:row>
      <xdr:rowOff>38099</xdr:rowOff>
    </xdr:from>
    <xdr:to>
      <xdr:col>2</xdr:col>
      <xdr:colOff>342901</xdr:colOff>
      <xdr:row>9</xdr:row>
      <xdr:rowOff>123825</xdr:rowOff>
    </xdr:to>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104775" y="609599"/>
          <a:ext cx="1457326" cy="1228726"/>
        </a:xfrm>
        <a:prstGeom prst="roundRect">
          <a:avLst>
            <a:gd name="adj" fmla="val 8746"/>
          </a:avLst>
        </a:prstGeom>
        <a:solidFill>
          <a:srgbClr val="00B0F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381001</xdr:colOff>
      <xdr:row>3</xdr:row>
      <xdr:rowOff>47623</xdr:rowOff>
    </xdr:from>
    <xdr:to>
      <xdr:col>16</xdr:col>
      <xdr:colOff>57151</xdr:colOff>
      <xdr:row>9</xdr:row>
      <xdr:rowOff>180974</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8305801" y="619123"/>
          <a:ext cx="1504950" cy="1276351"/>
        </a:xfrm>
        <a:prstGeom prst="roundRect">
          <a:avLst>
            <a:gd name="adj" fmla="val 8746"/>
          </a:avLst>
        </a:prstGeom>
        <a:solidFill>
          <a:srgbClr val="00B0F0"/>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47625</xdr:colOff>
      <xdr:row>3</xdr:row>
      <xdr:rowOff>47624</xdr:rowOff>
    </xdr:from>
    <xdr:to>
      <xdr:col>10</xdr:col>
      <xdr:colOff>457200</xdr:colOff>
      <xdr:row>9</xdr:row>
      <xdr:rowOff>152400</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4924425" y="619124"/>
          <a:ext cx="1628775" cy="1247776"/>
        </a:xfrm>
        <a:prstGeom prst="roundRect">
          <a:avLst>
            <a:gd name="adj" fmla="val 8746"/>
          </a:avLst>
        </a:prstGeom>
        <a:solidFill>
          <a:srgbClr val="00B0F0"/>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581025</xdr:colOff>
      <xdr:row>3</xdr:row>
      <xdr:rowOff>47623</xdr:rowOff>
    </xdr:from>
    <xdr:to>
      <xdr:col>13</xdr:col>
      <xdr:colOff>257175</xdr:colOff>
      <xdr:row>9</xdr:row>
      <xdr:rowOff>180974</xdr:rowOff>
    </xdr:to>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6677025" y="619123"/>
          <a:ext cx="1504950" cy="1276351"/>
        </a:xfrm>
        <a:prstGeom prst="roundRect">
          <a:avLst>
            <a:gd name="adj" fmla="val 8746"/>
          </a:avLst>
        </a:prstGeom>
        <a:solidFill>
          <a:srgbClr val="00B0F0"/>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333374</xdr:colOff>
      <xdr:row>3</xdr:row>
      <xdr:rowOff>104775</xdr:rowOff>
    </xdr:from>
    <xdr:to>
      <xdr:col>2</xdr:col>
      <xdr:colOff>133349</xdr:colOff>
      <xdr:row>5</xdr:row>
      <xdr:rowOff>9525</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333374" y="676275"/>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Revenue</a:t>
          </a:r>
          <a:endParaRPr lang="en-US" sz="1100" b="1"/>
        </a:p>
        <a:p>
          <a:endParaRPr lang="en-US" sz="1100"/>
        </a:p>
      </xdr:txBody>
    </xdr:sp>
    <xdr:clientData/>
  </xdr:twoCellAnchor>
  <xdr:twoCellAnchor>
    <xdr:from>
      <xdr:col>3</xdr:col>
      <xdr:colOff>219074</xdr:colOff>
      <xdr:row>3</xdr:row>
      <xdr:rowOff>104775</xdr:rowOff>
    </xdr:from>
    <xdr:to>
      <xdr:col>5</xdr:col>
      <xdr:colOff>19049</xdr:colOff>
      <xdr:row>5</xdr:row>
      <xdr:rowOff>9525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2047874" y="676275"/>
          <a:ext cx="101917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Profit</a:t>
          </a:r>
        </a:p>
      </xdr:txBody>
    </xdr:sp>
    <xdr:clientData/>
  </xdr:twoCellAnchor>
  <xdr:twoCellAnchor>
    <xdr:from>
      <xdr:col>8</xdr:col>
      <xdr:colOff>219075</xdr:colOff>
      <xdr:row>3</xdr:row>
      <xdr:rowOff>123825</xdr:rowOff>
    </xdr:from>
    <xdr:to>
      <xdr:col>10</xdr:col>
      <xdr:colOff>238125</xdr:colOff>
      <xdr:row>5</xdr:row>
      <xdr:rowOff>28575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5095875" y="695325"/>
          <a:ext cx="1238250"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Quantities</a:t>
          </a:r>
          <a:r>
            <a:rPr lang="en-US" sz="1100" b="1"/>
            <a:t> Sold</a:t>
          </a:r>
        </a:p>
      </xdr:txBody>
    </xdr:sp>
    <xdr:clientData/>
  </xdr:twoCellAnchor>
  <xdr:twoCellAnchor>
    <xdr:from>
      <xdr:col>11</xdr:col>
      <xdr:colOff>142874</xdr:colOff>
      <xdr:row>3</xdr:row>
      <xdr:rowOff>152400</xdr:rowOff>
    </xdr:from>
    <xdr:to>
      <xdr:col>12</xdr:col>
      <xdr:colOff>552449</xdr:colOff>
      <xdr:row>5</xdr:row>
      <xdr:rowOff>57150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6848474" y="723900"/>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Transactions</a:t>
          </a:r>
          <a:endParaRPr lang="en-US" sz="1100" b="1"/>
        </a:p>
      </xdr:txBody>
    </xdr:sp>
    <xdr:clientData/>
  </xdr:twoCellAnchor>
  <xdr:twoCellAnchor>
    <xdr:from>
      <xdr:col>13</xdr:col>
      <xdr:colOff>590549</xdr:colOff>
      <xdr:row>3</xdr:row>
      <xdr:rowOff>95250</xdr:rowOff>
    </xdr:from>
    <xdr:to>
      <xdr:col>15</xdr:col>
      <xdr:colOff>390524</xdr:colOff>
      <xdr:row>5</xdr:row>
      <xdr:rowOff>0</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8515349" y="666750"/>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Profit Margin</a:t>
          </a:r>
        </a:p>
      </xdr:txBody>
    </xdr:sp>
    <xdr:clientData/>
  </xdr:twoCellAnchor>
  <xdr:twoCellAnchor>
    <xdr:from>
      <xdr:col>0</xdr:col>
      <xdr:colOff>361949</xdr:colOff>
      <xdr:row>5</xdr:row>
      <xdr:rowOff>95250</xdr:rowOff>
    </xdr:from>
    <xdr:to>
      <xdr:col>2</xdr:col>
      <xdr:colOff>161924</xdr:colOff>
      <xdr:row>7</xdr:row>
      <xdr:rowOff>0</xdr:rowOff>
    </xdr:to>
    <xdr:sp macro="" textlink="Analysis!C4">
      <xdr:nvSpPr>
        <xdr:cNvPr id="12" name="TextBox 11">
          <a:extLst>
            <a:ext uri="{FF2B5EF4-FFF2-40B4-BE49-F238E27FC236}">
              <a16:creationId xmlns:a16="http://schemas.microsoft.com/office/drawing/2014/main" id="{00000000-0008-0000-0200-00000C000000}"/>
            </a:ext>
          </a:extLst>
        </xdr:cNvPr>
        <xdr:cNvSpPr txBox="1"/>
      </xdr:nvSpPr>
      <xdr:spPr>
        <a:xfrm>
          <a:off x="361949" y="1047750"/>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7CF3CA3-DE61-43BA-8AD3-2C3A4C9B9D7E}" type="TxLink">
            <a:rPr lang="en-US" sz="1400" b="1" i="0" u="none" strike="noStrike">
              <a:solidFill>
                <a:srgbClr val="000000"/>
              </a:solidFill>
              <a:latin typeface="Calibri"/>
              <a:cs typeface="Calibri"/>
            </a:rPr>
            <a:pPr algn="ctr"/>
            <a:t>993.76 K</a:t>
          </a:fld>
          <a:endParaRPr lang="en-US" sz="1400" b="1"/>
        </a:p>
      </xdr:txBody>
    </xdr:sp>
    <xdr:clientData/>
  </xdr:twoCellAnchor>
  <xdr:twoCellAnchor>
    <xdr:from>
      <xdr:col>3</xdr:col>
      <xdr:colOff>180974</xdr:colOff>
      <xdr:row>5</xdr:row>
      <xdr:rowOff>123825</xdr:rowOff>
    </xdr:from>
    <xdr:to>
      <xdr:col>4</xdr:col>
      <xdr:colOff>590549</xdr:colOff>
      <xdr:row>7</xdr:row>
      <xdr:rowOff>28575</xdr:rowOff>
    </xdr:to>
    <xdr:sp macro="" textlink="Analysis!D4">
      <xdr:nvSpPr>
        <xdr:cNvPr id="13" name="TextBox 12">
          <a:extLst>
            <a:ext uri="{FF2B5EF4-FFF2-40B4-BE49-F238E27FC236}">
              <a16:creationId xmlns:a16="http://schemas.microsoft.com/office/drawing/2014/main" id="{00000000-0008-0000-0200-00000D000000}"/>
            </a:ext>
          </a:extLst>
        </xdr:cNvPr>
        <xdr:cNvSpPr txBox="1"/>
      </xdr:nvSpPr>
      <xdr:spPr>
        <a:xfrm>
          <a:off x="2009774" y="1076325"/>
          <a:ext cx="101917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AFD107E-F79A-47A0-98FD-3041C2ADF795}" type="TxLink">
            <a:rPr lang="en-US" sz="1100" b="0" i="0" u="none" strike="noStrike">
              <a:solidFill>
                <a:srgbClr val="000000"/>
              </a:solidFill>
              <a:latin typeface="Calibri"/>
              <a:cs typeface="Calibri"/>
            </a:rPr>
            <a:pPr/>
            <a:t>416.41 K</a:t>
          </a:fld>
          <a:endParaRPr lang="en-US" sz="1100"/>
        </a:p>
      </xdr:txBody>
    </xdr:sp>
    <xdr:clientData/>
  </xdr:twoCellAnchor>
  <xdr:twoCellAnchor>
    <xdr:from>
      <xdr:col>8</xdr:col>
      <xdr:colOff>266699</xdr:colOff>
      <xdr:row>5</xdr:row>
      <xdr:rowOff>123825</xdr:rowOff>
    </xdr:from>
    <xdr:to>
      <xdr:col>10</xdr:col>
      <xdr:colOff>66674</xdr:colOff>
      <xdr:row>7</xdr:row>
      <xdr:rowOff>28575</xdr:rowOff>
    </xdr:to>
    <xdr:sp macro="" textlink="Analysis!F4">
      <xdr:nvSpPr>
        <xdr:cNvPr id="14" name="TextBox 13">
          <a:extLst>
            <a:ext uri="{FF2B5EF4-FFF2-40B4-BE49-F238E27FC236}">
              <a16:creationId xmlns:a16="http://schemas.microsoft.com/office/drawing/2014/main" id="{00000000-0008-0000-0200-00000E000000}"/>
            </a:ext>
          </a:extLst>
        </xdr:cNvPr>
        <xdr:cNvSpPr txBox="1"/>
      </xdr:nvSpPr>
      <xdr:spPr>
        <a:xfrm>
          <a:off x="5143499" y="1076325"/>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F9919F4-B901-4808-AC6B-23C8B15D7F23}" type="TxLink">
            <a:rPr lang="en-US" sz="1400" b="1" i="0" u="none" strike="noStrike">
              <a:solidFill>
                <a:srgbClr val="000000"/>
              </a:solidFill>
              <a:latin typeface="Calibri"/>
              <a:ea typeface="+mn-ea"/>
              <a:cs typeface="Calibri"/>
            </a:rPr>
            <a:pPr marL="0" indent="0" algn="ctr"/>
            <a:t>3.89 K</a:t>
          </a:fld>
          <a:endParaRPr lang="en-US" sz="1400" b="1" i="0" u="none" strike="noStrike">
            <a:solidFill>
              <a:srgbClr val="000000"/>
            </a:solidFill>
            <a:latin typeface="Calibri"/>
            <a:ea typeface="+mn-ea"/>
            <a:cs typeface="Calibri"/>
          </a:endParaRPr>
        </a:p>
      </xdr:txBody>
    </xdr:sp>
    <xdr:clientData/>
  </xdr:twoCellAnchor>
  <xdr:twoCellAnchor>
    <xdr:from>
      <xdr:col>11</xdr:col>
      <xdr:colOff>209549</xdr:colOff>
      <xdr:row>5</xdr:row>
      <xdr:rowOff>133350</xdr:rowOff>
    </xdr:from>
    <xdr:to>
      <xdr:col>13</xdr:col>
      <xdr:colOff>9524</xdr:colOff>
      <xdr:row>7</xdr:row>
      <xdr:rowOff>38100</xdr:rowOff>
    </xdr:to>
    <xdr:sp macro="" textlink="Analysis!G4">
      <xdr:nvSpPr>
        <xdr:cNvPr id="15" name="TextBox 14">
          <a:extLst>
            <a:ext uri="{FF2B5EF4-FFF2-40B4-BE49-F238E27FC236}">
              <a16:creationId xmlns:a16="http://schemas.microsoft.com/office/drawing/2014/main" id="{00000000-0008-0000-0200-00000F000000}"/>
            </a:ext>
          </a:extLst>
        </xdr:cNvPr>
        <xdr:cNvSpPr txBox="1"/>
      </xdr:nvSpPr>
      <xdr:spPr>
        <a:xfrm>
          <a:off x="6915149" y="1085850"/>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A273BE2-A06A-45FD-8EA0-E01A11D2752D}" type="TxLink">
            <a:rPr lang="en-US" sz="1400" b="1" i="0" u="none" strike="noStrike">
              <a:solidFill>
                <a:srgbClr val="000000"/>
              </a:solidFill>
              <a:latin typeface="Calibri"/>
              <a:ea typeface="+mn-ea"/>
              <a:cs typeface="Calibri"/>
            </a:rPr>
            <a:pPr marL="0" indent="0" algn="ctr"/>
            <a:t>0.38 K</a:t>
          </a:fld>
          <a:endParaRPr lang="en-US" sz="1400" b="1" i="0" u="none" strike="noStrike">
            <a:solidFill>
              <a:srgbClr val="000000"/>
            </a:solidFill>
            <a:latin typeface="Calibri"/>
            <a:ea typeface="+mn-ea"/>
            <a:cs typeface="Calibri"/>
          </a:endParaRPr>
        </a:p>
      </xdr:txBody>
    </xdr:sp>
    <xdr:clientData/>
  </xdr:twoCellAnchor>
  <xdr:twoCellAnchor>
    <xdr:from>
      <xdr:col>14</xdr:col>
      <xdr:colOff>28574</xdr:colOff>
      <xdr:row>5</xdr:row>
      <xdr:rowOff>104775</xdr:rowOff>
    </xdr:from>
    <xdr:to>
      <xdr:col>15</xdr:col>
      <xdr:colOff>438149</xdr:colOff>
      <xdr:row>7</xdr:row>
      <xdr:rowOff>9525</xdr:rowOff>
    </xdr:to>
    <xdr:sp macro="" textlink="Analysis!L4">
      <xdr:nvSpPr>
        <xdr:cNvPr id="16" name="TextBox 15">
          <a:extLst>
            <a:ext uri="{FF2B5EF4-FFF2-40B4-BE49-F238E27FC236}">
              <a16:creationId xmlns:a16="http://schemas.microsoft.com/office/drawing/2014/main" id="{00000000-0008-0000-0200-000010000000}"/>
            </a:ext>
          </a:extLst>
        </xdr:cNvPr>
        <xdr:cNvSpPr txBox="1"/>
      </xdr:nvSpPr>
      <xdr:spPr>
        <a:xfrm>
          <a:off x="8562974" y="1057275"/>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4F57075-377E-4C9B-AEB8-D22FFE0EC461}" type="TxLink">
            <a:rPr lang="en-US" sz="1400" b="1" i="0" u="none" strike="noStrike">
              <a:solidFill>
                <a:srgbClr val="000000"/>
              </a:solidFill>
              <a:latin typeface="Calibri"/>
              <a:ea typeface="+mn-ea"/>
              <a:cs typeface="Calibri"/>
            </a:rPr>
            <a:pPr marL="0" indent="0" algn="ctr"/>
            <a:t>41.90%</a:t>
          </a:fld>
          <a:endParaRPr lang="en-US" sz="1400" b="1" i="0" u="none" strike="noStrike">
            <a:solidFill>
              <a:srgbClr val="000000"/>
            </a:solidFill>
            <a:latin typeface="Calibri"/>
            <a:ea typeface="+mn-ea"/>
            <a:cs typeface="Calibri"/>
          </a:endParaRPr>
        </a:p>
      </xdr:txBody>
    </xdr:sp>
    <xdr:clientData/>
  </xdr:twoCellAnchor>
  <xdr:twoCellAnchor>
    <xdr:from>
      <xdr:col>2</xdr:col>
      <xdr:colOff>466726</xdr:colOff>
      <xdr:row>3</xdr:row>
      <xdr:rowOff>47624</xdr:rowOff>
    </xdr:from>
    <xdr:to>
      <xdr:col>5</xdr:col>
      <xdr:colOff>85726</xdr:colOff>
      <xdr:row>9</xdr:row>
      <xdr:rowOff>142875</xdr:rowOff>
    </xdr:to>
    <xdr:sp macro=""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1685926" y="619124"/>
          <a:ext cx="1447800" cy="1238251"/>
        </a:xfrm>
        <a:prstGeom prst="roundRect">
          <a:avLst>
            <a:gd name="adj" fmla="val 8746"/>
          </a:avLst>
        </a:prstGeom>
        <a:solidFill>
          <a:srgbClr val="00B0F0"/>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38099</xdr:colOff>
      <xdr:row>3</xdr:row>
      <xdr:rowOff>123825</xdr:rowOff>
    </xdr:from>
    <xdr:to>
      <xdr:col>4</xdr:col>
      <xdr:colOff>447674</xdr:colOff>
      <xdr:row>5</xdr:row>
      <xdr:rowOff>28575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1866899" y="695325"/>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Profit</a:t>
          </a:r>
          <a:endParaRPr lang="en-US" sz="1100" b="1"/>
        </a:p>
      </xdr:txBody>
    </xdr:sp>
    <xdr:clientData/>
  </xdr:twoCellAnchor>
  <xdr:twoCellAnchor>
    <xdr:from>
      <xdr:col>3</xdr:col>
      <xdr:colOff>28574</xdr:colOff>
      <xdr:row>5</xdr:row>
      <xdr:rowOff>142875</xdr:rowOff>
    </xdr:from>
    <xdr:to>
      <xdr:col>4</xdr:col>
      <xdr:colOff>438149</xdr:colOff>
      <xdr:row>7</xdr:row>
      <xdr:rowOff>47625</xdr:rowOff>
    </xdr:to>
    <xdr:sp macro="" textlink="Analysis!D4">
      <xdr:nvSpPr>
        <xdr:cNvPr id="19" name="TextBox 18">
          <a:extLst>
            <a:ext uri="{FF2B5EF4-FFF2-40B4-BE49-F238E27FC236}">
              <a16:creationId xmlns:a16="http://schemas.microsoft.com/office/drawing/2014/main" id="{00000000-0008-0000-0200-000013000000}"/>
            </a:ext>
          </a:extLst>
        </xdr:cNvPr>
        <xdr:cNvSpPr txBox="1"/>
      </xdr:nvSpPr>
      <xdr:spPr>
        <a:xfrm>
          <a:off x="1857374" y="1095375"/>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AFD107E-F79A-47A0-98FD-3041C2ADF795}" type="TxLink">
            <a:rPr lang="en-US" sz="1400" b="1" i="0" u="none" strike="noStrike">
              <a:solidFill>
                <a:srgbClr val="000000"/>
              </a:solidFill>
              <a:latin typeface="Calibri"/>
              <a:ea typeface="+mn-ea"/>
              <a:cs typeface="Calibri"/>
            </a:rPr>
            <a:pPr marL="0" indent="0" algn="ctr"/>
            <a:t>416.41 K</a:t>
          </a:fld>
          <a:endParaRPr lang="en-US" sz="1400" b="1" i="0" u="none" strike="noStrike">
            <a:solidFill>
              <a:srgbClr val="000000"/>
            </a:solidFill>
            <a:latin typeface="Calibri"/>
            <a:ea typeface="+mn-ea"/>
            <a:cs typeface="Calibri"/>
          </a:endParaRPr>
        </a:p>
      </xdr:txBody>
    </xdr:sp>
    <xdr:clientData/>
  </xdr:twoCellAnchor>
  <xdr:twoCellAnchor>
    <xdr:from>
      <xdr:col>5</xdr:col>
      <xdr:colOff>209551</xdr:colOff>
      <xdr:row>3</xdr:row>
      <xdr:rowOff>28573</xdr:rowOff>
    </xdr:from>
    <xdr:to>
      <xdr:col>7</xdr:col>
      <xdr:colOff>533400</xdr:colOff>
      <xdr:row>9</xdr:row>
      <xdr:rowOff>142874</xdr:rowOff>
    </xdr:to>
    <xdr:sp macro=""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3257551" y="600073"/>
          <a:ext cx="1543049" cy="1257301"/>
        </a:xfrm>
        <a:prstGeom prst="roundRect">
          <a:avLst>
            <a:gd name="adj" fmla="val 8746"/>
          </a:avLst>
        </a:prstGeom>
        <a:solidFill>
          <a:srgbClr val="00B0F0"/>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495299</xdr:colOff>
      <xdr:row>3</xdr:row>
      <xdr:rowOff>114300</xdr:rowOff>
    </xdr:from>
    <xdr:to>
      <xdr:col>7</xdr:col>
      <xdr:colOff>295274</xdr:colOff>
      <xdr:row>5</xdr:row>
      <xdr:rowOff>19050</xdr:rowOff>
    </xdr:to>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3543299" y="685800"/>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COGS</a:t>
          </a:r>
          <a:endParaRPr lang="en-US" sz="1100" b="1"/>
        </a:p>
      </xdr:txBody>
    </xdr:sp>
    <xdr:clientData/>
  </xdr:twoCellAnchor>
  <xdr:twoCellAnchor>
    <xdr:from>
      <xdr:col>5</xdr:col>
      <xdr:colOff>504824</xdr:colOff>
      <xdr:row>5</xdr:row>
      <xdr:rowOff>114300</xdr:rowOff>
    </xdr:from>
    <xdr:to>
      <xdr:col>7</xdr:col>
      <xdr:colOff>304799</xdr:colOff>
      <xdr:row>7</xdr:row>
      <xdr:rowOff>19050</xdr:rowOff>
    </xdr:to>
    <xdr:sp macro="" textlink="Analysis!E4">
      <xdr:nvSpPr>
        <xdr:cNvPr id="22" name="TextBox 21">
          <a:extLst>
            <a:ext uri="{FF2B5EF4-FFF2-40B4-BE49-F238E27FC236}">
              <a16:creationId xmlns:a16="http://schemas.microsoft.com/office/drawing/2014/main" id="{00000000-0008-0000-0200-000016000000}"/>
            </a:ext>
          </a:extLst>
        </xdr:cNvPr>
        <xdr:cNvSpPr txBox="1"/>
      </xdr:nvSpPr>
      <xdr:spPr>
        <a:xfrm>
          <a:off x="3552824" y="1066800"/>
          <a:ext cx="1019175" cy="28575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5CA50D5-64B1-4473-BF82-E086792E7CCD}" type="TxLink">
            <a:rPr lang="en-US" sz="1400" b="1" i="0" u="none" strike="noStrike">
              <a:solidFill>
                <a:srgbClr val="000000"/>
              </a:solidFill>
              <a:latin typeface="Calibri"/>
              <a:ea typeface="+mn-ea"/>
              <a:cs typeface="Calibri"/>
            </a:rPr>
            <a:pPr marL="0" indent="0" algn="ctr"/>
            <a:t>577.35 K</a:t>
          </a:fld>
          <a:endParaRPr lang="en-US" sz="1400" b="1" i="0" u="none" strike="noStrike">
            <a:solidFill>
              <a:srgbClr val="000000"/>
            </a:solidFill>
            <a:latin typeface="Calibri"/>
            <a:ea typeface="+mn-ea"/>
            <a:cs typeface="Calibri"/>
          </a:endParaRPr>
        </a:p>
      </xdr:txBody>
    </xdr:sp>
    <xdr:clientData/>
  </xdr:twoCellAnchor>
  <xdr:twoCellAnchor>
    <xdr:from>
      <xdr:col>16</xdr:col>
      <xdr:colOff>161925</xdr:colOff>
      <xdr:row>0</xdr:row>
      <xdr:rowOff>114300</xdr:rowOff>
    </xdr:from>
    <xdr:to>
      <xdr:col>20</xdr:col>
      <xdr:colOff>495300</xdr:colOff>
      <xdr:row>10</xdr:row>
      <xdr:rowOff>38100</xdr:rowOff>
    </xdr:to>
    <xdr:sp macro="" textlink="">
      <xdr:nvSpPr>
        <xdr:cNvPr id="23" name="Rectangle: Rounded Corners 22">
          <a:extLst>
            <a:ext uri="{FF2B5EF4-FFF2-40B4-BE49-F238E27FC236}">
              <a16:creationId xmlns:a16="http://schemas.microsoft.com/office/drawing/2014/main" id="{00000000-0008-0000-0200-000017000000}"/>
            </a:ext>
          </a:extLst>
        </xdr:cNvPr>
        <xdr:cNvSpPr/>
      </xdr:nvSpPr>
      <xdr:spPr>
        <a:xfrm>
          <a:off x="9915525" y="114300"/>
          <a:ext cx="2771775" cy="1828800"/>
        </a:xfrm>
        <a:prstGeom prst="roundRect">
          <a:avLst>
            <a:gd name="adj" fmla="val 4688"/>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16</xdr:col>
          <xdr:colOff>133350</xdr:colOff>
          <xdr:row>0</xdr:row>
          <xdr:rowOff>180975</xdr:rowOff>
        </xdr:from>
        <xdr:to>
          <xdr:col>17</xdr:col>
          <xdr:colOff>542925</xdr:colOff>
          <xdr:row>2</xdr:row>
          <xdr:rowOff>9525</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485775</xdr:colOff>
          <xdr:row>0</xdr:row>
          <xdr:rowOff>180975</xdr:rowOff>
        </xdr:from>
        <xdr:to>
          <xdr:col>19</xdr:col>
          <xdr:colOff>285750</xdr:colOff>
          <xdr:row>2</xdr:row>
          <xdr:rowOff>9525</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66675</xdr:colOff>
          <xdr:row>0</xdr:row>
          <xdr:rowOff>180975</xdr:rowOff>
        </xdr:from>
        <xdr:to>
          <xdr:col>20</xdr:col>
          <xdr:colOff>476250</xdr:colOff>
          <xdr:row>2</xdr:row>
          <xdr:rowOff>9525</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Transactions</a:t>
              </a:r>
            </a:p>
          </xdr:txBody>
        </xdr:sp>
        <xdr:clientData/>
      </xdr:twoCellAnchor>
    </mc:Choice>
    <mc:Fallback/>
  </mc:AlternateContent>
  <xdr:twoCellAnchor>
    <xdr:from>
      <xdr:col>16</xdr:col>
      <xdr:colOff>219075</xdr:colOff>
      <xdr:row>2</xdr:row>
      <xdr:rowOff>85726</xdr:rowOff>
    </xdr:from>
    <xdr:to>
      <xdr:col>20</xdr:col>
      <xdr:colOff>466725</xdr:colOff>
      <xdr:row>9</xdr:row>
      <xdr:rowOff>19050</xdr:rowOff>
    </xdr:to>
    <xdr:graphicFrame macro="">
      <xdr:nvGraphicFramePr>
        <xdr:cNvPr id="27" name="Chart 26">
          <a:extLst>
            <a:ext uri="{FF2B5EF4-FFF2-40B4-BE49-F238E27FC236}">
              <a16:creationId xmlns:a16="http://schemas.microsoft.com/office/drawing/2014/main" id="{00000000-0008-0000-02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323850</xdr:colOff>
      <xdr:row>7</xdr:row>
      <xdr:rowOff>152401</xdr:rowOff>
    </xdr:from>
    <xdr:to>
      <xdr:col>20</xdr:col>
      <xdr:colOff>447676</xdr:colOff>
      <xdr:row>10</xdr:row>
      <xdr:rowOff>9525</xdr:rowOff>
    </xdr:to>
    <mc:AlternateContent xmlns:mc="http://schemas.openxmlformats.org/markup-compatibility/2006" xmlns:a14="http://schemas.microsoft.com/office/drawing/2010/main">
      <mc:Choice Requires="a14">
        <xdr:graphicFrame macro="">
          <xdr:nvGraphicFramePr>
            <xdr:cNvPr id="28" name="Year 1">
              <a:extLst>
                <a:ext uri="{FF2B5EF4-FFF2-40B4-BE49-F238E27FC236}">
                  <a16:creationId xmlns:a16="http://schemas.microsoft.com/office/drawing/2014/main" id="{00000000-0008-0000-0200-00001C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077450" y="1485901"/>
              <a:ext cx="2562226" cy="4286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466725</xdr:colOff>
      <xdr:row>7</xdr:row>
      <xdr:rowOff>76200</xdr:rowOff>
    </xdr:from>
    <xdr:to>
      <xdr:col>2</xdr:col>
      <xdr:colOff>9525</xdr:colOff>
      <xdr:row>8</xdr:row>
      <xdr:rowOff>161925</xdr:rowOff>
    </xdr:to>
    <xdr:sp macro="" textlink="Analysis!AI12">
      <xdr:nvSpPr>
        <xdr:cNvPr id="29" name="Rectangle 28">
          <a:extLst>
            <a:ext uri="{FF2B5EF4-FFF2-40B4-BE49-F238E27FC236}">
              <a16:creationId xmlns:a16="http://schemas.microsoft.com/office/drawing/2014/main" id="{00000000-0008-0000-0200-00001D000000}"/>
            </a:ext>
          </a:extLst>
        </xdr:cNvPr>
        <xdr:cNvSpPr/>
      </xdr:nvSpPr>
      <xdr:spPr>
        <a:xfrm>
          <a:off x="466725" y="1409700"/>
          <a:ext cx="762000" cy="27622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24C3A94A-E9B3-4715-A966-98A87A72919B}" type="TxLink">
            <a:rPr lang="en-US" sz="1100" b="1" i="0" u="none" strike="noStrike">
              <a:solidFill>
                <a:srgbClr val="000000"/>
              </a:solidFill>
              <a:latin typeface="Calibri"/>
              <a:cs typeface="Calibri"/>
            </a:rPr>
            <a:pPr algn="l"/>
            <a:t>+46.63%</a:t>
          </a:fld>
          <a:endParaRPr lang="en-US" sz="1100"/>
        </a:p>
      </xdr:txBody>
    </xdr:sp>
    <xdr:clientData/>
  </xdr:twoCellAnchor>
  <xdr:twoCellAnchor>
    <xdr:from>
      <xdr:col>3</xdr:col>
      <xdr:colOff>171450</xdr:colOff>
      <xdr:row>7</xdr:row>
      <xdr:rowOff>76200</xdr:rowOff>
    </xdr:from>
    <xdr:to>
      <xdr:col>4</xdr:col>
      <xdr:colOff>323850</xdr:colOff>
      <xdr:row>8</xdr:row>
      <xdr:rowOff>161925</xdr:rowOff>
    </xdr:to>
    <xdr:sp macro="" textlink="Analysis!AI21">
      <xdr:nvSpPr>
        <xdr:cNvPr id="30" name="Rectangle 29">
          <a:extLst>
            <a:ext uri="{FF2B5EF4-FFF2-40B4-BE49-F238E27FC236}">
              <a16:creationId xmlns:a16="http://schemas.microsoft.com/office/drawing/2014/main" id="{00000000-0008-0000-0200-00001E000000}"/>
            </a:ext>
          </a:extLst>
        </xdr:cNvPr>
        <xdr:cNvSpPr/>
      </xdr:nvSpPr>
      <xdr:spPr>
        <a:xfrm>
          <a:off x="2000250" y="1409700"/>
          <a:ext cx="762000" cy="27622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A2CE381-9FF5-4FC5-A89D-6CE856A12EA5}" type="TxLink">
            <a:rPr lang="en-US" sz="1100" b="1" i="0" u="none" strike="noStrike">
              <a:solidFill>
                <a:srgbClr val="000000"/>
              </a:solidFill>
              <a:latin typeface="Calibri"/>
              <a:cs typeface="Calibri"/>
            </a:rPr>
            <a:pPr algn="l"/>
            <a:t>+47.31%</a:t>
          </a:fld>
          <a:endParaRPr lang="en-US" sz="1100"/>
        </a:p>
      </xdr:txBody>
    </xdr:sp>
    <xdr:clientData/>
  </xdr:twoCellAnchor>
  <xdr:twoCellAnchor>
    <xdr:from>
      <xdr:col>6</xdr:col>
      <xdr:colOff>38100</xdr:colOff>
      <xdr:row>7</xdr:row>
      <xdr:rowOff>66675</xdr:rowOff>
    </xdr:from>
    <xdr:to>
      <xdr:col>7</xdr:col>
      <xdr:colOff>190500</xdr:colOff>
      <xdr:row>8</xdr:row>
      <xdr:rowOff>152400</xdr:rowOff>
    </xdr:to>
    <xdr:sp macro="" textlink="Analysis!AI30">
      <xdr:nvSpPr>
        <xdr:cNvPr id="31" name="Rectangle 30">
          <a:extLst>
            <a:ext uri="{FF2B5EF4-FFF2-40B4-BE49-F238E27FC236}">
              <a16:creationId xmlns:a16="http://schemas.microsoft.com/office/drawing/2014/main" id="{00000000-0008-0000-0200-00001F000000}"/>
            </a:ext>
          </a:extLst>
        </xdr:cNvPr>
        <xdr:cNvSpPr/>
      </xdr:nvSpPr>
      <xdr:spPr>
        <a:xfrm>
          <a:off x="3695700" y="1400175"/>
          <a:ext cx="762000" cy="27622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3E1C499F-FACD-40D5-9FFE-32FFA4CBA695}" type="TxLink">
            <a:rPr lang="en-US" sz="1100" b="1" i="0" u="none" strike="noStrike">
              <a:solidFill>
                <a:srgbClr val="000000"/>
              </a:solidFill>
              <a:latin typeface="Calibri"/>
              <a:cs typeface="Calibri"/>
            </a:rPr>
            <a:pPr algn="l"/>
            <a:t>+46.16%</a:t>
          </a:fld>
          <a:endParaRPr lang="en-US" sz="1100"/>
        </a:p>
      </xdr:txBody>
    </xdr:sp>
    <xdr:clientData/>
  </xdr:twoCellAnchor>
  <xdr:twoCellAnchor>
    <xdr:from>
      <xdr:col>8</xdr:col>
      <xdr:colOff>485775</xdr:colOff>
      <xdr:row>7</xdr:row>
      <xdr:rowOff>66675</xdr:rowOff>
    </xdr:from>
    <xdr:to>
      <xdr:col>10</xdr:col>
      <xdr:colOff>28575</xdr:colOff>
      <xdr:row>8</xdr:row>
      <xdr:rowOff>152400</xdr:rowOff>
    </xdr:to>
    <xdr:sp macro="" textlink="Analysis!AI39">
      <xdr:nvSpPr>
        <xdr:cNvPr id="32" name="Rectangle 31">
          <a:extLst>
            <a:ext uri="{FF2B5EF4-FFF2-40B4-BE49-F238E27FC236}">
              <a16:creationId xmlns:a16="http://schemas.microsoft.com/office/drawing/2014/main" id="{00000000-0008-0000-0200-000020000000}"/>
            </a:ext>
          </a:extLst>
        </xdr:cNvPr>
        <xdr:cNvSpPr/>
      </xdr:nvSpPr>
      <xdr:spPr>
        <a:xfrm>
          <a:off x="5362575" y="1400175"/>
          <a:ext cx="762000" cy="27622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E8F366AF-75C2-4CA4-B924-44893B37D386}" type="TxLink">
            <a:rPr lang="en-US" sz="1100" b="1" i="0" u="none" strike="noStrike">
              <a:solidFill>
                <a:srgbClr val="000000"/>
              </a:solidFill>
              <a:latin typeface="Calibri"/>
              <a:cs typeface="Calibri"/>
            </a:rPr>
            <a:pPr algn="l"/>
            <a:t>+89.83%</a:t>
          </a:fld>
          <a:endParaRPr lang="en-US" sz="1100"/>
        </a:p>
      </xdr:txBody>
    </xdr:sp>
    <xdr:clientData/>
  </xdr:twoCellAnchor>
  <xdr:twoCellAnchor>
    <xdr:from>
      <xdr:col>11</xdr:col>
      <xdr:colOff>342900</xdr:colOff>
      <xdr:row>7</xdr:row>
      <xdr:rowOff>66675</xdr:rowOff>
    </xdr:from>
    <xdr:to>
      <xdr:col>12</xdr:col>
      <xdr:colOff>495300</xdr:colOff>
      <xdr:row>8</xdr:row>
      <xdr:rowOff>152400</xdr:rowOff>
    </xdr:to>
    <xdr:sp macro="" textlink="Analysis!AI48">
      <xdr:nvSpPr>
        <xdr:cNvPr id="33" name="Rectangle 32">
          <a:extLst>
            <a:ext uri="{FF2B5EF4-FFF2-40B4-BE49-F238E27FC236}">
              <a16:creationId xmlns:a16="http://schemas.microsoft.com/office/drawing/2014/main" id="{00000000-0008-0000-0200-000021000000}"/>
            </a:ext>
          </a:extLst>
        </xdr:cNvPr>
        <xdr:cNvSpPr/>
      </xdr:nvSpPr>
      <xdr:spPr>
        <a:xfrm>
          <a:off x="7048500" y="1400175"/>
          <a:ext cx="762000" cy="27622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F1D6046-18C3-4341-9D04-BD01B5754215}" type="TxLink">
            <a:rPr lang="en-US" sz="1100" b="1" i="0" u="none" strike="noStrike">
              <a:solidFill>
                <a:srgbClr val="000000"/>
              </a:solidFill>
              <a:latin typeface="Calibri"/>
              <a:cs typeface="Calibri"/>
            </a:rPr>
            <a:pPr algn="l"/>
            <a:t>+90.30%</a:t>
          </a:fld>
          <a:endParaRPr lang="en-US" sz="1100"/>
        </a:p>
      </xdr:txBody>
    </xdr:sp>
    <xdr:clientData/>
  </xdr:twoCellAnchor>
  <xdr:twoCellAnchor>
    <xdr:from>
      <xdr:col>14</xdr:col>
      <xdr:colOff>161925</xdr:colOff>
      <xdr:row>7</xdr:row>
      <xdr:rowOff>66675</xdr:rowOff>
    </xdr:from>
    <xdr:to>
      <xdr:col>15</xdr:col>
      <xdr:colOff>314325</xdr:colOff>
      <xdr:row>8</xdr:row>
      <xdr:rowOff>152400</xdr:rowOff>
    </xdr:to>
    <xdr:sp macro="" textlink="Analysis!AI57">
      <xdr:nvSpPr>
        <xdr:cNvPr id="34" name="Rectangle 33">
          <a:extLst>
            <a:ext uri="{FF2B5EF4-FFF2-40B4-BE49-F238E27FC236}">
              <a16:creationId xmlns:a16="http://schemas.microsoft.com/office/drawing/2014/main" id="{00000000-0008-0000-0200-000022000000}"/>
            </a:ext>
          </a:extLst>
        </xdr:cNvPr>
        <xdr:cNvSpPr/>
      </xdr:nvSpPr>
      <xdr:spPr>
        <a:xfrm>
          <a:off x="8696325" y="1400175"/>
          <a:ext cx="762000" cy="27622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DEBEECAD-8DCB-4B50-ADFE-7C18B0F79A5A}" type="TxLink">
            <a:rPr lang="en-US" sz="1100" b="1" i="0" u="none" strike="noStrike">
              <a:solidFill>
                <a:srgbClr val="000000"/>
              </a:solidFill>
              <a:latin typeface="Calibri"/>
              <a:cs typeface="Calibri"/>
            </a:rPr>
            <a:pPr algn="l"/>
            <a:t>+0.87%</a:t>
          </a:fld>
          <a:endParaRPr lang="en-US" sz="1100"/>
        </a:p>
      </xdr:txBody>
    </xdr:sp>
    <xdr:clientData/>
  </xdr:twoCellAnchor>
  <xdr:twoCellAnchor>
    <xdr:from>
      <xdr:col>1</xdr:col>
      <xdr:colOff>180975</xdr:colOff>
      <xdr:row>0</xdr:row>
      <xdr:rowOff>133351</xdr:rowOff>
    </xdr:from>
    <xdr:to>
      <xdr:col>8</xdr:col>
      <xdr:colOff>561975</xdr:colOff>
      <xdr:row>2</xdr:row>
      <xdr:rowOff>95251</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790575" y="133351"/>
          <a:ext cx="4648200" cy="342900"/>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00B0F0"/>
              </a:solidFill>
            </a:rPr>
            <a:t>Adventure works </a:t>
          </a:r>
          <a:r>
            <a:rPr lang="en-US" sz="1800" b="1">
              <a:solidFill>
                <a:schemeClr val="bg1"/>
              </a:solidFill>
            </a:rPr>
            <a:t>Sales Analysis</a:t>
          </a:r>
        </a:p>
      </xdr:txBody>
    </xdr:sp>
    <xdr:clientData/>
  </xdr:twoCellAnchor>
  <xdr:twoCellAnchor>
    <xdr:from>
      <xdr:col>3</xdr:col>
      <xdr:colOff>95251</xdr:colOff>
      <xdr:row>10</xdr:row>
      <xdr:rowOff>133351</xdr:rowOff>
    </xdr:from>
    <xdr:to>
      <xdr:col>3</xdr:col>
      <xdr:colOff>390525</xdr:colOff>
      <xdr:row>11</xdr:row>
      <xdr:rowOff>171451</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1924051" y="2038351"/>
          <a:ext cx="295274" cy="228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b="1">
            <a:solidFill>
              <a:srgbClr val="00B0F0"/>
            </a:solidFill>
          </a:endParaRPr>
        </a:p>
      </xdr:txBody>
    </xdr:sp>
    <xdr:clientData/>
  </xdr:twoCellAnchor>
  <xdr:twoCellAnchor>
    <xdr:from>
      <xdr:col>12</xdr:col>
      <xdr:colOff>238125</xdr:colOff>
      <xdr:row>0</xdr:row>
      <xdr:rowOff>123825</xdr:rowOff>
    </xdr:from>
    <xdr:to>
      <xdr:col>15</xdr:col>
      <xdr:colOff>219075</xdr:colOff>
      <xdr:row>2</xdr:row>
      <xdr:rowOff>9525</xdr:rowOff>
    </xdr:to>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7553325" y="123825"/>
          <a:ext cx="18097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rgbClr val="00B0F0"/>
              </a:solidFill>
              <a:effectLst/>
              <a:latin typeface="+mn-lt"/>
              <a:ea typeface="+mn-ea"/>
              <a:cs typeface="+mn-cs"/>
            </a:rPr>
            <a:t>Unique</a:t>
          </a:r>
          <a:r>
            <a:rPr lang="en-US" sz="1100" b="1" baseline="0">
              <a:solidFill>
                <a:srgbClr val="00B0F0"/>
              </a:solidFill>
              <a:effectLst/>
              <a:latin typeface="+mn-lt"/>
              <a:ea typeface="+mn-ea"/>
              <a:cs typeface="+mn-cs"/>
            </a:rPr>
            <a:t> Analytics </a:t>
          </a:r>
          <a:r>
            <a:rPr lang="en-US" sz="1100" b="1" baseline="0">
              <a:solidFill>
                <a:srgbClr val="FF0000"/>
              </a:solidFill>
              <a:effectLst/>
              <a:latin typeface="+mn-lt"/>
              <a:ea typeface="+mn-ea"/>
              <a:cs typeface="+mn-cs"/>
            </a:rPr>
            <a:t>&amp;</a:t>
          </a:r>
          <a:r>
            <a:rPr lang="en-US" sz="1100" b="1" baseline="0">
              <a:solidFill>
                <a:schemeClr val="dk1"/>
              </a:solidFill>
              <a:effectLst/>
              <a:latin typeface="+mn-lt"/>
              <a:ea typeface="+mn-ea"/>
              <a:cs typeface="+mn-cs"/>
            </a:rPr>
            <a:t> </a:t>
          </a:r>
          <a:r>
            <a:rPr lang="en-US" sz="1100" b="1" baseline="0">
              <a:solidFill>
                <a:schemeClr val="bg1"/>
              </a:solidFill>
              <a:effectLst/>
              <a:latin typeface="+mn-lt"/>
              <a:ea typeface="+mn-ea"/>
              <a:cs typeface="+mn-cs"/>
            </a:rPr>
            <a:t>Designs</a:t>
          </a:r>
          <a:endParaRPr lang="en-US">
            <a:solidFill>
              <a:schemeClr val="bg1"/>
            </a:solidFill>
            <a:effectLst/>
          </a:endParaRPr>
        </a:p>
        <a:p>
          <a:endParaRPr lang="en-US"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17.956663541663" backgroundQuery="1" createdVersion="7" refreshedVersion="7" minRefreshableVersion="3" recordCount="0" supportSubquery="1" supportAdvancedDrill="1" xr:uid="{214CD59B-2D3B-45F7-AF31-AB22BBC85200}">
  <cacheSource type="external" connectionId="7"/>
  <cacheFields count="2">
    <cacheField name="[Measures].[Revenue]" caption="Revenue" numFmtId="0" hierarchy="52" level="32767"/>
    <cacheField name="[DimDate].[Year].[Year]" caption="Year" numFmtId="0" hierarchy="11"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oneField="1">
      <fieldsUsage count="1">
        <fieldUsage x="0"/>
      </fieldsUsage>
    </cacheHierarchy>
    <cacheHierarchy uniqueName="[Measures].[Profit]" caption="Profit" measure="1" displayFolder="" measureGroup="FactInternetSales" count="0"/>
    <cacheHierarchy uniqueName="[Measures].[COGS]" caption="COGS" measure="1" displayFolder="" measureGroup="FactInternetSales" count="0"/>
    <cacheHierarchy uniqueName="[Measures].[Profit Margin]" caption="Profit Margin" measure="1" displayFolder="" measureGroup="FactInternetSales" count="0"/>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cacheHierarchy uniqueName="[Measures].[Orders]" caption="Orders" measure="1" displayFolder="" measureGroup="FactInternetSales"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17.956661921293" backgroundQuery="1" createdVersion="7" refreshedVersion="7" minRefreshableVersion="3" recordCount="0" supportSubquery="1" supportAdvancedDrill="1" xr:uid="{73A75DFB-C152-4A96-8099-1FDA38853630}">
  <cacheSource type="external" connectionId="7"/>
  <cacheFields count="2">
    <cacheField name="[Measures].[Revenue]" caption="Revenue" numFmtId="0" hierarchy="52" level="32767"/>
    <cacheField name="[DimCustomer].[Gender].[Gender]" caption="Gender" numFmtId="0" hierarchy="5" level="1">
      <sharedItems count="2">
        <s v="Female"/>
        <s v="Male"/>
      </sharedItems>
    </cacheField>
  </cacheFields>
  <cacheHierarchies count="6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oneField="1">
      <fieldsUsage count="1">
        <fieldUsage x="0"/>
      </fieldsUsage>
    </cacheHierarchy>
    <cacheHierarchy uniqueName="[Measures].[Profit]" caption="Profit" measure="1" displayFolder="" measureGroup="FactInternetSales" count="0"/>
    <cacheHierarchy uniqueName="[Measures].[COGS]" caption="COGS" measure="1" displayFolder="" measureGroup="FactInternetSales" count="0"/>
    <cacheHierarchy uniqueName="[Measures].[Profit Margin]" caption="Profit Margin" measure="1" displayFolder="" measureGroup="FactInternetSales" count="0"/>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cacheHierarchy uniqueName="[Measures].[Orders]" caption="Orders" measure="1" displayFolder="" measureGroup="FactInternetSales"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17.956660069445" backgroundQuery="1" createdVersion="7" refreshedVersion="7" minRefreshableVersion="3" recordCount="0" supportSubquery="1" supportAdvancedDrill="1" xr:uid="{37058502-61D6-42E2-B14B-9A011CCBD94C}">
  <cacheSource type="external" connectionId="7"/>
  <cacheFields count="4">
    <cacheField name="[Measures].[Revenue]" caption="Revenue" numFmtId="0" hierarchy="52" level="32767"/>
    <cacheField name="[Measures].[Profit]" caption="Profit" numFmtId="0" hierarchy="53" level="32767"/>
    <cacheField name="[Measures].[Orders]" caption="Orders" numFmtId="0" hierarchy="60" level="32767"/>
    <cacheField name="[DimDate].[Year].[Year]" caption="Year" numFmtId="0" hierarchy="11"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oneField="1">
      <fieldsUsage count="1">
        <fieldUsage x="0"/>
      </fieldsUsage>
    </cacheHierarchy>
    <cacheHierarchy uniqueName="[Measures].[Profit]" caption="Profit" measure="1" displayFolder="" measureGroup="FactInternetSales" count="0" oneField="1">
      <fieldsUsage count="1">
        <fieldUsage x="1"/>
      </fieldsUsage>
    </cacheHierarchy>
    <cacheHierarchy uniqueName="[Measures].[COGS]" caption="COGS" measure="1" displayFolder="" measureGroup="FactInternetSales" count="0"/>
    <cacheHierarchy uniqueName="[Measures].[Profit Margin]" caption="Profit Margin" measure="1" displayFolder="" measureGroup="FactInternetSales" count="0"/>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cacheHierarchy uniqueName="[Measures].[Orders]" caption="Orders" measure="1" displayFolder="" measureGroup="FactInternetSales" count="0" oneField="1">
      <fieldsUsage count="1">
        <fieldUsage x="2"/>
      </fieldsUsage>
    </cacheHierarchy>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22.035902199073" backgroundQuery="1" createdVersion="7" refreshedVersion="7" minRefreshableVersion="3" recordCount="0" supportSubquery="1" supportAdvancedDrill="1" xr:uid="{B41E4E36-5255-43AA-A99C-680597C71BD1}">
  <cacheSource type="external" connectionId="7"/>
  <cacheFields count="1">
    <cacheField name="[DimDate].[Year].[Year]" caption="Year" numFmtId="0" hierarchy="11" level="1">
      <sharedItems containsSemiMixedTypes="0" containsString="0" containsNumber="1" containsInteger="1" minValue="2007" maxValue="2007" count="1">
        <n v="2007"/>
      </sharedItems>
      <extLst>
        <ext xmlns:x15="http://schemas.microsoft.com/office/spreadsheetml/2010/11/main" uri="{4F2E5C28-24EA-4eb8-9CBF-B6C8F9C3D259}">
          <x15:cachedUniqueNames>
            <x15:cachedUniqueName index="0" name="[DimDate].[Year].&amp;[2007]"/>
          </x15:cachedUniqueNames>
        </ext>
      </extLst>
    </cacheField>
  </cacheFields>
  <cacheHierarchies count="6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cacheHierarchy uniqueName="[Measures].[Profit]" caption="Profit" measure="1" displayFolder="" measureGroup="FactInternetSales" count="0"/>
    <cacheHierarchy uniqueName="[Measures].[COGS]" caption="COGS" measure="1" displayFolder="" measureGroup="FactInternetSales" count="0"/>
    <cacheHierarchy uniqueName="[Measures].[Profit Margin]" caption="Profit Margin" measure="1" displayFolder="" measureGroup="FactInternetSales" count="0"/>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cacheHierarchy uniqueName="[Measures].[Orders]" caption="Orders" measure="1" displayFolder="" measureGroup="FactInternetSales"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22.040053124998" backgroundQuery="1" createdVersion="7" refreshedVersion="7" minRefreshableVersion="3" recordCount="0" supportSubquery="1" supportAdvancedDrill="1" xr:uid="{384FB10C-7096-4B35-B3A9-A1F7DC2DFBEB}">
  <cacheSource type="external" connectionId="7"/>
  <cacheFields count="4">
    <cacheField name="[Measures].[Revenue]" caption="Revenue" numFmtId="0" hierarchy="52" level="32767"/>
    <cacheField name="[DimGeography].[Country].[Country]" caption="Country" numFmtId="0" hierarchy="20" level="1">
      <sharedItems count="6">
        <s v="Australia"/>
        <s v="Canada"/>
        <s v="France"/>
        <s v="Germany"/>
        <s v="United Kingdom"/>
        <s v="United States"/>
      </sharedItems>
    </cacheField>
    <cacheField name="[DimDate].[Year].[Year]" caption="Year" numFmtId="0" hierarchy="11" level="1">
      <sharedItems containsSemiMixedTypes="0" containsNonDate="0" containsString="0"/>
    </cacheField>
    <cacheField name="[DimDate].[Month Name].[Month Name]" caption="Month Name" numFmtId="0" hierarchy="13" level="1">
      <sharedItems containsSemiMixedTypes="0" containsNonDate="0" containsString="0"/>
    </cacheField>
  </cacheFields>
  <cacheHierarchies count="6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oneField="1">
      <fieldsUsage count="1">
        <fieldUsage x="0"/>
      </fieldsUsage>
    </cacheHierarchy>
    <cacheHierarchy uniqueName="[Measures].[Profit]" caption="Profit" measure="1" displayFolder="" measureGroup="FactInternetSales" count="0"/>
    <cacheHierarchy uniqueName="[Measures].[COGS]" caption="COGS" measure="1" displayFolder="" measureGroup="FactInternetSales" count="0"/>
    <cacheHierarchy uniqueName="[Measures].[Profit Margin]" caption="Profit Margin" measure="1" displayFolder="" measureGroup="FactInternetSales" count="0"/>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cacheHierarchy uniqueName="[Measures].[Orders]" caption="Orders" measure="1" displayFolder="" measureGroup="FactInternetSales"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22.040048726849" backgroundQuery="1" createdVersion="7" refreshedVersion="7" minRefreshableVersion="3" recordCount="0" supportSubquery="1" supportAdvancedDrill="1" xr:uid="{89709C81-F3D9-4E69-9830-E010DFC239A5}">
  <cacheSource type="external" connectionId="7"/>
  <cacheFields count="8">
    <cacheField name="[Measures].[Revenue]" caption="Revenue" numFmtId="0" hierarchy="52" level="32767"/>
    <cacheField name="[Measures].[Profit]" caption="Profit" numFmtId="0" hierarchy="53" level="32767"/>
    <cacheField name="[Measures].[COGS]" caption="COGS" numFmtId="0" hierarchy="54" level="32767"/>
    <cacheField name="[Measures].[Profit Margin]" caption="Profit Margin" numFmtId="0" hierarchy="55" level="32767"/>
    <cacheField name="[Measures].[Quantities Sold]" caption="Quantities Sold" numFmtId="0" hierarchy="59" level="32767"/>
    <cacheField name="[Measures].[Orders]" caption="Orders" numFmtId="0" hierarchy="60" level="32767"/>
    <cacheField name="[DimDate].[Year].[Year]" caption="Year" numFmtId="0" hierarchy="11" level="1">
      <sharedItems containsSemiMixedTypes="0" containsString="0" containsNumber="1" containsInteger="1" minValue="2005" maxValue="2007" count="3">
        <n v="2005"/>
        <n v="2006"/>
        <n v="2007"/>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s>
        </ext>
      </extLst>
    </cacheField>
    <cacheField name="[DimDate].[Month Name].[Month Name]" caption="Month Name" numFmtId="0" hierarchy="13" level="1">
      <sharedItems containsSemiMixedTypes="0" containsNonDate="0" containsString="0"/>
    </cacheField>
  </cacheFields>
  <cacheHierarchies count="6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oneField="1">
      <fieldsUsage count="1">
        <fieldUsage x="0"/>
      </fieldsUsage>
    </cacheHierarchy>
    <cacheHierarchy uniqueName="[Measures].[Profit]" caption="Profit" measure="1" displayFolder="" measureGroup="FactInternetSales" count="0" oneField="1">
      <fieldsUsage count="1">
        <fieldUsage x="1"/>
      </fieldsUsage>
    </cacheHierarchy>
    <cacheHierarchy uniqueName="[Measures].[COGS]" caption="COGS" measure="1" displayFolder="" measureGroup="FactInternetSales" count="0" oneField="1">
      <fieldsUsage count="1">
        <fieldUsage x="2"/>
      </fieldsUsage>
    </cacheHierarchy>
    <cacheHierarchy uniqueName="[Measures].[Profit Margin]" caption="Profit Margin" measure="1" displayFolder="" measureGroup="FactInternetSales" count="0" oneField="1">
      <fieldsUsage count="1">
        <fieldUsage x="3"/>
      </fieldsUsage>
    </cacheHierarchy>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oneField="1">
      <fieldsUsage count="1">
        <fieldUsage x="4"/>
      </fieldsUsage>
    </cacheHierarchy>
    <cacheHierarchy uniqueName="[Measures].[Orders]" caption="Orders" measure="1" displayFolder="" measureGroup="FactInternetSales" count="0" oneField="1">
      <fieldsUsage count="1">
        <fieldUsage x="5"/>
      </fieldsUsage>
    </cacheHierarchy>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22.043597685188" backgroundQuery="1" createdVersion="7" refreshedVersion="7" minRefreshableVersion="3" recordCount="0" supportSubquery="1" supportAdvancedDrill="1" xr:uid="{8007644D-FC7D-479A-85CC-D6D2C7F55185}">
  <cacheSource type="external" connectionId="7"/>
  <cacheFields count="3">
    <cacheField name="[Measures].[Revenue]" caption="Revenue" numFmtId="0" hierarchy="52" level="32767"/>
    <cacheField name="[DimGeography].[Country].[Country]" caption="Country" numFmtId="0" hierarchy="20" level="1">
      <sharedItems count="1">
        <s v="France"/>
      </sharedItems>
    </cacheField>
    <cacheField name="[DimDate].[Month Name].[Month Name]" caption="Month Name" numFmtId="0" hierarchy="13" level="1">
      <sharedItems containsSemiMixedTypes="0" containsNonDate="0" containsString="0"/>
    </cacheField>
  </cacheFields>
  <cacheHierarchies count="6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oneField="1">
      <fieldsUsage count="1">
        <fieldUsage x="0"/>
      </fieldsUsage>
    </cacheHierarchy>
    <cacheHierarchy uniqueName="[Measures].[Profit]" caption="Profit" measure="1" displayFolder="" measureGroup="FactInternetSales" count="0"/>
    <cacheHierarchy uniqueName="[Measures].[COGS]" caption="COGS" measure="1" displayFolder="" measureGroup="FactInternetSales" count="0"/>
    <cacheHierarchy uniqueName="[Measures].[Profit Margin]" caption="Profit Margin" measure="1" displayFolder="" measureGroup="FactInternetSales" count="0"/>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cacheHierarchy uniqueName="[Measures].[Orders]" caption="Orders" measure="1" displayFolder="" measureGroup="FactInternetSales"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22.04359814815" backgroundQuery="1" createdVersion="7" refreshedVersion="7" minRefreshableVersion="3" recordCount="0" supportSubquery="1" supportAdvancedDrill="1" xr:uid="{58D99692-2090-40CF-9E62-501DE14F5E0E}">
  <cacheSource type="external" connectionId="7"/>
  <cacheFields count="4">
    <cacheField name="[Measures].[Revenue]" caption="Revenue" numFmtId="0" hierarchy="52" level="32767"/>
    <cacheField name="[DimDate].[Month Name].[Month Name]" caption="Month Name" numFmtId="0" hierarchy="13" level="1">
      <sharedItems count="12">
        <s v="Jan"/>
        <s v="Feb"/>
        <s v="Mar"/>
        <s v="Apr"/>
        <s v="May"/>
        <s v="Jun"/>
        <s v="Jul"/>
        <s v="Aug"/>
        <s v="Sep"/>
        <s v="Oct"/>
        <s v="Nov"/>
        <s v="Dec"/>
      </sharedItems>
    </cacheField>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oneField="1">
      <fieldsUsage count="1">
        <fieldUsage x="0"/>
      </fieldsUsage>
    </cacheHierarchy>
    <cacheHierarchy uniqueName="[Measures].[Profit]" caption="Profit" measure="1" displayFolder="" measureGroup="FactInternetSales" count="0"/>
    <cacheHierarchy uniqueName="[Measures].[COGS]" caption="COGS" measure="1" displayFolder="" measureGroup="FactInternetSales" count="0"/>
    <cacheHierarchy uniqueName="[Measures].[Profit Margin]" caption="Profit Margin" measure="1" displayFolder="" measureGroup="FactInternetSales" count="0"/>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cacheHierarchy uniqueName="[Measures].[Orders]" caption="Orders" measure="1" displayFolder="" measureGroup="FactInternetSales"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22.043599074073" backgroundQuery="1" createdVersion="7" refreshedVersion="7" minRefreshableVersion="3" recordCount="0" supportSubquery="1" supportAdvancedDrill="1" xr:uid="{0223F562-FB13-4B00-B566-049E47A008AD}">
  <cacheSource type="external" connectionId="7"/>
  <cacheFields count="15">
    <cacheField name="[Measures].[Revenue]" caption="Revenue" numFmtId="0" hierarchy="52" level="32767"/>
    <cacheField name="[Measures].[Profit]" caption="Profit" numFmtId="0" hierarchy="53" level="32767"/>
    <cacheField name="[Measures].[COGS]" caption="COGS" numFmtId="0" hierarchy="54" level="32767"/>
    <cacheField name="[Measures].[Average Revenue/Day]" caption="Average Revenue/Day" numFmtId="0" hierarchy="56" level="32767"/>
    <cacheField name="[Measures].[Average Order Value]" caption="Average Order Value" numFmtId="0" hierarchy="57" level="32767"/>
    <cacheField name="[Measures].[Average Quantities/Order]" caption="Average Quantities/Order" numFmtId="0" hierarchy="58" level="32767"/>
    <cacheField name="[Measures].[Profit Margin]" caption="Profit Margin" numFmtId="0" hierarchy="55" level="32767"/>
    <cacheField name="[Measures].[Customers]" caption="Customers" numFmtId="0" hierarchy="48" level="32767"/>
    <cacheField name="[Measures].[Total Products]" caption="Total Products" numFmtId="0" hierarchy="51" level="32767"/>
    <cacheField name="[Measures].[Countries]" caption="Countries" numFmtId="0" hierarchy="49" level="32767"/>
    <cacheField name="[Measures].[Quantities Sold]" caption="Quantities Sold" numFmtId="0" hierarchy="59" level="32767"/>
    <cacheField name="[Measures].[Orders]" caption="Orders" numFmtId="0" hierarchy="60" level="32767"/>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 name="[DimDate].[Month Name].[Month Name]" caption="Month Name" numFmtId="0" hierarchy="13" level="1">
      <sharedItems containsSemiMixedTypes="0" containsNonDate="0" containsString="0"/>
    </cacheField>
  </cacheFields>
  <cacheHierarchies count="6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4"/>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oneField="1">
      <fieldsUsage count="1">
        <fieldUsage x="7"/>
      </fieldsUsage>
    </cacheHierarchy>
    <cacheHierarchy uniqueName="[Measures].[Countries]" caption="Countries" measure="1" displayFolder="" measureGroup="DimGeography" count="0" oneField="1">
      <fieldsUsage count="1">
        <fieldUsage x="9"/>
      </fieldsUsage>
    </cacheHierarchy>
    <cacheHierarchy uniqueName="[Measures].[Cities]" caption="Cities" measure="1" displayFolder="" measureGroup="DimGeography" count="0"/>
    <cacheHierarchy uniqueName="[Measures].[Total Products]" caption="Total Products" measure="1" displayFolder="" measureGroup="DimProduct" count="0" oneField="1">
      <fieldsUsage count="1">
        <fieldUsage x="8"/>
      </fieldsUsage>
    </cacheHierarchy>
    <cacheHierarchy uniqueName="[Measures].[Revenue]" caption="Revenue" measure="1" displayFolder="" measureGroup="FactInternetSales" count="0" oneField="1">
      <fieldsUsage count="1">
        <fieldUsage x="0"/>
      </fieldsUsage>
    </cacheHierarchy>
    <cacheHierarchy uniqueName="[Measures].[Profit]" caption="Profit" measure="1" displayFolder="" measureGroup="FactInternetSales" count="0" oneField="1">
      <fieldsUsage count="1">
        <fieldUsage x="1"/>
      </fieldsUsage>
    </cacheHierarchy>
    <cacheHierarchy uniqueName="[Measures].[COGS]" caption="COGS" measure="1" displayFolder="" measureGroup="FactInternetSales" count="0" oneField="1">
      <fieldsUsage count="1">
        <fieldUsage x="2"/>
      </fieldsUsage>
    </cacheHierarchy>
    <cacheHierarchy uniqueName="[Measures].[Profit Margin]" caption="Profit Margin" measure="1" displayFolder="" measureGroup="FactInternetSales" count="0" oneField="1">
      <fieldsUsage count="1">
        <fieldUsage x="6"/>
      </fieldsUsage>
    </cacheHierarchy>
    <cacheHierarchy uniqueName="[Measures].[Average Revenue/Day]" caption="Average Revenue/Day" measure="1" displayFolder="" measureGroup="FactInternetSales" count="0" oneField="1">
      <fieldsUsage count="1">
        <fieldUsage x="3"/>
      </fieldsUsage>
    </cacheHierarchy>
    <cacheHierarchy uniqueName="[Measures].[Average Order Value]" caption="Average Order Value" measure="1" displayFolder="" measureGroup="FactInternetSales" count="0" oneField="1">
      <fieldsUsage count="1">
        <fieldUsage x="4"/>
      </fieldsUsage>
    </cacheHierarchy>
    <cacheHierarchy uniqueName="[Measures].[Average Quantities/Order]" caption="Average Quantities/Order" measure="1" displayFolder="" measureGroup="FactInternetSales" count="0" oneField="1">
      <fieldsUsage count="1">
        <fieldUsage x="5"/>
      </fieldsUsage>
    </cacheHierarchy>
    <cacheHierarchy uniqueName="[Measures].[Quantities Sold]" caption="Quantities Sold" measure="1" displayFolder="" measureGroup="FactInternetSales" count="0" oneField="1">
      <fieldsUsage count="1">
        <fieldUsage x="10"/>
      </fieldsUsage>
    </cacheHierarchy>
    <cacheHierarchy uniqueName="[Measures].[Orders]" caption="Orders" measure="1" displayFolder="" measureGroup="FactInternetSales" count="0" oneField="1">
      <fieldsUsage count="1">
        <fieldUsage x="11"/>
      </fieldsUsage>
    </cacheHierarchy>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22.043599537035" backgroundQuery="1" createdVersion="7" refreshedVersion="7" minRefreshableVersion="3" recordCount="0" supportSubquery="1" supportAdvancedDrill="1" xr:uid="{AE6417E1-E466-4464-82DF-BAA71225D448}">
  <cacheSource type="external" connectionId="7"/>
  <cacheFields count="5">
    <cacheField name="[Measures].[Revenue]" caption="Revenue" numFmtId="0" hierarchy="52" level="32767"/>
    <cacheField name="[DimDate].[Day Name].[Day Name]" caption="Day Name" numFmtId="0" hierarchy="15" level="1">
      <sharedItems count="7">
        <s v="Sun"/>
        <s v="Mon"/>
        <s v="Tue"/>
        <s v="Wed"/>
        <s v="Thu"/>
        <s v="Fri"/>
        <s v="Sat"/>
      </sharedItems>
    </cacheField>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 name="[DimDate].[Month Name].[Month Name]" caption="Month Name" numFmtId="0" hierarchy="13" level="1">
      <sharedItems containsSemiMixedTypes="0" containsNonDate="0" containsString="0"/>
    </cacheField>
  </cacheFields>
  <cacheHierarchies count="6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oneField="1">
      <fieldsUsage count="1">
        <fieldUsage x="0"/>
      </fieldsUsage>
    </cacheHierarchy>
    <cacheHierarchy uniqueName="[Measures].[Profit]" caption="Profit" measure="1" displayFolder="" measureGroup="FactInternetSales" count="0"/>
    <cacheHierarchy uniqueName="[Measures].[COGS]" caption="COGS" measure="1" displayFolder="" measureGroup="FactInternetSales" count="0"/>
    <cacheHierarchy uniqueName="[Measures].[Profit Margin]" caption="Profit Margin" measure="1" displayFolder="" measureGroup="FactInternetSales" count="0"/>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cacheHierarchy uniqueName="[Measures].[Orders]" caption="Orders" measure="1" displayFolder="" measureGroup="FactInternetSales"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22.043600115743" backgroundQuery="1" createdVersion="7" refreshedVersion="7" minRefreshableVersion="3" recordCount="0" supportSubquery="1" supportAdvancedDrill="1" xr:uid="{1E70AA43-BC64-4203-9D20-44D756253B0A}">
  <cacheSource type="external" connectionId="7"/>
  <cacheFields count="5">
    <cacheField name="[Measures].[Revenue]" caption="Revenue" numFmtId="0" hierarchy="52" level="32767"/>
    <cacheField name="[DimDate].[Quarter].[Quarter]" caption="Quarter" numFmtId="0" hierarchy="14" level="1">
      <sharedItems count="4">
        <s v="Qtr-1"/>
        <s v="Qtr-2"/>
        <s v="Qtr-3"/>
        <s v="Qtr-4"/>
      </sharedItems>
    </cacheField>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 name="Dummy0" numFmtId="0" hierarchy="69" level="32767">
      <extLst>
        <ext xmlns:x14="http://schemas.microsoft.com/office/spreadsheetml/2009/9/main" uri="{63CAB8AC-B538-458d-9737-405883B0398D}">
          <x14:cacheField ignore="1"/>
        </ext>
      </extLst>
    </cacheField>
  </cacheFields>
  <cacheHierarchies count="7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oneField="1">
      <fieldsUsage count="1">
        <fieldUsage x="0"/>
      </fieldsUsage>
    </cacheHierarchy>
    <cacheHierarchy uniqueName="[Measures].[Profit]" caption="Profit" measure="1" displayFolder="" measureGroup="FactInternetSales" count="0"/>
    <cacheHierarchy uniqueName="[Measures].[COGS]" caption="COGS" measure="1" displayFolder="" measureGroup="FactInternetSales" count="0"/>
    <cacheHierarchy uniqueName="[Measures].[Profit Margin]" caption="Profit Margin" measure="1" displayFolder="" measureGroup="FactInternetSales" count="0"/>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cacheHierarchy uniqueName="[Measures].[Orders]" caption="Orders" measure="1" displayFolder="" measureGroup="FactInternetSales"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Dummy0" caption="CustomerKey" measure="1" count="0">
      <extLst>
        <ext xmlns:x14="http://schemas.microsoft.com/office/spreadsheetml/2009/9/main" uri="{8CF416AD-EC4C-4aba-99F5-12A058AE0983}">
          <x14:cacheHierarchy ignore="1"/>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22.043600694444" backgroundQuery="1" createdVersion="7" refreshedVersion="7" minRefreshableVersion="3" recordCount="0" supportSubquery="1" supportAdvancedDrill="1" xr:uid="{A40193A6-DED6-40BA-A23D-B464659F97D6}">
  <cacheSource type="external" connectionId="7"/>
  <cacheFields count="5">
    <cacheField name="[Measures].[Revenue]" caption="Revenue" numFmtId="0" hierarchy="52" level="32767"/>
    <cacheField name="[DimDate].[Week Type].[Week Type]" caption="Week Type" numFmtId="0" hierarchy="16" level="1">
      <sharedItems count="2">
        <s v="Weekday"/>
        <s v="Weekend"/>
      </sharedItems>
    </cacheField>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 name="[DimDate].[Month Name].[Month Name]" caption="Month Name" numFmtId="0" hierarchy="13" level="1">
      <sharedItems containsSemiMixedTypes="0" containsNonDate="0" containsString="0"/>
    </cacheField>
  </cacheFields>
  <cacheHierarchies count="6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2" memberValueDatatype="130" unbalanced="0">
      <fieldsUsage count="2">
        <fieldUsage x="-1"/>
        <fieldUsage x="1"/>
      </fieldsUsage>
    </cacheHierarchy>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oneField="1">
      <fieldsUsage count="1">
        <fieldUsage x="0"/>
      </fieldsUsage>
    </cacheHierarchy>
    <cacheHierarchy uniqueName="[Measures].[Profit]" caption="Profit" measure="1" displayFolder="" measureGroup="FactInternetSales" count="0"/>
    <cacheHierarchy uniqueName="[Measures].[COGS]" caption="COGS" measure="1" displayFolder="" measureGroup="FactInternetSales" count="0"/>
    <cacheHierarchy uniqueName="[Measures].[Profit Margin]" caption="Profit Margin" measure="1" displayFolder="" measureGroup="FactInternetSales" count="0"/>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cacheHierarchy uniqueName="[Measures].[Orders]" caption="Orders" measure="1" displayFolder="" measureGroup="FactInternetSales"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22.043601273152" backgroundQuery="1" createdVersion="7" refreshedVersion="7" minRefreshableVersion="3" recordCount="0" supportSubquery="1" supportAdvancedDrill="1" xr:uid="{E4D54131-F3CC-4D57-9FB5-E14CF0AE5B5B}">
  <cacheSource type="external" connectionId="7"/>
  <cacheFields count="5">
    <cacheField name="[Measures].[Revenue]" caption="Revenue" numFmtId="0" hierarchy="52" level="32767"/>
    <cacheField name="[DimProduct].[Products].[Products]" caption="Products" numFmtId="0" hierarchy="24"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 name="[DimDate].[Month Name].[Month Name]" caption="Month Name" numFmtId="0" hierarchy="13" level="1">
      <sharedItems containsSemiMixedTypes="0" containsNonDate="0" containsString="0"/>
    </cacheField>
  </cacheFields>
  <cacheHierarchies count="6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oneField="1">
      <fieldsUsage count="1">
        <fieldUsage x="0"/>
      </fieldsUsage>
    </cacheHierarchy>
    <cacheHierarchy uniqueName="[Measures].[Profit]" caption="Profit" measure="1" displayFolder="" measureGroup="FactInternetSales" count="0"/>
    <cacheHierarchy uniqueName="[Measures].[COGS]" caption="COGS" measure="1" displayFolder="" measureGroup="FactInternetSales" count="0"/>
    <cacheHierarchy uniqueName="[Measures].[Profit Margin]" caption="Profit Margin" measure="1" displayFolder="" measureGroup="FactInternetSales" count="0"/>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cacheHierarchy uniqueName="[Measures].[Orders]" caption="Orders" measure="1" displayFolder="" measureGroup="FactInternetSales"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22.043601967591" backgroundQuery="1" createdVersion="7" refreshedVersion="7" minRefreshableVersion="3" recordCount="0" supportSubquery="1" supportAdvancedDrill="1" xr:uid="{DC6DEB86-5624-4472-8463-A69E5C1847B0}">
  <cacheSource type="external" connectionId="7"/>
  <cacheFields count="5">
    <cacheField name="[DimProduct].[Color].[Color]" caption="Color" numFmtId="0" hierarchy="25" level="1">
      <sharedItems count="8">
        <s v="Black"/>
        <s v="Blue"/>
        <s v="Multi"/>
        <s v="Red"/>
        <s v="Silver"/>
        <s v="Unspecified"/>
        <s v="White"/>
        <s v="Yellow"/>
      </sharedItems>
    </cacheField>
    <cacheField name="[Measures].[Revenue]" caption="Revenue" numFmtId="0" hierarchy="52" level="32767"/>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 name="[DimDate].[Month Name].[Month Name]" caption="Month Name" numFmtId="0" hierarchy="13" level="1">
      <sharedItems containsSemiMixedTypes="0" containsNonDate="0" containsString="0"/>
    </cacheField>
  </cacheFields>
  <cacheHierarchies count="6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oneField="1">
      <fieldsUsage count="1">
        <fieldUsage x="1"/>
      </fieldsUsage>
    </cacheHierarchy>
    <cacheHierarchy uniqueName="[Measures].[Profit]" caption="Profit" measure="1" displayFolder="" measureGroup="FactInternetSales" count="0"/>
    <cacheHierarchy uniqueName="[Measures].[COGS]" caption="COGS" measure="1" displayFolder="" measureGroup="FactInternetSales" count="0"/>
    <cacheHierarchy uniqueName="[Measures].[Profit Margin]" caption="Profit Margin" measure="1" displayFolder="" measureGroup="FactInternetSales" count="0"/>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cacheHierarchy uniqueName="[Measures].[Orders]" caption="Orders" measure="1" displayFolder="" measureGroup="FactInternetSales"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22.043602430553" backgroundQuery="1" createdVersion="7" refreshedVersion="7" minRefreshableVersion="3" recordCount="0" supportSubquery="1" supportAdvancedDrill="1" xr:uid="{CF31BCD7-C513-441C-93C4-AEDFE361BA1E}">
  <cacheSource type="external" connectionId="7"/>
  <cacheFields count="5">
    <cacheField name="[DimCustomer].[Gender].[Gender]" caption="Gender" numFmtId="0" hierarchy="5" level="1">
      <sharedItems count="2">
        <s v="Female"/>
        <s v="Male"/>
      </sharedItems>
    </cacheField>
    <cacheField name="[Measures].[Revenue]" caption="Revenue" numFmtId="0" hierarchy="52" level="32767"/>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 name="[DimDate].[Month Name].[Month Name]" caption="Month Name" numFmtId="0" hierarchy="13" level="1">
      <sharedItems containsSemiMixedTypes="0" containsNonDate="0" containsString="0"/>
    </cacheField>
  </cacheFields>
  <cacheHierarchies count="6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0"/>
      </fieldsUsage>
    </cacheHierarchy>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oneField="1">
      <fieldsUsage count="1">
        <fieldUsage x="1"/>
      </fieldsUsage>
    </cacheHierarchy>
    <cacheHierarchy uniqueName="[Measures].[Profit]" caption="Profit" measure="1" displayFolder="" measureGroup="FactInternetSales" count="0"/>
    <cacheHierarchy uniqueName="[Measures].[COGS]" caption="COGS" measure="1" displayFolder="" measureGroup="FactInternetSales" count="0"/>
    <cacheHierarchy uniqueName="[Measures].[Profit Margin]" caption="Profit Margin" measure="1" displayFolder="" measureGroup="FactInternetSales" count="0"/>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cacheHierarchy uniqueName="[Measures].[Orders]" caption="Orders" measure="1" displayFolder="" measureGroup="FactInternetSales"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22.043603009261" backgroundQuery="1" createdVersion="7" refreshedVersion="7" minRefreshableVersion="3" recordCount="0" supportSubquery="1" supportAdvancedDrill="1" xr:uid="{AE81FB9B-5C16-4D2D-BA8F-C72FD32FE5F9}">
  <cacheSource type="external" connectionId="7"/>
  <cacheFields count="6">
    <cacheField name="[DimCustomer].[Age Group].[Age Group]" caption="Age Group" numFmtId="0" hierarchy="8" level="1">
      <sharedItems count="7">
        <s v="0-24"/>
        <s v="25-29"/>
        <s v="30-34"/>
        <s v="35-39"/>
        <s v="40-44"/>
        <s v="45-49"/>
        <s v="50 Plus"/>
      </sharedItems>
    </cacheField>
    <cacheField name="[Measures].[Revenue]" caption="Revenue" numFmtId="0" hierarchy="52" level="32767"/>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 name="[DimDate].[Month Name].[Month Name]" caption="Month Name" numFmtId="0" hierarchy="13" level="1">
      <sharedItems containsSemiMixedTypes="0" containsNonDate="0" containsString="0"/>
    </cacheField>
    <cacheField name="Dummy0" numFmtId="0" hierarchy="69" level="32767">
      <extLst>
        <ext xmlns:x14="http://schemas.microsoft.com/office/spreadsheetml/2009/9/main" uri="{63CAB8AC-B538-458d-9737-405883B0398D}">
          <x14:cacheField ignore="1"/>
        </ext>
      </extLst>
    </cacheField>
  </cacheFields>
  <cacheHierarchies count="7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0"/>
      </fieldsUsage>
    </cacheHierarchy>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oneField="1">
      <fieldsUsage count="1">
        <fieldUsage x="1"/>
      </fieldsUsage>
    </cacheHierarchy>
    <cacheHierarchy uniqueName="[Measures].[Profit]" caption="Profit" measure="1" displayFolder="" measureGroup="FactInternetSales" count="0"/>
    <cacheHierarchy uniqueName="[Measures].[COGS]" caption="COGS" measure="1" displayFolder="" measureGroup="FactInternetSales" count="0"/>
    <cacheHierarchy uniqueName="[Measures].[Profit Margin]" caption="Profit Margin" measure="1" displayFolder="" measureGroup="FactInternetSales" count="0"/>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cacheHierarchy uniqueName="[Measures].[Orders]" caption="Orders" measure="1" displayFolder="" measureGroup="FactInternetSales"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y uniqueName="Dummy0" caption="CustomerKey" measure="1" count="0">
      <extLst>
        <ext xmlns:x14="http://schemas.microsoft.com/office/spreadsheetml/2009/9/main" uri="{8CF416AD-EC4C-4aba-99F5-12A058AE0983}">
          <x14:cacheHierarchy ignore="1"/>
        </ext>
      </extLst>
    </cacheHierarchy>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22.043603587961" backgroundQuery="1" createdVersion="7" refreshedVersion="7" minRefreshableVersion="3" recordCount="0" supportSubquery="1" supportAdvancedDrill="1" xr:uid="{41B5CC55-9CD8-4B69-926F-AA1D032D294D}">
  <cacheSource type="external" connectionId="7"/>
  <cacheFields count="5">
    <cacheField name="[DimCustomer].[FullName].[FullName]" caption="FullName" numFmtId="0" hierarchy="3" level="1">
      <sharedItems count="163">
        <s v="Abigail Rivera"/>
        <s v="Adriana Gonzalez"/>
        <s v="Alejandro Nath"/>
        <s v="Alejandro Zheng"/>
        <s v="Alisha Raje"/>
        <s v="Alison Deng"/>
        <s v="Alison Goel"/>
        <s v="Allen Martinez"/>
        <s v="Alvin Deng"/>
        <s v="Andy Gutierrez"/>
        <s v="Andy Jiménez"/>
        <s v="April Shan"/>
        <s v="Arthur Diaz"/>
        <s v="Arthur Madan"/>
        <s v="Ashley Clark"/>
        <s v="Ashley Hughes"/>
        <s v="Ashley Simmons"/>
        <s v="Barbara Wu"/>
        <s v="Barry Martinez"/>
        <s v="Billy Moreno"/>
        <s v="Bobby Prasad"/>
        <s v="Brad Beck"/>
        <s v="Brandi Gill"/>
        <s v="Brandi Munoz"/>
        <s v="Brendan She"/>
        <s v="Bridget Luo"/>
        <s v="Bruce Ramos"/>
        <s v="Cameron Miller"/>
        <s v="Carolyn Sanchez"/>
        <s v="Casey Gill"/>
        <s v="Cassandra Chandra"/>
        <s v="Charles Bell"/>
        <s v="Chase Gray"/>
        <s v="Chelsea Prasad"/>
        <s v="Cheryl Alan"/>
        <s v="Chloe Howard"/>
        <s v="Christine Chande"/>
        <s v="Christine Nath"/>
        <s v="Cindy Jordan"/>
        <s v="Claudia Ma"/>
        <s v="Colleen Liang"/>
        <s v="Colleen Sun"/>
        <s v="Cynthia Sai"/>
        <s v="Darrell Goel"/>
        <s v="Deb Moreno"/>
        <s v="Deborah Anand"/>
        <s v="Derek Chander"/>
        <s v="Dominic Sanchez"/>
        <s v="Eddie Alvarez"/>
        <s v="Eduardo Mitchell"/>
        <s v="Edwin Kumar"/>
        <s v="Emmanuel Rana"/>
        <s v="Eric Hall"/>
        <s v="Ernest Huang"/>
        <s v="Ethan Butler"/>
        <s v="Francisco Sara"/>
        <s v="Gerald Rana"/>
        <s v="Gina Ruiz"/>
        <s v="Grace Walker"/>
        <s v="Gregory Rai"/>
        <s v="Harold Sara"/>
        <s v="Henry Gonzalez"/>
        <s v="Ian Flores"/>
        <s v="Isabella Diaz"/>
        <s v="Isaiah Ward"/>
        <s v="Jaclyn Zhu"/>
        <s v="Jacquelyn Gomez"/>
        <s v="Janelle Suri"/>
        <s v="Janet Munoz"/>
        <s v="Janet Serrano"/>
        <s v="Jason Green"/>
        <s v="Jay Perez"/>
        <s v="Jay Rana"/>
        <s v="Jenny Chen"/>
        <s v="Joe Gill"/>
        <s v="Joe Malhotra"/>
        <s v="Joel Fernandez"/>
        <s v="Joel Sai"/>
        <s v="Jonathon Jimenez"/>
        <s v="Joy Ortega"/>
        <s v="Juan Rogers"/>
        <s v="Julie Anand"/>
        <s v="Kaitlyn Griffin"/>
        <s v="Kari Gill"/>
        <s v="Katie Deng"/>
        <s v="Kaylee Brooks"/>
        <s v="Kelli Li"/>
        <s v="Kendra Navarro"/>
        <s v="Kendra Serrano"/>
        <s v="Kristen Sun"/>
        <s v="Kristina Chandra"/>
        <s v="Kristopher Sara"/>
        <s v="Krystal Wagner"/>
        <s v="Lance Dominguez"/>
        <s v="Lawrence Alonso"/>
        <s v="Linda Navarro"/>
        <s v="Lindsey Deng"/>
        <s v="Logan Garcia"/>
        <s v="Maria Price"/>
        <s v="Marie Dominguez"/>
        <s v="Marshall Black"/>
        <s v="Martin Gonzalez"/>
        <s v="Martin Martinez"/>
        <s v="Marvin Moreno"/>
        <s v="Mason Stewart"/>
        <s v="Maurice Lal"/>
        <s v="Maurice Shan"/>
        <s v="Meagan Chandra"/>
        <s v="Melinda Gutierrez"/>
        <s v="Meredith Srini"/>
        <s v="Micah Xu"/>
        <s v="Micah Zhu"/>
        <s v="Micheal Romero"/>
        <s v="Miranda Barnes"/>
        <s v="Misty She"/>
        <s v="Nancy Garcia"/>
        <s v="Nathan Powell"/>
        <s v="Noah Ross"/>
        <s v="Omar Cai"/>
        <s v="Omar Sharma"/>
        <s v="Omar Zhou"/>
        <s v="Paige Travers"/>
        <s v="Pedro Navarro"/>
        <s v="Pedro Sai"/>
        <s v="Peter Sharma"/>
        <s v="Phillip Fernandez"/>
        <s v="Phillip Prasad"/>
        <s v="Priscilla Raji"/>
        <s v="Rachel Flores"/>
        <s v="Rachel Simmons"/>
        <s v="Ramon Zhao"/>
        <s v="Roberto Jiménez"/>
        <s v="Roberto Rubio"/>
        <s v="Roberto Sanz"/>
        <s v="Roger Xu"/>
        <s v="Rosa Hu"/>
        <s v="Roy Saunders"/>
        <s v="Sergio Srini"/>
        <s v="Sergio Weber"/>
        <s v="Shannon Alvarez"/>
        <s v="Stephanie Green"/>
        <s v="Stephanie Parker"/>
        <s v="Summer Rodriguez"/>
        <s v="Sydney Wilson"/>
        <s v="Tamara Zhu"/>
        <s v="Tammy Smith"/>
        <s v="Tasha Sharma"/>
        <s v="Teresa Vazquez"/>
        <s v="Terry Nath"/>
        <s v="Terry Tang"/>
        <s v="Thomas Phillips"/>
        <s v="Tina Arthur"/>
        <s v="Todd Chow"/>
        <s v="Trisha He"/>
        <s v="Trisha Huang"/>
        <s v="Warren Nath"/>
        <s v="Warren Xie"/>
        <s v="Wayne Rai"/>
        <s v="Wesley Sun"/>
        <s v="Wesley Wu"/>
        <s v="Willie He"/>
        <s v="Xavier Edwards"/>
        <s v="Xavier White"/>
      </sharedItems>
    </cacheField>
    <cacheField name="[Measures].[Revenue]" caption="Revenue" numFmtId="0" hierarchy="52" level="32767"/>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 name="[DimDate].[Month Name].[Month Name]" caption="Month Name" numFmtId="0" hierarchy="13" level="1">
      <sharedItems containsSemiMixedTypes="0" containsNonDate="0" containsString="0"/>
    </cacheField>
  </cacheFields>
  <cacheHierarchies count="6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2" memberValueDatatype="130" unbalanced="0">
      <fieldsUsage count="2">
        <fieldUsage x="-1"/>
        <fieldUsage x="0"/>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oneField="1">
      <fieldsUsage count="1">
        <fieldUsage x="1"/>
      </fieldsUsage>
    </cacheHierarchy>
    <cacheHierarchy uniqueName="[Measures].[Profit]" caption="Profit" measure="1" displayFolder="" measureGroup="FactInternetSales" count="0"/>
    <cacheHierarchy uniqueName="[Measures].[COGS]" caption="COGS" measure="1" displayFolder="" measureGroup="FactInternetSales" count="0"/>
    <cacheHierarchy uniqueName="[Measures].[Profit Margin]" caption="Profit Margin" measure="1" displayFolder="" measureGroup="FactInternetSales" count="0"/>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cacheHierarchy uniqueName="[Measures].[Orders]" caption="Orders" measure="1" displayFolder="" measureGroup="FactInternetSales" count="0"/>
    <cacheHierarchy uniqueName="[Measures].[Average Customer Age]" caption="Average Customer Age"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ies>
  <kpis count="0"/>
  <dimensions count="7">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6">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2">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17.956666087965" backgroundQuery="1" createdVersion="3" refreshedVersion="7" minRefreshableVersion="3" recordCount="0" supportSubquery="1" supportAdvancedDrill="1" xr:uid="{3493D158-7917-4A11-AA2A-E24AC96123D4}">
  <cacheSource type="external" connectionId="7">
    <extLst>
      <ext xmlns:x14="http://schemas.microsoft.com/office/spreadsheetml/2009/9/main" uri="{F057638F-6D5F-4e77-A914-E7F072B9BCA8}">
        <x14:sourceConnection name="ThisWorkbookDataModel"/>
      </ext>
    </extLst>
  </cacheSource>
  <cacheFields count="0"/>
  <cacheHierarchies count="68">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5"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AlternateKey]" caption="ProductAlternateKey" attribute="1" defaultMemberUniqueName="[DimProduct].[ProductAlternateKey].[All]" allUniqueName="[DimProduct].[ProductAlternateKey].[All]" dimensionUniqueName="[DimProduct]" displayFolder="" count="0" memberValueDatatype="130" unbalanced="0"/>
    <cacheHierarchy uniqueName="[DimProduct].[Products]" caption="Products" attribute="1" defaultMemberUniqueName="[DimProduct].[Products].[All]" allUniqueName="[DimProduct].[Products].[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StartDate]" caption="StartDate" attribute="1" time="1" defaultMemberUniqueName="[DimProduct].[StartDate].[All]" allUniqueName="[DimProduct].[StartDate].[All]" dimensionUniqueName="[DimProduct]" displayFolder="" count="0" memberValueDatatype="7"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DimSalesTerritory].[SalesTerritoryImage]" caption="SalesTerritoryImage" attribute="1" defaultMemberUniqueName="[DimSalesTerritory].[SalesTerritoryImage].[All]" allUniqueName="[DimSalesTerritory].[SalesTerritoryImage].[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Freight]" caption="Freight" attribute="1" defaultMemberUniqueName="[FactInternetSales].[Freight].[All]" allUniqueName="[FactInternetSales].[Freigh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Total COGS]" caption="Total COGS" attribute="1" defaultMemberUniqueName="[FactInternetSales].[Total COGS].[All]" allUniqueName="[FactInternetSales].[Total 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Customers]" caption="Customers" measure="1" displayFolder="" measureGroup="DimCustomer" count="0"/>
    <cacheHierarchy uniqueName="[Measures].[Countries]" caption="Countries" measure="1" displayFolder="" measureGroup="DimGeography" count="0"/>
    <cacheHierarchy uniqueName="[Measures].[Cities]" caption="Cities" measure="1" displayFolder="" measureGroup="DimGeography" count="0"/>
    <cacheHierarchy uniqueName="[Measures].[Total Products]" caption="Total Products" measure="1" displayFolder="" measureGroup="DimProduct" count="0"/>
    <cacheHierarchy uniqueName="[Measures].[Revenue]" caption="Revenue" measure="1" displayFolder="" measureGroup="FactInternetSales" count="0"/>
    <cacheHierarchy uniqueName="[Measures].[Profit]" caption="Profit" measure="1" displayFolder="" measureGroup="FactInternetSales" count="0"/>
    <cacheHierarchy uniqueName="[Measures].[COGS]" caption="COGS" measure="1" displayFolder="" measureGroup="FactInternetSales" count="0"/>
    <cacheHierarchy uniqueName="[Measures].[Profit Margin]" caption="Profit Margin" measure="1" displayFolder="" measureGroup="FactInternetSales" count="0"/>
    <cacheHierarchy uniqueName="[Measures].[Average Revenue/Day]" caption="Average Revenue/Day" measure="1" displayFolder="" measureGroup="FactInternetSales" count="0"/>
    <cacheHierarchy uniqueName="[Measures].[Average Order Value]" caption="Average Order Value" measure="1" displayFolder="" measureGroup="FactInternetSales" count="0"/>
    <cacheHierarchy uniqueName="[Measures].[Average Quantities/Order]" caption="Average Quantities/Order" measure="1" displayFolder="" measureGroup="FactInternetSales" count="0"/>
    <cacheHierarchy uniqueName="[Measures].[Quantities Sold]" caption="Quantities Sold" measure="1" displayFolder="" measureGroup="FactInternetSales" count="0"/>
    <cacheHierarchy uniqueName="[Measures].[Orders]" caption="Orders" measure="1" displayFolder="" measureGroup="FactInternetSal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8039503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3962FA-33F5-47F2-AD65-FC452C0D9F6B}" name="PivotTable7" cacheId="500" applyNumberFormats="0" applyBorderFormats="0" applyFontFormats="0" applyPatternFormats="0" applyAlignmentFormats="0" applyWidthHeightFormats="1" dataCaption="Values" missingCaption="0" tag="30b84bd3-aedd-48c8-94a4-2eff4f96ea3e" updatedVersion="7" minRefreshableVersion="3" useAutoFormatting="1" rowGrandTotals="0" colGrandTotals="0" itemPrintTitles="1" createdVersion="7" indent="0" showEmptyRow="1" showEmptyCol="1" compact="0" outline="1" outlineData="1" compactData="0" multipleFieldFilters="0">
  <location ref="C59:E63" firstHeaderRow="0" firstDataRow="1" firstDataCol="1"/>
  <pivotFields count="5">
    <pivotField dataField="1" compact="0" showAll="0" defaultSubtotal="0"/>
    <pivotField axis="axisRow" compact="0" allDrilled="1" showAll="0" dataSourceSort="1" defaultSubtotal="0" defaultAttributeDrillState="1">
      <items count="4">
        <item x="0"/>
        <item x="1"/>
        <item x="2"/>
        <item x="3"/>
      </items>
    </pivotField>
    <pivotField compact="0" allDrilled="1" subtotalTop="0" showAll="0" dataSourceSort="1" defaultSubtotal="0" defaultAttributeDrillState="1"/>
    <pivotField compact="0"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fld="0" subtotal="count" baseField="0" baseItem="0" numFmtId="166"/>
    <dataField name="Revenue2" fld="4" subtotal="count" showDataAs="percentOfTotal" baseField="0" baseItem="0" numFmtId="9">
      <extLst>
        <ext xmlns:x14="http://schemas.microsoft.com/office/spreadsheetml/2009/9/main" uri="{E15A36E0-9728-4e99-A89B-3F7291B0FE68}">
          <x14:dataField sourceField="0" uniqueName="[__Xl2].[Measures].[Revenue]"/>
        </ext>
      </extLst>
    </dataField>
  </dataFields>
  <formats count="3">
    <format dxfId="2">
      <pivotArea outline="0" collapsedLevelsAreSubtotals="1" fieldPosition="0"/>
    </format>
    <format dxfId="1">
      <pivotArea outline="0" fieldPosition="0">
        <references count="1">
          <reference field="4294967294" count="1">
            <x v="1"/>
          </reference>
        </references>
      </pivotArea>
    </format>
    <format dxfId="0">
      <pivotArea outline="0" fieldPosition="0">
        <references count="1">
          <reference field="4294967294" count="1" selected="0">
            <x v="1"/>
          </reference>
        </references>
      </pivotArea>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A56DA83-F7B9-4A1D-BE29-F811DE8848CC}" name="PivotTable13" cacheId="512"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outline="1" outlineData="1" compactData="0" multipleFieldFilters="0">
  <location ref="T15:U17" firstHeaderRow="1" firstDataRow="1" firstDataCol="1"/>
  <pivotFields count="5">
    <pivotField axis="axisRow" compact="0" allDrilled="1" showAll="0" dataSourceSort="1" defaultSubtotal="0" defaultAttributeDrillState="1">
      <items count="2">
        <item x="0"/>
        <item x="1"/>
      </items>
    </pivotField>
    <pivotField dataField="1" compact="0" showAll="0" defaultSubtotal="0"/>
    <pivotField compact="0" allDrilled="1" subtotalTop="0" showAll="0" dataSourceSort="1" defaultSubtotal="0" defaultAttributeDrillState="1"/>
    <pivotField compact="0" allDrilled="1" subtotalTop="0" showAll="0" dataSourceSort="1" defaultSubtotal="0" defaultAttributeDrillState="1"/>
    <pivotField compact="0" allDrilled="1" subtotalTop="0" showAll="0" dataSourceSort="1" defaultSubtotal="0" defaultAttributeDrillState="1"/>
  </pivotFields>
  <rowFields count="1">
    <field x="0"/>
  </rowFields>
  <rowItems count="2">
    <i>
      <x/>
    </i>
    <i>
      <x v="1"/>
    </i>
  </rowItems>
  <colItems count="1">
    <i/>
  </colItems>
  <dataFields count="1">
    <dataField fld="1" subtotal="count" baseField="0" baseItem="0" numFmtId="172"/>
  </dataFields>
  <formats count="4">
    <format dxfId="6">
      <pivotArea collapsedLevelsAreSubtotals="1" fieldPosition="0">
        <references count="1">
          <reference field="0" count="0"/>
        </references>
      </pivotArea>
    </format>
    <format dxfId="5">
      <pivotArea outline="0" collapsedLevelsAreSubtotals="1" fieldPosition="0"/>
    </format>
    <format dxfId="4">
      <pivotArea fieldPosition="0">
        <references count="1">
          <reference field="0" count="1">
            <x v="0"/>
          </reference>
        </references>
      </pivotArea>
    </format>
    <format dxfId="3">
      <pivotArea fieldPosition="0">
        <references count="1">
          <reference field="0" count="1">
            <x v="1"/>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AB573F3-2969-461C-A97E-061F6B9196A9}" name="PivotTable6" cacheId="497" applyNumberFormats="0" applyBorderFormats="0" applyFontFormats="0" applyPatternFormats="0" applyAlignmentFormats="0" applyWidthHeightFormats="1" dataCaption="Values" tag="bfb11fc5-7f51-4ace-b318-a0da15d6d733" updatedVersion="7" minRefreshableVersion="3" useAutoFormatting="1" rowGrandTotals="0" colGrandTotals="0" itemPrintTitles="1" createdVersion="7" indent="0" compact="0" outline="1" outlineData="1" compactData="0" multipleFieldFilters="0">
  <location ref="C48:D55" firstHeaderRow="1" firstDataRow="1" firstDataCol="1"/>
  <pivotFields count="5">
    <pivotField dataField="1" compact="0" showAll="0" defaultSubtotal="0"/>
    <pivotField axis="axisRow" compact="0" allDrilled="1" showAll="0" dataSourceSort="1" defaultSubtotal="0" defaultAttributeDrillState="1">
      <items count="7">
        <item x="0"/>
        <item x="1"/>
        <item x="2"/>
        <item x="3"/>
        <item x="4"/>
        <item x="5"/>
        <item x="6"/>
      </items>
    </pivotField>
    <pivotField compact="0" allDrilled="1" subtotalTop="0" showAll="0" dataSourceSort="1" defaultSubtotal="0" defaultAttributeDrillState="1"/>
    <pivotField compact="0" allDrilled="1" subtotalTop="0" showAll="0" dataSourceSort="1" defaultSubtotal="0" defaultAttributeDrillState="1"/>
    <pivotField compact="0" allDrilled="1" subtotalTop="0" showAll="0" dataSourceSort="1" defaultSubtotal="0" defaultAttributeDrillState="1"/>
  </pivotFields>
  <rowFields count="1">
    <field x="1"/>
  </rowFields>
  <rowItems count="7">
    <i>
      <x/>
    </i>
    <i>
      <x v="1"/>
    </i>
    <i>
      <x v="2"/>
    </i>
    <i>
      <x v="3"/>
    </i>
    <i>
      <x v="4"/>
    </i>
    <i>
      <x v="5"/>
    </i>
    <i>
      <x v="6"/>
    </i>
  </rowItems>
  <colItems count="1">
    <i/>
  </colItems>
  <dataFields count="1">
    <dataField fld="0" subtotal="count" baseField="0" baseItem="0" numFmtId="170"/>
  </dataFields>
  <formats count="1">
    <format dxfId="7">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0C9B6CE-C8DD-44AC-A4E5-8BA4259508F9}" name="PivotTable9" cacheId="2" applyNumberFormats="0" applyBorderFormats="0" applyFontFormats="0" applyPatternFormats="0" applyAlignmentFormats="0" applyWidthHeightFormats="1" dataCaption="Values" tag="d851a021-b2aa-4bc9-b691-79322a39a6a2" updatedVersion="7" minRefreshableVersion="3" useAutoFormatting="1" rowGrandTotals="0" colGrandTotals="0" itemPrintTitles="1" createdVersion="7" indent="0" compact="0" outline="1" outlineData="1" compactData="0" multipleFieldFilters="0">
  <location ref="K7:N11" firstHeaderRow="0" firstDataRow="1" firstDataCol="1"/>
  <pivotFields count="4">
    <pivotField dataField="1" compact="0" showAll="0" defaultSubtotal="0"/>
    <pivotField dataField="1" compact="0" showAll="0" defaultSubtotal="0"/>
    <pivotField dataField="1" compact="0" showAll="0" defaultSubtotal="0"/>
    <pivotField axis="axisRow" compact="0" allDrilled="1" showAll="0" dataSourceSort="1" defaultSubtotal="0" defaultAttributeDrillState="1">
      <items count="4">
        <item x="0"/>
        <item x="1"/>
        <item x="2"/>
        <item x="3"/>
      </items>
    </pivotField>
  </pivotFields>
  <rowFields count="1">
    <field x="3"/>
  </rowFields>
  <rowItems count="4">
    <i>
      <x/>
    </i>
    <i>
      <x v="1"/>
    </i>
    <i>
      <x v="2"/>
    </i>
    <i>
      <x v="3"/>
    </i>
  </rowItems>
  <colFields count="1">
    <field x="-2"/>
  </colFields>
  <colItems count="3">
    <i>
      <x/>
    </i>
    <i i="1">
      <x v="1"/>
    </i>
    <i i="2">
      <x v="2"/>
    </i>
  </colItems>
  <dataFields count="3">
    <dataField fld="0" subtotal="count" baseField="0" baseItem="0" numFmtId="166"/>
    <dataField fld="1" subtotal="count" baseField="0" baseItem="0" numFmtId="166"/>
    <dataField name="Transactions" fld="2" subtotal="count" baseField="0" baseItem="4" numFmtId="165"/>
  </dataFields>
  <formats count="3">
    <format dxfId="10">
      <pivotArea outline="0" collapsedLevelsAreSubtotals="1" fieldPosition="0">
        <references count="1">
          <reference field="4294967294" count="1" selected="0">
            <x v="2"/>
          </reference>
        </references>
      </pivotArea>
    </format>
    <format dxfId="9">
      <pivotArea outline="0" collapsedLevelsAreSubtotals="1" fieldPosition="0">
        <references count="1">
          <reference field="4294967294" count="1" selected="0">
            <x v="0"/>
          </reference>
        </references>
      </pivotArea>
    </format>
    <format dxfId="8">
      <pivotArea outline="0" collapsedLevelsAreSubtotals="1" fieldPosition="0">
        <references count="1">
          <reference field="4294967294" count="1" selected="0">
            <x v="1"/>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activeTabTopLevelEntity name="[DimProduct]"/>
        <x15:activeTabTopLevelEntity name="[DimGeography]"/>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577400A-D607-448A-9BFB-C90C9D239C12}" name="PivotTable2" cacheId="488" applyNumberFormats="0" applyBorderFormats="0" applyFontFormats="0" applyPatternFormats="0" applyAlignmentFormats="0" applyWidthHeightFormats="1" dataCaption="Values" tag="e57a8244-ffe9-4b8f-9306-0d25e3ceef81" updatedVersion="7" minRefreshableVersion="3" useAutoFormatting="1" rowGrandTotals="0" colGrandTotals="0" itemPrintTitles="1" createdVersion="7" indent="0" compact="0" outline="1" outlineData="1" compactData="0" multipleFieldFilters="0">
  <location ref="C8:D9" firstHeaderRow="1" firstDataRow="1" firstDataCol="1"/>
  <pivotFields count="3">
    <pivotField dataField="1" compact="0" showAll="0" defaultSubtotal="0"/>
    <pivotField axis="axisRow" compact="0" allDrilled="1" showAll="0" sortType="descending" defaultSubtotal="0" defaultAttributeDrillState="1">
      <items count="1">
        <item s="1" x="0"/>
      </items>
      <autoSortScope>
        <pivotArea dataOnly="0" outline="0" fieldPosition="0">
          <references count="1">
            <reference field="4294967294" count="1" selected="0">
              <x v="0"/>
            </reference>
          </references>
        </pivotArea>
      </autoSortScope>
    </pivotField>
    <pivotField compact="0" allDrilled="1" subtotalTop="0" showAll="0" dataSourceSort="1" defaultSubtotal="0" defaultAttributeDrillState="1"/>
  </pivotFields>
  <rowFields count="1">
    <field x="1"/>
  </rowFields>
  <rowItems count="1">
    <i>
      <x/>
    </i>
  </rowItems>
  <colItems count="1">
    <i/>
  </colItems>
  <dataFields count="1">
    <dataField fld="0" subtotal="count" baseField="0" baseItem="0" numFmtId="166"/>
  </dataFields>
  <formats count="1">
    <format dxfId="11">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activeTabTopLevelEntity name="[DimGeography]"/>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625703A-30AF-4D38-B31F-249DDB55BCE9}" name="PivotTable18" cacheId="386"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outline="1" outlineData="1" compactData="0" multipleFieldFilters="0">
  <location ref="X52:Y58" firstHeaderRow="1" firstDataRow="1" firstDataCol="1"/>
  <pivotFields count="4">
    <pivotField dataField="1" compact="0" showAll="0" defaultSubtotal="0"/>
    <pivotField axis="axisRow" compact="0" allDrilled="1" showAll="0" dataSourceSort="1" defaultSubtotal="0" defaultAttributeDrillState="1">
      <items count="6">
        <item x="0"/>
        <item x="1"/>
        <item x="2"/>
        <item x="3"/>
        <item x="4"/>
        <item x="5"/>
      </items>
    </pivotField>
    <pivotField compact="0" allDrilled="1" subtotalTop="0" showAll="0" dataSourceSort="1" defaultSubtotal="0" defaultAttributeDrillState="1"/>
    <pivotField compact="0" allDrilled="1" subtotalTop="0" showAll="0" dataSourceSort="1" defaultSubtotal="0" defaultAttributeDrillState="1"/>
  </pivotFields>
  <rowFields count="1">
    <field x="1"/>
  </rowFields>
  <rowItems count="6">
    <i>
      <x/>
    </i>
    <i>
      <x v="1"/>
    </i>
    <i>
      <x v="2"/>
    </i>
    <i>
      <x v="3"/>
    </i>
    <i>
      <x v="4"/>
    </i>
    <i>
      <x v="5"/>
    </i>
  </rowItems>
  <colItems count="1">
    <i/>
  </colItems>
  <dataFields count="1">
    <dataField fld="0" subtotal="count" baseField="0" baseItem="0" numFmtId="175"/>
  </dataFields>
  <formats count="1">
    <format dxfId="12">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0CFE6E5-9030-4F0A-A8C4-01D3121340E7}" name="PivotTable3" cacheId="1" applyNumberFormats="0" applyBorderFormats="0" applyFontFormats="0" applyPatternFormats="0" applyAlignmentFormats="0" applyWidthHeightFormats="1" dataCaption="Values" tag="81aecfd0-276a-46a3-ab48-f1d8356c482b" updatedVersion="7" minRefreshableVersion="3" useAutoFormatting="1" rowGrandTotals="0" colGrandTotals="0" itemPrintTitles="1" createdVersion="7" indent="0" compact="0" outline="1" outlineData="1" compactData="0" multipleFieldFilters="0">
  <location ref="C19:D21" firstHeaderRow="1" firstDataRow="1" firstDataCol="1"/>
  <pivotFields count="2">
    <pivotField dataField="1" compact="0" showAll="0" defaultSubtotal="0"/>
    <pivotField axis="axisRow" compact="0" allDrilled="1" showAll="0" dataSourceSort="1" defaultSubtotal="0" defaultAttributeDrillState="1">
      <items count="2">
        <item x="0"/>
        <item x="1"/>
      </items>
    </pivotField>
  </pivotFields>
  <rowFields count="1">
    <field x="1"/>
  </rowFields>
  <rowItems count="2">
    <i>
      <x/>
    </i>
    <i>
      <x v="1"/>
    </i>
  </rowItems>
  <colItems count="1">
    <i/>
  </colItems>
  <dataFields count="1">
    <dataField fld="0" subtotal="count" baseField="0" baseItem="0" numFmtId="166"/>
  </dataFields>
  <formats count="1">
    <format dxfId="13">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BFB098E-142C-497C-9215-B172E8E368AB}" name="PivotTable5" cacheId="491" applyNumberFormats="0" applyBorderFormats="0" applyFontFormats="0" applyPatternFormats="0" applyAlignmentFormats="0" applyWidthHeightFormats="1" dataCaption="Values" tag="7a8affba-6bae-46da-9826-c81c85cf9a74" updatedVersion="7" minRefreshableVersion="3" useAutoFormatting="1" rowGrandTotals="0" colGrandTotals="0" itemPrintTitles="1" createdVersion="7" indent="0" compact="0" outline="1" outlineData="1" compactData="0" multipleFieldFilters="0" chartFormat="5">
  <location ref="C32:D44" firstHeaderRow="1" firstDataRow="1" firstDataCol="1"/>
  <pivotFields count="4">
    <pivotField dataField="1" compact="0" showAll="0" defaultSubtotal="0"/>
    <pivotField axis="axisRow" compact="0" allDrilled="1" showAll="0" dataSourceSort="1" defaultSubtotal="0" defaultAttributeDrillState="1">
      <items count="12">
        <item x="0"/>
        <item x="1"/>
        <item x="2"/>
        <item x="3"/>
        <item x="4"/>
        <item x="5"/>
        <item x="6"/>
        <item x="7"/>
        <item x="8"/>
        <item x="9"/>
        <item x="10"/>
        <item x="11"/>
      </items>
    </pivotField>
    <pivotField compact="0" allDrilled="1" subtotalTop="0" showAll="0" dataSourceSort="1" defaultSubtotal="0" defaultAttributeDrillState="1"/>
    <pivotField compact="0" allDrilled="1"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fld="0" subtotal="count" baseField="0" baseItem="0" numFmtId="173"/>
  </dataFields>
  <formats count="2">
    <format dxfId="15">
      <pivotArea fieldPosition="0">
        <references count="1">
          <reference field="1" count="1">
            <x v="5"/>
          </reference>
        </references>
      </pivotArea>
    </format>
    <format dxfId="14">
      <pivotArea outline="0" collapsedLevelsAreSubtotals="1" fieldPosition="0"/>
    </format>
  </format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9320340-B157-430E-B7F9-75BF927B12FD}" name="PivotTable14" cacheId="515"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outline="1" outlineData="1" compactData="0" multipleFieldFilters="0" chartFormat="3">
  <location ref="T26:V33" firstHeaderRow="0" firstDataRow="1" firstDataCol="1"/>
  <pivotFields count="6">
    <pivotField axis="axisRow" compact="0" allDrilled="1" showAll="0" dataSourceSort="1" defaultSubtotal="0" defaultAttributeDrillState="1">
      <items count="7">
        <item x="0"/>
        <item x="1"/>
        <item x="2"/>
        <item x="3"/>
        <item x="4"/>
        <item x="5"/>
        <item x="6"/>
      </items>
    </pivotField>
    <pivotField dataField="1" compact="0" showAll="0" defaultSubtotal="0"/>
    <pivotField compact="0" allDrilled="1" subtotalTop="0" showAll="0" dataSourceSort="1" defaultSubtotal="0" defaultAttributeDrillState="1"/>
    <pivotField compact="0" allDrilled="1" subtotalTop="0" showAll="0" dataSourceSort="1" defaultSubtotal="0" defaultAttributeDrillState="1"/>
    <pivotField compact="0"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7">
    <i>
      <x/>
    </i>
    <i>
      <x v="1"/>
    </i>
    <i>
      <x v="2"/>
    </i>
    <i>
      <x v="3"/>
    </i>
    <i>
      <x v="4"/>
    </i>
    <i>
      <x v="5"/>
    </i>
    <i>
      <x v="6"/>
    </i>
  </rowItems>
  <colFields count="1">
    <field x="-2"/>
  </colFields>
  <colItems count="2">
    <i>
      <x/>
    </i>
    <i i="1">
      <x v="1"/>
    </i>
  </colItems>
  <dataFields count="2">
    <dataField fld="1" subtotal="count" baseField="0" baseItem="0" numFmtId="173"/>
    <dataField name="Revenue2" fld="5" subtotal="count" showDataAs="percentOfTotal" baseField="0" baseItem="0" numFmtId="10">
      <extLst>
        <ext xmlns:x14="http://schemas.microsoft.com/office/spreadsheetml/2009/9/main" uri="{E15A36E0-9728-4e99-A89B-3F7291B0FE68}">
          <x14:dataField sourceField="1" uniqueName="[__Xl2].[Measures].[Revenue]"/>
        </ext>
      </extLst>
    </dataField>
  </dataFields>
  <formats count="3">
    <format dxfId="18">
      <pivotArea outline="0" collapsedLevelsAreSubtotals="1" fieldPosition="0"/>
    </format>
    <format dxfId="17">
      <pivotArea outline="0" fieldPosition="0">
        <references count="1">
          <reference field="4294967294" count="1">
            <x v="1"/>
          </reference>
        </references>
      </pivotArea>
    </format>
    <format dxfId="16">
      <pivotArea outline="0" fieldPosition="0">
        <references count="1">
          <reference field="4294967294" count="1" selected="0">
            <x v="0"/>
          </reference>
        </references>
      </pivotArea>
    </format>
  </formats>
  <chartFormats count="3">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2" format="6">
      <pivotArea type="data" outline="0" fieldPosition="0">
        <references count="2">
          <reference field="4294967294" count="1" selected="0">
            <x v="0"/>
          </reference>
          <reference field="0" count="1" selected="0">
            <x v="6"/>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1046227-D6BC-44E5-A3DC-9222F54A55EF}" name="PivotTable15" cacheId="518"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outline="1" outlineData="1" compactData="0" multipleFieldFilters="0">
  <location ref="T42:U205" firstHeaderRow="1" firstDataRow="1" firstDataCol="1"/>
  <pivotFields count="5">
    <pivotField axis="axisRow" compact="0" allDrilled="1" showAll="0" sortType="descending" defaultSubtotal="0" defaultAttributeDrillState="1">
      <items count="1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s>
      <autoSortScope>
        <pivotArea dataOnly="0" outline="0" fieldPosition="0">
          <references count="1">
            <reference field="4294967294" count="1" selected="0">
              <x v="0"/>
            </reference>
          </references>
        </pivotArea>
      </autoSortScope>
    </pivotField>
    <pivotField dataField="1" compact="0" showAll="0" defaultSubtotal="0"/>
    <pivotField compact="0" allDrilled="1" subtotalTop="0" showAll="0" dataSourceSort="1" defaultSubtotal="0" defaultAttributeDrillState="1"/>
    <pivotField compact="0" allDrilled="1" subtotalTop="0" showAll="0" dataSourceSort="1" defaultSubtotal="0" defaultAttributeDrillState="1"/>
    <pivotField compact="0" allDrilled="1" subtotalTop="0" showAll="0" dataSourceSort="1" defaultSubtotal="0" defaultAttributeDrillState="1"/>
  </pivotFields>
  <rowFields count="1">
    <field x="0"/>
  </rowFields>
  <rowItems count="163">
    <i>
      <x v="117"/>
    </i>
    <i>
      <x v="18"/>
    </i>
    <i>
      <x v="103"/>
    </i>
    <i>
      <x v="22"/>
    </i>
    <i>
      <x v="28"/>
    </i>
    <i>
      <x v="147"/>
    </i>
    <i>
      <x v="19"/>
    </i>
    <i>
      <x v="133"/>
    </i>
    <i>
      <x v="94"/>
    </i>
    <i>
      <x v="104"/>
    </i>
    <i>
      <x v="143"/>
    </i>
    <i>
      <x v="144"/>
    </i>
    <i>
      <x v="154"/>
    </i>
    <i>
      <x v="132"/>
    </i>
    <i>
      <x v="14"/>
    </i>
    <i>
      <x v="85"/>
    </i>
    <i>
      <x v="69"/>
    </i>
    <i>
      <x v="7"/>
    </i>
    <i>
      <x v="78"/>
    </i>
    <i>
      <x v="155"/>
    </i>
    <i>
      <x v="112"/>
    </i>
    <i>
      <x v="97"/>
    </i>
    <i>
      <x v="72"/>
    </i>
    <i>
      <x v="36"/>
    </i>
    <i>
      <x v="74"/>
    </i>
    <i>
      <x v="102"/>
    </i>
    <i>
      <x v="137"/>
    </i>
    <i>
      <x v="8"/>
    </i>
    <i>
      <x v="80"/>
    </i>
    <i>
      <x v="110"/>
    </i>
    <i>
      <x v="55"/>
    </i>
    <i>
      <x v="145"/>
    </i>
    <i>
      <x v="96"/>
    </i>
    <i>
      <x v="98"/>
    </i>
    <i>
      <x v="108"/>
    </i>
    <i>
      <x v="95"/>
    </i>
    <i>
      <x v="113"/>
    </i>
    <i>
      <x v="61"/>
    </i>
    <i>
      <x v="111"/>
    </i>
    <i>
      <x v="142"/>
    </i>
    <i>
      <x v="39"/>
    </i>
    <i>
      <x v="47"/>
    </i>
    <i>
      <x v="76"/>
    </i>
    <i>
      <x v="161"/>
    </i>
    <i>
      <x v="150"/>
    </i>
    <i>
      <x v="15"/>
    </i>
    <i>
      <x v="68"/>
    </i>
    <i>
      <x v="149"/>
    </i>
    <i>
      <x v="13"/>
    </i>
    <i>
      <x v="135"/>
    </i>
    <i>
      <x v="1"/>
    </i>
    <i>
      <x v="25"/>
    </i>
    <i>
      <x v="77"/>
    </i>
    <i>
      <x v="32"/>
    </i>
    <i>
      <x v="54"/>
    </i>
    <i>
      <x v="105"/>
    </i>
    <i>
      <x v="106"/>
    </i>
    <i>
      <x v="62"/>
    </i>
    <i>
      <x v="16"/>
    </i>
    <i>
      <x v="134"/>
    </i>
    <i>
      <x v="26"/>
    </i>
    <i>
      <x v="33"/>
    </i>
    <i>
      <x v="43"/>
    </i>
    <i>
      <x v="10"/>
    </i>
    <i>
      <x v="123"/>
    </i>
    <i>
      <x v="138"/>
    </i>
    <i>
      <x v="41"/>
    </i>
    <i>
      <x v="131"/>
    </i>
    <i>
      <x v="153"/>
    </i>
    <i>
      <x v="24"/>
    </i>
    <i>
      <x v="116"/>
    </i>
    <i>
      <x v="75"/>
    </i>
    <i>
      <x v="118"/>
    </i>
    <i>
      <x v="87"/>
    </i>
    <i>
      <x v="120"/>
    </i>
    <i>
      <x v="21"/>
    </i>
    <i>
      <x v="119"/>
    </i>
    <i>
      <x v="37"/>
    </i>
    <i>
      <x v="51"/>
    </i>
    <i>
      <x v="139"/>
    </i>
    <i>
      <x v="91"/>
    </i>
    <i>
      <x v="34"/>
    </i>
    <i>
      <x v="151"/>
    </i>
    <i>
      <x/>
    </i>
    <i>
      <x v="11"/>
    </i>
    <i>
      <x v="29"/>
    </i>
    <i>
      <x v="128"/>
    </i>
    <i>
      <x v="66"/>
    </i>
    <i>
      <x v="140"/>
    </i>
    <i>
      <x v="84"/>
    </i>
    <i>
      <x v="60"/>
    </i>
    <i>
      <x v="73"/>
    </i>
    <i>
      <x v="35"/>
    </i>
    <i>
      <x v="129"/>
    </i>
    <i>
      <x v="23"/>
    </i>
    <i>
      <x v="71"/>
    </i>
    <i>
      <x v="157"/>
    </i>
    <i>
      <x v="52"/>
    </i>
    <i>
      <x v="57"/>
    </i>
    <i>
      <x v="63"/>
    </i>
    <i>
      <x v="40"/>
    </i>
    <i>
      <x v="67"/>
    </i>
    <i>
      <x v="141"/>
    </i>
    <i>
      <x v="89"/>
    </i>
    <i>
      <x v="3"/>
    </i>
    <i>
      <x v="121"/>
    </i>
    <i>
      <x v="90"/>
    </i>
    <i>
      <x v="125"/>
    </i>
    <i>
      <x v="46"/>
    </i>
    <i>
      <x v="81"/>
    </i>
    <i>
      <x v="86"/>
    </i>
    <i>
      <x v="48"/>
    </i>
    <i>
      <x v="70"/>
    </i>
    <i>
      <x v="53"/>
    </i>
    <i>
      <x v="4"/>
    </i>
    <i>
      <x v="159"/>
    </i>
    <i>
      <x v="2"/>
    </i>
    <i>
      <x v="160"/>
    </i>
    <i>
      <x v="130"/>
    </i>
    <i>
      <x v="156"/>
    </i>
    <i>
      <x v="100"/>
    </i>
    <i>
      <x v="152"/>
    </i>
    <i>
      <x v="99"/>
    </i>
    <i>
      <x v="158"/>
    </i>
    <i>
      <x v="83"/>
    </i>
    <i>
      <x v="107"/>
    </i>
    <i>
      <x v="114"/>
    </i>
    <i>
      <x v="44"/>
    </i>
    <i>
      <x v="136"/>
    </i>
    <i>
      <x v="17"/>
    </i>
    <i>
      <x v="12"/>
    </i>
    <i>
      <x v="64"/>
    </i>
    <i>
      <x v="20"/>
    </i>
    <i>
      <x v="79"/>
    </i>
    <i>
      <x v="101"/>
    </i>
    <i>
      <x v="42"/>
    </i>
    <i>
      <x v="126"/>
    </i>
    <i>
      <x v="6"/>
    </i>
    <i>
      <x v="109"/>
    </i>
    <i>
      <x v="65"/>
    </i>
    <i>
      <x v="5"/>
    </i>
    <i>
      <x v="31"/>
    </i>
    <i>
      <x v="115"/>
    </i>
    <i>
      <x v="92"/>
    </i>
    <i>
      <x v="9"/>
    </i>
    <i>
      <x v="148"/>
    </i>
    <i>
      <x v="93"/>
    </i>
    <i>
      <x v="59"/>
    </i>
    <i>
      <x v="45"/>
    </i>
    <i>
      <x v="58"/>
    </i>
    <i>
      <x v="122"/>
    </i>
    <i>
      <x v="88"/>
    </i>
    <i>
      <x v="27"/>
    </i>
    <i>
      <x v="30"/>
    </i>
    <i>
      <x v="56"/>
    </i>
    <i>
      <x v="127"/>
    </i>
    <i>
      <x v="38"/>
    </i>
    <i>
      <x v="49"/>
    </i>
    <i>
      <x v="124"/>
    </i>
    <i>
      <x v="82"/>
    </i>
    <i>
      <x v="50"/>
    </i>
    <i>
      <x v="146"/>
    </i>
    <i>
      <x v="162"/>
    </i>
  </rowItems>
  <colItems count="1">
    <i/>
  </colItems>
  <dataFields count="1">
    <dataField fld="1" subtotal="count" baseField="0" baseItem="0"/>
  </dataField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B24AE16-F277-4A7C-8A53-B2FF10925750}" name="PivotTable12" cacheId="509"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outline="1" outlineData="1" compactData="0" multipleFieldFilters="0">
  <location ref="G10:H18" firstHeaderRow="1" firstDataRow="1" firstDataCol="1"/>
  <pivotFields count="5">
    <pivotField axis="axisRow" compact="0" allDrilled="1"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compact="0" showAll="0" defaultSubtotal="0"/>
    <pivotField compact="0" allDrilled="1" subtotalTop="0" showAll="0" dataSourceSort="1" defaultSubtotal="0" defaultAttributeDrillState="1"/>
    <pivotField compact="0" allDrilled="1" subtotalTop="0" showAll="0" dataSourceSort="1" defaultSubtotal="0" defaultAttributeDrillState="1"/>
    <pivotField compact="0" allDrilled="1" subtotalTop="0" showAll="0" dataSourceSort="1" defaultSubtotal="0" defaultAttributeDrillState="1"/>
  </pivotFields>
  <rowFields count="1">
    <field x="0"/>
  </rowFields>
  <rowItems count="8">
    <i>
      <x/>
    </i>
    <i>
      <x v="7"/>
    </i>
    <i>
      <x v="4"/>
    </i>
    <i>
      <x v="1"/>
    </i>
    <i>
      <x v="5"/>
    </i>
    <i>
      <x v="2"/>
    </i>
    <i>
      <x v="3"/>
    </i>
    <i>
      <x v="6"/>
    </i>
  </rowItems>
  <colItems count="1">
    <i/>
  </colItems>
  <dataFields count="1">
    <dataField fld="1" subtotal="count" baseField="0" baseItem="0"/>
  </dataFields>
  <formats count="3">
    <format dxfId="21">
      <pivotArea fieldPosition="0">
        <references count="1">
          <reference field="0" count="1">
            <x v="0"/>
          </reference>
        </references>
      </pivotArea>
    </format>
    <format dxfId="20">
      <pivotArea fieldPosition="0">
        <references count="1">
          <reference field="0" count="1">
            <x v="3"/>
          </reference>
        </references>
      </pivotArea>
    </format>
    <format dxfId="19">
      <pivotArea fieldPosition="0">
        <references count="1">
          <reference field="0" count="6">
            <x v="1"/>
            <x v="2"/>
            <x v="4"/>
            <x v="5"/>
            <x v="6"/>
            <x v="7"/>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roduct]"/>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A068928-C3C9-4341-AB4C-AA482FFF6E9C}" name="PivotTable8" cacheId="503" applyNumberFormats="0" applyBorderFormats="0" applyFontFormats="0" applyPatternFormats="0" applyAlignmentFormats="0" applyWidthHeightFormats="1" dataCaption="Values" tag="7a1007c4-3965-40fc-8a77-eb32eb353bef" updatedVersion="7" minRefreshableVersion="3" useAutoFormatting="1" rowGrandTotals="0" colGrandTotals="0" itemPrintTitles="1" createdVersion="7" indent="0" compact="0" outline="1" outlineData="1" compactData="0" multipleFieldFilters="0">
  <location ref="C67:D69" firstHeaderRow="1" firstDataRow="1" firstDataCol="1"/>
  <pivotFields count="5">
    <pivotField dataField="1" compact="0" showAll="0" defaultSubtotal="0"/>
    <pivotField axis="axisRow" compact="0" allDrilled="1" showAll="0" dataSourceSort="1" defaultSubtotal="0" defaultAttributeDrillState="1">
      <items count="2">
        <item x="0"/>
        <item x="1"/>
      </items>
    </pivotField>
    <pivotField compact="0" allDrilled="1" subtotalTop="0" showAll="0" dataSourceSort="1" defaultSubtotal="0" defaultAttributeDrillState="1"/>
    <pivotField compact="0" allDrilled="1" subtotalTop="0" showAll="0" dataSourceSort="1" defaultSubtotal="0" defaultAttributeDrillState="1"/>
    <pivotField compact="0" allDrilled="1" subtotalTop="0" showAll="0" dataSourceSort="1" defaultSubtotal="0" defaultAttributeDrillState="1"/>
  </pivotFields>
  <rowFields count="1">
    <field x="1"/>
  </rowFields>
  <rowItems count="2">
    <i>
      <x/>
    </i>
    <i>
      <x v="1"/>
    </i>
  </rowItems>
  <colItems count="1">
    <i/>
  </colItems>
  <dataFields count="1">
    <dataField fld="0" subtotal="count" baseField="0" baseItem="0" numFmtId="166"/>
  </dataFields>
  <formats count="1">
    <format dxfId="22">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DE99B7A-5DB1-41F9-B4AF-9B578FB5485F}" name="PivotTable1" cacheId="494" applyNumberFormats="0" applyBorderFormats="0" applyFontFormats="0" applyPatternFormats="0" applyAlignmentFormats="0" applyWidthHeightFormats="1" dataCaption="Values" tag="4b73518c-66d1-4c95-a225-1d2dcf53ac50" updatedVersion="7" minRefreshableVersion="3" useAutoFormatting="1" subtotalHiddenItems="1" itemPrintTitles="1" createdVersion="7" indent="0" outline="1" outlineData="1" multipleFieldFilters="0">
  <location ref="C3:N4" firstHeaderRow="0" firstDataRow="1" firstDataCol="0"/>
  <pivotFields count="15">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12">
    <i>
      <x/>
    </i>
    <i i="1">
      <x v="1"/>
    </i>
    <i i="2">
      <x v="2"/>
    </i>
    <i i="3">
      <x v="3"/>
    </i>
    <i i="4">
      <x v="4"/>
    </i>
    <i i="5">
      <x v="5"/>
    </i>
    <i i="6">
      <x v="6"/>
    </i>
    <i i="7">
      <x v="7"/>
    </i>
    <i i="8">
      <x v="8"/>
    </i>
    <i i="9">
      <x v="9"/>
    </i>
    <i i="10">
      <x v="10"/>
    </i>
    <i i="11">
      <x v="11"/>
    </i>
  </colItems>
  <dataFields count="12">
    <dataField fld="0" subtotal="count" baseField="0" baseItem="0" numFmtId="166"/>
    <dataField fld="1" subtotal="count" baseField="0" baseItem="0" numFmtId="166"/>
    <dataField fld="2" subtotal="count" baseField="0" baseItem="0" numFmtId="166"/>
    <dataField fld="10" subtotal="count" baseField="0" baseItem="0" numFmtId="165"/>
    <dataField name="Transactions" fld="11" subtotal="count" baseField="0" baseItem="4" numFmtId="165"/>
    <dataField fld="3" subtotal="count" baseField="0" baseItem="0" numFmtId="167"/>
    <dataField fld="4" subtotal="count" baseField="0" baseItem="0" numFmtId="167"/>
    <dataField fld="5" subtotal="count" baseField="0" baseItem="0"/>
    <dataField fld="7" subtotal="count" baseField="0" baseItem="0" numFmtId="165"/>
    <dataField fld="6" subtotal="count" baseField="0" baseItem="0"/>
    <dataField fld="8" subtotal="count" baseField="0" baseItem="0"/>
    <dataField fld="9" subtotal="count" baseField="0" baseItem="0"/>
  </dataFields>
  <formats count="8">
    <format dxfId="30">
      <pivotArea outline="0" collapsedLevelsAreSubtotals="1" fieldPosition="0">
        <references count="1">
          <reference field="4294967294" count="1" selected="0">
            <x v="3"/>
          </reference>
        </references>
      </pivotArea>
    </format>
    <format dxfId="29">
      <pivotArea outline="0" collapsedLevelsAreSubtotals="1" fieldPosition="0">
        <references count="1">
          <reference field="4294967294" count="1" selected="0">
            <x v="4"/>
          </reference>
        </references>
      </pivotArea>
    </format>
    <format dxfId="28">
      <pivotArea outline="0" collapsedLevelsAreSubtotals="1" fieldPosition="0">
        <references count="1">
          <reference field="4294967294" count="1" selected="0">
            <x v="8"/>
          </reference>
        </references>
      </pivotArea>
    </format>
    <format dxfId="27">
      <pivotArea outline="0" collapsedLevelsAreSubtotals="1" fieldPosition="0">
        <references count="1">
          <reference field="4294967294" count="1" selected="0">
            <x v="0"/>
          </reference>
        </references>
      </pivotArea>
    </format>
    <format dxfId="26">
      <pivotArea outline="0" collapsedLevelsAreSubtotals="1" fieldPosition="0">
        <references count="1">
          <reference field="4294967294" count="1" selected="0">
            <x v="1"/>
          </reference>
        </references>
      </pivotArea>
    </format>
    <format dxfId="25">
      <pivotArea outline="0" collapsedLevelsAreSubtotals="1" fieldPosition="0">
        <references count="1">
          <reference field="4294967294" count="1" selected="0">
            <x v="2"/>
          </reference>
        </references>
      </pivotArea>
    </format>
    <format dxfId="24">
      <pivotArea outline="0" collapsedLevelsAreSubtotals="1" fieldPosition="0">
        <references count="1">
          <reference field="4294967294" count="1" selected="0">
            <x v="5"/>
          </reference>
        </references>
      </pivotArea>
    </format>
    <format dxfId="23">
      <pivotArea outline="0" collapsedLevelsAreSubtotals="1" fieldPosition="0">
        <references count="1">
          <reference field="4294967294" count="1" selected="0">
            <x v="6"/>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Customer]"/>
        <x15:activeTabTopLevelEntity name="[FactInternetSales]"/>
        <x15:activeTabTopLevelEntity name="[DimProduct]"/>
        <x15:activeTabTopLevelEntity name="[DimGeography]"/>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6EE5C08-0BF7-4500-B871-26804E8FC771}" name="PivotTable11" cacheId="323" applyNumberFormats="0" applyBorderFormats="0" applyFontFormats="0" applyPatternFormats="0" applyAlignmentFormats="0" applyWidthHeightFormats="1" dataCaption="Values" tag="2cce9089-1bff-483e-8dbe-7d219de71969" updatedVersion="7" minRefreshableVersion="3" useAutoFormatting="1" subtotalHiddenItems="1" rowGrandTotals="0" colGrandTotals="0" itemPrintTitles="1" createdVersion="7" indent="0" compact="0" outline="1" outlineData="1" compactData="0" multipleFieldFilters="0">
  <location ref="AC3:AC4" firstHeaderRow="1" firstDataRow="1" firstDataCol="1"/>
  <pivotFields count="1">
    <pivotField axis="axisRow" compact="0" allDrilled="1" showAll="0" dataSourceSort="1" defaultSubtotal="0" defaultAttributeDrillState="1">
      <items count="1">
        <item s="1" x="0"/>
      </items>
    </pivotField>
  </pivotFields>
  <rowFields count="1">
    <field x="0"/>
  </rowFields>
  <rowItems count="1">
    <i>
      <x/>
    </i>
  </rowItem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activeTabTopLevelEntity name="[DimProduct]"/>
        <x15:activeTabTopLevelEntity name="[DimGeography]"/>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484AC2E-4230-41A8-AFF6-4268EA389329}" name="PivotTable10" cacheId="506" applyNumberFormats="0" applyBorderFormats="0" applyFontFormats="0" applyPatternFormats="0" applyAlignmentFormats="0" applyWidthHeightFormats="1" dataCaption="Values" missingCaption="0" updatedVersion="7" minRefreshableVersion="3" useAutoFormatting="1" rowGrandTotals="0" colGrandTotals="0" itemPrintTitles="1" createdVersion="7" indent="0" showEmptyRow="1" showEmptyCol="1" compact="0" outline="1" outlineData="1" compactData="0" multipleFieldFilters="0">
  <location ref="C76:D580" firstHeaderRow="1" firstDataRow="1" firstDataCol="1"/>
  <pivotFields count="5">
    <pivotField dataField="1" compact="0" showAll="0" defaultSubtotal="0"/>
    <pivotField axis="axisRow" compact="0" allDrilled="1"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subtotalTop="0" showAll="0" dataSourceSort="1" defaultSubtotal="0" defaultAttributeDrillState="1"/>
    <pivotField compact="0" allDrilled="1" subtotalTop="0" showAll="0" dataSourceSort="1" defaultSubtotal="0" defaultAttributeDrillState="1"/>
    <pivotField compact="0" allDrilled="1" subtotalTop="0" showAll="0" dataSourceSort="1" defaultSubtotal="0" defaultAttributeDrillState="1"/>
  </pivotFields>
  <rowFields count="1">
    <field x="1"/>
  </rowFields>
  <rowItems count="504">
    <i>
      <x v="336"/>
    </i>
    <i>
      <x v="339"/>
    </i>
    <i>
      <x v="335"/>
    </i>
    <i>
      <x v="477"/>
    </i>
    <i>
      <x v="338"/>
    </i>
    <i>
      <x v="482"/>
    </i>
    <i>
      <x v="474"/>
    </i>
    <i>
      <x v="388"/>
    </i>
    <i>
      <x v="390"/>
    </i>
    <i>
      <x v="417"/>
    </i>
    <i>
      <x v="382"/>
    </i>
    <i>
      <x v="389"/>
    </i>
    <i>
      <x v="398"/>
    </i>
    <i>
      <x v="340"/>
    </i>
    <i>
      <x v="481"/>
    </i>
    <i>
      <x v="475"/>
    </i>
    <i>
      <x v="416"/>
    </i>
    <i>
      <x v="399"/>
    </i>
    <i>
      <x v="347"/>
    </i>
    <i>
      <x v="494"/>
    </i>
    <i>
      <x v="337"/>
    </i>
    <i>
      <x v="401"/>
    </i>
    <i>
      <x v="358"/>
    </i>
    <i>
      <x v="479"/>
    </i>
    <i>
      <x v="495"/>
    </i>
    <i>
      <x v="415"/>
    </i>
    <i>
      <x v="427"/>
    </i>
    <i>
      <x v="391"/>
    </i>
    <i>
      <x v="349"/>
    </i>
    <i>
      <x v="483"/>
    </i>
    <i>
      <x v="429"/>
    </i>
    <i>
      <x v="381"/>
    </i>
    <i>
      <x v="380"/>
    </i>
    <i>
      <x v="478"/>
    </i>
    <i>
      <x v="108"/>
    </i>
    <i>
      <x v="352"/>
    </i>
    <i>
      <x v="423"/>
    </i>
    <i>
      <x v="428"/>
    </i>
    <i>
      <x v="318"/>
    </i>
    <i>
      <x v="472"/>
    </i>
    <i>
      <x v="493"/>
    </i>
    <i>
      <x v="199"/>
    </i>
    <i>
      <x v="142"/>
    </i>
    <i>
      <x v="300"/>
    </i>
    <i>
      <x v="499"/>
    </i>
    <i>
      <x v="254"/>
    </i>
    <i>
      <x v="422"/>
    </i>
    <i>
      <x v="497"/>
    </i>
    <i>
      <x v="252"/>
    </i>
    <i>
      <x v="346"/>
    </i>
    <i>
      <x v="2"/>
    </i>
    <i>
      <x v="178"/>
    </i>
    <i>
      <x v="473"/>
    </i>
    <i>
      <x v="128"/>
    </i>
    <i>
      <x v="485"/>
    </i>
    <i>
      <x v="54"/>
    </i>
    <i>
      <x v="31"/>
    </i>
    <i>
      <x v="253"/>
    </i>
    <i>
      <x v="255"/>
    </i>
    <i>
      <x v="323"/>
    </i>
    <i>
      <x v="372"/>
    </i>
    <i>
      <x v="1"/>
    </i>
    <i>
      <x v="53"/>
    </i>
    <i>
      <x v="374"/>
    </i>
    <i>
      <x v="364"/>
    </i>
    <i>
      <x v="490"/>
    </i>
    <i>
      <x v="83"/>
    </i>
    <i>
      <x v="52"/>
    </i>
    <i>
      <x v="424"/>
    </i>
    <i>
      <x v="326"/>
    </i>
    <i>
      <x v="14"/>
    </i>
    <i>
      <x v="500"/>
    </i>
    <i>
      <x v="498"/>
    </i>
    <i>
      <x v="367"/>
    </i>
    <i>
      <x v="5"/>
    </i>
    <i>
      <x v="331"/>
    </i>
    <i>
      <x v="462"/>
    </i>
    <i>
      <x v="396"/>
    </i>
    <i>
      <x v="76"/>
    </i>
    <i>
      <x v="299"/>
    </i>
    <i>
      <x v="77"/>
    </i>
    <i>
      <x v="363"/>
    </i>
    <i>
      <x v="78"/>
    </i>
    <i>
      <x v="430"/>
    </i>
    <i>
      <x v="79"/>
    </i>
    <i>
      <x v="69"/>
    </i>
    <i>
      <x v="80"/>
    </i>
    <i>
      <x v="315"/>
    </i>
    <i>
      <x v="81"/>
    </i>
    <i>
      <x v="30"/>
    </i>
    <i>
      <x v="82"/>
    </i>
    <i>
      <x v="37"/>
    </i>
    <i>
      <x v="8"/>
    </i>
    <i>
      <x v="412"/>
    </i>
    <i>
      <x v="84"/>
    </i>
    <i>
      <x v="446"/>
    </i>
    <i>
      <x v="85"/>
    </i>
    <i>
      <x v="61"/>
    </i>
    <i>
      <x v="86"/>
    </i>
    <i>
      <x v="291"/>
    </i>
    <i>
      <x v="87"/>
    </i>
    <i>
      <x v="307"/>
    </i>
    <i>
      <x v="88"/>
    </i>
    <i>
      <x v="21"/>
    </i>
    <i>
      <x v="89"/>
    </i>
    <i>
      <x v="27"/>
    </i>
    <i>
      <x v="90"/>
    </i>
    <i>
      <x v="355"/>
    </i>
    <i>
      <x v="91"/>
    </i>
    <i>
      <x v="35"/>
    </i>
    <i>
      <x v="92"/>
    </i>
    <i>
      <x v="40"/>
    </i>
    <i>
      <x v="93"/>
    </i>
    <i>
      <x v="404"/>
    </i>
    <i>
      <x v="94"/>
    </i>
    <i>
      <x v="420"/>
    </i>
    <i>
      <x v="95"/>
    </i>
    <i>
      <x v="438"/>
    </i>
    <i>
      <x v="96"/>
    </i>
    <i>
      <x v="454"/>
    </i>
    <i>
      <x v="97"/>
    </i>
    <i>
      <x v="470"/>
    </i>
    <i>
      <x v="98"/>
    </i>
    <i>
      <x v="486"/>
    </i>
    <i>
      <x v="99"/>
    </i>
    <i>
      <x v="287"/>
    </i>
    <i>
      <x v="100"/>
    </i>
    <i>
      <x v="295"/>
    </i>
    <i>
      <x v="101"/>
    </i>
    <i>
      <x v="303"/>
    </i>
    <i>
      <x v="102"/>
    </i>
    <i>
      <x v="311"/>
    </i>
    <i>
      <x v="103"/>
    </i>
    <i>
      <x v="319"/>
    </i>
    <i>
      <x v="104"/>
    </i>
    <i>
      <x v="327"/>
    </i>
    <i>
      <x v="105"/>
    </i>
    <i>
      <x v="23"/>
    </i>
    <i>
      <x v="106"/>
    </i>
    <i>
      <x v="343"/>
    </i>
    <i>
      <x v="107"/>
    </i>
    <i>
      <x v="351"/>
    </i>
    <i>
      <x v="9"/>
    </i>
    <i>
      <x v="359"/>
    </i>
    <i>
      <x v="109"/>
    </i>
    <i>
      <x v="368"/>
    </i>
    <i>
      <x v="110"/>
    </i>
    <i>
      <x v="376"/>
    </i>
    <i>
      <x v="111"/>
    </i>
    <i>
      <x v="384"/>
    </i>
    <i>
      <x v="112"/>
    </i>
    <i>
      <x v="392"/>
    </i>
    <i>
      <x v="113"/>
    </i>
    <i>
      <x v="400"/>
    </i>
    <i>
      <x v="114"/>
    </i>
    <i>
      <x v="408"/>
    </i>
    <i>
      <x v="115"/>
    </i>
    <i>
      <x v="48"/>
    </i>
    <i>
      <x v="116"/>
    </i>
    <i>
      <x v="426"/>
    </i>
    <i>
      <x v="117"/>
    </i>
    <i>
      <x v="434"/>
    </i>
    <i>
      <x v="118"/>
    </i>
    <i>
      <x v="442"/>
    </i>
    <i>
      <x v="119"/>
    </i>
    <i>
      <x v="450"/>
    </i>
    <i>
      <x v="120"/>
    </i>
    <i>
      <x v="458"/>
    </i>
    <i>
      <x v="121"/>
    </i>
    <i>
      <x v="466"/>
    </i>
    <i>
      <x v="122"/>
    </i>
    <i>
      <x v="58"/>
    </i>
    <i>
      <x v="123"/>
    </i>
    <i>
      <x v="64"/>
    </i>
    <i>
      <x v="124"/>
    </i>
    <i>
      <x v="67"/>
    </i>
    <i>
      <x v="125"/>
    </i>
    <i>
      <x v="72"/>
    </i>
    <i>
      <x v="126"/>
    </i>
    <i>
      <x v="289"/>
    </i>
    <i>
      <x v="127"/>
    </i>
    <i>
      <x v="293"/>
    </i>
    <i>
      <x v="10"/>
    </i>
    <i>
      <x v="297"/>
    </i>
    <i>
      <x v="129"/>
    </i>
    <i>
      <x v="301"/>
    </i>
    <i>
      <x v="130"/>
    </i>
    <i>
      <x v="305"/>
    </i>
    <i>
      <x v="131"/>
    </i>
    <i>
      <x v="309"/>
    </i>
    <i>
      <x v="132"/>
    </i>
    <i>
      <x v="313"/>
    </i>
    <i>
      <x v="133"/>
    </i>
    <i>
      <x v="317"/>
    </i>
    <i>
      <x v="134"/>
    </i>
    <i>
      <x v="321"/>
    </i>
    <i>
      <x v="135"/>
    </i>
    <i>
      <x v="325"/>
    </i>
    <i>
      <x v="136"/>
    </i>
    <i>
      <x v="329"/>
    </i>
    <i>
      <x v="137"/>
    </i>
    <i>
      <x v="333"/>
    </i>
    <i>
      <x v="138"/>
    </i>
    <i>
      <x v="25"/>
    </i>
    <i>
      <x v="139"/>
    </i>
    <i>
      <x v="341"/>
    </i>
    <i>
      <x v="140"/>
    </i>
    <i>
      <x v="345"/>
    </i>
    <i>
      <x v="141"/>
    </i>
    <i>
      <x v="4"/>
    </i>
    <i>
      <x v="11"/>
    </i>
    <i>
      <x v="353"/>
    </i>
    <i>
      <x v="143"/>
    </i>
    <i>
      <x v="357"/>
    </i>
    <i>
      <x v="144"/>
    </i>
    <i>
      <x v="361"/>
    </i>
    <i>
      <x v="145"/>
    </i>
    <i>
      <x v="365"/>
    </i>
    <i>
      <x v="146"/>
    </i>
    <i>
      <x v="370"/>
    </i>
    <i>
      <x v="147"/>
    </i>
    <i>
      <x v="36"/>
    </i>
    <i>
      <x v="148"/>
    </i>
    <i>
      <x v="378"/>
    </i>
    <i>
      <x v="149"/>
    </i>
    <i>
      <x v="39"/>
    </i>
    <i>
      <x v="150"/>
    </i>
    <i>
      <x v="386"/>
    </i>
    <i>
      <x v="151"/>
    </i>
    <i>
      <x v="42"/>
    </i>
    <i>
      <x v="152"/>
    </i>
    <i>
      <x v="394"/>
    </i>
    <i>
      <x v="153"/>
    </i>
    <i>
      <x v="44"/>
    </i>
    <i>
      <x v="154"/>
    </i>
    <i>
      <x v="402"/>
    </i>
    <i>
      <x v="155"/>
    </i>
    <i>
      <x v="406"/>
    </i>
    <i>
      <x v="156"/>
    </i>
    <i>
      <x v="410"/>
    </i>
    <i>
      <x v="157"/>
    </i>
    <i>
      <x v="414"/>
    </i>
    <i>
      <x v="158"/>
    </i>
    <i>
      <x v="418"/>
    </i>
    <i>
      <x v="159"/>
    </i>
    <i>
      <x v="75"/>
    </i>
    <i>
      <x v="50"/>
    </i>
    <i>
      <x v="160"/>
    </i>
    <i>
      <x v="7"/>
    </i>
    <i>
      <x v="161"/>
    </i>
    <i>
      <x v="432"/>
    </i>
    <i>
      <x v="162"/>
    </i>
    <i>
      <x v="436"/>
    </i>
    <i>
      <x v="163"/>
    </i>
    <i>
      <x v="440"/>
    </i>
    <i>
      <x v="164"/>
    </i>
    <i>
      <x v="444"/>
    </i>
    <i>
      <x v="165"/>
    </i>
    <i>
      <x v="448"/>
    </i>
    <i>
      <x v="166"/>
    </i>
    <i>
      <x v="452"/>
    </i>
    <i>
      <x v="167"/>
    </i>
    <i>
      <x v="456"/>
    </i>
    <i>
      <x v="168"/>
    </i>
    <i>
      <x v="460"/>
    </i>
    <i>
      <x v="169"/>
    </i>
    <i>
      <x v="464"/>
    </i>
    <i>
      <x v="170"/>
    </i>
    <i>
      <x v="468"/>
    </i>
    <i>
      <x v="171"/>
    </i>
    <i>
      <x v="56"/>
    </i>
    <i>
      <x v="172"/>
    </i>
    <i>
      <x v="476"/>
    </i>
    <i>
      <x v="173"/>
    </i>
    <i>
      <x v="480"/>
    </i>
    <i>
      <x v="174"/>
    </i>
    <i>
      <x v="484"/>
    </i>
    <i>
      <x v="175"/>
    </i>
    <i>
      <x v="488"/>
    </i>
    <i>
      <x v="176"/>
    </i>
    <i>
      <x v="492"/>
    </i>
    <i>
      <x v="177"/>
    </i>
    <i>
      <x v="496"/>
    </i>
    <i>
      <x v="12"/>
    </i>
    <i>
      <x v="286"/>
    </i>
    <i>
      <x v="179"/>
    </i>
    <i>
      <x v="288"/>
    </i>
    <i>
      <x v="180"/>
    </i>
    <i>
      <x v="290"/>
    </i>
    <i>
      <x v="181"/>
    </i>
    <i>
      <x v="292"/>
    </i>
    <i>
      <x v="182"/>
    </i>
    <i>
      <x v="294"/>
    </i>
    <i>
      <x v="183"/>
    </i>
    <i>
      <x v="296"/>
    </i>
    <i>
      <x v="184"/>
    </i>
    <i>
      <x v="298"/>
    </i>
    <i>
      <x v="185"/>
    </i>
    <i>
      <x v="19"/>
    </i>
    <i>
      <x v="186"/>
    </i>
    <i>
      <x v="302"/>
    </i>
    <i>
      <x v="187"/>
    </i>
    <i>
      <x v="304"/>
    </i>
    <i>
      <x v="188"/>
    </i>
    <i>
      <x v="306"/>
    </i>
    <i>
      <x v="189"/>
    </i>
    <i>
      <x v="308"/>
    </i>
    <i>
      <x v="190"/>
    </i>
    <i>
      <x v="310"/>
    </i>
    <i>
      <x v="191"/>
    </i>
    <i>
      <x v="312"/>
    </i>
    <i>
      <x v="192"/>
    </i>
    <i>
      <x v="314"/>
    </i>
    <i>
      <x v="193"/>
    </i>
    <i>
      <x v="316"/>
    </i>
    <i>
      <x v="194"/>
    </i>
    <i>
      <x v="20"/>
    </i>
    <i>
      <x v="195"/>
    </i>
    <i>
      <x v="320"/>
    </i>
    <i>
      <x v="196"/>
    </i>
    <i>
      <x v="322"/>
    </i>
    <i>
      <x v="197"/>
    </i>
    <i>
      <x v="324"/>
    </i>
    <i>
      <x v="198"/>
    </i>
    <i>
      <x v="22"/>
    </i>
    <i>
      <x v="13"/>
    </i>
    <i>
      <x v="328"/>
    </i>
    <i>
      <x v="200"/>
    </i>
    <i>
      <x v="330"/>
    </i>
    <i>
      <x v="201"/>
    </i>
    <i>
      <x v="332"/>
    </i>
    <i>
      <x v="202"/>
    </i>
    <i>
      <x v="334"/>
    </i>
    <i>
      <x v="203"/>
    </i>
    <i>
      <x v="24"/>
    </i>
    <i>
      <x v="204"/>
    </i>
    <i>
      <x v="26"/>
    </i>
    <i>
      <x v="205"/>
    </i>
    <i>
      <x v="28"/>
    </i>
    <i>
      <x v="206"/>
    </i>
    <i>
      <x v="342"/>
    </i>
    <i>
      <x v="207"/>
    </i>
    <i>
      <x v="344"/>
    </i>
    <i>
      <x v="208"/>
    </i>
    <i>
      <x v="29"/>
    </i>
    <i>
      <x v="209"/>
    </i>
    <i>
      <x v="348"/>
    </i>
    <i>
      <x v="210"/>
    </i>
    <i>
      <x v="350"/>
    </i>
    <i>
      <x v="211"/>
    </i>
    <i>
      <x v="32"/>
    </i>
    <i>
      <x v="212"/>
    </i>
    <i>
      <x v="354"/>
    </i>
    <i>
      <x v="213"/>
    </i>
    <i>
      <x v="356"/>
    </i>
    <i>
      <x v="214"/>
    </i>
    <i>
      <x v="33"/>
    </i>
    <i>
      <x v="215"/>
    </i>
    <i>
      <x v="360"/>
    </i>
    <i>
      <x v="216"/>
    </i>
    <i>
      <x v="362"/>
    </i>
    <i>
      <x v="217"/>
    </i>
    <i>
      <x v="34"/>
    </i>
    <i>
      <x v="218"/>
    </i>
    <i>
      <x v="74"/>
    </i>
    <i>
      <x v="366"/>
    </i>
    <i>
      <x v="219"/>
    </i>
    <i>
      <x v="369"/>
    </i>
    <i>
      <x v="220"/>
    </i>
    <i>
      <x v="371"/>
    </i>
    <i>
      <x v="221"/>
    </i>
    <i>
      <x v="373"/>
    </i>
    <i>
      <x v="222"/>
    </i>
    <i>
      <x v="375"/>
    </i>
    <i>
      <x v="223"/>
    </i>
    <i>
      <x v="377"/>
    </i>
    <i>
      <x v="224"/>
    </i>
    <i>
      <x v="379"/>
    </i>
    <i>
      <x v="225"/>
    </i>
    <i>
      <x v="38"/>
    </i>
    <i>
      <x v="226"/>
    </i>
    <i>
      <x v="383"/>
    </i>
    <i>
      <x v="227"/>
    </i>
    <i>
      <x v="385"/>
    </i>
    <i>
      <x v="228"/>
    </i>
    <i>
      <x v="387"/>
    </i>
    <i>
      <x v="229"/>
    </i>
    <i>
      <x v="41"/>
    </i>
    <i>
      <x v="230"/>
    </i>
    <i>
      <x v="43"/>
    </i>
    <i>
      <x v="231"/>
    </i>
    <i>
      <x v="393"/>
    </i>
    <i>
      <x v="232"/>
    </i>
    <i>
      <x v="395"/>
    </i>
    <i>
      <x v="233"/>
    </i>
    <i>
      <x v="397"/>
    </i>
    <i>
      <x v="234"/>
    </i>
    <i>
      <x v="45"/>
    </i>
    <i>
      <x v="235"/>
    </i>
    <i>
      <x v="46"/>
    </i>
    <i>
      <x v="236"/>
    </i>
    <i>
      <x v="403"/>
    </i>
    <i>
      <x v="237"/>
    </i>
    <i>
      <x v="405"/>
    </i>
    <i>
      <x v="238"/>
    </i>
    <i>
      <x v="407"/>
    </i>
    <i>
      <x v="239"/>
    </i>
    <i>
      <x v="409"/>
    </i>
    <i>
      <x v="240"/>
    </i>
    <i>
      <x v="411"/>
    </i>
    <i>
      <x v="241"/>
    </i>
    <i>
      <x v="413"/>
    </i>
    <i>
      <x v="242"/>
    </i>
    <i>
      <x v="47"/>
    </i>
    <i>
      <x v="243"/>
    </i>
    <i>
      <x v="49"/>
    </i>
    <i>
      <x v="244"/>
    </i>
    <i>
      <x v="419"/>
    </i>
    <i>
      <x v="245"/>
    </i>
    <i>
      <x v="421"/>
    </i>
    <i>
      <x v="246"/>
    </i>
    <i>
      <x v="51"/>
    </i>
    <i>
      <x v="247"/>
    </i>
    <i>
      <x v="425"/>
    </i>
    <i>
      <x v="248"/>
    </i>
    <i>
      <x v="6"/>
    </i>
    <i>
      <x v="3"/>
    </i>
    <i>
      <x v="55"/>
    </i>
    <i>
      <x v="501"/>
    </i>
    <i>
      <x v="431"/>
    </i>
    <i>
      <x v="503"/>
    </i>
    <i>
      <x v="433"/>
    </i>
    <i>
      <x v="15"/>
    </i>
    <i>
      <x v="435"/>
    </i>
    <i>
      <x v="16"/>
    </i>
    <i>
      <x v="437"/>
    </i>
    <i>
      <x v="17"/>
    </i>
    <i>
      <x v="439"/>
    </i>
    <i>
      <x v="18"/>
    </i>
    <i>
      <x v="441"/>
    </i>
    <i>
      <x v="256"/>
    </i>
    <i>
      <x v="443"/>
    </i>
    <i>
      <x v="257"/>
    </i>
    <i>
      <x v="445"/>
    </i>
    <i>
      <x v="258"/>
    </i>
    <i>
      <x v="447"/>
    </i>
    <i>
      <x v="259"/>
    </i>
    <i>
      <x v="449"/>
    </i>
    <i>
      <x v="260"/>
    </i>
    <i>
      <x v="451"/>
    </i>
    <i>
      <x v="261"/>
    </i>
    <i>
      <x v="453"/>
    </i>
    <i>
      <x v="262"/>
    </i>
    <i>
      <x v="455"/>
    </i>
    <i>
      <x v="263"/>
    </i>
    <i>
      <x v="457"/>
    </i>
    <i>
      <x v="264"/>
    </i>
    <i>
      <x v="459"/>
    </i>
    <i>
      <x v="265"/>
    </i>
    <i>
      <x v="461"/>
    </i>
    <i>
      <x v="266"/>
    </i>
    <i>
      <x v="463"/>
    </i>
    <i>
      <x v="267"/>
    </i>
    <i>
      <x v="465"/>
    </i>
    <i>
      <x v="268"/>
    </i>
    <i>
      <x v="467"/>
    </i>
    <i>
      <x v="269"/>
    </i>
    <i>
      <x v="469"/>
    </i>
    <i>
      <x v="270"/>
    </i>
    <i>
      <x v="471"/>
    </i>
    <i>
      <x v="271"/>
    </i>
    <i>
      <x v="57"/>
    </i>
    <i>
      <x v="272"/>
    </i>
    <i>
      <x v="59"/>
    </i>
    <i>
      <x v="273"/>
    </i>
    <i>
      <x v="60"/>
    </i>
    <i>
      <x v="274"/>
    </i>
    <i>
      <x v="62"/>
    </i>
    <i>
      <x v="275"/>
    </i>
    <i>
      <x v="63"/>
    </i>
    <i>
      <x v="276"/>
    </i>
    <i>
      <x v="65"/>
    </i>
    <i>
      <x v="277"/>
    </i>
    <i>
      <x v="66"/>
    </i>
    <i>
      <x v="278"/>
    </i>
    <i>
      <x v="487"/>
    </i>
    <i>
      <x v="279"/>
    </i>
    <i>
      <x v="489"/>
    </i>
    <i>
      <x v="280"/>
    </i>
    <i>
      <x v="491"/>
    </i>
    <i>
      <x v="281"/>
    </i>
    <i>
      <x v="68"/>
    </i>
    <i>
      <x v="282"/>
    </i>
    <i>
      <x v="70"/>
    </i>
    <i>
      <x v="283"/>
    </i>
    <i>
      <x v="73"/>
    </i>
    <i>
      <x v="71"/>
    </i>
    <i>
      <x v="284"/>
    </i>
    <i>
      <x v="285"/>
    </i>
    <i>
      <x v="249"/>
    </i>
    <i>
      <x v="502"/>
    </i>
    <i>
      <x v="250"/>
    </i>
    <i>
      <x/>
    </i>
    <i>
      <x v="251"/>
    </i>
  </rowItems>
  <colItems count="1">
    <i/>
  </colItems>
  <dataFields count="1">
    <dataField fld="0" subtotal="count" baseField="0" baseItem="0" numFmtId="173"/>
  </dataFields>
  <formats count="1">
    <format dxfId="31">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51F7D4AA-228B-434F-8130-FDDEB27CD3DD}" name="LookUp" cacheId="370" applyNumberFormats="0" applyBorderFormats="0" applyFontFormats="0" applyPatternFormats="0" applyAlignmentFormats="0" applyWidthHeightFormats="1" dataCaption="Values" tag="a73e417c-8d05-4bd2-8112-c68df76cf523" updatedVersion="7" minRefreshableVersion="3" useAutoFormatting="1" subtotalHiddenItems="1" rowGrandTotals="0" colGrandTotals="0" itemPrintTitles="1" createdVersion="7" indent="0" compact="0" outline="1" outlineData="1" compactData="0" multipleFieldFilters="0">
  <location ref="S3:Y6" firstHeaderRow="0" firstDataRow="1" firstDataCol="1"/>
  <pivotFields count="8">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axis="axisRow" compact="0" allDrilled="1" showAll="0" dataSourceSort="1" defaultSubtotal="0" defaultAttributeDrillState="1">
      <items count="3">
        <item x="0"/>
        <item x="1"/>
        <item x="2"/>
      </items>
    </pivotField>
    <pivotField compact="0" allDrilled="1" subtotalTop="0" showAll="0" dataSourceSort="1" defaultSubtotal="0" defaultAttributeDrillState="1"/>
  </pivotFields>
  <rowFields count="1">
    <field x="6"/>
  </rowFields>
  <rowItems count="3">
    <i>
      <x/>
    </i>
    <i>
      <x v="1"/>
    </i>
    <i>
      <x v="2"/>
    </i>
  </rowItems>
  <colFields count="1">
    <field x="-2"/>
  </colFields>
  <colItems count="6">
    <i>
      <x/>
    </i>
    <i i="1">
      <x v="1"/>
    </i>
    <i i="2">
      <x v="2"/>
    </i>
    <i i="3">
      <x v="3"/>
    </i>
    <i i="4">
      <x v="4"/>
    </i>
    <i i="5">
      <x v="5"/>
    </i>
  </colItems>
  <dataFields count="6">
    <dataField fld="0" subtotal="count" baseField="0" baseItem="0" numFmtId="166"/>
    <dataField fld="1" subtotal="count" baseField="0" baseItem="0" numFmtId="166"/>
    <dataField fld="2" subtotal="count" baseField="0" baseItem="0" numFmtId="166"/>
    <dataField fld="4" subtotal="count" baseField="0" baseItem="0" numFmtId="165"/>
    <dataField name="Transactions" fld="5" subtotal="count" baseField="0" baseItem="4" numFmtId="165"/>
    <dataField fld="3" subtotal="count" baseField="0" baseItem="0"/>
  </dataFields>
  <formats count="10">
    <format dxfId="41">
      <pivotArea outline="0" collapsedLevelsAreSubtotals="1" fieldPosition="0">
        <references count="1">
          <reference field="4294967294" count="1" selected="0">
            <x v="3"/>
          </reference>
        </references>
      </pivotArea>
    </format>
    <format dxfId="40">
      <pivotArea outline="0" collapsedLevelsAreSubtotals="1" fieldPosition="0">
        <references count="1">
          <reference field="4294967294" count="1" selected="0">
            <x v="4"/>
          </reference>
        </references>
      </pivotArea>
    </format>
    <format dxfId="39">
      <pivotArea outline="0" collapsedLevelsAreSubtotals="1" fieldPosition="0">
        <references count="1">
          <reference field="4294967294" count="1" selected="0">
            <x v="0"/>
          </reference>
        </references>
      </pivotArea>
    </format>
    <format dxfId="38">
      <pivotArea outline="0" collapsedLevelsAreSubtotals="1" fieldPosition="0">
        <references count="1">
          <reference field="4294967294" count="1" selected="0">
            <x v="1"/>
          </reference>
        </references>
      </pivotArea>
    </format>
    <format dxfId="37">
      <pivotArea outline="0" collapsedLevelsAreSubtotals="1" fieldPosition="0">
        <references count="1">
          <reference field="4294967294" count="1" selected="0">
            <x v="2"/>
          </reference>
        </references>
      </pivotArea>
    </format>
    <format dxfId="36">
      <pivotArea type="all" dataOnly="0" outline="0" fieldPosition="0"/>
    </format>
    <format dxfId="35">
      <pivotArea outline="0" collapsedLevelsAreSubtotals="1" fieldPosition="0"/>
    </format>
    <format dxfId="34">
      <pivotArea field="6" type="button" dataOnly="0" labelOnly="1" outline="0" axis="axisRow" fieldPosition="0"/>
    </format>
    <format dxfId="33">
      <pivotArea dataOnly="0" labelOnly="1" outline="0" fieldPosition="0">
        <references count="1">
          <reference field="6" count="0"/>
        </references>
      </pivotArea>
    </format>
    <format dxfId="32">
      <pivotArea dataOnly="0" labelOnly="1" outline="0" fieldPosition="0">
        <references count="1">
          <reference field="4294967294" count="6">
            <x v="0"/>
            <x v="1"/>
            <x v="2"/>
            <x v="3"/>
            <x v="4"/>
            <x v="5"/>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activeTabTopLevelEntity name="[DimProduct]"/>
        <x15:activeTabTopLevelEntity name="[DimGeography]"/>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5817634-36DE-4670-8308-F6609F466E82}" name="PivotTable4" cacheId="0" applyNumberFormats="0" applyBorderFormats="0" applyFontFormats="0" applyPatternFormats="0" applyAlignmentFormats="0" applyWidthHeightFormats="1" dataCaption="Values" tag="80810c81-97b1-4589-95de-3ddfad83f0cf" updatedVersion="7" minRefreshableVersion="3" useAutoFormatting="1" rowGrandTotals="0" colGrandTotals="0" itemPrintTitles="1" createdVersion="7" indent="0" compact="0" outline="1" outlineData="1" compactData="0" multipleFieldFilters="0">
  <location ref="C25:D29" firstHeaderRow="1" firstDataRow="1" firstDataCol="1"/>
  <pivotFields count="2">
    <pivotField dataField="1" compact="0" showAll="0" defaultSubtotal="0"/>
    <pivotField axis="axisRow" compact="0" allDrilled="1" showAll="0" sortType="ascending" defaultSubtotal="0" defaultAttributeDrillState="1">
      <items count="4">
        <item x="0"/>
        <item x="1"/>
        <item x="2"/>
        <item x="3"/>
      </items>
    </pivotField>
  </pivotFields>
  <rowFields count="1">
    <field x="1"/>
  </rowFields>
  <rowItems count="4">
    <i>
      <x/>
    </i>
    <i>
      <x v="1"/>
    </i>
    <i>
      <x v="2"/>
    </i>
    <i>
      <x v="3"/>
    </i>
  </rowItems>
  <colItems count="1">
    <i/>
  </colItems>
  <dataFields count="1">
    <dataField fld="0" subtotal="count" baseField="0" baseItem="0" numFmtId="166"/>
  </dataFields>
  <formats count="1">
    <format dxfId="42">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62A48AF-FA07-4ABA-A80E-C3E53F56121C}" sourceName="[DimDate].[Year]">
  <pivotTables>
    <pivotTable tabId="1" name="PivotTable1"/>
    <pivotTable tabId="1" name="PivotTable11"/>
    <pivotTable tabId="1" name="PivotTable5"/>
    <pivotTable tabId="1" name="PivotTable6"/>
    <pivotTable tabId="1" name="PivotTable8"/>
    <pivotTable tabId="1" name="PivotTable7"/>
    <pivotTable tabId="1" name="PivotTable10"/>
    <pivotTable tabId="1" name="PivotTable12"/>
    <pivotTable tabId="1" name="PivotTable13"/>
    <pivotTable tabId="1" name="PivotTable14"/>
    <pivotTable tabId="1" name="PivotTable15"/>
    <pivotTable tabId="1" name="PivotTable18"/>
  </pivotTables>
  <data>
    <olap pivotCacheId="1980395039">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A5C5FEBE-9D37-4AAD-9262-49F43B14239A}" sourceName="[DimDate].[Month Name]">
  <pivotTables>
    <pivotTable tabId="1" name="PivotTable2"/>
    <pivotTable tabId="1" name="PivotTable1"/>
    <pivotTable tabId="1" name="LookUp"/>
    <pivotTable tabId="1" name="PivotTable6"/>
    <pivotTable tabId="1" name="PivotTable8"/>
    <pivotTable tabId="1" name="PivotTable10"/>
    <pivotTable tabId="1" name="PivotTable12"/>
    <pivotTable tabId="1" name="PivotTable13"/>
    <pivotTable tabId="1" name="PivotTable14"/>
    <pivotTable tabId="1" name="PivotTable15"/>
    <pivotTable tabId="1" name="PivotTable18"/>
  </pivotTables>
  <data>
    <olap pivotCacheId="1980395039">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mp;[Sep]"/>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331F07AC-F6FE-4027-B66D-575666CEFF46}" sourceName="[DimGeography].[Country]">
  <pivotTables>
    <pivotTable tabId="1" name="PivotTable2"/>
    <pivotTable tabId="1" name="PivotTable5"/>
    <pivotTable tabId="1" name="PivotTable1"/>
    <pivotTable tabId="1" name="PivotTable6"/>
    <pivotTable tabId="1" name="PivotTable7"/>
    <pivotTable tabId="1" name="PivotTable8"/>
    <pivotTable tabId="1" name="PivotTable10"/>
    <pivotTable tabId="1" name="PivotTable12"/>
    <pivotTable tabId="1" name="PivotTable13"/>
    <pivotTable tabId="1" name="PivotTable14"/>
    <pivotTable tabId="1" name="PivotTable15"/>
  </pivotTables>
  <data>
    <olap pivotCacheId="1980395039">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mp;[France]"/>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6B511B0B-06D3-4A4A-BD62-24E29AE7A5D0}" cache="Slicer_Year" caption="Year" columnCount="4" showCaption="0" level="1" style="SlicerStyleLight1 2" rowHeight="241300"/>
  <slicer name="Month Name" xr10:uid="{99BF33F9-EFEF-4EA0-ACC7-A7ABBC28A298}" cache="Slicer_Month_Name" caption="Month Name" columnCount="3" showCaption="0" level="1" style="SlicerStyleLight1 2" rowHeight="365760"/>
  <slicer name="Country" xr10:uid="{E0A2FF9B-CBB1-4807-947E-A587205B5C3B}" cache="Slicer_Country" caption="Country" columnCount="2" showCaption="0" level="1" style="SlicerStyleLight1 2" rowHeight="4572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FC112094-BECD-4149-BA8C-6F70E5542ACB}" cache="Slicer_Year" caption="Year" columnCount="4" showCaption="0" level="1" style="SlicerStyleLight1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6EA4C-257D-468F-B39B-C0D33311BBC0}">
  <dimension ref="C3:AI580"/>
  <sheetViews>
    <sheetView tabSelected="1" topLeftCell="E34" workbookViewId="0">
      <selection activeCell="J58" sqref="J58"/>
    </sheetView>
  </sheetViews>
  <sheetFormatPr defaultRowHeight="15" x14ac:dyDescent="0.25"/>
  <cols>
    <col min="3" max="3" width="31.42578125" bestFit="1" customWidth="1"/>
    <col min="4" max="4" width="9.7109375" bestFit="1" customWidth="1"/>
    <col min="5" max="5" width="9.85546875" bestFit="1" customWidth="1"/>
    <col min="6" max="6" width="14.7109375" bestFit="1" customWidth="1"/>
    <col min="7" max="7" width="11.5703125" bestFit="1" customWidth="1"/>
    <col min="8" max="8" width="8.85546875" bestFit="1" customWidth="1"/>
    <col min="9" max="9" width="19.7109375" bestFit="1" customWidth="1"/>
    <col min="10" max="10" width="24.42578125" bestFit="1" customWidth="1"/>
    <col min="11" max="11" width="10.42578125" bestFit="1" customWidth="1"/>
    <col min="12" max="12" width="12.7109375" bestFit="1" customWidth="1"/>
    <col min="13" max="13" width="20" bestFit="1" customWidth="1"/>
    <col min="14" max="14" width="9.5703125" bestFit="1" customWidth="1"/>
    <col min="15" max="15" width="12.7109375" bestFit="1" customWidth="1"/>
    <col min="16" max="16" width="4.7109375" style="12" customWidth="1"/>
    <col min="17" max="18" width="9.5703125" bestFit="1" customWidth="1"/>
    <col min="19" max="19" width="7.28515625" bestFit="1" customWidth="1"/>
    <col min="20" max="20" width="18" bestFit="1" customWidth="1"/>
    <col min="21" max="21" width="8.85546875" bestFit="1" customWidth="1"/>
    <col min="22" max="22" width="9.85546875" bestFit="1" customWidth="1"/>
    <col min="23" max="23" width="14.7109375" bestFit="1" customWidth="1"/>
    <col min="24" max="24" width="15.42578125" bestFit="1" customWidth="1"/>
    <col min="25" max="25" width="12.7109375" bestFit="1" customWidth="1"/>
    <col min="26" max="27" width="15.42578125" bestFit="1" customWidth="1"/>
    <col min="28" max="28" width="9.5703125" bestFit="1" customWidth="1"/>
    <col min="29" max="29" width="7.28515625" bestFit="1" customWidth="1"/>
    <col min="30" max="30" width="9.7109375" bestFit="1" customWidth="1"/>
    <col min="31" max="31" width="8.7109375" bestFit="1" customWidth="1"/>
    <col min="32" max="32" width="19" bestFit="1" customWidth="1"/>
    <col min="33" max="33" width="14.7109375" bestFit="1" customWidth="1"/>
    <col min="34" max="34" width="15.42578125" bestFit="1" customWidth="1"/>
    <col min="35" max="35" width="10.85546875" bestFit="1" customWidth="1"/>
  </cols>
  <sheetData>
    <row r="3" spans="3:35" x14ac:dyDescent="0.25">
      <c r="C3" t="s">
        <v>0</v>
      </c>
      <c r="D3" t="s">
        <v>1</v>
      </c>
      <c r="E3" t="s">
        <v>2</v>
      </c>
      <c r="F3" t="s">
        <v>10</v>
      </c>
      <c r="G3" t="s">
        <v>38</v>
      </c>
      <c r="H3" t="s">
        <v>3</v>
      </c>
      <c r="I3" t="s">
        <v>4</v>
      </c>
      <c r="J3" t="s">
        <v>5</v>
      </c>
      <c r="K3" t="s">
        <v>7</v>
      </c>
      <c r="L3" t="s">
        <v>6</v>
      </c>
      <c r="M3" t="s">
        <v>8</v>
      </c>
      <c r="N3" t="s">
        <v>9</v>
      </c>
      <c r="S3" s="18" t="s">
        <v>13</v>
      </c>
      <c r="T3" s="19" t="s">
        <v>0</v>
      </c>
      <c r="U3" s="19" t="s">
        <v>1</v>
      </c>
      <c r="V3" s="19" t="s">
        <v>2</v>
      </c>
      <c r="W3" s="19" t="s">
        <v>10</v>
      </c>
      <c r="X3" s="19" t="s">
        <v>38</v>
      </c>
      <c r="Y3" s="19" t="s">
        <v>6</v>
      </c>
      <c r="AC3" s="4" t="s">
        <v>13</v>
      </c>
      <c r="AF3" t="s">
        <v>41</v>
      </c>
    </row>
    <row r="4" spans="3:35" x14ac:dyDescent="0.25">
      <c r="C4" s="6">
        <v>993760.93999999925</v>
      </c>
      <c r="D4" s="6">
        <v>416410.69140000013</v>
      </c>
      <c r="E4" s="6">
        <v>577350.24860000005</v>
      </c>
      <c r="F4" s="5">
        <v>3894</v>
      </c>
      <c r="G4" s="5">
        <v>377</v>
      </c>
      <c r="H4" s="7">
        <v>33125.364666666668</v>
      </c>
      <c r="I4" s="7">
        <v>2635.9706631299714</v>
      </c>
      <c r="J4" s="1">
        <v>10.328912466843502</v>
      </c>
      <c r="K4" s="5">
        <v>1810</v>
      </c>
      <c r="L4" s="2">
        <v>0.41902501360135919</v>
      </c>
      <c r="M4" s="3">
        <v>504</v>
      </c>
      <c r="N4" s="3">
        <v>1</v>
      </c>
      <c r="S4" s="19">
        <v>2005</v>
      </c>
      <c r="T4" s="20">
        <v>5063770.7163999965</v>
      </c>
      <c r="U4" s="20">
        <v>2014435.0294000006</v>
      </c>
      <c r="V4" s="20">
        <v>3049335.6870000004</v>
      </c>
      <c r="W4" s="21">
        <v>1545</v>
      </c>
      <c r="X4" s="21">
        <v>146</v>
      </c>
      <c r="Y4" s="22">
        <v>0.39781323883323949</v>
      </c>
      <c r="AC4">
        <v>2007</v>
      </c>
      <c r="AF4">
        <f>COUNTA(AC4:AC7)</f>
        <v>1</v>
      </c>
    </row>
    <row r="5" spans="3:35" x14ac:dyDescent="0.25">
      <c r="S5" s="19">
        <v>2006</v>
      </c>
      <c r="T5" s="20">
        <v>3897526.645899999</v>
      </c>
      <c r="U5" s="20">
        <v>1589198.2703</v>
      </c>
      <c r="V5" s="20">
        <v>2308328.375599999</v>
      </c>
      <c r="W5" s="21">
        <v>2177</v>
      </c>
      <c r="X5" s="21">
        <v>198</v>
      </c>
      <c r="Y5" s="22">
        <v>0.40774532535185004</v>
      </c>
    </row>
    <row r="6" spans="3:35" x14ac:dyDescent="0.25">
      <c r="M6" t="s">
        <v>39</v>
      </c>
      <c r="N6" s="8">
        <v>3</v>
      </c>
      <c r="S6" s="19">
        <v>2007</v>
      </c>
      <c r="T6" s="20">
        <v>10708999.990000088</v>
      </c>
      <c r="U6" s="20">
        <v>4442947.8941000039</v>
      </c>
      <c r="V6" s="20">
        <v>6266052.0959000234</v>
      </c>
      <c r="W6" s="21">
        <v>40644</v>
      </c>
      <c r="X6" s="21">
        <v>3885</v>
      </c>
      <c r="Y6" s="22">
        <v>0.41487981121008743</v>
      </c>
    </row>
    <row r="7" spans="3:35" x14ac:dyDescent="0.25">
      <c r="K7" s="4" t="s">
        <v>13</v>
      </c>
      <c r="L7" t="s">
        <v>0</v>
      </c>
      <c r="M7" t="s">
        <v>1</v>
      </c>
      <c r="N7" t="s">
        <v>38</v>
      </c>
      <c r="AF7" s="17" t="s">
        <v>44</v>
      </c>
      <c r="AG7" s="17" t="s">
        <v>13</v>
      </c>
      <c r="AH7" s="17" t="s">
        <v>0</v>
      </c>
      <c r="AI7" s="17" t="s">
        <v>45</v>
      </c>
    </row>
    <row r="8" spans="3:35" x14ac:dyDescent="0.25">
      <c r="C8" s="4" t="s">
        <v>11</v>
      </c>
      <c r="D8" t="s">
        <v>0</v>
      </c>
      <c r="K8">
        <v>2005</v>
      </c>
      <c r="L8" s="6">
        <v>33370192.17119991</v>
      </c>
      <c r="M8" s="6">
        <v>13403626.55980004</v>
      </c>
      <c r="N8" s="5">
        <v>1013</v>
      </c>
      <c r="AF8" s="14" t="s">
        <v>42</v>
      </c>
      <c r="AG8" s="14">
        <f>IFERROR(IF(AF4=1,AC4,0),0)</f>
        <v>2007</v>
      </c>
      <c r="AH8" s="15">
        <f>IFERROR(VLOOKUP(AG8,S3:Y7,2,FALSE),0)</f>
        <v>10708999.990000088</v>
      </c>
      <c r="AI8" s="16">
        <f>IFERROR(AH8/SUM($AH$8:$AH$9),100%)</f>
        <v>0.73316540317527545</v>
      </c>
    </row>
    <row r="9" spans="3:35" x14ac:dyDescent="0.25">
      <c r="C9" t="s">
        <v>577</v>
      </c>
      <c r="D9" s="6">
        <v>1781311.2702999993</v>
      </c>
      <c r="K9">
        <v>2006</v>
      </c>
      <c r="L9" s="6">
        <v>69484523.200599954</v>
      </c>
      <c r="M9" s="6">
        <v>28177776.426300008</v>
      </c>
      <c r="N9" s="5">
        <v>2677</v>
      </c>
      <c r="AF9" s="14" t="s">
        <v>43</v>
      </c>
      <c r="AG9" s="14">
        <f>AC4-1</f>
        <v>2006</v>
      </c>
      <c r="AH9" s="15">
        <f>IFERROR(VLOOKUP(AG9,S4:Y8,2,FALSE),0)</f>
        <v>3897526.645899999</v>
      </c>
      <c r="AI9" s="16">
        <f>IFERROR(AH9/SUM($AH$8:$AH$9),0)</f>
        <v>0.26683459682472449</v>
      </c>
    </row>
    <row r="10" spans="3:35" x14ac:dyDescent="0.25">
      <c r="G10" s="4" t="s">
        <v>573</v>
      </c>
      <c r="H10" t="s">
        <v>0</v>
      </c>
      <c r="K10">
        <v>2007</v>
      </c>
      <c r="L10" s="6">
        <v>102379613.11629808</v>
      </c>
      <c r="M10" s="6">
        <v>42547110.664199762</v>
      </c>
      <c r="N10" s="5">
        <v>24443</v>
      </c>
    </row>
    <row r="11" spans="3:35" x14ac:dyDescent="0.25">
      <c r="G11" t="s">
        <v>565</v>
      </c>
      <c r="H11" s="6">
        <v>347813.65</v>
      </c>
      <c r="K11">
        <v>2008</v>
      </c>
      <c r="L11" s="6">
        <v>101858616.70999645</v>
      </c>
      <c r="M11" s="6">
        <v>42162063.995699406</v>
      </c>
      <c r="N11" s="5">
        <v>32265</v>
      </c>
    </row>
    <row r="12" spans="3:35" x14ac:dyDescent="0.25">
      <c r="G12" t="s">
        <v>572</v>
      </c>
      <c r="H12" s="6">
        <v>224659.33</v>
      </c>
      <c r="AF12" s="14" t="s">
        <v>46</v>
      </c>
      <c r="AG12" s="14"/>
      <c r="AH12" s="14"/>
      <c r="AI12" s="23">
        <f>AI8-AI9</f>
        <v>0.46633080635055096</v>
      </c>
    </row>
    <row r="13" spans="3:35" x14ac:dyDescent="0.25">
      <c r="G13" t="s">
        <v>569</v>
      </c>
      <c r="H13" s="6">
        <v>199827.34999999998</v>
      </c>
    </row>
    <row r="14" spans="3:35" x14ac:dyDescent="0.25">
      <c r="G14" t="s">
        <v>566</v>
      </c>
      <c r="H14" s="6">
        <v>179390.63</v>
      </c>
    </row>
    <row r="15" spans="3:35" x14ac:dyDescent="0.25">
      <c r="G15" t="s">
        <v>570</v>
      </c>
      <c r="H15" s="6">
        <v>29005.539999999997</v>
      </c>
      <c r="K15" s="11" t="str">
        <f>K7</f>
        <v>Year</v>
      </c>
      <c r="L15" s="11" t="str">
        <f>IF($N$6=1,L7,IF($N$6=2,M7,IF($N$6=3,N7)))</f>
        <v>Transactions</v>
      </c>
      <c r="M15" t="str">
        <f>"Average"&amp;" "&amp;L15</f>
        <v>Average Transactions</v>
      </c>
      <c r="N15" t="s">
        <v>40</v>
      </c>
      <c r="T15" s="4" t="s">
        <v>12</v>
      </c>
      <c r="U15" t="s">
        <v>0</v>
      </c>
      <c r="X15" s="19" t="str">
        <f>T15</f>
        <v>Gender</v>
      </c>
      <c r="Y15" s="19" t="str">
        <f>U15</f>
        <v>Revenue</v>
      </c>
      <c r="Z15" s="19" t="s">
        <v>51</v>
      </c>
    </row>
    <row r="16" spans="3:35" x14ac:dyDescent="0.25">
      <c r="G16" t="s">
        <v>567</v>
      </c>
      <c r="H16" s="6">
        <v>7559.1100000000006</v>
      </c>
      <c r="K16" s="9">
        <f t="shared" ref="K16:K19" si="0">K8</f>
        <v>2005</v>
      </c>
      <c r="L16" s="10">
        <f t="shared" ref="L16:L19" si="1">IF($N$6=1,L8,IF($N$6=2,M8,IF($N$6=3,N8)))</f>
        <v>1013</v>
      </c>
      <c r="M16" s="6">
        <f>AVERAGE($L$16:$L$19)</f>
        <v>15099.5</v>
      </c>
      <c r="N16" s="10" t="str">
        <f>IF(L16&gt;M16,L16,"")</f>
        <v/>
      </c>
      <c r="T16" t="s">
        <v>574</v>
      </c>
      <c r="U16" s="6">
        <v>401851.31</v>
      </c>
      <c r="X16" s="19" t="str">
        <f t="shared" ref="X16:X17" si="2">T16</f>
        <v>Female</v>
      </c>
      <c r="Y16" s="20">
        <f t="shared" ref="Y16:Y17" si="3">U16</f>
        <v>401851.31</v>
      </c>
      <c r="Z16" s="34">
        <f>Y16/SUM($Y$16:$Y$17)</f>
        <v>0.40437422505255649</v>
      </c>
      <c r="AF16" s="17" t="s">
        <v>47</v>
      </c>
      <c r="AG16" s="17" t="s">
        <v>13</v>
      </c>
      <c r="AH16" s="17" t="s">
        <v>1</v>
      </c>
      <c r="AI16" s="17" t="s">
        <v>51</v>
      </c>
    </row>
    <row r="17" spans="3:35" x14ac:dyDescent="0.25">
      <c r="G17" t="s">
        <v>568</v>
      </c>
      <c r="H17" s="6">
        <v>5388.46</v>
      </c>
      <c r="K17" s="9">
        <f t="shared" si="0"/>
        <v>2006</v>
      </c>
      <c r="L17" s="10">
        <f t="shared" si="1"/>
        <v>2677</v>
      </c>
      <c r="M17" s="6">
        <f t="shared" ref="M17:M19" si="4">AVERAGE($L$16:$L$19)</f>
        <v>15099.5</v>
      </c>
      <c r="N17" s="10" t="str">
        <f t="shared" ref="N17:N19" si="5">IF(L17&gt;M17,L17,"")</f>
        <v/>
      </c>
      <c r="T17" t="s">
        <v>575</v>
      </c>
      <c r="U17" s="6">
        <v>591909.62999999977</v>
      </c>
      <c r="X17" s="19" t="str">
        <f t="shared" si="2"/>
        <v>Male</v>
      </c>
      <c r="Y17" s="20">
        <f t="shared" si="3"/>
        <v>591909.62999999977</v>
      </c>
      <c r="Z17" s="34">
        <f>Y17/SUM($Y$16:$Y$17)</f>
        <v>0.59562577494744351</v>
      </c>
      <c r="AF17" s="14" t="s">
        <v>42</v>
      </c>
      <c r="AG17" s="14">
        <f>IF(AF4=1,AC4,0)</f>
        <v>2007</v>
      </c>
      <c r="AH17" s="15">
        <f>IFERROR(VLOOKUP(AG17,S3:Y7,3,FALSE),0)</f>
        <v>4442947.8941000039</v>
      </c>
      <c r="AI17" s="16">
        <f>IFERROR(AH17/SUM($AH$17:$AH$18),100%)</f>
        <v>0.7365451321987202</v>
      </c>
    </row>
    <row r="18" spans="3:35" x14ac:dyDescent="0.25">
      <c r="G18" t="s">
        <v>571</v>
      </c>
      <c r="H18" s="6">
        <v>116.87</v>
      </c>
      <c r="K18" s="9">
        <f t="shared" si="0"/>
        <v>2007</v>
      </c>
      <c r="L18" s="10">
        <f t="shared" si="1"/>
        <v>24443</v>
      </c>
      <c r="M18" s="6">
        <f t="shared" si="4"/>
        <v>15099.5</v>
      </c>
      <c r="N18" s="10">
        <f t="shared" si="5"/>
        <v>24443</v>
      </c>
      <c r="AF18" s="14" t="s">
        <v>43</v>
      </c>
      <c r="AG18" s="14">
        <f>AC4-1</f>
        <v>2006</v>
      </c>
      <c r="AH18" s="15">
        <f>IFERROR(VLOOKUP(AG18,S3:Y7,3,FALSE),0)</f>
        <v>1589198.2703</v>
      </c>
      <c r="AI18" s="16">
        <f>IFERROR(AH18/SUM($AH$17:$AH$18),0)</f>
        <v>0.2634548678012798</v>
      </c>
    </row>
    <row r="19" spans="3:35" x14ac:dyDescent="0.25">
      <c r="C19" s="4" t="s">
        <v>12</v>
      </c>
      <c r="D19" t="s">
        <v>0</v>
      </c>
      <c r="K19" s="9">
        <f t="shared" si="0"/>
        <v>2008</v>
      </c>
      <c r="L19" s="10">
        <f t="shared" si="1"/>
        <v>32265</v>
      </c>
      <c r="M19" s="6">
        <f t="shared" si="4"/>
        <v>15099.5</v>
      </c>
      <c r="N19" s="10">
        <f t="shared" si="5"/>
        <v>32265</v>
      </c>
    </row>
    <row r="20" spans="3:35" x14ac:dyDescent="0.25">
      <c r="C20" t="s">
        <v>574</v>
      </c>
      <c r="D20" s="6">
        <v>154478187.41429743</v>
      </c>
      <c r="X20" s="13">
        <f>MAX(Z16:Z17)</f>
        <v>0.59562577494744351</v>
      </c>
    </row>
    <row r="21" spans="3:35" x14ac:dyDescent="0.25">
      <c r="C21" t="s">
        <v>575</v>
      </c>
      <c r="D21" s="6">
        <v>152614757.78379741</v>
      </c>
      <c r="X21" t="str">
        <f>UPPER(INDEX($X$16:$X$17,MATCH(X20,$Z$16:$Z$17)))</f>
        <v>MALE</v>
      </c>
      <c r="AF21" s="14" t="s">
        <v>46</v>
      </c>
      <c r="AG21" s="14"/>
      <c r="AH21" s="14"/>
      <c r="AI21" s="23">
        <f>AI17-AI18</f>
        <v>0.4730902643974404</v>
      </c>
    </row>
    <row r="22" spans="3:35" x14ac:dyDescent="0.25">
      <c r="G22" t="str">
        <f>G10</f>
        <v>Color</v>
      </c>
      <c r="H22" t="str">
        <f>H10</f>
        <v>Revenue</v>
      </c>
    </row>
    <row r="23" spans="3:35" x14ac:dyDescent="0.25">
      <c r="G23" t="str">
        <f t="shared" ref="G23:H23" si="6">G11</f>
        <v>Black</v>
      </c>
      <c r="H23" s="6">
        <f t="shared" si="6"/>
        <v>347813.65</v>
      </c>
      <c r="I23" t="str">
        <f>G23</f>
        <v>Black</v>
      </c>
      <c r="J23" s="6">
        <f>H23</f>
        <v>347813.65</v>
      </c>
    </row>
    <row r="24" spans="3:35" x14ac:dyDescent="0.25">
      <c r="G24" t="str">
        <f t="shared" ref="G24:H24" si="7">G12</f>
        <v>Yellow</v>
      </c>
      <c r="H24" s="6">
        <f t="shared" si="7"/>
        <v>224659.33</v>
      </c>
      <c r="I24" t="str">
        <f t="shared" ref="I24:I25" si="8">G24</f>
        <v>Yellow</v>
      </c>
      <c r="J24" s="6">
        <f t="shared" ref="J24:J25" si="9">H24</f>
        <v>224659.33</v>
      </c>
    </row>
    <row r="25" spans="3:35" x14ac:dyDescent="0.25">
      <c r="C25" s="4" t="s">
        <v>13</v>
      </c>
      <c r="D25" t="s">
        <v>0</v>
      </c>
      <c r="G25" t="str">
        <f t="shared" ref="G25:H25" si="10">G13</f>
        <v>Silver</v>
      </c>
      <c r="H25" s="6">
        <f t="shared" si="10"/>
        <v>199827.34999999998</v>
      </c>
      <c r="I25" t="str">
        <f t="shared" si="8"/>
        <v>Silver</v>
      </c>
      <c r="J25" s="6">
        <f t="shared" si="9"/>
        <v>199827.34999999998</v>
      </c>
      <c r="AF25" s="17" t="s">
        <v>48</v>
      </c>
      <c r="AG25" s="17" t="s">
        <v>13</v>
      </c>
      <c r="AH25" s="17" t="s">
        <v>2</v>
      </c>
      <c r="AI25" s="17" t="s">
        <v>51</v>
      </c>
    </row>
    <row r="26" spans="3:35" x14ac:dyDescent="0.25">
      <c r="C26">
        <v>2005</v>
      </c>
      <c r="D26" s="6">
        <v>33370192.17119991</v>
      </c>
      <c r="G26" t="str">
        <f t="shared" ref="G26:H26" si="11">G14</f>
        <v>Blue</v>
      </c>
      <c r="H26" s="6">
        <f t="shared" si="11"/>
        <v>179390.63</v>
      </c>
      <c r="T26" s="4" t="s">
        <v>593</v>
      </c>
      <c r="U26" t="s">
        <v>0</v>
      </c>
      <c r="V26" t="s">
        <v>55</v>
      </c>
      <c r="AF26" s="14" t="s">
        <v>42</v>
      </c>
      <c r="AG26" s="14">
        <f>IF(AF4=1,AC4,0)</f>
        <v>2007</v>
      </c>
      <c r="AH26" s="15">
        <f>IFERROR(VLOOKUP(AG26,S3:Y7,4,FALSE),0)</f>
        <v>6266052.0959000234</v>
      </c>
      <c r="AI26" s="16">
        <f>IFERROR(AH26/SUM($AH$26:$AH$27),100%)</f>
        <v>0.73078773641168104</v>
      </c>
    </row>
    <row r="27" spans="3:35" x14ac:dyDescent="0.25">
      <c r="C27">
        <v>2006</v>
      </c>
      <c r="D27" s="6">
        <v>69484523.200599954</v>
      </c>
      <c r="G27" t="str">
        <f t="shared" ref="G27:H27" si="12">G15</f>
        <v>Unspecified</v>
      </c>
      <c r="H27" s="6">
        <f t="shared" si="12"/>
        <v>29005.539999999997</v>
      </c>
      <c r="T27" t="s">
        <v>586</v>
      </c>
      <c r="U27" s="29">
        <v>394.17</v>
      </c>
      <c r="V27" s="32">
        <v>3.9664469001971474E-4</v>
      </c>
      <c r="Y27" s="7"/>
      <c r="AF27" s="14" t="s">
        <v>43</v>
      </c>
      <c r="AG27" s="14">
        <f>AC4-1</f>
        <v>2006</v>
      </c>
      <c r="AH27" s="15">
        <f>IFERROR(VLOOKUP(AG27,S3:Y7,4,FALSE),0)</f>
        <v>2308328.375599999</v>
      </c>
      <c r="AI27" s="16">
        <f>IFERROR(AH27/SUM($AH$26:$AH$27),0)</f>
        <v>0.26921226358831901</v>
      </c>
    </row>
    <row r="28" spans="3:35" x14ac:dyDescent="0.25">
      <c r="C28">
        <v>2007</v>
      </c>
      <c r="D28" s="6">
        <v>102379613.11629808</v>
      </c>
      <c r="G28" t="str">
        <f t="shared" ref="G28:H28" si="13">G16</f>
        <v>Multi</v>
      </c>
      <c r="H28" s="6">
        <f t="shared" si="13"/>
        <v>7559.1100000000006</v>
      </c>
      <c r="T28" t="s">
        <v>587</v>
      </c>
      <c r="U28" s="29">
        <v>94587.110000000015</v>
      </c>
      <c r="V28" s="32">
        <v>9.518094965575935E-2</v>
      </c>
      <c r="Y28" s="7"/>
    </row>
    <row r="29" spans="3:35" x14ac:dyDescent="0.25">
      <c r="C29">
        <v>2008</v>
      </c>
      <c r="D29" s="6">
        <v>101858616.70999645</v>
      </c>
      <c r="G29" t="str">
        <f t="shared" ref="G29:H29" si="14">G17</f>
        <v>Red</v>
      </c>
      <c r="H29" s="6">
        <f t="shared" si="14"/>
        <v>5388.46</v>
      </c>
      <c r="T29" t="s">
        <v>588</v>
      </c>
      <c r="U29" s="29">
        <v>58094.420000000013</v>
      </c>
      <c r="V29" s="32">
        <v>5.845915014530563E-2</v>
      </c>
      <c r="Y29" s="7"/>
    </row>
    <row r="30" spans="3:35" x14ac:dyDescent="0.25">
      <c r="G30" t="str">
        <f t="shared" ref="G30:H30" si="15">G18</f>
        <v>White</v>
      </c>
      <c r="H30" s="6">
        <f t="shared" si="15"/>
        <v>116.87</v>
      </c>
      <c r="T30" t="s">
        <v>589</v>
      </c>
      <c r="U30" s="29">
        <v>35202.549999999996</v>
      </c>
      <c r="V30" s="32">
        <v>3.5423559714472197E-2</v>
      </c>
      <c r="Y30" s="7"/>
      <c r="AF30" s="14" t="s">
        <v>46</v>
      </c>
      <c r="AG30" s="14"/>
      <c r="AH30" s="14"/>
      <c r="AI30" s="23">
        <f>AI26-AI27</f>
        <v>0.46157547282336203</v>
      </c>
    </row>
    <row r="31" spans="3:35" x14ac:dyDescent="0.25">
      <c r="T31" t="s">
        <v>590</v>
      </c>
      <c r="U31" s="29">
        <v>89922.360000000015</v>
      </c>
      <c r="V31" s="32">
        <v>9.048691328117614E-2</v>
      </c>
      <c r="Y31" s="7"/>
    </row>
    <row r="32" spans="3:35" x14ac:dyDescent="0.25">
      <c r="C32" s="4" t="s">
        <v>21</v>
      </c>
      <c r="D32" t="s">
        <v>0</v>
      </c>
      <c r="T32" t="s">
        <v>591</v>
      </c>
      <c r="U32" s="29">
        <v>142566.32000000004</v>
      </c>
      <c r="V32" s="32">
        <v>0.14346138418360471</v>
      </c>
      <c r="Y32" s="7"/>
    </row>
    <row r="33" spans="3:35" x14ac:dyDescent="0.25">
      <c r="C33" t="s">
        <v>16</v>
      </c>
      <c r="D33" s="29">
        <v>450115.74519999995</v>
      </c>
      <c r="G33">
        <v>1</v>
      </c>
      <c r="H33" s="6">
        <f>LARGE($D$33:$D$44,G33)</f>
        <v>2072628.9799999997</v>
      </c>
      <c r="I33" t="str">
        <f>INDEX(C33:C44,MATCH(H33,$D$33:$D$44,0))</f>
        <v>Dec</v>
      </c>
      <c r="T33" t="s">
        <v>592</v>
      </c>
      <c r="U33" s="29">
        <v>572994.00999999966</v>
      </c>
      <c r="V33" s="32">
        <v>0.57659139832966277</v>
      </c>
      <c r="Y33" s="7"/>
    </row>
    <row r="34" spans="3:35" x14ac:dyDescent="0.25">
      <c r="C34" t="s">
        <v>15</v>
      </c>
      <c r="D34" s="29">
        <v>343737.15639999998</v>
      </c>
      <c r="G34">
        <v>2</v>
      </c>
      <c r="H34" s="6">
        <f>LARGE($D$33:$D$44,G34)</f>
        <v>1022279.5699999995</v>
      </c>
      <c r="I34" t="str">
        <f>INDEX(C33:C44,MATCH(H34,$D$33:$D$44,0))</f>
        <v>Nov</v>
      </c>
      <c r="AF34" s="17" t="s">
        <v>49</v>
      </c>
      <c r="AG34" s="17" t="s">
        <v>13</v>
      </c>
      <c r="AH34" s="17" t="s">
        <v>50</v>
      </c>
      <c r="AI34" s="17" t="s">
        <v>51</v>
      </c>
    </row>
    <row r="35" spans="3:35" x14ac:dyDescent="0.25">
      <c r="C35" t="s">
        <v>19</v>
      </c>
      <c r="D35" s="29">
        <v>655708.41940000013</v>
      </c>
      <c r="G35">
        <v>3</v>
      </c>
      <c r="H35" s="6">
        <f t="shared" ref="H35" si="16">LARGE($D$33:$D$44,G35)</f>
        <v>1013264.2199999994</v>
      </c>
      <c r="I35" t="str">
        <f>INDEX(C33:C44,MATCH(H35,$D$33:$D$44,0))</f>
        <v>Jul</v>
      </c>
      <c r="AF35" s="14" t="s">
        <v>42</v>
      </c>
      <c r="AG35" s="14">
        <f>IF(AF4=1,AC4,0)</f>
        <v>2007</v>
      </c>
      <c r="AH35" s="15">
        <f>IFERROR(VLOOKUP(AG35,S3:Y7,5,FALSE),0)</f>
        <v>40644</v>
      </c>
      <c r="AI35" s="16">
        <f>IFERROR(AH35/SUM($AH$35:$AH$36),100%)</f>
        <v>0.94916045865346443</v>
      </c>
    </row>
    <row r="36" spans="3:35" x14ac:dyDescent="0.25">
      <c r="C36" t="s">
        <v>14</v>
      </c>
      <c r="D36" s="29">
        <v>561093.02359999996</v>
      </c>
      <c r="T36" s="32">
        <f>MAX(V27:V33)</f>
        <v>0.57659139832966277</v>
      </c>
      <c r="AF36" s="14" t="s">
        <v>43</v>
      </c>
      <c r="AG36" s="14">
        <f>AC4-1</f>
        <v>2006</v>
      </c>
      <c r="AH36" s="15">
        <f>IFERROR(VLOOKUP(AG36,S4:Y8,5,FALSE),0)</f>
        <v>2177</v>
      </c>
      <c r="AI36" s="16">
        <f>IFERROR(AH36/SUM($AH$35:$AH$36),0)</f>
        <v>5.083954134653558E-2</v>
      </c>
    </row>
    <row r="37" spans="3:35" x14ac:dyDescent="0.25">
      <c r="C37" t="s">
        <v>20</v>
      </c>
      <c r="D37" s="29">
        <v>535699.50699999998</v>
      </c>
      <c r="T37" t="str">
        <f>INDEX($T$27:$T$33,MATCH(T36,$V$27:$V$33))</f>
        <v>50 Plus</v>
      </c>
    </row>
    <row r="38" spans="3:35" x14ac:dyDescent="0.25">
      <c r="C38" t="s">
        <v>18</v>
      </c>
      <c r="D38" s="29">
        <v>880321.23140000005</v>
      </c>
      <c r="H38" s="13">
        <f>SUM(H33:H35)/SUM(D33:D44)</f>
        <v>0.39987567434221599</v>
      </c>
    </row>
    <row r="39" spans="3:35" x14ac:dyDescent="0.25">
      <c r="C39" t="s">
        <v>17</v>
      </c>
      <c r="D39" s="29">
        <v>1013264.2199999994</v>
      </c>
      <c r="AF39" s="14" t="s">
        <v>46</v>
      </c>
      <c r="AG39" s="14"/>
      <c r="AH39" s="14"/>
      <c r="AI39" s="23">
        <f>AI35-AI36</f>
        <v>0.89832091730692887</v>
      </c>
    </row>
    <row r="40" spans="3:35" x14ac:dyDescent="0.25">
      <c r="C40" t="s">
        <v>580</v>
      </c>
      <c r="D40" s="29">
        <v>887774.98999999766</v>
      </c>
    </row>
    <row r="41" spans="3:35" x14ac:dyDescent="0.25">
      <c r="C41" t="s">
        <v>581</v>
      </c>
      <c r="D41" s="29">
        <v>993760.93999999936</v>
      </c>
    </row>
    <row r="42" spans="3:35" x14ac:dyDescent="0.25">
      <c r="C42" t="s">
        <v>582</v>
      </c>
      <c r="D42" s="29">
        <v>857241.32999999973</v>
      </c>
      <c r="T42" s="4" t="s">
        <v>757</v>
      </c>
      <c r="U42" t="s">
        <v>0</v>
      </c>
      <c r="X42" s="19" t="str">
        <f>T42</f>
        <v>FullName</v>
      </c>
      <c r="Y42" s="19" t="str">
        <f>U42</f>
        <v>Revenue</v>
      </c>
      <c r="Z42" s="32">
        <f>SUM(Y43:Y47)/SUM(U48:U18442)</f>
        <v>0.28261747782009344</v>
      </c>
    </row>
    <row r="43" spans="3:35" x14ac:dyDescent="0.25">
      <c r="C43" t="s">
        <v>583</v>
      </c>
      <c r="D43" s="29">
        <v>1022279.5699999995</v>
      </c>
      <c r="T43" t="s">
        <v>711</v>
      </c>
      <c r="U43" s="31">
        <v>47856.35</v>
      </c>
      <c r="X43" s="19" t="str">
        <f t="shared" ref="X43:X47" si="17">T43</f>
        <v>Noah Ross</v>
      </c>
      <c r="Y43" s="35">
        <f t="shared" ref="Y43:Y47" si="18">U43</f>
        <v>47856.35</v>
      </c>
      <c r="AF43" s="17" t="s">
        <v>52</v>
      </c>
      <c r="AG43" s="17" t="s">
        <v>13</v>
      </c>
      <c r="AH43" s="17" t="s">
        <v>38</v>
      </c>
      <c r="AI43" s="17" t="s">
        <v>51</v>
      </c>
    </row>
    <row r="44" spans="3:35" x14ac:dyDescent="0.25">
      <c r="C44" t="s">
        <v>584</v>
      </c>
      <c r="D44" s="29">
        <v>2072628.9799999997</v>
      </c>
      <c r="T44" t="s">
        <v>612</v>
      </c>
      <c r="U44" s="31">
        <v>46249.700000000004</v>
      </c>
      <c r="X44" s="19" t="str">
        <f t="shared" si="17"/>
        <v>Barry Martinez</v>
      </c>
      <c r="Y44" s="35">
        <f t="shared" si="18"/>
        <v>46249.700000000004</v>
      </c>
      <c r="AF44" s="14" t="s">
        <v>42</v>
      </c>
      <c r="AG44" s="14">
        <f>IF(AF4=1,AC4,0)</f>
        <v>2007</v>
      </c>
      <c r="AH44" s="15">
        <f>IFERROR(VLOOKUP(AG44,S3:Y7,6,FALSE),0)</f>
        <v>3885</v>
      </c>
      <c r="AI44" s="16">
        <f>IFERROR(AH44/SUM($AH$44:$AH$45),100%)</f>
        <v>0.95150624540778839</v>
      </c>
    </row>
    <row r="45" spans="3:35" x14ac:dyDescent="0.25">
      <c r="T45" t="s">
        <v>697</v>
      </c>
      <c r="U45" s="31">
        <v>42424.82</v>
      </c>
      <c r="X45" s="19" t="str">
        <f t="shared" si="17"/>
        <v>Marvin Moreno</v>
      </c>
      <c r="Y45" s="35">
        <f t="shared" si="18"/>
        <v>42424.82</v>
      </c>
      <c r="AF45" s="14" t="s">
        <v>43</v>
      </c>
      <c r="AG45" s="14">
        <f>AC4-1</f>
        <v>2006</v>
      </c>
      <c r="AH45" s="15">
        <f>IFERROR(VLOOKUP(AG45,S4:Y8,6,FALSE),0)</f>
        <v>198</v>
      </c>
      <c r="AI45" s="16">
        <f>IFERROR(AH45/SUM($AH$44:$AH$45),0)</f>
        <v>4.8493754592211606E-2</v>
      </c>
    </row>
    <row r="46" spans="3:35" x14ac:dyDescent="0.25">
      <c r="T46" t="s">
        <v>616</v>
      </c>
      <c r="U46" s="31">
        <v>41874.53</v>
      </c>
      <c r="X46" s="19" t="str">
        <f t="shared" si="17"/>
        <v>Brandi Gill</v>
      </c>
      <c r="Y46" s="35">
        <f t="shared" si="18"/>
        <v>41874.53</v>
      </c>
    </row>
    <row r="47" spans="3:35" x14ac:dyDescent="0.25">
      <c r="T47" t="s">
        <v>622</v>
      </c>
      <c r="U47" s="31">
        <v>40564.18</v>
      </c>
      <c r="X47" s="19" t="str">
        <f t="shared" si="17"/>
        <v>Carolyn Sanchez</v>
      </c>
      <c r="Y47" s="35">
        <f t="shared" si="18"/>
        <v>40564.18</v>
      </c>
    </row>
    <row r="48" spans="3:35" x14ac:dyDescent="0.25">
      <c r="C48" s="4" t="s">
        <v>29</v>
      </c>
      <c r="D48" t="s">
        <v>0</v>
      </c>
      <c r="F48" s="26"/>
      <c r="H48" s="19" t="str">
        <f>C48</f>
        <v>Day Name</v>
      </c>
      <c r="I48" s="19" t="str">
        <f>D48</f>
        <v>Revenue</v>
      </c>
      <c r="J48" s="19" t="s">
        <v>54</v>
      </c>
      <c r="L48">
        <v>1</v>
      </c>
      <c r="M48" s="27">
        <f>LARGE($I$49:$I$55,L48)</f>
        <v>232410.04999999996</v>
      </c>
      <c r="N48" t="str">
        <f>INDEX($H$49:$H$55,MATCH(M48,$I$49:$I$55,0))</f>
        <v>Thu</v>
      </c>
      <c r="T48" t="s">
        <v>741</v>
      </c>
      <c r="U48" s="31">
        <v>39194.550000000003</v>
      </c>
      <c r="AF48" s="14" t="s">
        <v>46</v>
      </c>
      <c r="AG48" s="14"/>
      <c r="AH48" s="14"/>
      <c r="AI48" s="23">
        <f>AI44-AI45</f>
        <v>0.90301249081557677</v>
      </c>
    </row>
    <row r="49" spans="3:35" x14ac:dyDescent="0.25">
      <c r="C49" t="s">
        <v>25</v>
      </c>
      <c r="D49" s="26">
        <v>186122.71</v>
      </c>
      <c r="H49" s="19" t="str">
        <f t="shared" ref="H49:H55" si="19">C49</f>
        <v>Sun</v>
      </c>
      <c r="I49" s="38">
        <f t="shared" ref="I49:I55" si="20">D49</f>
        <v>186122.71</v>
      </c>
      <c r="J49" s="39" t="str">
        <f>IF(I49=$M$48,I49,IF(I49=$M$49,I49,IF(I49=$M$50,I49,"")))</f>
        <v/>
      </c>
      <c r="L49">
        <v>2</v>
      </c>
      <c r="M49" s="27">
        <f t="shared" ref="M49:M50" si="21">LARGE($I$49:$I$55,L49)</f>
        <v>209562.18000000008</v>
      </c>
      <c r="N49" t="str">
        <f t="shared" ref="N49:N50" si="22">INDEX($H$49:$H$55,MATCH(M49,$I$49:$I$55,0))</f>
        <v>Mon</v>
      </c>
      <c r="T49" t="s">
        <v>613</v>
      </c>
      <c r="U49" s="31">
        <v>37641.409999999996</v>
      </c>
    </row>
    <row r="50" spans="3:35" x14ac:dyDescent="0.25">
      <c r="C50" t="s">
        <v>23</v>
      </c>
      <c r="D50" s="26">
        <v>209562.18000000008</v>
      </c>
      <c r="H50" s="19" t="str">
        <f t="shared" si="19"/>
        <v>Mon</v>
      </c>
      <c r="I50" s="38">
        <f t="shared" si="20"/>
        <v>209562.18000000008</v>
      </c>
      <c r="J50" s="39">
        <f t="shared" ref="J50:J55" si="23">IF(I50=$M$48,I50,IF(I50=$M$49,I50,IF(I50=$M$50,I50,"")))</f>
        <v>209562.18000000008</v>
      </c>
      <c r="L50">
        <v>3</v>
      </c>
      <c r="M50" s="27">
        <f t="shared" si="21"/>
        <v>189633.33000000002</v>
      </c>
      <c r="N50" t="str">
        <f t="shared" si="22"/>
        <v>Sat</v>
      </c>
      <c r="T50" t="s">
        <v>727</v>
      </c>
      <c r="U50" s="31">
        <v>34424.85</v>
      </c>
    </row>
    <row r="51" spans="3:35" x14ac:dyDescent="0.25">
      <c r="C51" t="s">
        <v>27</v>
      </c>
      <c r="D51" s="26">
        <v>42790.930000000015</v>
      </c>
      <c r="H51" s="19" t="str">
        <f t="shared" si="19"/>
        <v>Tue</v>
      </c>
      <c r="I51" s="38">
        <f t="shared" si="20"/>
        <v>42790.930000000015</v>
      </c>
      <c r="J51" s="39" t="str">
        <f t="shared" si="23"/>
        <v/>
      </c>
      <c r="T51" t="s">
        <v>688</v>
      </c>
      <c r="U51" s="31">
        <v>32236.16</v>
      </c>
    </row>
    <row r="52" spans="3:35" x14ac:dyDescent="0.25">
      <c r="C52" t="s">
        <v>28</v>
      </c>
      <c r="D52" s="26">
        <v>68628.280000000042</v>
      </c>
      <c r="H52" s="19" t="str">
        <f t="shared" si="19"/>
        <v>Wed</v>
      </c>
      <c r="I52" s="38">
        <f t="shared" si="20"/>
        <v>68628.280000000042</v>
      </c>
      <c r="J52" s="39" t="str">
        <f t="shared" si="23"/>
        <v/>
      </c>
      <c r="T52" t="s">
        <v>698</v>
      </c>
      <c r="U52" s="31">
        <v>29266.760000000002</v>
      </c>
      <c r="X52" s="4" t="s">
        <v>11</v>
      </c>
      <c r="Y52" t="s">
        <v>0</v>
      </c>
      <c r="Z52" t="s">
        <v>54</v>
      </c>
      <c r="AF52" s="17" t="s">
        <v>53</v>
      </c>
      <c r="AG52" s="17" t="s">
        <v>13</v>
      </c>
      <c r="AH52" s="17" t="s">
        <v>6</v>
      </c>
      <c r="AI52" s="17" t="s">
        <v>51</v>
      </c>
    </row>
    <row r="53" spans="3:35" x14ac:dyDescent="0.25">
      <c r="C53" t="s">
        <v>26</v>
      </c>
      <c r="D53" s="26">
        <v>232410.04999999996</v>
      </c>
      <c r="H53" s="19" t="str">
        <f t="shared" si="19"/>
        <v>Thu</v>
      </c>
      <c r="I53" s="38">
        <f t="shared" si="20"/>
        <v>232410.04999999996</v>
      </c>
      <c r="J53" s="39">
        <f t="shared" si="23"/>
        <v>232410.04999999996</v>
      </c>
      <c r="T53" t="s">
        <v>737</v>
      </c>
      <c r="U53" s="31">
        <v>29111.660000000003</v>
      </c>
      <c r="X53" t="s">
        <v>579</v>
      </c>
      <c r="Y53" s="33">
        <v>3774955.9500000058</v>
      </c>
      <c r="Z53" s="29">
        <f>IF(Y53=$AC$71,Y53,IF(Y53=$AC$72,Y53,""))</f>
        <v>3774955.9500000058</v>
      </c>
      <c r="AF53" s="14" t="s">
        <v>42</v>
      </c>
      <c r="AG53" s="14">
        <f>IF(AF4=1,AC4,0)</f>
        <v>2007</v>
      </c>
      <c r="AH53" s="24">
        <f>IFERROR(VLOOKUP(AG53,S3:Y7,7,FALSE),0)</f>
        <v>0.41487981121008743</v>
      </c>
      <c r="AI53" s="16">
        <f>IFERROR(AH53/SUM($AH$53:$AH$54),100%)</f>
        <v>0.50433641372062565</v>
      </c>
    </row>
    <row r="54" spans="3:35" x14ac:dyDescent="0.25">
      <c r="C54" t="s">
        <v>22</v>
      </c>
      <c r="D54" s="26">
        <v>64613.46</v>
      </c>
      <c r="H54" s="19" t="str">
        <f t="shared" si="19"/>
        <v>Fri</v>
      </c>
      <c r="I54" s="38">
        <f t="shared" si="20"/>
        <v>64613.46</v>
      </c>
      <c r="J54" s="39" t="str">
        <f t="shared" si="23"/>
        <v/>
      </c>
      <c r="T54" t="s">
        <v>738</v>
      </c>
      <c r="U54" s="31">
        <v>25558.82</v>
      </c>
      <c r="X54" t="s">
        <v>56</v>
      </c>
      <c r="Y54" s="33">
        <v>531244.33999999927</v>
      </c>
      <c r="Z54" s="29" t="str">
        <f t="shared" ref="Z54:Z58" si="24">IF(Y54=$AC$71,Y54,IF(Y54=$AC$72,Y54,""))</f>
        <v/>
      </c>
      <c r="AF54" s="14" t="s">
        <v>43</v>
      </c>
      <c r="AG54" s="14">
        <f>AC4-1</f>
        <v>2006</v>
      </c>
      <c r="AH54" s="24">
        <f>IFERROR(VLOOKUP(AG54,S4:Y8,7,FALSE),0)</f>
        <v>0.40774532535185004</v>
      </c>
      <c r="AI54" s="16">
        <f>IFERROR(AH54/SUM($AH$53:$AH$54),0)</f>
        <v>0.4956635862793744</v>
      </c>
    </row>
    <row r="55" spans="3:35" x14ac:dyDescent="0.25">
      <c r="C55" t="s">
        <v>24</v>
      </c>
      <c r="D55" s="26">
        <v>189633.33000000002</v>
      </c>
      <c r="H55" s="19" t="str">
        <f t="shared" si="19"/>
        <v>Sat</v>
      </c>
      <c r="I55" s="38">
        <f t="shared" si="20"/>
        <v>189633.33000000002</v>
      </c>
      <c r="J55" s="39">
        <f t="shared" si="23"/>
        <v>189633.33000000002</v>
      </c>
      <c r="T55" t="s">
        <v>748</v>
      </c>
      <c r="U55" s="31">
        <v>23219.870000000003</v>
      </c>
      <c r="X55" t="s">
        <v>577</v>
      </c>
      <c r="Y55" s="33">
        <v>993760.93999999936</v>
      </c>
      <c r="Z55" s="29" t="str">
        <f t="shared" si="24"/>
        <v/>
      </c>
    </row>
    <row r="56" spans="3:35" x14ac:dyDescent="0.25">
      <c r="T56" t="s">
        <v>726</v>
      </c>
      <c r="U56" s="31">
        <v>23217</v>
      </c>
      <c r="X56" t="s">
        <v>576</v>
      </c>
      <c r="Y56" s="33">
        <v>1086824.6799999997</v>
      </c>
      <c r="Z56" s="29" t="str">
        <f t="shared" si="24"/>
        <v/>
      </c>
    </row>
    <row r="57" spans="3:35" x14ac:dyDescent="0.25">
      <c r="J57" s="13">
        <f>IFERROR(SUM(J49:J55)/SUM(I49:I55),0)</f>
        <v>0.63557092513618019</v>
      </c>
      <c r="T57" t="s">
        <v>608</v>
      </c>
      <c r="U57" s="31">
        <v>23199.9</v>
      </c>
      <c r="X57" t="s">
        <v>585</v>
      </c>
      <c r="Y57" s="33">
        <v>1373891.5499999989</v>
      </c>
      <c r="Z57" s="29" t="str">
        <f t="shared" si="24"/>
        <v/>
      </c>
      <c r="AF57" s="14" t="s">
        <v>46</v>
      </c>
      <c r="AG57" s="14"/>
      <c r="AH57" s="14"/>
      <c r="AI57" s="23">
        <f>AI53-AI54</f>
        <v>8.6728274412512518E-3</v>
      </c>
    </row>
    <row r="58" spans="3:35" x14ac:dyDescent="0.25">
      <c r="T58" t="s">
        <v>679</v>
      </c>
      <c r="U58" s="31">
        <v>21519.56</v>
      </c>
      <c r="X58" t="s">
        <v>578</v>
      </c>
      <c r="Y58" s="33">
        <v>2948322.5300000007</v>
      </c>
      <c r="Z58" s="29">
        <f t="shared" si="24"/>
        <v>2948322.5300000007</v>
      </c>
    </row>
    <row r="59" spans="3:35" x14ac:dyDescent="0.25">
      <c r="C59" s="4" t="s">
        <v>34</v>
      </c>
      <c r="D59" t="s">
        <v>0</v>
      </c>
      <c r="E59" t="s">
        <v>55</v>
      </c>
      <c r="T59" t="s">
        <v>663</v>
      </c>
      <c r="U59" s="31">
        <v>20654.91</v>
      </c>
    </row>
    <row r="60" spans="3:35" x14ac:dyDescent="0.25">
      <c r="C60" t="s">
        <v>30</v>
      </c>
      <c r="D60" s="6">
        <v>1449561.3210000005</v>
      </c>
      <c r="E60" s="30">
        <v>0.14109540742008822</v>
      </c>
      <c r="T60" t="s">
        <v>601</v>
      </c>
      <c r="U60" s="31">
        <v>19678.150000000001</v>
      </c>
    </row>
    <row r="61" spans="3:35" x14ac:dyDescent="0.25">
      <c r="C61" t="s">
        <v>31</v>
      </c>
      <c r="D61" s="6">
        <v>1977113.7619999996</v>
      </c>
      <c r="E61" s="30">
        <v>0.19244558179353713</v>
      </c>
      <c r="T61" t="s">
        <v>672</v>
      </c>
      <c r="U61" s="31">
        <v>19140.480000000003</v>
      </c>
    </row>
    <row r="62" spans="3:35" x14ac:dyDescent="0.25">
      <c r="C62" t="s">
        <v>32</v>
      </c>
      <c r="D62" s="6">
        <v>2894800.1500000083</v>
      </c>
      <c r="E62" s="30">
        <v>0.28177007805521015</v>
      </c>
      <c r="T62" t="s">
        <v>749</v>
      </c>
      <c r="U62" s="31">
        <v>18375.580000000002</v>
      </c>
      <c r="Y62" s="7"/>
    </row>
    <row r="63" spans="3:35" x14ac:dyDescent="0.25">
      <c r="C63" t="s">
        <v>33</v>
      </c>
      <c r="D63" s="6">
        <v>3952149.880000019</v>
      </c>
      <c r="E63" s="30">
        <v>0.38468893273115645</v>
      </c>
      <c r="T63" t="s">
        <v>706</v>
      </c>
      <c r="U63" s="31">
        <v>17464.77</v>
      </c>
      <c r="Y63" s="7"/>
    </row>
    <row r="64" spans="3:35" x14ac:dyDescent="0.25">
      <c r="T64" t="s">
        <v>691</v>
      </c>
      <c r="U64" s="31">
        <v>17294.72</v>
      </c>
      <c r="Y64" s="7"/>
    </row>
    <row r="65" spans="3:29" x14ac:dyDescent="0.25">
      <c r="T65" t="s">
        <v>666</v>
      </c>
      <c r="U65" s="31">
        <v>17227.999999999996</v>
      </c>
      <c r="Y65" s="7"/>
    </row>
    <row r="66" spans="3:29" x14ac:dyDescent="0.25">
      <c r="H66" s="19"/>
      <c r="I66" s="19"/>
      <c r="J66" s="19"/>
      <c r="T66" t="s">
        <v>630</v>
      </c>
      <c r="U66" s="31">
        <v>16737.66</v>
      </c>
      <c r="Y66" s="7"/>
    </row>
    <row r="67" spans="3:29" x14ac:dyDescent="0.25">
      <c r="C67" s="4" t="s">
        <v>37</v>
      </c>
      <c r="D67" t="s">
        <v>0</v>
      </c>
      <c r="H67" s="19" t="str">
        <f>C67</f>
        <v>Week Type</v>
      </c>
      <c r="I67" s="19" t="str">
        <f>D67</f>
        <v>Revenue</v>
      </c>
      <c r="J67" s="19" t="s">
        <v>51</v>
      </c>
      <c r="T67" t="s">
        <v>668</v>
      </c>
      <c r="U67" s="31">
        <v>15839.71</v>
      </c>
      <c r="Y67" s="7"/>
    </row>
    <row r="68" spans="3:29" x14ac:dyDescent="0.25">
      <c r="C68" t="s">
        <v>35</v>
      </c>
      <c r="D68" s="6">
        <v>618004.89999999956</v>
      </c>
      <c r="H68" s="36" t="str">
        <f t="shared" ref="H68:I69" si="25">C68</f>
        <v>Weekday</v>
      </c>
      <c r="I68" s="37">
        <f>D68</f>
        <v>618004.89999999956</v>
      </c>
      <c r="J68" s="34">
        <f>IFERROR(I68/SUM($I$68:$I$69),0)</f>
        <v>0.62188487706107654</v>
      </c>
      <c r="T68" t="s">
        <v>696</v>
      </c>
      <c r="U68" s="31">
        <v>14899.25</v>
      </c>
    </row>
    <row r="69" spans="3:29" x14ac:dyDescent="0.25">
      <c r="C69" t="s">
        <v>36</v>
      </c>
      <c r="D69" s="6">
        <v>375756.03999999992</v>
      </c>
      <c r="H69" s="36" t="str">
        <f t="shared" si="25"/>
        <v>Weekend</v>
      </c>
      <c r="I69" s="37">
        <f t="shared" si="25"/>
        <v>375756.03999999992</v>
      </c>
      <c r="J69" s="34">
        <f>IFERROR(I69/SUM($I$68:$I$69),0)</f>
        <v>0.37811512293892346</v>
      </c>
      <c r="T69" t="s">
        <v>731</v>
      </c>
      <c r="U69" s="31">
        <v>13362.3</v>
      </c>
    </row>
    <row r="70" spans="3:29" x14ac:dyDescent="0.25">
      <c r="T70" t="s">
        <v>602</v>
      </c>
      <c r="U70" s="31">
        <v>11606.64</v>
      </c>
    </row>
    <row r="71" spans="3:29" x14ac:dyDescent="0.25">
      <c r="J71" s="13">
        <f>(MAX(J68:J69))</f>
        <v>0.62188487706107654</v>
      </c>
      <c r="T71" t="s">
        <v>674</v>
      </c>
      <c r="U71" s="31">
        <v>11514.449999999999</v>
      </c>
      <c r="X71" s="14" t="s">
        <v>759</v>
      </c>
      <c r="Y71" s="14" t="s">
        <v>758</v>
      </c>
      <c r="Z71" s="14" t="str">
        <f>X52</f>
        <v>Country</v>
      </c>
      <c r="AA71" t="str">
        <f>INDEX($X$53:$X$58,MATCH(AC71,$Y$53:$Y$58,0))</f>
        <v>Australia</v>
      </c>
      <c r="AB71">
        <v>1</v>
      </c>
      <c r="AC71" s="29">
        <f>LARGE($Y$53:$Y$58,AB71)</f>
        <v>3774955.9500000058</v>
      </c>
    </row>
    <row r="72" spans="3:29" x14ac:dyDescent="0.25">
      <c r="I72" s="9" t="str">
        <f>IFERROR(UPPER(INDEX($H$68:$H$69,MATCH(J71,$J$68:$J$69))),0)</f>
        <v>WEEKDAY</v>
      </c>
      <c r="T72" t="s">
        <v>704</v>
      </c>
      <c r="U72" s="31">
        <v>10889.63</v>
      </c>
      <c r="X72" s="19">
        <v>9</v>
      </c>
      <c r="Y72" s="19">
        <v>2</v>
      </c>
      <c r="Z72" s="19" t="str">
        <f t="shared" ref="Z72:Z77" si="26">X53</f>
        <v>Australia</v>
      </c>
      <c r="AA72" t="str">
        <f>INDEX($X$53:$X$58,MATCH(AC72,$Y$53:$Y$58,0))</f>
        <v>United States</v>
      </c>
      <c r="AB72">
        <v>2</v>
      </c>
      <c r="AC72" s="29">
        <f>LARGE($Y$53:$Y$58,AB72)</f>
        <v>2948322.5300000007</v>
      </c>
    </row>
    <row r="73" spans="3:29" x14ac:dyDescent="0.25">
      <c r="T73" t="s">
        <v>649</v>
      </c>
      <c r="U73" s="31">
        <v>10090.869999999999</v>
      </c>
      <c r="X73" s="19">
        <v>1.5</v>
      </c>
      <c r="Y73" s="19">
        <v>8.5</v>
      </c>
      <c r="Z73" s="19" t="str">
        <f t="shared" si="26"/>
        <v>Canada</v>
      </c>
    </row>
    <row r="74" spans="3:29" x14ac:dyDescent="0.25">
      <c r="T74" t="s">
        <v>739</v>
      </c>
      <c r="U74" s="31">
        <v>9569.16</v>
      </c>
      <c r="X74" s="19">
        <v>1.5</v>
      </c>
      <c r="Y74" s="19">
        <v>7</v>
      </c>
      <c r="Z74" s="19" t="str">
        <f t="shared" si="26"/>
        <v>France</v>
      </c>
    </row>
    <row r="75" spans="3:29" x14ac:dyDescent="0.25">
      <c r="I75" s="19" t="s">
        <v>187</v>
      </c>
      <c r="J75" s="19" t="s">
        <v>0</v>
      </c>
      <c r="K75" s="19" t="s">
        <v>51</v>
      </c>
      <c r="T75" t="s">
        <v>690</v>
      </c>
      <c r="U75" s="31">
        <v>9377.7799999999988</v>
      </c>
      <c r="X75" s="19">
        <v>4</v>
      </c>
      <c r="Y75" s="19">
        <v>9.4</v>
      </c>
      <c r="Z75" s="19" t="str">
        <f t="shared" si="26"/>
        <v>Germany</v>
      </c>
    </row>
    <row r="76" spans="3:29" x14ac:dyDescent="0.25">
      <c r="C76" s="4" t="s">
        <v>187</v>
      </c>
      <c r="D76" t="s">
        <v>0</v>
      </c>
      <c r="F76" t="str">
        <f>C76</f>
        <v>Products</v>
      </c>
      <c r="G76" t="str">
        <f>D76</f>
        <v>Revenue</v>
      </c>
      <c r="H76" t="s">
        <v>564</v>
      </c>
      <c r="I76" s="19" t="s">
        <v>189</v>
      </c>
      <c r="J76" s="20">
        <f>SUM(G77:G81)</f>
        <v>424027.41000000003</v>
      </c>
      <c r="K76" s="34">
        <f>J76/SUM($J$76:$J$77)</f>
        <v>0.42668955171452005</v>
      </c>
      <c r="T76" t="s">
        <v>692</v>
      </c>
      <c r="U76" s="31">
        <v>9103.8799999999992</v>
      </c>
      <c r="X76" s="19">
        <v>5</v>
      </c>
      <c r="Y76" s="19">
        <v>8</v>
      </c>
      <c r="Z76" s="19" t="str">
        <f t="shared" si="26"/>
        <v>United Kingdom</v>
      </c>
      <c r="AC76" s="30">
        <f>SUM(AC71:AC72)/SUM(Y53:Y58)</f>
        <v>0.62781571447176776</v>
      </c>
    </row>
    <row r="77" spans="3:29" x14ac:dyDescent="0.25">
      <c r="C77" t="s">
        <v>90</v>
      </c>
      <c r="D77" s="29">
        <v>135404.41</v>
      </c>
      <c r="F77" t="str">
        <f t="shared" ref="F77:F81" si="27">C77</f>
        <v>Mountain-200 Black, 42</v>
      </c>
      <c r="G77" s="28">
        <f t="shared" ref="G77:G81" si="28">D77</f>
        <v>135404.41</v>
      </c>
      <c r="H77" s="28">
        <f t="shared" ref="H77:H81" si="29">G77</f>
        <v>135404.41</v>
      </c>
      <c r="I77" s="19" t="s">
        <v>188</v>
      </c>
      <c r="J77" s="20">
        <f>SUM(G84:G208)</f>
        <v>569733.52999999991</v>
      </c>
      <c r="K77" s="34">
        <f>J77/SUM($J$76:$J$77)</f>
        <v>0.57331044828547995</v>
      </c>
      <c r="T77" t="s">
        <v>702</v>
      </c>
      <c r="U77" s="31">
        <v>9086.1400000000012</v>
      </c>
      <c r="X77" s="19">
        <v>4</v>
      </c>
      <c r="Y77" s="19">
        <v>8</v>
      </c>
      <c r="Z77" s="19" t="str">
        <f t="shared" si="26"/>
        <v>United States</v>
      </c>
    </row>
    <row r="78" spans="3:29" x14ac:dyDescent="0.25">
      <c r="C78" t="s">
        <v>93</v>
      </c>
      <c r="D78" s="29">
        <v>85839.63</v>
      </c>
      <c r="F78" t="str">
        <f t="shared" si="27"/>
        <v>Mountain-200 Silver, 42</v>
      </c>
      <c r="G78" s="28">
        <f t="shared" si="28"/>
        <v>85839.63</v>
      </c>
      <c r="H78" s="28">
        <f t="shared" si="29"/>
        <v>85839.63</v>
      </c>
      <c r="J78" s="29"/>
      <c r="T78" t="s">
        <v>689</v>
      </c>
      <c r="U78" s="31">
        <v>8954.75</v>
      </c>
    </row>
    <row r="79" spans="3:29" x14ac:dyDescent="0.25">
      <c r="C79" t="s">
        <v>89</v>
      </c>
      <c r="D79" s="29">
        <v>78029.66</v>
      </c>
      <c r="F79" t="str">
        <f t="shared" si="27"/>
        <v>Mountain-200 Black, 38</v>
      </c>
      <c r="G79" s="28">
        <f t="shared" si="28"/>
        <v>78029.66</v>
      </c>
      <c r="H79" s="28">
        <f t="shared" si="29"/>
        <v>78029.66</v>
      </c>
      <c r="T79" t="s">
        <v>707</v>
      </c>
      <c r="U79" s="31">
        <v>8293.7900000000009</v>
      </c>
    </row>
    <row r="80" spans="3:29" x14ac:dyDescent="0.25">
      <c r="C80" t="s">
        <v>164</v>
      </c>
      <c r="D80" s="29">
        <v>66753.960000000006</v>
      </c>
      <c r="F80" t="str">
        <f t="shared" si="27"/>
        <v>Touring-1000 Blue, 60</v>
      </c>
      <c r="G80" s="28">
        <f t="shared" si="28"/>
        <v>66753.960000000006</v>
      </c>
      <c r="H80" s="28">
        <f t="shared" si="29"/>
        <v>66753.960000000006</v>
      </c>
      <c r="T80" t="s">
        <v>655</v>
      </c>
      <c r="U80" s="31">
        <v>8200.84</v>
      </c>
    </row>
    <row r="81" spans="3:21" x14ac:dyDescent="0.25">
      <c r="C81" t="s">
        <v>92</v>
      </c>
      <c r="D81" s="29">
        <v>57999.75</v>
      </c>
      <c r="F81" t="str">
        <f t="shared" si="27"/>
        <v>Mountain-200 Silver, 38</v>
      </c>
      <c r="G81" s="28">
        <f t="shared" si="28"/>
        <v>57999.75</v>
      </c>
      <c r="H81" s="28">
        <f t="shared" si="29"/>
        <v>57999.75</v>
      </c>
      <c r="T81" t="s">
        <v>705</v>
      </c>
      <c r="U81" s="31">
        <v>7604.97</v>
      </c>
    </row>
    <row r="82" spans="3:21" x14ac:dyDescent="0.25">
      <c r="C82" t="s">
        <v>169</v>
      </c>
      <c r="D82" s="29">
        <v>41304.9</v>
      </c>
      <c r="T82" t="s">
        <v>736</v>
      </c>
      <c r="U82" s="31">
        <v>7559.86</v>
      </c>
    </row>
    <row r="83" spans="3:21" x14ac:dyDescent="0.25">
      <c r="C83" t="s">
        <v>161</v>
      </c>
      <c r="D83" s="29">
        <v>40529.19</v>
      </c>
      <c r="F83" t="s">
        <v>188</v>
      </c>
      <c r="T83" t="s">
        <v>633</v>
      </c>
      <c r="U83" s="31">
        <v>7479.8</v>
      </c>
    </row>
    <row r="84" spans="3:21" x14ac:dyDescent="0.25">
      <c r="C84" t="s">
        <v>127</v>
      </c>
      <c r="D84" s="29">
        <v>34019.800000000003</v>
      </c>
      <c r="F84" t="str">
        <f>C82</f>
        <v>Touring-2000 Blue, 46</v>
      </c>
      <c r="G84">
        <f>D82</f>
        <v>41304.9</v>
      </c>
      <c r="T84" t="s">
        <v>641</v>
      </c>
      <c r="U84" s="31">
        <v>7019.87</v>
      </c>
    </row>
    <row r="85" spans="3:21" x14ac:dyDescent="0.25">
      <c r="C85" t="s">
        <v>129</v>
      </c>
      <c r="D85" s="29">
        <v>32318.81</v>
      </c>
      <c r="F85" t="str">
        <f t="shared" ref="F85:G85" si="30">C83</f>
        <v>Touring-1000 Blue, 46</v>
      </c>
      <c r="G85">
        <f t="shared" si="30"/>
        <v>40529.19</v>
      </c>
      <c r="T85" t="s">
        <v>670</v>
      </c>
      <c r="U85" s="31">
        <v>6803.96</v>
      </c>
    </row>
    <row r="86" spans="3:21" x14ac:dyDescent="0.25">
      <c r="C86" t="s">
        <v>151</v>
      </c>
      <c r="D86" s="29">
        <v>31859.41</v>
      </c>
      <c r="F86" t="str">
        <f t="shared" ref="F86:G86" si="31">C84</f>
        <v>Road-350-W Yellow, 40</v>
      </c>
      <c r="G86">
        <f t="shared" si="31"/>
        <v>34019.800000000003</v>
      </c>
      <c r="T86" t="s">
        <v>755</v>
      </c>
      <c r="U86" s="31">
        <v>6724.12</v>
      </c>
    </row>
    <row r="87" spans="3:21" x14ac:dyDescent="0.25">
      <c r="C87" t="s">
        <v>121</v>
      </c>
      <c r="D87" s="29">
        <v>31763.55</v>
      </c>
      <c r="F87" t="str">
        <f t="shared" ref="F87:G87" si="32">C85</f>
        <v>Road-350-W Yellow, 44</v>
      </c>
      <c r="G87">
        <f t="shared" si="32"/>
        <v>32318.81</v>
      </c>
      <c r="T87" t="s">
        <v>744</v>
      </c>
      <c r="U87" s="31">
        <v>6479.88</v>
      </c>
    </row>
    <row r="88" spans="3:21" x14ac:dyDescent="0.25">
      <c r="C88" t="s">
        <v>128</v>
      </c>
      <c r="D88" s="29">
        <v>28916.83</v>
      </c>
      <c r="F88" t="str">
        <f t="shared" ref="F88:G88" si="33">C86</f>
        <v>Road-750 Black, 58</v>
      </c>
      <c r="G88">
        <f t="shared" si="33"/>
        <v>31859.41</v>
      </c>
      <c r="T88" t="s">
        <v>609</v>
      </c>
      <c r="U88" s="31">
        <v>6479.88</v>
      </c>
    </row>
    <row r="89" spans="3:21" x14ac:dyDescent="0.25">
      <c r="C89" t="s">
        <v>132</v>
      </c>
      <c r="D89" s="29">
        <v>28012.25</v>
      </c>
      <c r="F89" t="str">
        <f t="shared" ref="F89:G89" si="34">C87</f>
        <v>Road-250 Black, 52</v>
      </c>
      <c r="G89">
        <f t="shared" si="34"/>
        <v>31763.55</v>
      </c>
      <c r="T89" t="s">
        <v>662</v>
      </c>
      <c r="U89" s="31">
        <v>6151.94</v>
      </c>
    </row>
    <row r="90" spans="3:21" x14ac:dyDescent="0.25">
      <c r="C90" t="s">
        <v>94</v>
      </c>
      <c r="D90" s="29">
        <v>25519.89</v>
      </c>
      <c r="F90" t="str">
        <f t="shared" ref="F90:G90" si="35">C88</f>
        <v>Road-350-W Yellow, 42</v>
      </c>
      <c r="G90">
        <f t="shared" si="35"/>
        <v>28916.83</v>
      </c>
      <c r="T90" t="s">
        <v>743</v>
      </c>
      <c r="U90" s="31">
        <v>5725.7300000000005</v>
      </c>
    </row>
    <row r="91" spans="3:21" x14ac:dyDescent="0.25">
      <c r="C91" t="s">
        <v>168</v>
      </c>
      <c r="D91" s="29">
        <v>21456.63</v>
      </c>
      <c r="F91" t="str">
        <f t="shared" ref="F91:G91" si="36">C89</f>
        <v>Road-550-W Yellow, 40</v>
      </c>
      <c r="G91">
        <f t="shared" si="36"/>
        <v>28012.25</v>
      </c>
      <c r="T91" t="s">
        <v>607</v>
      </c>
      <c r="U91" s="31">
        <v>5533.36</v>
      </c>
    </row>
    <row r="92" spans="3:21" x14ac:dyDescent="0.25">
      <c r="C92" t="s">
        <v>162</v>
      </c>
      <c r="D92" s="29">
        <v>19072.560000000001</v>
      </c>
      <c r="F92" t="str">
        <f t="shared" ref="F92:G92" si="37">C90</f>
        <v>Mountain-200 Silver, 46</v>
      </c>
      <c r="G92">
        <f t="shared" si="37"/>
        <v>25519.89</v>
      </c>
      <c r="T92" t="s">
        <v>729</v>
      </c>
      <c r="U92" s="31">
        <v>5447.3499999999995</v>
      </c>
    </row>
    <row r="93" spans="3:21" x14ac:dyDescent="0.25">
      <c r="C93" t="s">
        <v>150</v>
      </c>
      <c r="D93" s="29">
        <v>18899.650000000001</v>
      </c>
      <c r="F93" t="str">
        <f t="shared" ref="F93:G93" si="38">C91</f>
        <v>Touring-1000 Yellow, 60</v>
      </c>
      <c r="G93">
        <f t="shared" si="38"/>
        <v>21456.63</v>
      </c>
      <c r="T93" t="s">
        <v>595</v>
      </c>
      <c r="U93" s="31">
        <v>4813.09</v>
      </c>
    </row>
    <row r="94" spans="3:21" x14ac:dyDescent="0.25">
      <c r="C94" t="s">
        <v>133</v>
      </c>
      <c r="D94" s="29">
        <v>16807.349999999999</v>
      </c>
      <c r="F94" t="str">
        <f t="shared" ref="F94:G94" si="39">C92</f>
        <v>Touring-1000 Blue, 50</v>
      </c>
      <c r="G94">
        <f t="shared" si="39"/>
        <v>19072.560000000001</v>
      </c>
      <c r="T94" t="s">
        <v>619</v>
      </c>
      <c r="U94" s="31">
        <v>4745.6399999999994</v>
      </c>
    </row>
    <row r="95" spans="3:21" x14ac:dyDescent="0.25">
      <c r="C95" t="s">
        <v>97</v>
      </c>
      <c r="D95" s="29">
        <v>15389.8</v>
      </c>
      <c r="F95" t="str">
        <f t="shared" ref="F95:G95" si="40">C93</f>
        <v>Road-750 Black, 52</v>
      </c>
      <c r="G95">
        <f t="shared" si="40"/>
        <v>18899.650000000001</v>
      </c>
      <c r="T95" t="s">
        <v>671</v>
      </c>
      <c r="U95" s="31">
        <v>4654.5499999999993</v>
      </c>
    </row>
    <row r="96" spans="3:21" x14ac:dyDescent="0.25">
      <c r="C96" t="s">
        <v>181</v>
      </c>
      <c r="D96" s="29">
        <v>13362.3</v>
      </c>
      <c r="F96" t="str">
        <f t="shared" ref="F96:G96" si="41">C94</f>
        <v>Road-550-W Yellow, 42</v>
      </c>
      <c r="G96">
        <f t="shared" si="41"/>
        <v>16807.349999999999</v>
      </c>
      <c r="T96" t="s">
        <v>626</v>
      </c>
      <c r="U96" s="31">
        <v>3401.98</v>
      </c>
    </row>
    <row r="97" spans="3:21" x14ac:dyDescent="0.25">
      <c r="C97" t="s">
        <v>91</v>
      </c>
      <c r="D97" s="29">
        <v>11474.949999999999</v>
      </c>
      <c r="F97" t="str">
        <f t="shared" ref="F97:G97" si="42">C95</f>
        <v>Mountain-400-W Silver, 42</v>
      </c>
      <c r="G97">
        <f t="shared" si="42"/>
        <v>15389.8</v>
      </c>
      <c r="T97" t="s">
        <v>648</v>
      </c>
      <c r="U97" s="31">
        <v>3150.7099999999996</v>
      </c>
    </row>
    <row r="98" spans="3:21" x14ac:dyDescent="0.25">
      <c r="C98" t="s">
        <v>135</v>
      </c>
      <c r="D98" s="29">
        <v>11204.9</v>
      </c>
      <c r="F98" t="str">
        <f t="shared" ref="F98:G98" si="43">C96</f>
        <v>Touring-3000 Yellow, 58</v>
      </c>
      <c r="G98">
        <f t="shared" si="43"/>
        <v>13362.3</v>
      </c>
      <c r="T98" t="s">
        <v>699</v>
      </c>
      <c r="U98" s="31">
        <v>2644.3399999999997</v>
      </c>
    </row>
    <row r="99" spans="3:21" x14ac:dyDescent="0.25">
      <c r="C99" t="s">
        <v>108</v>
      </c>
      <c r="D99" s="29">
        <v>10734.81</v>
      </c>
      <c r="F99" t="str">
        <f t="shared" ref="F99:G99" si="44">C97</f>
        <v>Mountain-200 Black, 46</v>
      </c>
      <c r="G99">
        <f t="shared" si="44"/>
        <v>11474.949999999999</v>
      </c>
      <c r="T99" t="s">
        <v>700</v>
      </c>
      <c r="U99" s="31">
        <v>2322.2799999999997</v>
      </c>
    </row>
    <row r="100" spans="3:21" x14ac:dyDescent="0.25">
      <c r="C100" t="s">
        <v>166</v>
      </c>
      <c r="D100" s="29">
        <v>9536.2800000000007</v>
      </c>
      <c r="F100" t="str">
        <f t="shared" ref="F100:G100" si="45">C98</f>
        <v>Road-550-W Yellow, 48</v>
      </c>
      <c r="G100">
        <f t="shared" si="45"/>
        <v>11204.9</v>
      </c>
      <c r="T100" t="s">
        <v>656</v>
      </c>
      <c r="U100" s="31">
        <v>2138.7799999999997</v>
      </c>
    </row>
    <row r="101" spans="3:21" x14ac:dyDescent="0.25">
      <c r="C101" t="s">
        <v>182</v>
      </c>
      <c r="D101" s="29">
        <v>8165.85</v>
      </c>
      <c r="F101" t="str">
        <f t="shared" ref="F101:G101" si="46">C99</f>
        <v>Mountain-500 Silver, 52</v>
      </c>
      <c r="G101">
        <f t="shared" si="46"/>
        <v>10734.81</v>
      </c>
      <c r="T101" t="s">
        <v>610</v>
      </c>
      <c r="U101" s="31">
        <v>1828.4</v>
      </c>
    </row>
    <row r="102" spans="3:21" x14ac:dyDescent="0.25">
      <c r="C102" t="s">
        <v>149</v>
      </c>
      <c r="D102" s="29">
        <v>7019.87</v>
      </c>
      <c r="F102" t="str">
        <f t="shared" ref="F102:G102" si="47">C100</f>
        <v>Touring-1000 Yellow, 50</v>
      </c>
      <c r="G102">
        <f t="shared" si="47"/>
        <v>9536.2800000000007</v>
      </c>
      <c r="T102" t="s">
        <v>728</v>
      </c>
      <c r="U102" s="31">
        <v>1811.77</v>
      </c>
    </row>
    <row r="103" spans="3:21" x14ac:dyDescent="0.25">
      <c r="C103" t="s">
        <v>156</v>
      </c>
      <c r="D103" s="29">
        <v>6823.0499999999984</v>
      </c>
      <c r="F103" t="str">
        <f t="shared" ref="F103:G103" si="48">C101</f>
        <v>Touring-3000 Yellow, 62</v>
      </c>
      <c r="G103">
        <f t="shared" si="48"/>
        <v>8165.85</v>
      </c>
      <c r="T103" t="s">
        <v>620</v>
      </c>
      <c r="U103" s="31">
        <v>1503.76</v>
      </c>
    </row>
    <row r="104" spans="3:21" x14ac:dyDescent="0.25">
      <c r="C104" t="s">
        <v>130</v>
      </c>
      <c r="D104" s="29">
        <v>6803.96</v>
      </c>
      <c r="F104" t="str">
        <f t="shared" ref="F104:G104" si="49">C102</f>
        <v>Road-750 Black, 48</v>
      </c>
      <c r="G104">
        <f t="shared" si="49"/>
        <v>7019.87</v>
      </c>
      <c r="T104" t="s">
        <v>627</v>
      </c>
      <c r="U104" s="31">
        <v>1429.83</v>
      </c>
    </row>
    <row r="105" spans="3:21" x14ac:dyDescent="0.25">
      <c r="C105" t="s">
        <v>99</v>
      </c>
      <c r="D105" s="29">
        <v>6479.88</v>
      </c>
      <c r="F105" t="str">
        <f t="shared" ref="F105:G105" si="50">C103</f>
        <v>Sport-100 Helmet, Black</v>
      </c>
      <c r="G105">
        <f t="shared" si="50"/>
        <v>6823.0499999999984</v>
      </c>
      <c r="T105" t="s">
        <v>637</v>
      </c>
      <c r="U105" s="31">
        <v>1329.33</v>
      </c>
    </row>
    <row r="106" spans="3:21" x14ac:dyDescent="0.25">
      <c r="C106" t="s">
        <v>170</v>
      </c>
      <c r="D106" s="29">
        <v>6074.25</v>
      </c>
      <c r="F106" t="str">
        <f t="shared" ref="F106:G106" si="51">C104</f>
        <v>Road-350-W Yellow, 48</v>
      </c>
      <c r="G106">
        <f t="shared" si="51"/>
        <v>6803.96</v>
      </c>
      <c r="T106" t="s">
        <v>604</v>
      </c>
      <c r="U106" s="31">
        <v>1293.74</v>
      </c>
    </row>
    <row r="107" spans="3:21" x14ac:dyDescent="0.25">
      <c r="C107" t="s">
        <v>158</v>
      </c>
      <c r="D107" s="29">
        <v>5388.46</v>
      </c>
      <c r="F107" t="str">
        <f t="shared" ref="F107:G107" si="52">C105</f>
        <v>Mountain-500 Black, 40</v>
      </c>
      <c r="G107">
        <f t="shared" si="52"/>
        <v>6479.88</v>
      </c>
      <c r="T107" t="s">
        <v>717</v>
      </c>
      <c r="U107" s="31">
        <v>1159.8</v>
      </c>
    </row>
    <row r="108" spans="3:21" x14ac:dyDescent="0.25">
      <c r="C108" t="s">
        <v>120</v>
      </c>
      <c r="D108" s="29">
        <v>4886.7</v>
      </c>
      <c r="F108" t="str">
        <f t="shared" ref="F108:G108" si="53">C106</f>
        <v>Touring-2000 Blue, 50</v>
      </c>
      <c r="G108">
        <f t="shared" si="53"/>
        <v>6074.25</v>
      </c>
      <c r="T108" t="s">
        <v>732</v>
      </c>
      <c r="U108" s="31">
        <v>1153.27</v>
      </c>
    </row>
    <row r="109" spans="3:21" x14ac:dyDescent="0.25">
      <c r="C109" t="s">
        <v>119</v>
      </c>
      <c r="D109" s="29">
        <v>4886.7</v>
      </c>
      <c r="F109" t="str">
        <f t="shared" ref="F109:G109" si="54">C107</f>
        <v>Sport-100 Helmet, Red</v>
      </c>
      <c r="G109">
        <f t="shared" si="54"/>
        <v>5388.46</v>
      </c>
      <c r="T109" t="s">
        <v>635</v>
      </c>
      <c r="U109" s="31">
        <v>1145.8800000000001</v>
      </c>
    </row>
    <row r="110" spans="3:21" x14ac:dyDescent="0.25">
      <c r="C110" t="s">
        <v>165</v>
      </c>
      <c r="D110" s="29">
        <v>4768.1400000000003</v>
      </c>
      <c r="F110" t="str">
        <f t="shared" ref="F110:G110" si="55">C108</f>
        <v>Road-250 Black, 48</v>
      </c>
      <c r="G110">
        <f t="shared" si="55"/>
        <v>4886.7</v>
      </c>
      <c r="T110" t="s">
        <v>725</v>
      </c>
      <c r="U110" s="31">
        <v>1141.3800000000001</v>
      </c>
    </row>
    <row r="111" spans="3:21" x14ac:dyDescent="0.25">
      <c r="C111" t="s">
        <v>68</v>
      </c>
      <c r="D111" s="29">
        <v>4550</v>
      </c>
      <c r="F111" t="str">
        <f t="shared" ref="F111:G111" si="56">C109</f>
        <v>Road-250 Black, 44</v>
      </c>
      <c r="G111">
        <f t="shared" si="56"/>
        <v>4886.7</v>
      </c>
      <c r="T111" t="s">
        <v>747</v>
      </c>
      <c r="U111" s="31">
        <v>1124.71</v>
      </c>
    </row>
    <row r="112" spans="3:21" x14ac:dyDescent="0.25">
      <c r="C112" t="s">
        <v>102</v>
      </c>
      <c r="D112" s="29">
        <v>4319.92</v>
      </c>
      <c r="F112" t="str">
        <f t="shared" ref="F112:G112" si="57">C110</f>
        <v>Touring-1000 Yellow, 46</v>
      </c>
      <c r="G112">
        <f t="shared" si="57"/>
        <v>4768.1400000000003</v>
      </c>
      <c r="T112" t="s">
        <v>618</v>
      </c>
      <c r="U112" s="31">
        <v>1110.51</v>
      </c>
    </row>
    <row r="113" spans="3:21" x14ac:dyDescent="0.25">
      <c r="C113" t="s">
        <v>153</v>
      </c>
      <c r="D113" s="29">
        <v>3671.3199999999997</v>
      </c>
      <c r="F113" t="str">
        <f t="shared" ref="F113:G113" si="58">C111</f>
        <v>HL Mountain Tire</v>
      </c>
      <c r="G113">
        <f t="shared" si="58"/>
        <v>4550</v>
      </c>
      <c r="T113" t="s">
        <v>710</v>
      </c>
      <c r="U113" s="31">
        <v>1069.81</v>
      </c>
    </row>
    <row r="114" spans="3:21" x14ac:dyDescent="0.25">
      <c r="C114" t="s">
        <v>157</v>
      </c>
      <c r="D114" s="29">
        <v>3254.0699999999993</v>
      </c>
      <c r="F114" t="str">
        <f t="shared" ref="F114:G114" si="59">C112</f>
        <v>Mountain-500 Black, 48</v>
      </c>
      <c r="G114">
        <f t="shared" si="59"/>
        <v>4319.92</v>
      </c>
      <c r="T114" t="s">
        <v>669</v>
      </c>
      <c r="U114" s="31">
        <v>1049.8499999999999</v>
      </c>
    </row>
    <row r="115" spans="3:21" x14ac:dyDescent="0.25">
      <c r="C115" t="s">
        <v>78</v>
      </c>
      <c r="D115" s="29">
        <v>3198.72</v>
      </c>
      <c r="F115" t="str">
        <f t="shared" ref="F115:G115" si="60">C113</f>
        <v>Short-Sleeve Classic Jersey, M</v>
      </c>
      <c r="G115">
        <f t="shared" si="60"/>
        <v>3671.3199999999997</v>
      </c>
      <c r="T115" t="s">
        <v>712</v>
      </c>
      <c r="U115" s="31">
        <v>1029.51</v>
      </c>
    </row>
    <row r="116" spans="3:21" x14ac:dyDescent="0.25">
      <c r="C116" t="s">
        <v>159</v>
      </c>
      <c r="D116" s="29">
        <v>3072.9399999999996</v>
      </c>
      <c r="F116" t="str">
        <f t="shared" ref="F116:G116" si="61">C114</f>
        <v>Sport-100 Helmet, Blue</v>
      </c>
      <c r="G116">
        <f t="shared" si="61"/>
        <v>3254.0699999999993</v>
      </c>
      <c r="T116" t="s">
        <v>681</v>
      </c>
      <c r="U116" s="31">
        <v>1021.54</v>
      </c>
    </row>
    <row r="117" spans="3:21" x14ac:dyDescent="0.25">
      <c r="C117" t="s">
        <v>180</v>
      </c>
      <c r="D117" s="29">
        <v>2969.4</v>
      </c>
      <c r="F117" t="str">
        <f t="shared" ref="F117:G117" si="62">C115</f>
        <v>ML Road Tire</v>
      </c>
      <c r="G117">
        <f t="shared" si="62"/>
        <v>3198.72</v>
      </c>
      <c r="T117" t="s">
        <v>714</v>
      </c>
      <c r="U117" s="31">
        <v>986.88</v>
      </c>
    </row>
    <row r="118" spans="3:21" x14ac:dyDescent="0.25">
      <c r="C118" t="s">
        <v>72</v>
      </c>
      <c r="D118" s="29">
        <v>2965.6199999999994</v>
      </c>
      <c r="F118" t="str">
        <f t="shared" ref="F118:G118" si="63">C116</f>
        <v>Touring Tire</v>
      </c>
      <c r="G118">
        <f t="shared" si="63"/>
        <v>3072.9399999999996</v>
      </c>
      <c r="T118" t="s">
        <v>615</v>
      </c>
      <c r="U118" s="31">
        <v>949.81</v>
      </c>
    </row>
    <row r="119" spans="3:21" x14ac:dyDescent="0.25">
      <c r="C119" t="s">
        <v>70</v>
      </c>
      <c r="D119" s="29">
        <v>2804.4900000000002</v>
      </c>
      <c r="F119" t="str">
        <f t="shared" ref="F119:G119" si="64">C117</f>
        <v>Touring-3000 Yellow, 54</v>
      </c>
      <c r="G119">
        <f t="shared" si="64"/>
        <v>2969.4</v>
      </c>
      <c r="T119" t="s">
        <v>713</v>
      </c>
      <c r="U119" s="31">
        <v>844.62999999999988</v>
      </c>
    </row>
    <row r="120" spans="3:21" x14ac:dyDescent="0.25">
      <c r="C120" t="s">
        <v>77</v>
      </c>
      <c r="D120" s="29">
        <v>2639.12</v>
      </c>
      <c r="F120" t="str">
        <f t="shared" ref="F120:G120" si="65">C118</f>
        <v>LL Road Tire</v>
      </c>
      <c r="G120">
        <f t="shared" si="65"/>
        <v>2965.6199999999994</v>
      </c>
      <c r="T120" t="s">
        <v>631</v>
      </c>
      <c r="U120" s="31">
        <v>764.75</v>
      </c>
    </row>
    <row r="121" spans="3:21" x14ac:dyDescent="0.25">
      <c r="C121" t="s">
        <v>185</v>
      </c>
      <c r="D121" s="29">
        <v>2589.63</v>
      </c>
      <c r="F121" t="str">
        <f t="shared" ref="F121:G121" si="66">C119</f>
        <v>Hydration Pack - 70 oz.</v>
      </c>
      <c r="G121">
        <f t="shared" si="66"/>
        <v>2804.4900000000002</v>
      </c>
      <c r="T121" t="s">
        <v>645</v>
      </c>
      <c r="U121" s="31">
        <v>758.16000000000008</v>
      </c>
    </row>
    <row r="122" spans="3:21" x14ac:dyDescent="0.25">
      <c r="C122" t="s">
        <v>75</v>
      </c>
      <c r="D122" s="29">
        <v>2249.5500000000002</v>
      </c>
      <c r="F122" t="str">
        <f t="shared" ref="F122:G122" si="67">C120</f>
        <v>ML Mountain Tire</v>
      </c>
      <c r="G122">
        <f t="shared" si="67"/>
        <v>2639.12</v>
      </c>
      <c r="T122" t="s">
        <v>733</v>
      </c>
      <c r="U122" s="31">
        <v>755.86</v>
      </c>
    </row>
    <row r="123" spans="3:21" x14ac:dyDescent="0.25">
      <c r="C123" t="s">
        <v>152</v>
      </c>
      <c r="D123" s="29">
        <v>1943.6399999999999</v>
      </c>
      <c r="F123" t="str">
        <f t="shared" ref="F123:G123" si="68">C121</f>
        <v>Women's Mountain Shorts, M</v>
      </c>
      <c r="G123">
        <f t="shared" si="68"/>
        <v>2589.63</v>
      </c>
      <c r="T123" t="s">
        <v>685</v>
      </c>
      <c r="U123" s="31">
        <v>754.69</v>
      </c>
    </row>
    <row r="124" spans="3:21" x14ac:dyDescent="0.25">
      <c r="C124" t="s">
        <v>183</v>
      </c>
      <c r="D124" s="29">
        <v>1611.7700000000004</v>
      </c>
      <c r="F124" t="str">
        <f t="shared" ref="F124:G124" si="69">C122</f>
        <v>Long-Sleeve Logo Jersey, S</v>
      </c>
      <c r="G124">
        <f t="shared" si="69"/>
        <v>2249.5500000000002</v>
      </c>
      <c r="T124" t="s">
        <v>628</v>
      </c>
      <c r="U124" s="31">
        <v>754.66000000000008</v>
      </c>
    </row>
    <row r="125" spans="3:21" x14ac:dyDescent="0.25">
      <c r="C125" t="s">
        <v>73</v>
      </c>
      <c r="D125" s="29">
        <v>1549.69</v>
      </c>
      <c r="F125" t="str">
        <f t="shared" ref="F125:G125" si="70">C123</f>
        <v>Short-Sleeve Classic Jersey, L</v>
      </c>
      <c r="G125">
        <f t="shared" si="70"/>
        <v>1943.6399999999999</v>
      </c>
      <c r="T125" t="s">
        <v>745</v>
      </c>
      <c r="U125" s="31">
        <v>700</v>
      </c>
    </row>
    <row r="126" spans="3:21" x14ac:dyDescent="0.25">
      <c r="C126" t="s">
        <v>96</v>
      </c>
      <c r="D126" s="29">
        <v>1538.98</v>
      </c>
      <c r="F126" t="str">
        <f t="shared" ref="F126:G126" si="71">C124</f>
        <v>Water Bottle - 30 oz.</v>
      </c>
      <c r="G126">
        <f t="shared" si="71"/>
        <v>1611.7700000000004</v>
      </c>
      <c r="T126" t="s">
        <v>594</v>
      </c>
      <c r="U126" s="31">
        <v>700</v>
      </c>
    </row>
    <row r="127" spans="3:21" x14ac:dyDescent="0.25">
      <c r="C127" t="s">
        <v>58</v>
      </c>
      <c r="D127" s="29">
        <v>1510.3200000000002</v>
      </c>
      <c r="F127" t="str">
        <f t="shared" ref="F127:G127" si="72">C125</f>
        <v>Long-Sleeve Logo Jersey, L</v>
      </c>
      <c r="G127">
        <f t="shared" si="72"/>
        <v>1549.69</v>
      </c>
      <c r="T127" t="s">
        <v>605</v>
      </c>
      <c r="U127" s="31">
        <v>684.24</v>
      </c>
    </row>
    <row r="128" spans="3:21" x14ac:dyDescent="0.25">
      <c r="C128" t="s">
        <v>71</v>
      </c>
      <c r="D128" s="29">
        <v>1299.48</v>
      </c>
      <c r="F128" t="str">
        <f t="shared" ref="F128:G128" si="73">C126</f>
        <v>Mountain-400-W Silver, 40</v>
      </c>
      <c r="G128">
        <f t="shared" si="73"/>
        <v>1538.98</v>
      </c>
      <c r="T128" t="s">
        <v>623</v>
      </c>
      <c r="U128" s="31">
        <v>649.78</v>
      </c>
    </row>
    <row r="129" spans="3:21" x14ac:dyDescent="0.25">
      <c r="C129" t="s">
        <v>160</v>
      </c>
      <c r="D129" s="29">
        <v>1252.49</v>
      </c>
      <c r="F129" t="str">
        <f t="shared" ref="F129:G129" si="74">C127</f>
        <v>AWC Logo Cap</v>
      </c>
      <c r="G129">
        <f t="shared" si="74"/>
        <v>1510.3200000000002</v>
      </c>
      <c r="T129" t="s">
        <v>722</v>
      </c>
      <c r="U129" s="31">
        <v>645.76</v>
      </c>
    </row>
    <row r="130" spans="3:21" x14ac:dyDescent="0.25">
      <c r="C130" t="s">
        <v>69</v>
      </c>
      <c r="D130" s="29">
        <v>1238.8</v>
      </c>
      <c r="F130" t="str">
        <f t="shared" ref="F130:G130" si="75">C128</f>
        <v>LL Mountain Tire</v>
      </c>
      <c r="G130">
        <f t="shared" si="75"/>
        <v>1299.48</v>
      </c>
      <c r="T130" t="s">
        <v>660</v>
      </c>
      <c r="U130" s="31">
        <v>644.78</v>
      </c>
    </row>
    <row r="131" spans="3:21" x14ac:dyDescent="0.25">
      <c r="C131" t="s">
        <v>172</v>
      </c>
      <c r="D131" s="29">
        <v>1214.8499999999999</v>
      </c>
      <c r="F131" t="str">
        <f t="shared" ref="F131:G131" si="76">C129</f>
        <v>Touring Tire Tube</v>
      </c>
      <c r="G131">
        <f t="shared" si="76"/>
        <v>1252.49</v>
      </c>
      <c r="T131" t="s">
        <v>734</v>
      </c>
      <c r="U131" s="31">
        <v>629.70000000000005</v>
      </c>
    </row>
    <row r="132" spans="3:21" x14ac:dyDescent="0.25">
      <c r="C132" t="s">
        <v>66</v>
      </c>
      <c r="D132" s="29">
        <v>1200.0100000000002</v>
      </c>
      <c r="F132" t="str">
        <f t="shared" ref="F132:G132" si="77">C130</f>
        <v>HL Road Tire</v>
      </c>
      <c r="G132">
        <f t="shared" si="77"/>
        <v>1238.8</v>
      </c>
      <c r="T132" t="s">
        <v>678</v>
      </c>
      <c r="U132" s="31">
        <v>621.75</v>
      </c>
    </row>
    <row r="133" spans="3:21" x14ac:dyDescent="0.25">
      <c r="C133" t="s">
        <v>63</v>
      </c>
      <c r="D133" s="29">
        <v>1164.94</v>
      </c>
      <c r="F133" t="str">
        <f t="shared" ref="F133:G133" si="78">C131</f>
        <v>Touring-2000 Blue, 60</v>
      </c>
      <c r="G133">
        <f t="shared" si="78"/>
        <v>1214.8499999999999</v>
      </c>
      <c r="T133" t="s">
        <v>654</v>
      </c>
      <c r="U133" s="31">
        <v>617.82000000000005</v>
      </c>
    </row>
    <row r="134" spans="3:21" x14ac:dyDescent="0.25">
      <c r="C134" t="s">
        <v>74</v>
      </c>
      <c r="D134" s="29">
        <v>1149.77</v>
      </c>
      <c r="F134" t="str">
        <f t="shared" ref="F134:G134" si="79">C132</f>
        <v>Half-Finger Gloves, S</v>
      </c>
      <c r="G134">
        <f t="shared" si="79"/>
        <v>1200.0100000000002</v>
      </c>
      <c r="T134" t="s">
        <v>667</v>
      </c>
      <c r="U134" s="31">
        <v>609.68000000000006</v>
      </c>
    </row>
    <row r="135" spans="3:21" x14ac:dyDescent="0.25">
      <c r="C135" t="s">
        <v>76</v>
      </c>
      <c r="D135" s="29">
        <v>1099.78</v>
      </c>
      <c r="F135" t="str">
        <f t="shared" ref="F135:G135" si="80">C133</f>
        <v>Fender Set - Mountain</v>
      </c>
      <c r="G135">
        <f t="shared" si="80"/>
        <v>1164.94</v>
      </c>
      <c r="T135" t="s">
        <v>629</v>
      </c>
      <c r="U135" s="31">
        <v>599.57999999999993</v>
      </c>
    </row>
    <row r="136" spans="3:21" x14ac:dyDescent="0.25">
      <c r="C136" t="s">
        <v>79</v>
      </c>
      <c r="D136" s="29">
        <v>1028.97</v>
      </c>
      <c r="F136" t="str">
        <f t="shared" ref="F136:G136" si="81">C134</f>
        <v>Long-Sleeve Logo Jersey, M</v>
      </c>
      <c r="G136">
        <f t="shared" si="81"/>
        <v>1149.77</v>
      </c>
      <c r="T136" t="s">
        <v>723</v>
      </c>
      <c r="U136" s="31">
        <v>596.26</v>
      </c>
    </row>
    <row r="137" spans="3:21" x14ac:dyDescent="0.25">
      <c r="C137" t="s">
        <v>112</v>
      </c>
      <c r="D137" s="29">
        <v>997.8900000000001</v>
      </c>
      <c r="F137" t="str">
        <f t="shared" ref="F137:G137" si="82">C135</f>
        <v>Long-Sleeve Logo Jersey, XL</v>
      </c>
      <c r="G137">
        <f t="shared" si="82"/>
        <v>1099.78</v>
      </c>
      <c r="T137" t="s">
        <v>617</v>
      </c>
      <c r="U137" s="31">
        <v>574.69000000000005</v>
      </c>
    </row>
    <row r="138" spans="3:21" x14ac:dyDescent="0.25">
      <c r="C138" t="s">
        <v>57</v>
      </c>
      <c r="D138" s="29">
        <v>954</v>
      </c>
      <c r="F138" t="str">
        <f t="shared" ref="F138:G138" si="83">C136</f>
        <v>Mountain Bottle Cage</v>
      </c>
      <c r="G138">
        <f t="shared" si="83"/>
        <v>1028.97</v>
      </c>
      <c r="T138" t="s">
        <v>665</v>
      </c>
      <c r="U138" s="31">
        <v>569.80999999999995</v>
      </c>
    </row>
    <row r="139" spans="3:21" x14ac:dyDescent="0.25">
      <c r="C139" t="s">
        <v>65</v>
      </c>
      <c r="D139" s="29">
        <v>906.13</v>
      </c>
      <c r="F139" t="str">
        <f t="shared" ref="F139:G139" si="84">C137</f>
        <v>Road Bottle Cage</v>
      </c>
      <c r="G139">
        <f t="shared" si="84"/>
        <v>997.8900000000001</v>
      </c>
      <c r="T139" t="s">
        <v>751</v>
      </c>
      <c r="U139" s="31">
        <v>544.81000000000006</v>
      </c>
    </row>
    <row r="140" spans="3:21" x14ac:dyDescent="0.25">
      <c r="C140" t="s">
        <v>113</v>
      </c>
      <c r="D140" s="29">
        <v>841.89000000000033</v>
      </c>
      <c r="F140" t="str">
        <f t="shared" ref="F140:G140" si="85">C138</f>
        <v>All-Purpose Bike Stand</v>
      </c>
      <c r="G140">
        <f t="shared" si="85"/>
        <v>954</v>
      </c>
      <c r="T140" t="s">
        <v>646</v>
      </c>
      <c r="U140" s="31">
        <v>542.79</v>
      </c>
    </row>
    <row r="141" spans="3:21" x14ac:dyDescent="0.25">
      <c r="C141" t="s">
        <v>109</v>
      </c>
      <c r="D141" s="29">
        <v>748.83000000000015</v>
      </c>
      <c r="F141" t="str">
        <f t="shared" ref="F141:G141" si="86">C139</f>
        <v>Half-Finger Gloves, M</v>
      </c>
      <c r="G141">
        <f t="shared" si="86"/>
        <v>906.13</v>
      </c>
      <c r="T141" t="s">
        <v>651</v>
      </c>
      <c r="U141" s="31">
        <v>535.52</v>
      </c>
    </row>
    <row r="142" spans="3:21" x14ac:dyDescent="0.25">
      <c r="C142" t="s">
        <v>177</v>
      </c>
      <c r="D142" s="29">
        <v>742.35</v>
      </c>
      <c r="F142" t="str">
        <f t="shared" ref="F142:G142" si="87">C140</f>
        <v>Road Tire Tube</v>
      </c>
      <c r="G142">
        <f t="shared" si="87"/>
        <v>841.89000000000033</v>
      </c>
      <c r="T142" t="s">
        <v>657</v>
      </c>
      <c r="U142" s="31">
        <v>524.87</v>
      </c>
    </row>
    <row r="143" spans="3:21" x14ac:dyDescent="0.25">
      <c r="C143" t="s">
        <v>67</v>
      </c>
      <c r="D143" s="29">
        <v>720</v>
      </c>
      <c r="F143" t="str">
        <f t="shared" ref="F143:G143" si="88">C141</f>
        <v>Patch Kit/8 Patches</v>
      </c>
      <c r="G143">
        <f t="shared" si="88"/>
        <v>748.83000000000015</v>
      </c>
      <c r="T143" t="s">
        <v>634</v>
      </c>
      <c r="U143" s="31">
        <v>500.77</v>
      </c>
    </row>
    <row r="144" spans="3:21" x14ac:dyDescent="0.25">
      <c r="C144" t="s">
        <v>64</v>
      </c>
      <c r="D144" s="29">
        <v>710.21</v>
      </c>
      <c r="F144" t="str">
        <f t="shared" ref="F144:G144" si="89">C142</f>
        <v>Touring-3000 Blue, 62</v>
      </c>
      <c r="G144">
        <f t="shared" si="89"/>
        <v>742.35</v>
      </c>
      <c r="T144" t="s">
        <v>661</v>
      </c>
      <c r="U144" s="31">
        <v>500.2</v>
      </c>
    </row>
    <row r="145" spans="3:21" x14ac:dyDescent="0.25">
      <c r="C145" t="s">
        <v>154</v>
      </c>
      <c r="D145" s="29">
        <v>701.87</v>
      </c>
      <c r="F145" t="str">
        <f t="shared" ref="F145:G145" si="90">C143</f>
        <v>Hitch Rack - 4-Bike</v>
      </c>
      <c r="G145">
        <f t="shared" si="90"/>
        <v>720</v>
      </c>
      <c r="T145" t="s">
        <v>735</v>
      </c>
      <c r="U145" s="31">
        <v>494.96000000000004</v>
      </c>
    </row>
    <row r="146" spans="3:21" x14ac:dyDescent="0.25">
      <c r="C146" t="s">
        <v>80</v>
      </c>
      <c r="D146" s="29">
        <v>608.78</v>
      </c>
      <c r="F146" t="str">
        <f t="shared" ref="F146:G146" si="91">C144</f>
        <v>Half-Finger Gloves, L</v>
      </c>
      <c r="G146">
        <f t="shared" si="91"/>
        <v>710.21</v>
      </c>
      <c r="T146" t="s">
        <v>683</v>
      </c>
      <c r="U146" s="31">
        <v>479.87</v>
      </c>
    </row>
    <row r="147" spans="3:21" x14ac:dyDescent="0.25">
      <c r="C147" t="s">
        <v>61</v>
      </c>
      <c r="D147" s="29">
        <v>444.5</v>
      </c>
      <c r="F147" t="str">
        <f t="shared" ref="F147:G147" si="92">C145</f>
        <v>Short-Sleeve Classic Jersey, S</v>
      </c>
      <c r="G147">
        <f t="shared" si="92"/>
        <v>701.87</v>
      </c>
      <c r="T147" t="s">
        <v>597</v>
      </c>
      <c r="U147" s="31">
        <v>471.21999999999997</v>
      </c>
    </row>
    <row r="148" spans="3:21" x14ac:dyDescent="0.25">
      <c r="C148" t="s">
        <v>186</v>
      </c>
      <c r="D148" s="29">
        <v>419.94</v>
      </c>
      <c r="F148" t="str">
        <f t="shared" ref="F148:G148" si="93">C146</f>
        <v>Mountain Tire Tube</v>
      </c>
      <c r="G148">
        <f t="shared" si="93"/>
        <v>608.78</v>
      </c>
      <c r="T148" t="s">
        <v>715</v>
      </c>
      <c r="U148" s="31">
        <v>442.20000000000005</v>
      </c>
    </row>
    <row r="149" spans="3:21" x14ac:dyDescent="0.25">
      <c r="C149" t="s">
        <v>184</v>
      </c>
      <c r="D149" s="29">
        <v>139.97999999999999</v>
      </c>
      <c r="F149" t="str">
        <f t="shared" ref="F149:G149" si="94">C147</f>
        <v>Classic Vest, M</v>
      </c>
      <c r="G149">
        <f t="shared" si="94"/>
        <v>444.5</v>
      </c>
      <c r="T149" t="s">
        <v>684</v>
      </c>
      <c r="U149" s="31">
        <v>432.61</v>
      </c>
    </row>
    <row r="150" spans="3:21" x14ac:dyDescent="0.25">
      <c r="C150" t="s">
        <v>111</v>
      </c>
      <c r="D150" s="29">
        <v>116.87</v>
      </c>
      <c r="F150" t="str">
        <f t="shared" ref="F150:G150" si="95">C148</f>
        <v>Women's Mountain Shorts, S</v>
      </c>
      <c r="G150">
        <f t="shared" si="95"/>
        <v>419.94</v>
      </c>
      <c r="T150" t="s">
        <v>719</v>
      </c>
      <c r="U150" s="31">
        <v>431.87</v>
      </c>
    </row>
    <row r="151" spans="3:21" x14ac:dyDescent="0.25">
      <c r="C151" t="s">
        <v>59</v>
      </c>
      <c r="D151" s="29">
        <v>111.3</v>
      </c>
      <c r="F151" t="str">
        <f t="shared" ref="F151:G151" si="96">C149</f>
        <v>Women's Mountain Shorts, L</v>
      </c>
      <c r="G151">
        <f t="shared" si="96"/>
        <v>139.97999999999999</v>
      </c>
      <c r="T151" t="s">
        <v>640</v>
      </c>
      <c r="U151" s="31">
        <v>425.29</v>
      </c>
    </row>
    <row r="152" spans="3:21" x14ac:dyDescent="0.25">
      <c r="C152" t="s">
        <v>85</v>
      </c>
      <c r="D152" s="29">
        <v>0</v>
      </c>
      <c r="F152" t="str">
        <f t="shared" ref="F152:G152" si="97">C150</f>
        <v>Racing Socks, M</v>
      </c>
      <c r="G152">
        <f t="shared" si="97"/>
        <v>116.87</v>
      </c>
      <c r="T152" t="s">
        <v>675</v>
      </c>
      <c r="U152" s="31">
        <v>423.8</v>
      </c>
    </row>
    <row r="153" spans="3:21" x14ac:dyDescent="0.25">
      <c r="C153" t="s">
        <v>520</v>
      </c>
      <c r="D153" s="29">
        <v>0</v>
      </c>
      <c r="F153" t="str">
        <f t="shared" ref="F153:G153" si="98">C151</f>
        <v>Bike Wash - Dissolver</v>
      </c>
      <c r="G153">
        <f t="shared" si="98"/>
        <v>111.3</v>
      </c>
      <c r="T153" t="s">
        <v>680</v>
      </c>
      <c r="U153" s="31">
        <v>422.78</v>
      </c>
    </row>
    <row r="154" spans="3:21" x14ac:dyDescent="0.25">
      <c r="C154" t="s">
        <v>454</v>
      </c>
      <c r="D154" s="29">
        <v>0</v>
      </c>
      <c r="F154" t="str">
        <f t="shared" ref="F154:G154" si="99">C152</f>
        <v>Mountain-100 Silver, 38</v>
      </c>
      <c r="G154">
        <f t="shared" si="99"/>
        <v>0</v>
      </c>
      <c r="T154" t="s">
        <v>642</v>
      </c>
      <c r="U154" s="31">
        <v>420</v>
      </c>
    </row>
    <row r="155" spans="3:21" x14ac:dyDescent="0.25">
      <c r="C155" t="s">
        <v>222</v>
      </c>
      <c r="D155" s="29">
        <v>0</v>
      </c>
      <c r="F155" t="str">
        <f t="shared" ref="F155:G155" si="100">C153</f>
        <v>Thin-Jam Lock Nut 6</v>
      </c>
      <c r="G155">
        <f t="shared" si="100"/>
        <v>0</v>
      </c>
      <c r="T155" t="s">
        <v>664</v>
      </c>
      <c r="U155" s="31">
        <v>411.68</v>
      </c>
    </row>
    <row r="156" spans="3:21" x14ac:dyDescent="0.25">
      <c r="C156" t="s">
        <v>540</v>
      </c>
      <c r="D156" s="29">
        <v>0</v>
      </c>
      <c r="F156" t="str">
        <f t="shared" ref="F156:G156" si="101">C154</f>
        <v>Road-450 Red, 60</v>
      </c>
      <c r="G156">
        <f t="shared" si="101"/>
        <v>0</v>
      </c>
      <c r="T156" t="s">
        <v>647</v>
      </c>
      <c r="U156" s="31">
        <v>394.17</v>
      </c>
    </row>
    <row r="157" spans="3:21" x14ac:dyDescent="0.25">
      <c r="C157" t="s">
        <v>472</v>
      </c>
      <c r="D157" s="29">
        <v>0</v>
      </c>
      <c r="F157" t="str">
        <f t="shared" ref="F157:G157" si="102">C155</f>
        <v>Hex Nut 3</v>
      </c>
      <c r="G157">
        <f t="shared" si="102"/>
        <v>0</v>
      </c>
      <c r="T157" t="s">
        <v>598</v>
      </c>
      <c r="U157" s="31">
        <v>392.81</v>
      </c>
    </row>
    <row r="158" spans="3:21" x14ac:dyDescent="0.25">
      <c r="C158" t="s">
        <v>304</v>
      </c>
      <c r="D158" s="29">
        <v>0</v>
      </c>
      <c r="F158" t="str">
        <f t="shared" ref="F158:G158" si="103">C156</f>
        <v>ML Mountain Seat/Saddle</v>
      </c>
      <c r="G158">
        <f t="shared" si="103"/>
        <v>0</v>
      </c>
      <c r="T158" t="s">
        <v>753</v>
      </c>
      <c r="U158" s="31">
        <v>391.2</v>
      </c>
    </row>
    <row r="159" spans="3:21" x14ac:dyDescent="0.25">
      <c r="C159" t="s">
        <v>328</v>
      </c>
      <c r="D159" s="29">
        <v>0</v>
      </c>
      <c r="F159" t="str">
        <f t="shared" ref="F159:G159" si="104">C157</f>
        <v>Hex Nut 4</v>
      </c>
      <c r="G159">
        <f t="shared" si="104"/>
        <v>0</v>
      </c>
      <c r="T159" t="s">
        <v>596</v>
      </c>
      <c r="U159" s="31">
        <v>366.77</v>
      </c>
    </row>
    <row r="160" spans="3:21" x14ac:dyDescent="0.25">
      <c r="C160" t="s">
        <v>488</v>
      </c>
      <c r="D160" s="29">
        <v>0</v>
      </c>
      <c r="F160" t="str">
        <f t="shared" ref="F160:G160" si="105">C158</f>
        <v>Paint - Yellow</v>
      </c>
      <c r="G160">
        <f t="shared" si="105"/>
        <v>0</v>
      </c>
      <c r="T160" t="s">
        <v>754</v>
      </c>
      <c r="U160" s="31">
        <v>362.87</v>
      </c>
    </row>
    <row r="161" spans="3:21" x14ac:dyDescent="0.25">
      <c r="C161" t="s">
        <v>474</v>
      </c>
      <c r="D161" s="29">
        <v>0</v>
      </c>
      <c r="F161" t="str">
        <f t="shared" ref="F161:G161" si="106">C159</f>
        <v>Hex Nut 5</v>
      </c>
      <c r="G161">
        <f t="shared" si="106"/>
        <v>0</v>
      </c>
      <c r="T161" t="s">
        <v>724</v>
      </c>
      <c r="U161" s="31">
        <v>360.89</v>
      </c>
    </row>
    <row r="162" spans="3:21" x14ac:dyDescent="0.25">
      <c r="C162" t="s">
        <v>464</v>
      </c>
      <c r="D162" s="29">
        <v>0</v>
      </c>
      <c r="F162" t="str">
        <f t="shared" ref="F162:G162" si="107">C160</f>
        <v>Steerer</v>
      </c>
      <c r="G162">
        <f t="shared" si="107"/>
        <v>0</v>
      </c>
      <c r="T162" t="s">
        <v>750</v>
      </c>
      <c r="U162" s="31">
        <v>357.66</v>
      </c>
    </row>
    <row r="163" spans="3:21" x14ac:dyDescent="0.25">
      <c r="C163" t="s">
        <v>258</v>
      </c>
      <c r="D163" s="29">
        <v>0</v>
      </c>
      <c r="F163" t="str">
        <f t="shared" ref="F163:G163" si="108">C161</f>
        <v>Hex Nut 6</v>
      </c>
      <c r="G163">
        <f t="shared" si="108"/>
        <v>0</v>
      </c>
      <c r="T163" t="s">
        <v>694</v>
      </c>
      <c r="U163" s="31">
        <v>338.73</v>
      </c>
    </row>
    <row r="164" spans="3:21" x14ac:dyDescent="0.25">
      <c r="C164" t="s">
        <v>280</v>
      </c>
      <c r="D164" s="29">
        <v>0</v>
      </c>
      <c r="F164" t="str">
        <f t="shared" ref="F164:G164" si="109">C162</f>
        <v>Hex Nut 18</v>
      </c>
      <c r="G164">
        <f t="shared" si="109"/>
        <v>0</v>
      </c>
      <c r="T164" t="s">
        <v>746</v>
      </c>
      <c r="U164" s="31">
        <v>324.83000000000004</v>
      </c>
    </row>
    <row r="165" spans="3:21" x14ac:dyDescent="0.25">
      <c r="C165" t="s">
        <v>332</v>
      </c>
      <c r="D165" s="29">
        <v>0</v>
      </c>
      <c r="F165" t="str">
        <f t="shared" ref="F165:G165" si="110">C163</f>
        <v>Hex Nut 7</v>
      </c>
      <c r="G165">
        <f t="shared" si="110"/>
        <v>0</v>
      </c>
      <c r="T165" t="s">
        <v>693</v>
      </c>
      <c r="U165" s="31">
        <v>312.82</v>
      </c>
    </row>
    <row r="166" spans="3:21" x14ac:dyDescent="0.25">
      <c r="C166" t="s">
        <v>214</v>
      </c>
      <c r="D166" s="29">
        <v>0</v>
      </c>
      <c r="F166" t="str">
        <f t="shared" ref="F166:G166" si="111">C164</f>
        <v>ML Road Rim</v>
      </c>
      <c r="G166">
        <f t="shared" si="111"/>
        <v>0</v>
      </c>
      <c r="T166" t="s">
        <v>752</v>
      </c>
      <c r="U166" s="31">
        <v>301.09000000000003</v>
      </c>
    </row>
    <row r="167" spans="3:21" x14ac:dyDescent="0.25">
      <c r="C167" t="s">
        <v>482</v>
      </c>
      <c r="D167" s="29">
        <v>0</v>
      </c>
      <c r="F167" t="str">
        <f t="shared" ref="F167:G167" si="112">C165</f>
        <v>Hex Nut 8</v>
      </c>
      <c r="G167">
        <f t="shared" si="112"/>
        <v>0</v>
      </c>
      <c r="T167" t="s">
        <v>677</v>
      </c>
      <c r="U167" s="31">
        <v>274.89</v>
      </c>
    </row>
    <row r="168" spans="3:21" x14ac:dyDescent="0.25">
      <c r="C168" t="s">
        <v>410</v>
      </c>
      <c r="D168" s="29">
        <v>0</v>
      </c>
      <c r="F168" t="str">
        <f t="shared" ref="F168:G168" si="113">C166</f>
        <v>External Lock Washer 9</v>
      </c>
      <c r="G168">
        <f t="shared" si="113"/>
        <v>0</v>
      </c>
      <c r="T168" t="s">
        <v>701</v>
      </c>
      <c r="U168" s="31">
        <v>249.95</v>
      </c>
    </row>
    <row r="169" spans="3:21" x14ac:dyDescent="0.25">
      <c r="C169" t="s">
        <v>329</v>
      </c>
      <c r="D169" s="29">
        <v>0</v>
      </c>
      <c r="F169" t="str">
        <f t="shared" ref="F169:G169" si="114">C167</f>
        <v>Hex Nut 9</v>
      </c>
      <c r="G169">
        <f t="shared" si="114"/>
        <v>0</v>
      </c>
      <c r="T169" t="s">
        <v>708</v>
      </c>
      <c r="U169" s="31">
        <v>240.07999999999998</v>
      </c>
    </row>
    <row r="170" spans="3:21" x14ac:dyDescent="0.25">
      <c r="C170" t="s">
        <v>146</v>
      </c>
      <c r="D170" s="29">
        <v>0</v>
      </c>
      <c r="F170" t="str">
        <f t="shared" ref="F170:G170" si="115">C168</f>
        <v>Flat Washer 6</v>
      </c>
      <c r="G170">
        <f t="shared" si="115"/>
        <v>0</v>
      </c>
      <c r="T170" t="s">
        <v>638</v>
      </c>
      <c r="U170" s="31">
        <v>225.75</v>
      </c>
    </row>
    <row r="171" spans="3:21" x14ac:dyDescent="0.25">
      <c r="C171" t="s">
        <v>334</v>
      </c>
      <c r="D171" s="29">
        <v>0</v>
      </c>
      <c r="F171" t="str">
        <f t="shared" ref="F171:G171" si="116">C169</f>
        <v>Chain</v>
      </c>
      <c r="G171">
        <f t="shared" si="116"/>
        <v>0</v>
      </c>
      <c r="T171" t="s">
        <v>730</v>
      </c>
      <c r="U171" s="31">
        <v>209.97</v>
      </c>
    </row>
    <row r="172" spans="3:21" x14ac:dyDescent="0.25">
      <c r="C172" t="s">
        <v>504</v>
      </c>
      <c r="D172" s="29">
        <v>0</v>
      </c>
      <c r="F172" t="str">
        <f t="shared" ref="F172:G172" si="117">C170</f>
        <v>Road-650 Red, 60</v>
      </c>
      <c r="G172">
        <f t="shared" si="117"/>
        <v>0</v>
      </c>
      <c r="T172" t="s">
        <v>611</v>
      </c>
      <c r="U172" s="31">
        <v>197.82</v>
      </c>
    </row>
    <row r="173" spans="3:21" x14ac:dyDescent="0.25">
      <c r="C173" t="s">
        <v>486</v>
      </c>
      <c r="D173" s="29">
        <v>0</v>
      </c>
      <c r="F173" t="str">
        <f t="shared" ref="F173:G173" si="118">C171</f>
        <v>HL Bottom Bracket</v>
      </c>
      <c r="G173">
        <f t="shared" si="118"/>
        <v>0</v>
      </c>
      <c r="T173" t="s">
        <v>606</v>
      </c>
      <c r="U173" s="31">
        <v>187.32</v>
      </c>
    </row>
    <row r="174" spans="3:21" x14ac:dyDescent="0.25">
      <c r="C174" t="s">
        <v>456</v>
      </c>
      <c r="D174" s="29">
        <v>0</v>
      </c>
      <c r="F174" t="str">
        <f t="shared" ref="F174:G174" si="119">C172</f>
        <v>Thin-Jam Hex Nut 6</v>
      </c>
      <c r="G174">
        <f t="shared" si="119"/>
        <v>0</v>
      </c>
      <c r="T174" t="s">
        <v>658</v>
      </c>
      <c r="U174" s="31">
        <v>186.85</v>
      </c>
    </row>
    <row r="175" spans="3:21" x14ac:dyDescent="0.25">
      <c r="C175" t="s">
        <v>224</v>
      </c>
      <c r="D175" s="29">
        <v>0</v>
      </c>
      <c r="F175" t="str">
        <f t="shared" ref="F175:G175" si="120">C173</f>
        <v>HL Crankarm</v>
      </c>
      <c r="G175">
        <f t="shared" si="120"/>
        <v>0</v>
      </c>
      <c r="T175" t="s">
        <v>614</v>
      </c>
      <c r="U175" s="31">
        <v>169.9</v>
      </c>
    </row>
    <row r="176" spans="3:21" x14ac:dyDescent="0.25">
      <c r="C176" t="s">
        <v>517</v>
      </c>
      <c r="D176" s="29">
        <v>0</v>
      </c>
      <c r="F176" t="str">
        <f t="shared" ref="F176:G176" si="121">C174</f>
        <v>Hex Nut 10</v>
      </c>
      <c r="G176">
        <f t="shared" si="121"/>
        <v>0</v>
      </c>
      <c r="T176" t="s">
        <v>673</v>
      </c>
      <c r="U176" s="31">
        <v>159.1</v>
      </c>
    </row>
    <row r="177" spans="3:21" x14ac:dyDescent="0.25">
      <c r="C177" t="s">
        <v>525</v>
      </c>
      <c r="D177" s="29">
        <v>0</v>
      </c>
      <c r="F177" t="str">
        <f t="shared" ref="F177:G177" si="122">C175</f>
        <v>HL Crankset</v>
      </c>
      <c r="G177">
        <f t="shared" si="122"/>
        <v>0</v>
      </c>
      <c r="T177" t="s">
        <v>695</v>
      </c>
      <c r="U177" s="31">
        <v>156.79000000000002</v>
      </c>
    </row>
    <row r="178" spans="3:21" x14ac:dyDescent="0.25">
      <c r="C178" t="s">
        <v>276</v>
      </c>
      <c r="D178" s="29">
        <v>0</v>
      </c>
      <c r="F178" t="str">
        <f t="shared" ref="F178:G178" si="123">C176</f>
        <v>ML Mountain Frame-W - Silver, 42</v>
      </c>
      <c r="G178">
        <f t="shared" si="123"/>
        <v>0</v>
      </c>
      <c r="T178" t="s">
        <v>636</v>
      </c>
      <c r="U178" s="31">
        <v>154.87</v>
      </c>
    </row>
    <row r="179" spans="3:21" x14ac:dyDescent="0.25">
      <c r="C179" t="s">
        <v>527</v>
      </c>
      <c r="D179" s="29">
        <v>0</v>
      </c>
      <c r="F179" t="str">
        <f t="shared" ref="F179:G179" si="124">C177</f>
        <v>HL Fork</v>
      </c>
      <c r="G179">
        <f t="shared" si="124"/>
        <v>0</v>
      </c>
      <c r="T179" t="s">
        <v>720</v>
      </c>
      <c r="U179" s="31">
        <v>139.97999999999999</v>
      </c>
    </row>
    <row r="180" spans="3:21" x14ac:dyDescent="0.25">
      <c r="C180" t="s">
        <v>390</v>
      </c>
      <c r="D180" s="29">
        <v>0</v>
      </c>
      <c r="F180" t="str">
        <f t="shared" ref="F180:G180" si="125">C178</f>
        <v>ML Road Frame-W - Yellow, 40</v>
      </c>
      <c r="G180">
        <f t="shared" si="125"/>
        <v>0</v>
      </c>
      <c r="T180" t="s">
        <v>600</v>
      </c>
      <c r="U180" s="31">
        <v>124.95</v>
      </c>
    </row>
    <row r="181" spans="3:21" x14ac:dyDescent="0.25">
      <c r="C181" t="s">
        <v>533</v>
      </c>
      <c r="D181" s="29">
        <v>0</v>
      </c>
      <c r="F181" t="str">
        <f t="shared" ref="F181:G181" si="126">C179</f>
        <v>HL Grip Tape</v>
      </c>
      <c r="G181">
        <f t="shared" si="126"/>
        <v>0</v>
      </c>
      <c r="T181" t="s">
        <v>703</v>
      </c>
      <c r="U181" s="31">
        <v>118.02</v>
      </c>
    </row>
    <row r="182" spans="3:21" x14ac:dyDescent="0.25">
      <c r="C182" t="s">
        <v>396</v>
      </c>
      <c r="D182" s="29">
        <v>0</v>
      </c>
      <c r="F182" t="str">
        <f t="shared" ref="F182:G182" si="127">C180</f>
        <v>Down Tube</v>
      </c>
      <c r="G182">
        <f t="shared" si="127"/>
        <v>0</v>
      </c>
      <c r="T182" t="s">
        <v>659</v>
      </c>
      <c r="U182" s="31">
        <v>114.80999999999999</v>
      </c>
    </row>
    <row r="183" spans="3:21" x14ac:dyDescent="0.25">
      <c r="C183" t="s">
        <v>529</v>
      </c>
      <c r="D183" s="29">
        <v>0</v>
      </c>
      <c r="F183" t="str">
        <f t="shared" ref="F183:G183" si="128">C181</f>
        <v>HL Headset</v>
      </c>
      <c r="G183">
        <f t="shared" si="128"/>
        <v>0</v>
      </c>
      <c r="T183" t="s">
        <v>599</v>
      </c>
      <c r="U183" s="31">
        <v>112.45</v>
      </c>
    </row>
    <row r="184" spans="3:21" x14ac:dyDescent="0.25">
      <c r="C184" t="s">
        <v>105</v>
      </c>
      <c r="D184" s="29">
        <v>0</v>
      </c>
      <c r="F184" t="str">
        <f t="shared" ref="F184:G184" si="129">C182</f>
        <v>External Lock Washer 6</v>
      </c>
      <c r="G184">
        <f t="shared" si="129"/>
        <v>0</v>
      </c>
      <c r="T184" t="s">
        <v>625</v>
      </c>
      <c r="U184" s="31">
        <v>111.9</v>
      </c>
    </row>
    <row r="185" spans="3:21" x14ac:dyDescent="0.25">
      <c r="C185" t="s">
        <v>535</v>
      </c>
      <c r="D185" s="29">
        <v>0</v>
      </c>
      <c r="F185" t="str">
        <f t="shared" ref="F185:G185" si="130">C183</f>
        <v>HL Hub</v>
      </c>
      <c r="G185">
        <f t="shared" si="130"/>
        <v>0</v>
      </c>
      <c r="T185" t="s">
        <v>709</v>
      </c>
      <c r="U185" s="31">
        <v>106.16999999999999</v>
      </c>
    </row>
    <row r="186" spans="3:21" x14ac:dyDescent="0.25">
      <c r="C186" t="s">
        <v>408</v>
      </c>
      <c r="D186" s="29">
        <v>0</v>
      </c>
      <c r="F186" t="str">
        <f t="shared" ref="F186:G186" si="131">C184</f>
        <v>Mountain-500 Silver, 42</v>
      </c>
      <c r="G186">
        <f t="shared" si="131"/>
        <v>0</v>
      </c>
      <c r="T186" t="s">
        <v>686</v>
      </c>
      <c r="U186" s="31">
        <v>99.8</v>
      </c>
    </row>
    <row r="187" spans="3:21" x14ac:dyDescent="0.25">
      <c r="C187" t="s">
        <v>531</v>
      </c>
      <c r="D187" s="29">
        <v>0</v>
      </c>
      <c r="F187" t="str">
        <f t="shared" ref="F187:G187" si="132">C185</f>
        <v>HL Mountain Frame - Black, 38</v>
      </c>
      <c r="G187">
        <f t="shared" si="132"/>
        <v>0</v>
      </c>
      <c r="T187" t="s">
        <v>603</v>
      </c>
      <c r="U187" s="31">
        <v>94.82</v>
      </c>
    </row>
    <row r="188" spans="3:21" x14ac:dyDescent="0.25">
      <c r="C188" t="s">
        <v>414</v>
      </c>
      <c r="D188" s="29">
        <v>0</v>
      </c>
      <c r="F188" t="str">
        <f t="shared" ref="F188:G188" si="133">C186</f>
        <v>Flat Washer 4</v>
      </c>
      <c r="G188">
        <f t="shared" si="133"/>
        <v>0</v>
      </c>
      <c r="T188" t="s">
        <v>742</v>
      </c>
      <c r="U188" s="31">
        <v>91.39</v>
      </c>
    </row>
    <row r="189" spans="3:21" x14ac:dyDescent="0.25">
      <c r="C189" t="s">
        <v>537</v>
      </c>
      <c r="D189" s="29">
        <v>0</v>
      </c>
      <c r="F189" t="str">
        <f t="shared" ref="F189:G189" si="134">C187</f>
        <v>HL Mountain Frame - Black, 42</v>
      </c>
      <c r="G189">
        <f t="shared" si="134"/>
        <v>0</v>
      </c>
      <c r="T189" t="s">
        <v>687</v>
      </c>
      <c r="U189" s="31">
        <v>79.900000000000006</v>
      </c>
    </row>
    <row r="190" spans="3:21" x14ac:dyDescent="0.25">
      <c r="C190" t="s">
        <v>138</v>
      </c>
      <c r="D190" s="29">
        <v>0</v>
      </c>
      <c r="F190" t="str">
        <f t="shared" ref="F190:G190" si="135">C188</f>
        <v>Flat Washer 9</v>
      </c>
      <c r="G190">
        <f t="shared" si="135"/>
        <v>0</v>
      </c>
      <c r="T190" t="s">
        <v>653</v>
      </c>
      <c r="U190" s="31">
        <v>78.89</v>
      </c>
    </row>
    <row r="191" spans="3:21" x14ac:dyDescent="0.25">
      <c r="C191" t="s">
        <v>272</v>
      </c>
      <c r="D191" s="29">
        <v>0</v>
      </c>
      <c r="F191" t="str">
        <f t="shared" ref="F191:G191" si="136">C189</f>
        <v>HL Mountain Frame - Black, 44</v>
      </c>
      <c r="G191">
        <f t="shared" si="136"/>
        <v>0</v>
      </c>
      <c r="T191" t="s">
        <v>639</v>
      </c>
      <c r="U191" s="31">
        <v>75.81</v>
      </c>
    </row>
    <row r="192" spans="3:21" x14ac:dyDescent="0.25">
      <c r="C192" t="s">
        <v>478</v>
      </c>
      <c r="D192" s="29">
        <v>0</v>
      </c>
      <c r="F192" t="str">
        <f t="shared" ref="F192:G192" si="137">C190</f>
        <v>Road-650 Black, 52</v>
      </c>
      <c r="G192">
        <f t="shared" si="137"/>
        <v>0</v>
      </c>
      <c r="T192" t="s">
        <v>652</v>
      </c>
      <c r="U192" s="31">
        <v>75.09</v>
      </c>
    </row>
    <row r="193" spans="3:21" x14ac:dyDescent="0.25">
      <c r="C193" t="s">
        <v>539</v>
      </c>
      <c r="D193" s="29">
        <v>0</v>
      </c>
      <c r="F193" t="str">
        <f t="shared" ref="F193:G193" si="138">C191</f>
        <v>HL Mountain Frame - Black, 46</v>
      </c>
      <c r="G193">
        <f t="shared" si="138"/>
        <v>0</v>
      </c>
      <c r="T193" t="s">
        <v>716</v>
      </c>
      <c r="U193" s="31">
        <v>74.849999999999994</v>
      </c>
    </row>
    <row r="194" spans="3:21" x14ac:dyDescent="0.25">
      <c r="C194" t="s">
        <v>496</v>
      </c>
      <c r="D194" s="29">
        <v>0</v>
      </c>
      <c r="F194" t="str">
        <f t="shared" ref="F194:G194" si="139">C192</f>
        <v>Seat Stays</v>
      </c>
      <c r="G194">
        <f t="shared" si="139"/>
        <v>0</v>
      </c>
      <c r="T194" t="s">
        <v>682</v>
      </c>
      <c r="U194" s="31">
        <v>69.989999999999995</v>
      </c>
    </row>
    <row r="195" spans="3:21" x14ac:dyDescent="0.25">
      <c r="C195" t="s">
        <v>358</v>
      </c>
      <c r="D195" s="29">
        <v>0</v>
      </c>
      <c r="F195" t="str">
        <f t="shared" ref="F195:G195" si="140">C193</f>
        <v>HL Mountain Frame - Black, 48</v>
      </c>
      <c r="G195">
        <f t="shared" si="140"/>
        <v>0</v>
      </c>
      <c r="T195" t="s">
        <v>621</v>
      </c>
      <c r="U195" s="31">
        <v>69.86</v>
      </c>
    </row>
    <row r="196" spans="3:21" x14ac:dyDescent="0.25">
      <c r="C196" t="s">
        <v>512</v>
      </c>
      <c r="D196" s="29">
        <v>0</v>
      </c>
      <c r="F196" t="str">
        <f t="shared" ref="F196:G196" si="141">C194</f>
        <v>Thin-Jam Hex Nut 13</v>
      </c>
      <c r="G196">
        <f t="shared" si="141"/>
        <v>0</v>
      </c>
      <c r="T196" t="s">
        <v>624</v>
      </c>
      <c r="U196" s="31">
        <v>69.86</v>
      </c>
    </row>
    <row r="197" spans="3:21" x14ac:dyDescent="0.25">
      <c r="C197" t="s">
        <v>541</v>
      </c>
      <c r="D197" s="29">
        <v>0</v>
      </c>
      <c r="F197" t="str">
        <f t="shared" ref="F197:G197" si="142">C195</f>
        <v>HL Mountain Frame - Silver, 38</v>
      </c>
      <c r="G197">
        <f t="shared" si="142"/>
        <v>0</v>
      </c>
      <c r="T197" t="s">
        <v>650</v>
      </c>
      <c r="U197" s="31">
        <v>59.88</v>
      </c>
    </row>
    <row r="198" spans="3:21" x14ac:dyDescent="0.25">
      <c r="C198" t="s">
        <v>528</v>
      </c>
      <c r="D198" s="29">
        <v>0</v>
      </c>
      <c r="F198" t="str">
        <f t="shared" ref="F198:G198" si="143">C196</f>
        <v>Thin-Jam Lock Nut 13</v>
      </c>
      <c r="G198">
        <f t="shared" si="143"/>
        <v>0</v>
      </c>
      <c r="T198" t="s">
        <v>721</v>
      </c>
      <c r="U198" s="31">
        <v>57.7</v>
      </c>
    </row>
    <row r="199" spans="3:21" x14ac:dyDescent="0.25">
      <c r="C199" t="s">
        <v>230</v>
      </c>
      <c r="D199" s="29">
        <v>0</v>
      </c>
      <c r="F199" t="str">
        <f t="shared" ref="F199:G199" si="144">C197</f>
        <v>HL Mountain Frame - Silver, 42</v>
      </c>
      <c r="G199">
        <f t="shared" si="144"/>
        <v>0</v>
      </c>
      <c r="T199" t="s">
        <v>632</v>
      </c>
      <c r="U199" s="31">
        <v>46.18</v>
      </c>
    </row>
    <row r="200" spans="3:21" x14ac:dyDescent="0.25">
      <c r="C200" t="s">
        <v>173</v>
      </c>
      <c r="D200" s="29">
        <v>0</v>
      </c>
      <c r="F200" t="str">
        <f t="shared" ref="F200:G200" si="145">C198</f>
        <v>Touring Rear Wheel</v>
      </c>
      <c r="G200">
        <f t="shared" si="145"/>
        <v>0</v>
      </c>
      <c r="T200" t="s">
        <v>643</v>
      </c>
      <c r="U200" s="31">
        <v>44.91</v>
      </c>
    </row>
    <row r="201" spans="3:21" x14ac:dyDescent="0.25">
      <c r="C201" t="s">
        <v>543</v>
      </c>
      <c r="D201" s="29">
        <v>0</v>
      </c>
      <c r="F201" t="str">
        <f t="shared" ref="F201:G201" si="146">C199</f>
        <v>HL Mountain Frame - Silver, 44</v>
      </c>
      <c r="G201">
        <f t="shared" si="146"/>
        <v>0</v>
      </c>
      <c r="T201" t="s">
        <v>718</v>
      </c>
      <c r="U201" s="31">
        <v>35.46</v>
      </c>
    </row>
    <row r="202" spans="3:21" x14ac:dyDescent="0.25">
      <c r="C202" t="s">
        <v>509</v>
      </c>
      <c r="D202" s="29">
        <v>0</v>
      </c>
      <c r="F202" t="str">
        <f t="shared" ref="F202:G202" si="147">C200</f>
        <v>Touring-3000 Blue, 44</v>
      </c>
      <c r="G202">
        <f t="shared" si="147"/>
        <v>0</v>
      </c>
      <c r="T202" t="s">
        <v>676</v>
      </c>
      <c r="U202" s="31">
        <v>23.94</v>
      </c>
    </row>
    <row r="203" spans="3:21" x14ac:dyDescent="0.25">
      <c r="C203" t="s">
        <v>360</v>
      </c>
      <c r="D203" s="29">
        <v>0</v>
      </c>
      <c r="F203" t="str">
        <f t="shared" ref="F203:G203" si="148">C201</f>
        <v>HL Mountain Frame - Silver, 46</v>
      </c>
      <c r="G203">
        <f t="shared" si="148"/>
        <v>0</v>
      </c>
      <c r="T203" t="s">
        <v>644</v>
      </c>
      <c r="U203" s="31">
        <v>19.96</v>
      </c>
    </row>
    <row r="204" spans="3:21" x14ac:dyDescent="0.25">
      <c r="C204" t="s">
        <v>532</v>
      </c>
      <c r="D204" s="29">
        <v>0</v>
      </c>
      <c r="F204" t="str">
        <f t="shared" ref="F204:G204" si="149">C202</f>
        <v>ML Mountain Frame - Black, 44</v>
      </c>
      <c r="G204">
        <f t="shared" si="149"/>
        <v>0</v>
      </c>
      <c r="T204" t="s">
        <v>740</v>
      </c>
      <c r="U204" s="31">
        <v>15.96</v>
      </c>
    </row>
    <row r="205" spans="3:21" x14ac:dyDescent="0.25">
      <c r="C205" t="s">
        <v>545</v>
      </c>
      <c r="D205" s="29">
        <v>0</v>
      </c>
      <c r="F205" t="str">
        <f t="shared" ref="F205:G205" si="150">C203</f>
        <v>HL Mountain Frame - Silver, 48</v>
      </c>
      <c r="G205">
        <f t="shared" si="150"/>
        <v>0</v>
      </c>
      <c r="T205" t="s">
        <v>756</v>
      </c>
      <c r="U205" s="31">
        <v>3.99</v>
      </c>
    </row>
    <row r="206" spans="3:21" x14ac:dyDescent="0.25">
      <c r="C206" t="s">
        <v>555</v>
      </c>
      <c r="D206" s="29">
        <v>0</v>
      </c>
      <c r="F206" t="str">
        <f t="shared" ref="F206:G206" si="151">C204</f>
        <v>ML Mountain Pedal</v>
      </c>
      <c r="G206">
        <f t="shared" si="151"/>
        <v>0</v>
      </c>
    </row>
    <row r="207" spans="3:21" x14ac:dyDescent="0.25">
      <c r="C207" t="s">
        <v>274</v>
      </c>
      <c r="D207" s="29">
        <v>0</v>
      </c>
      <c r="F207" t="str">
        <f t="shared" ref="F207:G207" si="152">C205</f>
        <v>HL Mountain Front Wheel</v>
      </c>
      <c r="G207">
        <f t="shared" si="152"/>
        <v>0</v>
      </c>
    </row>
    <row r="208" spans="3:21" x14ac:dyDescent="0.25">
      <c r="C208" t="s">
        <v>278</v>
      </c>
      <c r="D208" s="29">
        <v>0</v>
      </c>
      <c r="F208" t="str">
        <f t="shared" ref="F208:G208" si="153">C206</f>
        <v>ML Road Frame - Red, 52</v>
      </c>
      <c r="G208">
        <f t="shared" si="153"/>
        <v>0</v>
      </c>
    </row>
    <row r="209" spans="3:4" x14ac:dyDescent="0.25">
      <c r="C209" t="s">
        <v>547</v>
      </c>
      <c r="D209" s="29">
        <v>0</v>
      </c>
    </row>
    <row r="210" spans="3:4" x14ac:dyDescent="0.25">
      <c r="C210" t="s">
        <v>282</v>
      </c>
      <c r="D210" s="29">
        <v>0</v>
      </c>
    </row>
    <row r="211" spans="3:4" x14ac:dyDescent="0.25">
      <c r="C211" t="s">
        <v>542</v>
      </c>
      <c r="D211" s="29">
        <v>0</v>
      </c>
    </row>
    <row r="212" spans="3:4" x14ac:dyDescent="0.25">
      <c r="C212" t="s">
        <v>81</v>
      </c>
      <c r="D212" s="29">
        <v>0</v>
      </c>
    </row>
    <row r="213" spans="3:4" x14ac:dyDescent="0.25">
      <c r="C213" t="s">
        <v>544</v>
      </c>
      <c r="D213" s="29">
        <v>0</v>
      </c>
    </row>
    <row r="214" spans="3:4" x14ac:dyDescent="0.25">
      <c r="C214" t="s">
        <v>392</v>
      </c>
      <c r="D214" s="29">
        <v>0</v>
      </c>
    </row>
    <row r="215" spans="3:4" x14ac:dyDescent="0.25">
      <c r="C215" t="s">
        <v>550</v>
      </c>
      <c r="D215" s="29">
        <v>0</v>
      </c>
    </row>
    <row r="216" spans="3:4" x14ac:dyDescent="0.25">
      <c r="C216" t="s">
        <v>294</v>
      </c>
      <c r="D216" s="29">
        <v>0</v>
      </c>
    </row>
    <row r="217" spans="3:4" x14ac:dyDescent="0.25">
      <c r="C217" t="s">
        <v>546</v>
      </c>
      <c r="D217" s="29">
        <v>0</v>
      </c>
    </row>
    <row r="218" spans="3:4" x14ac:dyDescent="0.25">
      <c r="C218" t="s">
        <v>101</v>
      </c>
      <c r="D218" s="29">
        <v>0</v>
      </c>
    </row>
    <row r="219" spans="3:4" x14ac:dyDescent="0.25">
      <c r="C219" t="s">
        <v>433</v>
      </c>
      <c r="D219" s="29">
        <v>0</v>
      </c>
    </row>
    <row r="220" spans="3:4" x14ac:dyDescent="0.25">
      <c r="C220" t="s">
        <v>302</v>
      </c>
      <c r="D220" s="29">
        <v>0</v>
      </c>
    </row>
    <row r="221" spans="3:4" x14ac:dyDescent="0.25">
      <c r="C221" t="s">
        <v>548</v>
      </c>
      <c r="D221" s="29">
        <v>0</v>
      </c>
    </row>
    <row r="222" spans="3:4" x14ac:dyDescent="0.25">
      <c r="C222" t="s">
        <v>426</v>
      </c>
      <c r="D222" s="29">
        <v>0</v>
      </c>
    </row>
    <row r="223" spans="3:4" x14ac:dyDescent="0.25">
      <c r="C223" t="s">
        <v>549</v>
      </c>
      <c r="D223" s="29">
        <v>0</v>
      </c>
    </row>
    <row r="224" spans="3:4" x14ac:dyDescent="0.25">
      <c r="C224" t="s">
        <v>115</v>
      </c>
      <c r="D224" s="29">
        <v>0</v>
      </c>
    </row>
    <row r="225" spans="3:4" x14ac:dyDescent="0.25">
      <c r="C225" t="s">
        <v>556</v>
      </c>
      <c r="D225" s="29">
        <v>0</v>
      </c>
    </row>
    <row r="226" spans="3:4" x14ac:dyDescent="0.25">
      <c r="C226" t="s">
        <v>123</v>
      </c>
      <c r="D226" s="29">
        <v>0</v>
      </c>
    </row>
    <row r="227" spans="3:4" x14ac:dyDescent="0.25">
      <c r="C227" t="s">
        <v>198</v>
      </c>
      <c r="D227" s="29">
        <v>0</v>
      </c>
    </row>
    <row r="228" spans="3:4" x14ac:dyDescent="0.25">
      <c r="C228" t="s">
        <v>450</v>
      </c>
      <c r="D228" s="29">
        <v>0</v>
      </c>
    </row>
    <row r="229" spans="3:4" x14ac:dyDescent="0.25">
      <c r="C229" t="s">
        <v>284</v>
      </c>
      <c r="D229" s="29">
        <v>0</v>
      </c>
    </row>
    <row r="230" spans="3:4" x14ac:dyDescent="0.25">
      <c r="C230" t="s">
        <v>134</v>
      </c>
      <c r="D230" s="29">
        <v>0</v>
      </c>
    </row>
    <row r="231" spans="3:4" x14ac:dyDescent="0.25">
      <c r="C231" t="s">
        <v>384</v>
      </c>
      <c r="D231" s="29">
        <v>0</v>
      </c>
    </row>
    <row r="232" spans="3:4" x14ac:dyDescent="0.25">
      <c r="C232" t="s">
        <v>142</v>
      </c>
      <c r="D232" s="29">
        <v>0</v>
      </c>
    </row>
    <row r="233" spans="3:4" x14ac:dyDescent="0.25">
      <c r="C233" t="s">
        <v>404</v>
      </c>
      <c r="D233" s="29">
        <v>0</v>
      </c>
    </row>
    <row r="234" spans="3:4" x14ac:dyDescent="0.25">
      <c r="C234" t="s">
        <v>438</v>
      </c>
      <c r="D234" s="29">
        <v>0</v>
      </c>
    </row>
    <row r="235" spans="3:4" x14ac:dyDescent="0.25">
      <c r="C235" t="s">
        <v>300</v>
      </c>
      <c r="D235" s="29">
        <v>0</v>
      </c>
    </row>
    <row r="236" spans="3:4" x14ac:dyDescent="0.25">
      <c r="C236" t="s">
        <v>484</v>
      </c>
      <c r="D236" s="29">
        <v>0</v>
      </c>
    </row>
    <row r="237" spans="3:4" x14ac:dyDescent="0.25">
      <c r="C237" t="s">
        <v>430</v>
      </c>
      <c r="D237" s="29">
        <v>0</v>
      </c>
    </row>
    <row r="238" spans="3:4" x14ac:dyDescent="0.25">
      <c r="C238" t="s">
        <v>492</v>
      </c>
      <c r="D238" s="29">
        <v>0</v>
      </c>
    </row>
    <row r="239" spans="3:4" x14ac:dyDescent="0.25">
      <c r="C239" t="s">
        <v>480</v>
      </c>
      <c r="D239" s="29">
        <v>0</v>
      </c>
    </row>
    <row r="240" spans="3:4" x14ac:dyDescent="0.25">
      <c r="C240" t="s">
        <v>500</v>
      </c>
      <c r="D240" s="29">
        <v>0</v>
      </c>
    </row>
    <row r="241" spans="3:4" x14ac:dyDescent="0.25">
      <c r="C241" t="s">
        <v>362</v>
      </c>
      <c r="D241" s="29">
        <v>0</v>
      </c>
    </row>
    <row r="242" spans="3:4" x14ac:dyDescent="0.25">
      <c r="C242" t="s">
        <v>508</v>
      </c>
      <c r="D242" s="29">
        <v>0</v>
      </c>
    </row>
    <row r="243" spans="3:4" x14ac:dyDescent="0.25">
      <c r="C243" t="s">
        <v>445</v>
      </c>
      <c r="D243" s="29">
        <v>0</v>
      </c>
    </row>
    <row r="244" spans="3:4" x14ac:dyDescent="0.25">
      <c r="C244" t="s">
        <v>516</v>
      </c>
      <c r="D244" s="29">
        <v>0</v>
      </c>
    </row>
    <row r="245" spans="3:4" x14ac:dyDescent="0.25">
      <c r="C245" t="s">
        <v>376</v>
      </c>
      <c r="D245" s="29">
        <v>0</v>
      </c>
    </row>
    <row r="246" spans="3:4" x14ac:dyDescent="0.25">
      <c r="C246" t="s">
        <v>524</v>
      </c>
      <c r="D246" s="29">
        <v>0</v>
      </c>
    </row>
    <row r="247" spans="3:4" x14ac:dyDescent="0.25">
      <c r="C247" t="s">
        <v>432</v>
      </c>
      <c r="D247" s="29">
        <v>0</v>
      </c>
    </row>
    <row r="248" spans="3:4" x14ac:dyDescent="0.25">
      <c r="C248" t="s">
        <v>448</v>
      </c>
      <c r="D248" s="29">
        <v>0</v>
      </c>
    </row>
    <row r="249" spans="3:4" x14ac:dyDescent="0.25">
      <c r="C249" t="s">
        <v>442</v>
      </c>
      <c r="D249" s="29">
        <v>0</v>
      </c>
    </row>
    <row r="250" spans="3:4" x14ac:dyDescent="0.25">
      <c r="C250" t="s">
        <v>254</v>
      </c>
      <c r="D250" s="29">
        <v>0</v>
      </c>
    </row>
    <row r="251" spans="3:4" x14ac:dyDescent="0.25">
      <c r="C251" t="s">
        <v>250</v>
      </c>
      <c r="D251" s="29">
        <v>0</v>
      </c>
    </row>
    <row r="252" spans="3:4" x14ac:dyDescent="0.25">
      <c r="C252" t="s">
        <v>462</v>
      </c>
      <c r="D252" s="29">
        <v>0</v>
      </c>
    </row>
    <row r="253" spans="3:4" x14ac:dyDescent="0.25">
      <c r="C253" t="s">
        <v>444</v>
      </c>
      <c r="D253" s="29">
        <v>0</v>
      </c>
    </row>
    <row r="254" spans="3:4" x14ac:dyDescent="0.25">
      <c r="C254" t="s">
        <v>256</v>
      </c>
      <c r="D254" s="29">
        <v>0</v>
      </c>
    </row>
    <row r="255" spans="3:4" x14ac:dyDescent="0.25">
      <c r="C255" t="s">
        <v>530</v>
      </c>
      <c r="D255" s="29">
        <v>0</v>
      </c>
    </row>
    <row r="256" spans="3:4" x14ac:dyDescent="0.25">
      <c r="C256" t="s">
        <v>513</v>
      </c>
      <c r="D256" s="29">
        <v>0</v>
      </c>
    </row>
    <row r="257" spans="3:4" x14ac:dyDescent="0.25">
      <c r="C257" t="s">
        <v>423</v>
      </c>
      <c r="D257" s="29">
        <v>0</v>
      </c>
    </row>
    <row r="258" spans="3:4" x14ac:dyDescent="0.25">
      <c r="C258" t="s">
        <v>521</v>
      </c>
      <c r="D258" s="29">
        <v>0</v>
      </c>
    </row>
    <row r="259" spans="3:4" x14ac:dyDescent="0.25">
      <c r="C259" t="s">
        <v>439</v>
      </c>
      <c r="D259" s="29">
        <v>0</v>
      </c>
    </row>
    <row r="260" spans="3:4" x14ac:dyDescent="0.25">
      <c r="C260" t="s">
        <v>536</v>
      </c>
      <c r="D260" s="29">
        <v>0</v>
      </c>
    </row>
    <row r="261" spans="3:4" x14ac:dyDescent="0.25">
      <c r="C261" t="s">
        <v>422</v>
      </c>
      <c r="D261" s="29">
        <v>0</v>
      </c>
    </row>
    <row r="262" spans="3:4" x14ac:dyDescent="0.25">
      <c r="C262" t="s">
        <v>551</v>
      </c>
      <c r="D262" s="29">
        <v>0</v>
      </c>
    </row>
    <row r="263" spans="3:4" x14ac:dyDescent="0.25">
      <c r="C263" t="s">
        <v>246</v>
      </c>
      <c r="D263" s="29">
        <v>0</v>
      </c>
    </row>
    <row r="264" spans="3:4" x14ac:dyDescent="0.25">
      <c r="C264" t="s">
        <v>558</v>
      </c>
      <c r="D264" s="29">
        <v>0</v>
      </c>
    </row>
    <row r="265" spans="3:4" x14ac:dyDescent="0.25">
      <c r="C265" t="s">
        <v>193</v>
      </c>
      <c r="D265" s="29">
        <v>0</v>
      </c>
    </row>
    <row r="266" spans="3:4" x14ac:dyDescent="0.25">
      <c r="C266" t="s">
        <v>232</v>
      </c>
      <c r="D266" s="29">
        <v>0</v>
      </c>
    </row>
    <row r="267" spans="3:4" x14ac:dyDescent="0.25">
      <c r="C267" t="s">
        <v>195</v>
      </c>
      <c r="D267" s="29">
        <v>0</v>
      </c>
    </row>
    <row r="268" spans="3:4" x14ac:dyDescent="0.25">
      <c r="C268" t="s">
        <v>210</v>
      </c>
      <c r="D268" s="29">
        <v>0</v>
      </c>
    </row>
    <row r="269" spans="3:4" x14ac:dyDescent="0.25">
      <c r="C269" t="s">
        <v>197</v>
      </c>
      <c r="D269" s="29">
        <v>0</v>
      </c>
    </row>
    <row r="270" spans="3:4" x14ac:dyDescent="0.25">
      <c r="C270" t="s">
        <v>234</v>
      </c>
      <c r="D270" s="29">
        <v>0</v>
      </c>
    </row>
    <row r="271" spans="3:4" x14ac:dyDescent="0.25">
      <c r="C271" t="s">
        <v>199</v>
      </c>
      <c r="D271" s="29">
        <v>0</v>
      </c>
    </row>
    <row r="272" spans="3:4" x14ac:dyDescent="0.25">
      <c r="C272" t="s">
        <v>191</v>
      </c>
      <c r="D272" s="29">
        <v>0</v>
      </c>
    </row>
    <row r="273" spans="3:4" x14ac:dyDescent="0.25">
      <c r="C273" t="s">
        <v>201</v>
      </c>
      <c r="D273" s="29">
        <v>0</v>
      </c>
    </row>
    <row r="274" spans="3:4" x14ac:dyDescent="0.25">
      <c r="C274" t="s">
        <v>236</v>
      </c>
      <c r="D274" s="29">
        <v>0</v>
      </c>
    </row>
    <row r="275" spans="3:4" x14ac:dyDescent="0.25">
      <c r="C275" t="s">
        <v>203</v>
      </c>
      <c r="D275" s="29">
        <v>0</v>
      </c>
    </row>
    <row r="276" spans="3:4" x14ac:dyDescent="0.25">
      <c r="C276" t="s">
        <v>83</v>
      </c>
      <c r="D276" s="29">
        <v>0</v>
      </c>
    </row>
    <row r="277" spans="3:4" x14ac:dyDescent="0.25">
      <c r="C277" t="s">
        <v>205</v>
      </c>
      <c r="D277" s="29">
        <v>0</v>
      </c>
    </row>
    <row r="278" spans="3:4" x14ac:dyDescent="0.25">
      <c r="C278" t="s">
        <v>87</v>
      </c>
      <c r="D278" s="29">
        <v>0</v>
      </c>
    </row>
    <row r="279" spans="3:4" x14ac:dyDescent="0.25">
      <c r="C279" t="s">
        <v>207</v>
      </c>
      <c r="D279" s="29">
        <v>0</v>
      </c>
    </row>
    <row r="280" spans="3:4" x14ac:dyDescent="0.25">
      <c r="C280" t="s">
        <v>394</v>
      </c>
      <c r="D280" s="29">
        <v>0</v>
      </c>
    </row>
    <row r="281" spans="3:4" x14ac:dyDescent="0.25">
      <c r="C281" t="s">
        <v>209</v>
      </c>
      <c r="D281" s="29">
        <v>0</v>
      </c>
    </row>
    <row r="282" spans="3:4" x14ac:dyDescent="0.25">
      <c r="C282" t="s">
        <v>240</v>
      </c>
      <c r="D282" s="29">
        <v>0</v>
      </c>
    </row>
    <row r="283" spans="3:4" x14ac:dyDescent="0.25">
      <c r="C283" t="s">
        <v>211</v>
      </c>
      <c r="D283" s="29">
        <v>0</v>
      </c>
    </row>
    <row r="284" spans="3:4" x14ac:dyDescent="0.25">
      <c r="C284" t="s">
        <v>95</v>
      </c>
      <c r="D284" s="29">
        <v>0</v>
      </c>
    </row>
    <row r="285" spans="3:4" x14ac:dyDescent="0.25">
      <c r="C285" t="s">
        <v>213</v>
      </c>
      <c r="D285" s="29">
        <v>0</v>
      </c>
    </row>
    <row r="286" spans="3:4" x14ac:dyDescent="0.25">
      <c r="C286" t="s">
        <v>552</v>
      </c>
      <c r="D286" s="29">
        <v>0</v>
      </c>
    </row>
    <row r="287" spans="3:4" x14ac:dyDescent="0.25">
      <c r="C287" t="s">
        <v>441</v>
      </c>
      <c r="D287" s="29">
        <v>0</v>
      </c>
    </row>
    <row r="288" spans="3:4" x14ac:dyDescent="0.25">
      <c r="C288" t="s">
        <v>103</v>
      </c>
      <c r="D288" s="29">
        <v>0</v>
      </c>
    </row>
    <row r="289" spans="3:4" x14ac:dyDescent="0.25">
      <c r="C289" t="s">
        <v>217</v>
      </c>
      <c r="D289" s="29">
        <v>0</v>
      </c>
    </row>
    <row r="290" spans="3:4" x14ac:dyDescent="0.25">
      <c r="C290" t="s">
        <v>107</v>
      </c>
      <c r="D290" s="29">
        <v>0</v>
      </c>
    </row>
    <row r="291" spans="3:4" x14ac:dyDescent="0.25">
      <c r="C291" t="s">
        <v>219</v>
      </c>
      <c r="D291" s="29">
        <v>0</v>
      </c>
    </row>
    <row r="292" spans="3:4" x14ac:dyDescent="0.25">
      <c r="C292" t="s">
        <v>216</v>
      </c>
      <c r="D292" s="29">
        <v>0</v>
      </c>
    </row>
    <row r="293" spans="3:4" x14ac:dyDescent="0.25">
      <c r="C293" t="s">
        <v>221</v>
      </c>
      <c r="D293" s="29">
        <v>0</v>
      </c>
    </row>
    <row r="294" spans="3:4" x14ac:dyDescent="0.25">
      <c r="C294" t="s">
        <v>421</v>
      </c>
      <c r="D294" s="29">
        <v>0</v>
      </c>
    </row>
    <row r="295" spans="3:4" x14ac:dyDescent="0.25">
      <c r="C295" t="s">
        <v>223</v>
      </c>
      <c r="D295" s="29">
        <v>0</v>
      </c>
    </row>
    <row r="296" spans="3:4" x14ac:dyDescent="0.25">
      <c r="C296" t="s">
        <v>428</v>
      </c>
      <c r="D296" s="29">
        <v>0</v>
      </c>
    </row>
    <row r="297" spans="3:4" x14ac:dyDescent="0.25">
      <c r="C297" t="s">
        <v>225</v>
      </c>
      <c r="D297" s="29">
        <v>0</v>
      </c>
    </row>
    <row r="298" spans="3:4" x14ac:dyDescent="0.25">
      <c r="C298" t="s">
        <v>298</v>
      </c>
      <c r="D298" s="29">
        <v>0</v>
      </c>
    </row>
    <row r="299" spans="3:4" x14ac:dyDescent="0.25">
      <c r="C299" t="s">
        <v>227</v>
      </c>
      <c r="D299" s="29">
        <v>0</v>
      </c>
    </row>
    <row r="300" spans="3:4" x14ac:dyDescent="0.25">
      <c r="C300" t="s">
        <v>117</v>
      </c>
      <c r="D300" s="29">
        <v>0</v>
      </c>
    </row>
    <row r="301" spans="3:4" x14ac:dyDescent="0.25">
      <c r="C301" t="s">
        <v>229</v>
      </c>
      <c r="D301" s="29">
        <v>0</v>
      </c>
    </row>
    <row r="302" spans="3:4" x14ac:dyDescent="0.25">
      <c r="C302" t="s">
        <v>412</v>
      </c>
      <c r="D302" s="29">
        <v>0</v>
      </c>
    </row>
    <row r="303" spans="3:4" x14ac:dyDescent="0.25">
      <c r="C303" t="s">
        <v>231</v>
      </c>
      <c r="D303" s="29">
        <v>0</v>
      </c>
    </row>
    <row r="304" spans="3:4" x14ac:dyDescent="0.25">
      <c r="C304" t="s">
        <v>125</v>
      </c>
      <c r="D304" s="29">
        <v>0</v>
      </c>
    </row>
    <row r="305" spans="3:4" x14ac:dyDescent="0.25">
      <c r="C305" t="s">
        <v>233</v>
      </c>
      <c r="D305" s="29">
        <v>0</v>
      </c>
    </row>
    <row r="306" spans="3:4" x14ac:dyDescent="0.25">
      <c r="C306" t="s">
        <v>416</v>
      </c>
      <c r="D306" s="29">
        <v>0</v>
      </c>
    </row>
    <row r="307" spans="3:4" x14ac:dyDescent="0.25">
      <c r="C307" t="s">
        <v>235</v>
      </c>
      <c r="D307" s="29">
        <v>0</v>
      </c>
    </row>
    <row r="308" spans="3:4" x14ac:dyDescent="0.25">
      <c r="C308" t="s">
        <v>452</v>
      </c>
      <c r="D308" s="29">
        <v>0</v>
      </c>
    </row>
    <row r="309" spans="3:4" x14ac:dyDescent="0.25">
      <c r="C309" t="s">
        <v>237</v>
      </c>
      <c r="D309" s="29">
        <v>0</v>
      </c>
    </row>
    <row r="310" spans="3:4" x14ac:dyDescent="0.25">
      <c r="C310" t="s">
        <v>434</v>
      </c>
      <c r="D310" s="29">
        <v>0</v>
      </c>
    </row>
    <row r="311" spans="3:4" x14ac:dyDescent="0.25">
      <c r="C311" t="s">
        <v>239</v>
      </c>
      <c r="D311" s="29">
        <v>0</v>
      </c>
    </row>
    <row r="312" spans="3:4" x14ac:dyDescent="0.25">
      <c r="C312" t="s">
        <v>136</v>
      </c>
      <c r="D312" s="29">
        <v>0</v>
      </c>
    </row>
    <row r="313" spans="3:4" x14ac:dyDescent="0.25">
      <c r="C313" t="s">
        <v>241</v>
      </c>
      <c r="D313" s="29">
        <v>0</v>
      </c>
    </row>
    <row r="314" spans="3:4" x14ac:dyDescent="0.25">
      <c r="C314" t="s">
        <v>140</v>
      </c>
      <c r="D314" s="29">
        <v>0</v>
      </c>
    </row>
    <row r="315" spans="3:4" x14ac:dyDescent="0.25">
      <c r="C315" t="s">
        <v>243</v>
      </c>
      <c r="D315" s="29">
        <v>0</v>
      </c>
    </row>
    <row r="316" spans="3:4" x14ac:dyDescent="0.25">
      <c r="C316" t="s">
        <v>144</v>
      </c>
      <c r="D316" s="29">
        <v>0</v>
      </c>
    </row>
    <row r="317" spans="3:4" x14ac:dyDescent="0.25">
      <c r="C317" t="s">
        <v>245</v>
      </c>
      <c r="D317" s="29">
        <v>0</v>
      </c>
    </row>
    <row r="318" spans="3:4" x14ac:dyDescent="0.25">
      <c r="C318" t="s">
        <v>148</v>
      </c>
      <c r="D318" s="29">
        <v>0</v>
      </c>
    </row>
    <row r="319" spans="3:4" x14ac:dyDescent="0.25">
      <c r="C319" t="s">
        <v>247</v>
      </c>
      <c r="D319" s="29">
        <v>0</v>
      </c>
    </row>
    <row r="320" spans="3:4" x14ac:dyDescent="0.25">
      <c r="C320" t="s">
        <v>476</v>
      </c>
      <c r="D320" s="29">
        <v>0</v>
      </c>
    </row>
    <row r="321" spans="3:4" x14ac:dyDescent="0.25">
      <c r="C321" t="s">
        <v>249</v>
      </c>
      <c r="D321" s="29">
        <v>0</v>
      </c>
    </row>
    <row r="322" spans="3:4" x14ac:dyDescent="0.25">
      <c r="C322" t="s">
        <v>470</v>
      </c>
      <c r="D322" s="29">
        <v>0</v>
      </c>
    </row>
    <row r="323" spans="3:4" x14ac:dyDescent="0.25">
      <c r="C323" t="s">
        <v>440</v>
      </c>
      <c r="D323" s="29">
        <v>0</v>
      </c>
    </row>
    <row r="324" spans="3:4" x14ac:dyDescent="0.25">
      <c r="C324" t="s">
        <v>251</v>
      </c>
      <c r="D324" s="29">
        <v>0</v>
      </c>
    </row>
    <row r="325" spans="3:4" x14ac:dyDescent="0.25">
      <c r="C325" t="s">
        <v>287</v>
      </c>
      <c r="D325" s="29">
        <v>0</v>
      </c>
    </row>
    <row r="326" spans="3:4" x14ac:dyDescent="0.25">
      <c r="C326" t="s">
        <v>253</v>
      </c>
      <c r="D326" s="29">
        <v>0</v>
      </c>
    </row>
    <row r="327" spans="3:4" x14ac:dyDescent="0.25">
      <c r="C327" t="s">
        <v>490</v>
      </c>
      <c r="D327" s="29">
        <v>0</v>
      </c>
    </row>
    <row r="328" spans="3:4" x14ac:dyDescent="0.25">
      <c r="C328" t="s">
        <v>255</v>
      </c>
      <c r="D328" s="29">
        <v>0</v>
      </c>
    </row>
    <row r="329" spans="3:4" x14ac:dyDescent="0.25">
      <c r="C329" t="s">
        <v>494</v>
      </c>
      <c r="D329" s="29">
        <v>0</v>
      </c>
    </row>
    <row r="330" spans="3:4" x14ac:dyDescent="0.25">
      <c r="C330" t="s">
        <v>257</v>
      </c>
      <c r="D330" s="29">
        <v>0</v>
      </c>
    </row>
    <row r="331" spans="3:4" x14ac:dyDescent="0.25">
      <c r="C331" t="s">
        <v>498</v>
      </c>
      <c r="D331" s="29">
        <v>0</v>
      </c>
    </row>
    <row r="332" spans="3:4" x14ac:dyDescent="0.25">
      <c r="C332" t="s">
        <v>259</v>
      </c>
      <c r="D332" s="29">
        <v>0</v>
      </c>
    </row>
    <row r="333" spans="3:4" x14ac:dyDescent="0.25">
      <c r="C333" t="s">
        <v>502</v>
      </c>
      <c r="D333" s="29">
        <v>0</v>
      </c>
    </row>
    <row r="334" spans="3:4" x14ac:dyDescent="0.25">
      <c r="C334" t="s">
        <v>261</v>
      </c>
      <c r="D334" s="29">
        <v>0</v>
      </c>
    </row>
    <row r="335" spans="3:4" x14ac:dyDescent="0.25">
      <c r="C335" t="s">
        <v>506</v>
      </c>
      <c r="D335" s="29">
        <v>0</v>
      </c>
    </row>
    <row r="336" spans="3:4" x14ac:dyDescent="0.25">
      <c r="C336" t="s">
        <v>263</v>
      </c>
      <c r="D336" s="29">
        <v>0</v>
      </c>
    </row>
    <row r="337" spans="3:4" x14ac:dyDescent="0.25">
      <c r="C337" t="s">
        <v>510</v>
      </c>
      <c r="D337" s="29">
        <v>0</v>
      </c>
    </row>
    <row r="338" spans="3:4" x14ac:dyDescent="0.25">
      <c r="C338" t="s">
        <v>265</v>
      </c>
      <c r="D338" s="29">
        <v>0</v>
      </c>
    </row>
    <row r="339" spans="3:4" x14ac:dyDescent="0.25">
      <c r="C339" t="s">
        <v>514</v>
      </c>
      <c r="D339" s="29">
        <v>0</v>
      </c>
    </row>
    <row r="340" spans="3:4" x14ac:dyDescent="0.25">
      <c r="C340" t="s">
        <v>267</v>
      </c>
      <c r="D340" s="29">
        <v>0</v>
      </c>
    </row>
    <row r="341" spans="3:4" x14ac:dyDescent="0.25">
      <c r="C341" t="s">
        <v>518</v>
      </c>
      <c r="D341" s="29">
        <v>0</v>
      </c>
    </row>
    <row r="342" spans="3:4" x14ac:dyDescent="0.25">
      <c r="C342" t="s">
        <v>269</v>
      </c>
      <c r="D342" s="29">
        <v>0</v>
      </c>
    </row>
    <row r="343" spans="3:4" x14ac:dyDescent="0.25">
      <c r="C343" t="s">
        <v>522</v>
      </c>
      <c r="D343" s="29">
        <v>0</v>
      </c>
    </row>
    <row r="344" spans="3:4" x14ac:dyDescent="0.25">
      <c r="C344" t="s">
        <v>271</v>
      </c>
      <c r="D344" s="29">
        <v>0</v>
      </c>
    </row>
    <row r="345" spans="3:4" x14ac:dyDescent="0.25">
      <c r="C345" t="s">
        <v>526</v>
      </c>
      <c r="D345" s="29">
        <v>0</v>
      </c>
    </row>
    <row r="346" spans="3:4" x14ac:dyDescent="0.25">
      <c r="C346" t="s">
        <v>273</v>
      </c>
      <c r="D346" s="29">
        <v>0</v>
      </c>
    </row>
    <row r="347" spans="3:4" x14ac:dyDescent="0.25">
      <c r="C347" t="s">
        <v>446</v>
      </c>
      <c r="D347" s="29">
        <v>0</v>
      </c>
    </row>
    <row r="348" spans="3:4" x14ac:dyDescent="0.25">
      <c r="C348" t="s">
        <v>275</v>
      </c>
      <c r="D348" s="29">
        <v>0</v>
      </c>
    </row>
    <row r="349" spans="3:4" x14ac:dyDescent="0.25">
      <c r="C349" t="s">
        <v>163</v>
      </c>
      <c r="D349" s="29">
        <v>0</v>
      </c>
    </row>
    <row r="350" spans="3:4" x14ac:dyDescent="0.25">
      <c r="C350" t="s">
        <v>277</v>
      </c>
      <c r="D350" s="29">
        <v>0</v>
      </c>
    </row>
    <row r="351" spans="3:4" x14ac:dyDescent="0.25">
      <c r="C351" t="s">
        <v>167</v>
      </c>
      <c r="D351" s="29">
        <v>0</v>
      </c>
    </row>
    <row r="352" spans="3:4" x14ac:dyDescent="0.25">
      <c r="C352" t="s">
        <v>279</v>
      </c>
      <c r="D352" s="29">
        <v>0</v>
      </c>
    </row>
    <row r="353" spans="3:4" x14ac:dyDescent="0.25">
      <c r="C353" t="s">
        <v>171</v>
      </c>
      <c r="D353" s="29">
        <v>0</v>
      </c>
    </row>
    <row r="354" spans="3:4" x14ac:dyDescent="0.25">
      <c r="C354" t="s">
        <v>281</v>
      </c>
      <c r="D354" s="29">
        <v>0</v>
      </c>
    </row>
    <row r="355" spans="3:4" x14ac:dyDescent="0.25">
      <c r="C355" t="s">
        <v>175</v>
      </c>
      <c r="D355" s="29">
        <v>0</v>
      </c>
    </row>
    <row r="356" spans="3:4" x14ac:dyDescent="0.25">
      <c r="C356" t="s">
        <v>283</v>
      </c>
      <c r="D356" s="29">
        <v>0</v>
      </c>
    </row>
    <row r="357" spans="3:4" x14ac:dyDescent="0.25">
      <c r="C357" t="s">
        <v>179</v>
      </c>
      <c r="D357" s="29">
        <v>0</v>
      </c>
    </row>
    <row r="358" spans="3:4" x14ac:dyDescent="0.25">
      <c r="C358" t="s">
        <v>285</v>
      </c>
      <c r="D358" s="29">
        <v>0</v>
      </c>
    </row>
    <row r="359" spans="3:4" x14ac:dyDescent="0.25">
      <c r="C359" t="s">
        <v>554</v>
      </c>
      <c r="D359" s="29">
        <v>0</v>
      </c>
    </row>
    <row r="360" spans="3:4" x14ac:dyDescent="0.25">
      <c r="C360" t="s">
        <v>443</v>
      </c>
      <c r="D360" s="29">
        <v>0</v>
      </c>
    </row>
    <row r="361" spans="3:4" x14ac:dyDescent="0.25">
      <c r="C361" t="s">
        <v>507</v>
      </c>
      <c r="D361" s="29">
        <v>0</v>
      </c>
    </row>
    <row r="362" spans="3:4" x14ac:dyDescent="0.25">
      <c r="C362" t="s">
        <v>289</v>
      </c>
      <c r="D362" s="29">
        <v>0</v>
      </c>
    </row>
    <row r="363" spans="3:4" x14ac:dyDescent="0.25">
      <c r="C363" t="s">
        <v>511</v>
      </c>
      <c r="D363" s="29">
        <v>0</v>
      </c>
    </row>
    <row r="364" spans="3:4" x14ac:dyDescent="0.25">
      <c r="C364" t="s">
        <v>291</v>
      </c>
      <c r="D364" s="29">
        <v>0</v>
      </c>
    </row>
    <row r="365" spans="3:4" x14ac:dyDescent="0.25">
      <c r="C365" t="s">
        <v>515</v>
      </c>
      <c r="D365" s="29">
        <v>0</v>
      </c>
    </row>
    <row r="366" spans="3:4" x14ac:dyDescent="0.25">
      <c r="C366" t="s">
        <v>293</v>
      </c>
      <c r="D366" s="29">
        <v>0</v>
      </c>
    </row>
    <row r="367" spans="3:4" x14ac:dyDescent="0.25">
      <c r="C367" t="s">
        <v>519</v>
      </c>
      <c r="D367" s="29">
        <v>0</v>
      </c>
    </row>
    <row r="368" spans="3:4" x14ac:dyDescent="0.25">
      <c r="C368" t="s">
        <v>295</v>
      </c>
      <c r="D368" s="29">
        <v>0</v>
      </c>
    </row>
    <row r="369" spans="3:4" x14ac:dyDescent="0.25">
      <c r="C369" t="s">
        <v>523</v>
      </c>
      <c r="D369" s="29">
        <v>0</v>
      </c>
    </row>
    <row r="370" spans="3:4" x14ac:dyDescent="0.25">
      <c r="C370" t="s">
        <v>297</v>
      </c>
      <c r="D370" s="29">
        <v>0</v>
      </c>
    </row>
    <row r="371" spans="3:4" x14ac:dyDescent="0.25">
      <c r="C371" t="s">
        <v>534</v>
      </c>
      <c r="D371" s="29">
        <v>0</v>
      </c>
    </row>
    <row r="372" spans="3:4" x14ac:dyDescent="0.25">
      <c r="C372" t="s">
        <v>299</v>
      </c>
      <c r="D372" s="29">
        <v>0</v>
      </c>
    </row>
    <row r="373" spans="3:4" x14ac:dyDescent="0.25">
      <c r="C373" t="s">
        <v>538</v>
      </c>
      <c r="D373" s="29">
        <v>0</v>
      </c>
    </row>
    <row r="374" spans="3:4" x14ac:dyDescent="0.25">
      <c r="C374" t="s">
        <v>301</v>
      </c>
      <c r="D374" s="29">
        <v>0</v>
      </c>
    </row>
    <row r="375" spans="3:4" x14ac:dyDescent="0.25">
      <c r="C375" t="s">
        <v>388</v>
      </c>
      <c r="D375" s="29">
        <v>0</v>
      </c>
    </row>
    <row r="376" spans="3:4" x14ac:dyDescent="0.25">
      <c r="C376" t="s">
        <v>303</v>
      </c>
      <c r="D376" s="29">
        <v>0</v>
      </c>
    </row>
    <row r="377" spans="3:4" x14ac:dyDescent="0.25">
      <c r="C377" t="s">
        <v>553</v>
      </c>
      <c r="D377" s="29">
        <v>0</v>
      </c>
    </row>
    <row r="378" spans="3:4" x14ac:dyDescent="0.25">
      <c r="C378" t="s">
        <v>305</v>
      </c>
      <c r="D378" s="29">
        <v>0</v>
      </c>
    </row>
    <row r="379" spans="3:4" x14ac:dyDescent="0.25">
      <c r="C379" t="s">
        <v>557</v>
      </c>
      <c r="D379" s="29">
        <v>0</v>
      </c>
    </row>
    <row r="380" spans="3:4" x14ac:dyDescent="0.25">
      <c r="C380" t="s">
        <v>307</v>
      </c>
      <c r="D380" s="29">
        <v>0</v>
      </c>
    </row>
    <row r="381" spans="3:4" x14ac:dyDescent="0.25">
      <c r="C381" t="s">
        <v>364</v>
      </c>
      <c r="D381" s="29">
        <v>0</v>
      </c>
    </row>
    <row r="382" spans="3:4" x14ac:dyDescent="0.25">
      <c r="C382" t="s">
        <v>309</v>
      </c>
      <c r="D382" s="29">
        <v>0</v>
      </c>
    </row>
    <row r="383" spans="3:4" x14ac:dyDescent="0.25">
      <c r="C383" t="s">
        <v>366</v>
      </c>
      <c r="D383" s="29">
        <v>0</v>
      </c>
    </row>
    <row r="384" spans="3:4" x14ac:dyDescent="0.25">
      <c r="C384" t="s">
        <v>311</v>
      </c>
      <c r="D384" s="29">
        <v>0</v>
      </c>
    </row>
    <row r="385" spans="3:4" x14ac:dyDescent="0.25">
      <c r="C385" t="s">
        <v>368</v>
      </c>
      <c r="D385" s="29">
        <v>0</v>
      </c>
    </row>
    <row r="386" spans="3:4" x14ac:dyDescent="0.25">
      <c r="C386" t="s">
        <v>313</v>
      </c>
      <c r="D386" s="29">
        <v>0</v>
      </c>
    </row>
    <row r="387" spans="3:4" x14ac:dyDescent="0.25">
      <c r="C387" t="s">
        <v>370</v>
      </c>
      <c r="D387" s="29">
        <v>0</v>
      </c>
    </row>
    <row r="388" spans="3:4" x14ac:dyDescent="0.25">
      <c r="C388" t="s">
        <v>315</v>
      </c>
      <c r="D388" s="29">
        <v>0</v>
      </c>
    </row>
    <row r="389" spans="3:4" x14ac:dyDescent="0.25">
      <c r="C389" t="s">
        <v>372</v>
      </c>
      <c r="D389" s="29">
        <v>0</v>
      </c>
    </row>
    <row r="390" spans="3:4" x14ac:dyDescent="0.25">
      <c r="C390" t="s">
        <v>317</v>
      </c>
      <c r="D390" s="29">
        <v>0</v>
      </c>
    </row>
    <row r="391" spans="3:4" x14ac:dyDescent="0.25">
      <c r="C391" t="s">
        <v>374</v>
      </c>
      <c r="D391" s="29">
        <v>0</v>
      </c>
    </row>
    <row r="392" spans="3:4" x14ac:dyDescent="0.25">
      <c r="C392" t="s">
        <v>319</v>
      </c>
      <c r="D392" s="29">
        <v>0</v>
      </c>
    </row>
    <row r="393" spans="3:4" x14ac:dyDescent="0.25">
      <c r="C393" t="s">
        <v>288</v>
      </c>
      <c r="D393" s="29">
        <v>0</v>
      </c>
    </row>
    <row r="394" spans="3:4" x14ac:dyDescent="0.25">
      <c r="C394" t="s">
        <v>321</v>
      </c>
      <c r="D394" s="29">
        <v>0</v>
      </c>
    </row>
    <row r="395" spans="3:4" x14ac:dyDescent="0.25">
      <c r="C395" t="s">
        <v>378</v>
      </c>
      <c r="D395" s="29">
        <v>0</v>
      </c>
    </row>
    <row r="396" spans="3:4" x14ac:dyDescent="0.25">
      <c r="C396" t="s">
        <v>323</v>
      </c>
      <c r="D396" s="29">
        <v>0</v>
      </c>
    </row>
    <row r="397" spans="3:4" x14ac:dyDescent="0.25">
      <c r="C397" t="s">
        <v>380</v>
      </c>
      <c r="D397" s="29">
        <v>0</v>
      </c>
    </row>
    <row r="398" spans="3:4" x14ac:dyDescent="0.25">
      <c r="C398" t="s">
        <v>325</v>
      </c>
      <c r="D398" s="29">
        <v>0</v>
      </c>
    </row>
    <row r="399" spans="3:4" x14ac:dyDescent="0.25">
      <c r="C399" t="s">
        <v>382</v>
      </c>
      <c r="D399" s="29">
        <v>0</v>
      </c>
    </row>
    <row r="400" spans="3:4" x14ac:dyDescent="0.25">
      <c r="C400" t="s">
        <v>327</v>
      </c>
      <c r="D400" s="29">
        <v>0</v>
      </c>
    </row>
    <row r="401" spans="3:4" x14ac:dyDescent="0.25">
      <c r="C401" t="s">
        <v>238</v>
      </c>
      <c r="D401" s="29">
        <v>0</v>
      </c>
    </row>
    <row r="402" spans="3:4" x14ac:dyDescent="0.25">
      <c r="C402" t="s">
        <v>60</v>
      </c>
      <c r="D402" s="29">
        <v>0</v>
      </c>
    </row>
    <row r="403" spans="3:4" x14ac:dyDescent="0.25">
      <c r="C403" t="s">
        <v>82</v>
      </c>
      <c r="D403" s="29">
        <v>0</v>
      </c>
    </row>
    <row r="404" spans="3:4" x14ac:dyDescent="0.25">
      <c r="C404" t="s">
        <v>331</v>
      </c>
      <c r="D404" s="29">
        <v>0</v>
      </c>
    </row>
    <row r="405" spans="3:4" x14ac:dyDescent="0.25">
      <c r="C405" t="s">
        <v>84</v>
      </c>
      <c r="D405" s="29">
        <v>0</v>
      </c>
    </row>
    <row r="406" spans="3:4" x14ac:dyDescent="0.25">
      <c r="C406" t="s">
        <v>333</v>
      </c>
      <c r="D406" s="29">
        <v>0</v>
      </c>
    </row>
    <row r="407" spans="3:4" x14ac:dyDescent="0.25">
      <c r="C407" t="s">
        <v>86</v>
      </c>
      <c r="D407" s="29">
        <v>0</v>
      </c>
    </row>
    <row r="408" spans="3:4" x14ac:dyDescent="0.25">
      <c r="C408" t="s">
        <v>335</v>
      </c>
      <c r="D408" s="29">
        <v>0</v>
      </c>
    </row>
    <row r="409" spans="3:4" x14ac:dyDescent="0.25">
      <c r="C409" t="s">
        <v>88</v>
      </c>
      <c r="D409" s="29">
        <v>0</v>
      </c>
    </row>
    <row r="410" spans="3:4" x14ac:dyDescent="0.25">
      <c r="C410" t="s">
        <v>337</v>
      </c>
      <c r="D410" s="29">
        <v>0</v>
      </c>
    </row>
    <row r="411" spans="3:4" x14ac:dyDescent="0.25">
      <c r="C411" t="s">
        <v>290</v>
      </c>
      <c r="D411" s="29">
        <v>0</v>
      </c>
    </row>
    <row r="412" spans="3:4" x14ac:dyDescent="0.25">
      <c r="C412" t="s">
        <v>339</v>
      </c>
      <c r="D412" s="29">
        <v>0</v>
      </c>
    </row>
    <row r="413" spans="3:4" x14ac:dyDescent="0.25">
      <c r="C413" t="s">
        <v>200</v>
      </c>
      <c r="D413" s="29">
        <v>0</v>
      </c>
    </row>
    <row r="414" spans="3:4" x14ac:dyDescent="0.25">
      <c r="C414" t="s">
        <v>341</v>
      </c>
      <c r="D414" s="29">
        <v>0</v>
      </c>
    </row>
    <row r="415" spans="3:4" x14ac:dyDescent="0.25">
      <c r="C415" t="s">
        <v>292</v>
      </c>
      <c r="D415" s="29">
        <v>0</v>
      </c>
    </row>
    <row r="416" spans="3:4" x14ac:dyDescent="0.25">
      <c r="C416" t="s">
        <v>343</v>
      </c>
      <c r="D416" s="29">
        <v>0</v>
      </c>
    </row>
    <row r="417" spans="3:4" x14ac:dyDescent="0.25">
      <c r="C417" t="s">
        <v>400</v>
      </c>
      <c r="D417" s="29">
        <v>0</v>
      </c>
    </row>
    <row r="418" spans="3:4" x14ac:dyDescent="0.25">
      <c r="C418" t="s">
        <v>345</v>
      </c>
      <c r="D418" s="29">
        <v>0</v>
      </c>
    </row>
    <row r="419" spans="3:4" x14ac:dyDescent="0.25">
      <c r="C419" t="s">
        <v>402</v>
      </c>
      <c r="D419" s="29">
        <v>0</v>
      </c>
    </row>
    <row r="420" spans="3:4" x14ac:dyDescent="0.25">
      <c r="C420" t="s">
        <v>347</v>
      </c>
      <c r="D420" s="29">
        <v>0</v>
      </c>
    </row>
    <row r="421" spans="3:4" x14ac:dyDescent="0.25">
      <c r="C421" t="s">
        <v>398</v>
      </c>
      <c r="D421" s="29">
        <v>0</v>
      </c>
    </row>
    <row r="422" spans="3:4" x14ac:dyDescent="0.25">
      <c r="C422" t="s">
        <v>349</v>
      </c>
      <c r="D422" s="29">
        <v>0</v>
      </c>
    </row>
    <row r="423" spans="3:4" x14ac:dyDescent="0.25">
      <c r="C423" t="s">
        <v>98</v>
      </c>
      <c r="D423" s="29">
        <v>0</v>
      </c>
    </row>
    <row r="424" spans="3:4" x14ac:dyDescent="0.25">
      <c r="C424" t="s">
        <v>351</v>
      </c>
      <c r="D424" s="29">
        <v>0</v>
      </c>
    </row>
    <row r="425" spans="3:4" x14ac:dyDescent="0.25">
      <c r="C425" t="s">
        <v>100</v>
      </c>
      <c r="D425" s="29">
        <v>0</v>
      </c>
    </row>
    <row r="426" spans="3:4" x14ac:dyDescent="0.25">
      <c r="C426" t="s">
        <v>353</v>
      </c>
      <c r="D426" s="29">
        <v>0</v>
      </c>
    </row>
    <row r="427" spans="3:4" x14ac:dyDescent="0.25">
      <c r="C427" t="s">
        <v>296</v>
      </c>
      <c r="D427" s="29">
        <v>0</v>
      </c>
    </row>
    <row r="428" spans="3:4" x14ac:dyDescent="0.25">
      <c r="C428" t="s">
        <v>355</v>
      </c>
      <c r="D428" s="29">
        <v>0</v>
      </c>
    </row>
    <row r="429" spans="3:4" x14ac:dyDescent="0.25">
      <c r="C429" t="s">
        <v>104</v>
      </c>
      <c r="D429" s="29">
        <v>0</v>
      </c>
    </row>
    <row r="430" spans="3:4" x14ac:dyDescent="0.25">
      <c r="C430" t="s">
        <v>357</v>
      </c>
      <c r="D430" s="29">
        <v>0</v>
      </c>
    </row>
    <row r="431" spans="3:4" x14ac:dyDescent="0.25">
      <c r="C431" t="s">
        <v>106</v>
      </c>
      <c r="D431" s="29">
        <v>0</v>
      </c>
    </row>
    <row r="432" spans="3:4" x14ac:dyDescent="0.25">
      <c r="C432" t="s">
        <v>359</v>
      </c>
      <c r="D432" s="29">
        <v>0</v>
      </c>
    </row>
    <row r="433" spans="3:4" x14ac:dyDescent="0.25">
      <c r="C433" t="s">
        <v>406</v>
      </c>
      <c r="D433" s="29">
        <v>0</v>
      </c>
    </row>
    <row r="434" spans="3:4" x14ac:dyDescent="0.25">
      <c r="C434" t="s">
        <v>361</v>
      </c>
      <c r="D434" s="29">
        <v>0</v>
      </c>
    </row>
    <row r="435" spans="3:4" x14ac:dyDescent="0.25">
      <c r="C435" t="s">
        <v>418</v>
      </c>
      <c r="D435" s="29">
        <v>0</v>
      </c>
    </row>
    <row r="436" spans="3:4" x14ac:dyDescent="0.25">
      <c r="C436" t="s">
        <v>363</v>
      </c>
      <c r="D436" s="29">
        <v>0</v>
      </c>
    </row>
    <row r="437" spans="3:4" x14ac:dyDescent="0.25">
      <c r="C437" t="s">
        <v>420</v>
      </c>
      <c r="D437" s="29">
        <v>0</v>
      </c>
    </row>
    <row r="438" spans="3:4" x14ac:dyDescent="0.25">
      <c r="C438" t="s">
        <v>365</v>
      </c>
      <c r="D438" s="29">
        <v>0</v>
      </c>
    </row>
    <row r="439" spans="3:4" x14ac:dyDescent="0.25">
      <c r="C439" t="s">
        <v>242</v>
      </c>
      <c r="D439" s="29">
        <v>0</v>
      </c>
    </row>
    <row r="440" spans="3:4" x14ac:dyDescent="0.25">
      <c r="C440" t="s">
        <v>367</v>
      </c>
      <c r="D440" s="29">
        <v>0</v>
      </c>
    </row>
    <row r="441" spans="3:4" x14ac:dyDescent="0.25">
      <c r="C441" t="s">
        <v>326</v>
      </c>
      <c r="D441" s="29">
        <v>0</v>
      </c>
    </row>
    <row r="442" spans="3:4" x14ac:dyDescent="0.25">
      <c r="C442" t="s">
        <v>110</v>
      </c>
      <c r="D442" s="29">
        <v>0</v>
      </c>
    </row>
    <row r="443" spans="3:4" x14ac:dyDescent="0.25">
      <c r="C443" t="s">
        <v>369</v>
      </c>
      <c r="D443" s="29">
        <v>0</v>
      </c>
    </row>
    <row r="444" spans="3:4" x14ac:dyDescent="0.25">
      <c r="C444" t="s">
        <v>424</v>
      </c>
      <c r="D444" s="29">
        <v>0</v>
      </c>
    </row>
    <row r="445" spans="3:4" x14ac:dyDescent="0.25">
      <c r="C445" t="s">
        <v>371</v>
      </c>
      <c r="D445" s="29">
        <v>0</v>
      </c>
    </row>
    <row r="446" spans="3:4" x14ac:dyDescent="0.25">
      <c r="C446" t="s">
        <v>306</v>
      </c>
      <c r="D446" s="29">
        <v>0</v>
      </c>
    </row>
    <row r="447" spans="3:4" x14ac:dyDescent="0.25">
      <c r="C447" t="s">
        <v>373</v>
      </c>
      <c r="D447" s="29">
        <v>0</v>
      </c>
    </row>
    <row r="448" spans="3:4" x14ac:dyDescent="0.25">
      <c r="C448" t="s">
        <v>202</v>
      </c>
      <c r="D448" s="29">
        <v>0</v>
      </c>
    </row>
    <row r="449" spans="3:4" x14ac:dyDescent="0.25">
      <c r="C449" t="s">
        <v>375</v>
      </c>
      <c r="D449" s="29">
        <v>0</v>
      </c>
    </row>
    <row r="450" spans="3:4" x14ac:dyDescent="0.25">
      <c r="C450" t="s">
        <v>114</v>
      </c>
      <c r="D450" s="29">
        <v>0</v>
      </c>
    </row>
    <row r="451" spans="3:4" x14ac:dyDescent="0.25">
      <c r="C451" t="s">
        <v>377</v>
      </c>
      <c r="D451" s="29">
        <v>0</v>
      </c>
    </row>
    <row r="452" spans="3:4" x14ac:dyDescent="0.25">
      <c r="C452" t="s">
        <v>116</v>
      </c>
      <c r="D452" s="29">
        <v>0</v>
      </c>
    </row>
    <row r="453" spans="3:4" x14ac:dyDescent="0.25">
      <c r="C453" t="s">
        <v>379</v>
      </c>
      <c r="D453" s="29">
        <v>0</v>
      </c>
    </row>
    <row r="454" spans="3:4" x14ac:dyDescent="0.25">
      <c r="C454" t="s">
        <v>118</v>
      </c>
      <c r="D454" s="29">
        <v>0</v>
      </c>
    </row>
    <row r="455" spans="3:4" x14ac:dyDescent="0.25">
      <c r="C455" t="s">
        <v>381</v>
      </c>
      <c r="D455" s="29">
        <v>0</v>
      </c>
    </row>
    <row r="456" spans="3:4" x14ac:dyDescent="0.25">
      <c r="C456" t="s">
        <v>194</v>
      </c>
      <c r="D456" s="29">
        <v>0</v>
      </c>
    </row>
    <row r="457" spans="3:4" x14ac:dyDescent="0.25">
      <c r="C457" t="s">
        <v>383</v>
      </c>
      <c r="D457" s="29">
        <v>0</v>
      </c>
    </row>
    <row r="458" spans="3:4" x14ac:dyDescent="0.25">
      <c r="C458" t="s">
        <v>122</v>
      </c>
      <c r="D458" s="29">
        <v>0</v>
      </c>
    </row>
    <row r="459" spans="3:4" x14ac:dyDescent="0.25">
      <c r="C459" t="s">
        <v>385</v>
      </c>
      <c r="D459" s="29">
        <v>0</v>
      </c>
    </row>
    <row r="460" spans="3:4" x14ac:dyDescent="0.25">
      <c r="C460" t="s">
        <v>124</v>
      </c>
      <c r="D460" s="29">
        <v>0</v>
      </c>
    </row>
    <row r="461" spans="3:4" x14ac:dyDescent="0.25">
      <c r="C461" t="s">
        <v>387</v>
      </c>
      <c r="D461" s="29">
        <v>0</v>
      </c>
    </row>
    <row r="462" spans="3:4" x14ac:dyDescent="0.25">
      <c r="C462" t="s">
        <v>126</v>
      </c>
      <c r="D462" s="29">
        <v>0</v>
      </c>
    </row>
    <row r="463" spans="3:4" x14ac:dyDescent="0.25">
      <c r="C463" t="s">
        <v>389</v>
      </c>
      <c r="D463" s="29">
        <v>0</v>
      </c>
    </row>
    <row r="464" spans="3:4" x14ac:dyDescent="0.25">
      <c r="C464" t="s">
        <v>244</v>
      </c>
      <c r="D464" s="29">
        <v>0</v>
      </c>
    </row>
    <row r="465" spans="3:4" x14ac:dyDescent="0.25">
      <c r="C465" t="s">
        <v>391</v>
      </c>
      <c r="D465" s="29">
        <v>0</v>
      </c>
    </row>
    <row r="466" spans="3:4" x14ac:dyDescent="0.25">
      <c r="C466" t="s">
        <v>308</v>
      </c>
      <c r="D466" s="29">
        <v>0</v>
      </c>
    </row>
    <row r="467" spans="3:4" x14ac:dyDescent="0.25">
      <c r="C467" t="s">
        <v>393</v>
      </c>
      <c r="D467" s="29">
        <v>0</v>
      </c>
    </row>
    <row r="468" spans="3:4" x14ac:dyDescent="0.25">
      <c r="C468" t="s">
        <v>252</v>
      </c>
      <c r="D468" s="29">
        <v>0</v>
      </c>
    </row>
    <row r="469" spans="3:4" x14ac:dyDescent="0.25">
      <c r="C469" t="s">
        <v>395</v>
      </c>
      <c r="D469" s="29">
        <v>0</v>
      </c>
    </row>
    <row r="470" spans="3:4" x14ac:dyDescent="0.25">
      <c r="C470" t="s">
        <v>318</v>
      </c>
      <c r="D470" s="29">
        <v>0</v>
      </c>
    </row>
    <row r="471" spans="3:4" x14ac:dyDescent="0.25">
      <c r="C471" t="s">
        <v>397</v>
      </c>
      <c r="D471" s="29">
        <v>0</v>
      </c>
    </row>
    <row r="472" spans="3:4" x14ac:dyDescent="0.25">
      <c r="C472" t="s">
        <v>131</v>
      </c>
      <c r="D472" s="29">
        <v>0</v>
      </c>
    </row>
    <row r="473" spans="3:4" x14ac:dyDescent="0.25">
      <c r="C473" t="s">
        <v>399</v>
      </c>
      <c r="D473" s="29">
        <v>0</v>
      </c>
    </row>
    <row r="474" spans="3:4" x14ac:dyDescent="0.25">
      <c r="C474" t="s">
        <v>248</v>
      </c>
      <c r="D474" s="29">
        <v>0</v>
      </c>
    </row>
    <row r="475" spans="3:4" x14ac:dyDescent="0.25">
      <c r="C475" t="s">
        <v>401</v>
      </c>
      <c r="D475" s="29">
        <v>0</v>
      </c>
    </row>
    <row r="476" spans="3:4" x14ac:dyDescent="0.25">
      <c r="C476" t="s">
        <v>436</v>
      </c>
      <c r="D476" s="29">
        <v>0</v>
      </c>
    </row>
    <row r="477" spans="3:4" x14ac:dyDescent="0.25">
      <c r="C477" t="s">
        <v>403</v>
      </c>
      <c r="D477" s="29">
        <v>0</v>
      </c>
    </row>
    <row r="478" spans="3:4" x14ac:dyDescent="0.25">
      <c r="C478" t="s">
        <v>137</v>
      </c>
      <c r="D478" s="29">
        <v>0</v>
      </c>
    </row>
    <row r="479" spans="3:4" x14ac:dyDescent="0.25">
      <c r="C479" t="s">
        <v>405</v>
      </c>
      <c r="D479" s="29">
        <v>0</v>
      </c>
    </row>
    <row r="480" spans="3:4" x14ac:dyDescent="0.25">
      <c r="C480" t="s">
        <v>139</v>
      </c>
      <c r="D480" s="29">
        <v>0</v>
      </c>
    </row>
    <row r="481" spans="3:4" x14ac:dyDescent="0.25">
      <c r="C481" t="s">
        <v>407</v>
      </c>
      <c r="D481" s="29">
        <v>0</v>
      </c>
    </row>
    <row r="482" spans="3:4" x14ac:dyDescent="0.25">
      <c r="C482" t="s">
        <v>141</v>
      </c>
      <c r="D482" s="29">
        <v>0</v>
      </c>
    </row>
    <row r="483" spans="3:4" x14ac:dyDescent="0.25">
      <c r="C483" t="s">
        <v>409</v>
      </c>
      <c r="D483" s="29">
        <v>0</v>
      </c>
    </row>
    <row r="484" spans="3:4" x14ac:dyDescent="0.25">
      <c r="C484" t="s">
        <v>143</v>
      </c>
      <c r="D484" s="29">
        <v>0</v>
      </c>
    </row>
    <row r="485" spans="3:4" x14ac:dyDescent="0.25">
      <c r="C485" t="s">
        <v>411</v>
      </c>
      <c r="D485" s="29">
        <v>0</v>
      </c>
    </row>
    <row r="486" spans="3:4" x14ac:dyDescent="0.25">
      <c r="C486" t="s">
        <v>145</v>
      </c>
      <c r="D486" s="29">
        <v>0</v>
      </c>
    </row>
    <row r="487" spans="3:4" x14ac:dyDescent="0.25">
      <c r="C487" t="s">
        <v>413</v>
      </c>
      <c r="D487" s="29">
        <v>0</v>
      </c>
    </row>
    <row r="488" spans="3:4" x14ac:dyDescent="0.25">
      <c r="C488" t="s">
        <v>147</v>
      </c>
      <c r="D488" s="29">
        <v>0</v>
      </c>
    </row>
    <row r="489" spans="3:4" x14ac:dyDescent="0.25">
      <c r="C489" t="s">
        <v>415</v>
      </c>
      <c r="D489" s="29">
        <v>0</v>
      </c>
    </row>
    <row r="490" spans="3:4" x14ac:dyDescent="0.25">
      <c r="C490" t="s">
        <v>310</v>
      </c>
      <c r="D490" s="29">
        <v>0</v>
      </c>
    </row>
    <row r="491" spans="3:4" x14ac:dyDescent="0.25">
      <c r="C491" t="s">
        <v>417</v>
      </c>
      <c r="D491" s="29">
        <v>0</v>
      </c>
    </row>
    <row r="492" spans="3:4" x14ac:dyDescent="0.25">
      <c r="C492" t="s">
        <v>218</v>
      </c>
      <c r="D492" s="29">
        <v>0</v>
      </c>
    </row>
    <row r="493" spans="3:4" x14ac:dyDescent="0.25">
      <c r="C493" t="s">
        <v>419</v>
      </c>
      <c r="D493" s="29">
        <v>0</v>
      </c>
    </row>
    <row r="494" spans="3:4" x14ac:dyDescent="0.25">
      <c r="C494" t="s">
        <v>330</v>
      </c>
      <c r="D494" s="29">
        <v>0</v>
      </c>
    </row>
    <row r="495" spans="3:4" x14ac:dyDescent="0.25">
      <c r="C495" t="s">
        <v>425</v>
      </c>
      <c r="D495" s="29">
        <v>0</v>
      </c>
    </row>
    <row r="496" spans="3:4" x14ac:dyDescent="0.25">
      <c r="C496" t="s">
        <v>196</v>
      </c>
      <c r="D496" s="29">
        <v>0</v>
      </c>
    </row>
    <row r="497" spans="3:4" x14ac:dyDescent="0.25">
      <c r="C497" t="s">
        <v>427</v>
      </c>
      <c r="D497" s="29">
        <v>0</v>
      </c>
    </row>
    <row r="498" spans="3:4" x14ac:dyDescent="0.25">
      <c r="C498" t="s">
        <v>312</v>
      </c>
      <c r="D498" s="29">
        <v>0</v>
      </c>
    </row>
    <row r="499" spans="3:4" x14ac:dyDescent="0.25">
      <c r="C499" t="s">
        <v>429</v>
      </c>
      <c r="D499" s="29">
        <v>0</v>
      </c>
    </row>
    <row r="500" spans="3:4" x14ac:dyDescent="0.25">
      <c r="C500" t="s">
        <v>155</v>
      </c>
      <c r="D500" s="29">
        <v>0</v>
      </c>
    </row>
    <row r="501" spans="3:4" x14ac:dyDescent="0.25">
      <c r="C501" t="s">
        <v>431</v>
      </c>
      <c r="D501" s="29">
        <v>0</v>
      </c>
    </row>
    <row r="502" spans="3:4" x14ac:dyDescent="0.25">
      <c r="C502" t="s">
        <v>215</v>
      </c>
      <c r="D502" s="29">
        <v>0</v>
      </c>
    </row>
    <row r="503" spans="3:4" x14ac:dyDescent="0.25">
      <c r="C503" t="s">
        <v>260</v>
      </c>
      <c r="D503" s="29">
        <v>0</v>
      </c>
    </row>
    <row r="504" spans="3:4" x14ac:dyDescent="0.25">
      <c r="C504" t="s">
        <v>314</v>
      </c>
      <c r="D504" s="29">
        <v>0</v>
      </c>
    </row>
    <row r="505" spans="3:4" x14ac:dyDescent="0.25">
      <c r="C505" t="s">
        <v>435</v>
      </c>
      <c r="D505" s="29">
        <v>0</v>
      </c>
    </row>
    <row r="506" spans="3:4" x14ac:dyDescent="0.25">
      <c r="C506" t="s">
        <v>336</v>
      </c>
      <c r="D506" s="29">
        <v>0</v>
      </c>
    </row>
    <row r="507" spans="3:4" x14ac:dyDescent="0.25">
      <c r="C507" t="s">
        <v>437</v>
      </c>
      <c r="D507" s="29">
        <v>0</v>
      </c>
    </row>
    <row r="508" spans="3:4" x14ac:dyDescent="0.25">
      <c r="C508" t="s">
        <v>262</v>
      </c>
      <c r="D508" s="29">
        <v>0</v>
      </c>
    </row>
    <row r="509" spans="3:4" x14ac:dyDescent="0.25">
      <c r="C509" t="s">
        <v>62</v>
      </c>
      <c r="D509" s="29">
        <v>0</v>
      </c>
    </row>
    <row r="510" spans="3:4" x14ac:dyDescent="0.25">
      <c r="C510" t="s">
        <v>338</v>
      </c>
      <c r="D510" s="29">
        <v>0</v>
      </c>
    </row>
    <row r="511" spans="3:4" x14ac:dyDescent="0.25">
      <c r="C511" t="s">
        <v>286</v>
      </c>
      <c r="D511" s="29">
        <v>0</v>
      </c>
    </row>
    <row r="512" spans="3:4" x14ac:dyDescent="0.25">
      <c r="C512" t="s">
        <v>206</v>
      </c>
      <c r="D512" s="29">
        <v>0</v>
      </c>
    </row>
    <row r="513" spans="3:4" x14ac:dyDescent="0.25">
      <c r="C513" t="s">
        <v>386</v>
      </c>
      <c r="D513" s="29">
        <v>0</v>
      </c>
    </row>
    <row r="514" spans="3:4" x14ac:dyDescent="0.25">
      <c r="C514" t="s">
        <v>340</v>
      </c>
      <c r="D514" s="29">
        <v>0</v>
      </c>
    </row>
    <row r="515" spans="3:4" x14ac:dyDescent="0.25">
      <c r="C515" t="s">
        <v>212</v>
      </c>
      <c r="D515" s="29">
        <v>0</v>
      </c>
    </row>
    <row r="516" spans="3:4" x14ac:dyDescent="0.25">
      <c r="C516" t="s">
        <v>264</v>
      </c>
      <c r="D516" s="29">
        <v>0</v>
      </c>
    </row>
    <row r="517" spans="3:4" x14ac:dyDescent="0.25">
      <c r="C517" t="s">
        <v>447</v>
      </c>
      <c r="D517" s="29">
        <v>0</v>
      </c>
    </row>
    <row r="518" spans="3:4" x14ac:dyDescent="0.25">
      <c r="C518" t="s">
        <v>342</v>
      </c>
      <c r="D518" s="29">
        <v>0</v>
      </c>
    </row>
    <row r="519" spans="3:4" x14ac:dyDescent="0.25">
      <c r="C519" t="s">
        <v>449</v>
      </c>
      <c r="D519" s="29">
        <v>0</v>
      </c>
    </row>
    <row r="520" spans="3:4" x14ac:dyDescent="0.25">
      <c r="C520" t="s">
        <v>226</v>
      </c>
      <c r="D520" s="29">
        <v>0</v>
      </c>
    </row>
    <row r="521" spans="3:4" x14ac:dyDescent="0.25">
      <c r="C521" t="s">
        <v>451</v>
      </c>
      <c r="D521" s="29">
        <v>0</v>
      </c>
    </row>
    <row r="522" spans="3:4" x14ac:dyDescent="0.25">
      <c r="C522" t="s">
        <v>344</v>
      </c>
      <c r="D522" s="29">
        <v>0</v>
      </c>
    </row>
    <row r="523" spans="3:4" x14ac:dyDescent="0.25">
      <c r="C523" t="s">
        <v>453</v>
      </c>
      <c r="D523" s="29">
        <v>0</v>
      </c>
    </row>
    <row r="524" spans="3:4" x14ac:dyDescent="0.25">
      <c r="C524" t="s">
        <v>266</v>
      </c>
      <c r="D524" s="29">
        <v>0</v>
      </c>
    </row>
    <row r="525" spans="3:4" x14ac:dyDescent="0.25">
      <c r="C525" t="s">
        <v>455</v>
      </c>
      <c r="D525" s="29">
        <v>0</v>
      </c>
    </row>
    <row r="526" spans="3:4" x14ac:dyDescent="0.25">
      <c r="C526" t="s">
        <v>346</v>
      </c>
      <c r="D526" s="29">
        <v>0</v>
      </c>
    </row>
    <row r="527" spans="3:4" x14ac:dyDescent="0.25">
      <c r="C527" t="s">
        <v>457</v>
      </c>
      <c r="D527" s="29">
        <v>0</v>
      </c>
    </row>
    <row r="528" spans="3:4" x14ac:dyDescent="0.25">
      <c r="C528" t="s">
        <v>192</v>
      </c>
      <c r="D528" s="29">
        <v>0</v>
      </c>
    </row>
    <row r="529" spans="3:4" x14ac:dyDescent="0.25">
      <c r="C529" t="s">
        <v>459</v>
      </c>
      <c r="D529" s="29">
        <v>0</v>
      </c>
    </row>
    <row r="530" spans="3:4" x14ac:dyDescent="0.25">
      <c r="C530" t="s">
        <v>348</v>
      </c>
      <c r="D530" s="29">
        <v>0</v>
      </c>
    </row>
    <row r="531" spans="3:4" x14ac:dyDescent="0.25">
      <c r="C531" t="s">
        <v>461</v>
      </c>
      <c r="D531" s="29">
        <v>0</v>
      </c>
    </row>
    <row r="532" spans="3:4" x14ac:dyDescent="0.25">
      <c r="C532" t="s">
        <v>268</v>
      </c>
      <c r="D532" s="29">
        <v>0</v>
      </c>
    </row>
    <row r="533" spans="3:4" x14ac:dyDescent="0.25">
      <c r="C533" t="s">
        <v>463</v>
      </c>
      <c r="D533" s="29">
        <v>0</v>
      </c>
    </row>
    <row r="534" spans="3:4" x14ac:dyDescent="0.25">
      <c r="C534" t="s">
        <v>350</v>
      </c>
      <c r="D534" s="29">
        <v>0</v>
      </c>
    </row>
    <row r="535" spans="3:4" x14ac:dyDescent="0.25">
      <c r="C535" t="s">
        <v>465</v>
      </c>
      <c r="D535" s="29">
        <v>0</v>
      </c>
    </row>
    <row r="536" spans="3:4" x14ac:dyDescent="0.25">
      <c r="C536" t="s">
        <v>228</v>
      </c>
      <c r="D536" s="29">
        <v>0</v>
      </c>
    </row>
    <row r="537" spans="3:4" x14ac:dyDescent="0.25">
      <c r="C537" t="s">
        <v>467</v>
      </c>
      <c r="D537" s="29">
        <v>0</v>
      </c>
    </row>
    <row r="538" spans="3:4" x14ac:dyDescent="0.25">
      <c r="C538" t="s">
        <v>352</v>
      </c>
      <c r="D538" s="29">
        <v>0</v>
      </c>
    </row>
    <row r="539" spans="3:4" x14ac:dyDescent="0.25">
      <c r="C539" t="s">
        <v>469</v>
      </c>
      <c r="D539" s="29">
        <v>0</v>
      </c>
    </row>
    <row r="540" spans="3:4" x14ac:dyDescent="0.25">
      <c r="C540" t="s">
        <v>270</v>
      </c>
      <c r="D540" s="29">
        <v>0</v>
      </c>
    </row>
    <row r="541" spans="3:4" x14ac:dyDescent="0.25">
      <c r="C541" t="s">
        <v>471</v>
      </c>
      <c r="D541" s="29">
        <v>0</v>
      </c>
    </row>
    <row r="542" spans="3:4" x14ac:dyDescent="0.25">
      <c r="C542" t="s">
        <v>354</v>
      </c>
      <c r="D542" s="29">
        <v>0</v>
      </c>
    </row>
    <row r="543" spans="3:4" x14ac:dyDescent="0.25">
      <c r="C543" t="s">
        <v>473</v>
      </c>
      <c r="D543" s="29">
        <v>0</v>
      </c>
    </row>
    <row r="544" spans="3:4" x14ac:dyDescent="0.25">
      <c r="C544" t="s">
        <v>208</v>
      </c>
      <c r="D544" s="29">
        <v>0</v>
      </c>
    </row>
    <row r="545" spans="3:4" x14ac:dyDescent="0.25">
      <c r="C545" t="s">
        <v>475</v>
      </c>
      <c r="D545" s="29">
        <v>0</v>
      </c>
    </row>
    <row r="546" spans="3:4" x14ac:dyDescent="0.25">
      <c r="C546" t="s">
        <v>356</v>
      </c>
      <c r="D546" s="29">
        <v>0</v>
      </c>
    </row>
    <row r="547" spans="3:4" x14ac:dyDescent="0.25">
      <c r="C547" t="s">
        <v>477</v>
      </c>
      <c r="D547" s="29">
        <v>0</v>
      </c>
    </row>
    <row r="548" spans="3:4" x14ac:dyDescent="0.25">
      <c r="C548" t="s">
        <v>190</v>
      </c>
      <c r="D548" s="29">
        <v>0</v>
      </c>
    </row>
    <row r="549" spans="3:4" x14ac:dyDescent="0.25">
      <c r="C549" t="s">
        <v>479</v>
      </c>
      <c r="D549" s="29">
        <v>0</v>
      </c>
    </row>
    <row r="550" spans="3:4" x14ac:dyDescent="0.25">
      <c r="C550" t="s">
        <v>316</v>
      </c>
      <c r="D550" s="29">
        <v>0</v>
      </c>
    </row>
    <row r="551" spans="3:4" x14ac:dyDescent="0.25">
      <c r="C551" t="s">
        <v>481</v>
      </c>
      <c r="D551" s="29">
        <v>0</v>
      </c>
    </row>
    <row r="552" spans="3:4" x14ac:dyDescent="0.25">
      <c r="C552" t="s">
        <v>220</v>
      </c>
      <c r="D552" s="29">
        <v>0</v>
      </c>
    </row>
    <row r="553" spans="3:4" x14ac:dyDescent="0.25">
      <c r="C553" t="s">
        <v>483</v>
      </c>
      <c r="D553" s="29">
        <v>0</v>
      </c>
    </row>
    <row r="554" spans="3:4" x14ac:dyDescent="0.25">
      <c r="C554" t="s">
        <v>320</v>
      </c>
      <c r="D554" s="29">
        <v>0</v>
      </c>
    </row>
    <row r="555" spans="3:4" x14ac:dyDescent="0.25">
      <c r="C555" t="s">
        <v>485</v>
      </c>
      <c r="D555" s="29">
        <v>0</v>
      </c>
    </row>
    <row r="556" spans="3:4" x14ac:dyDescent="0.25">
      <c r="C556" t="s">
        <v>458</v>
      </c>
      <c r="D556" s="29">
        <v>0</v>
      </c>
    </row>
    <row r="557" spans="3:4" x14ac:dyDescent="0.25">
      <c r="C557" t="s">
        <v>487</v>
      </c>
      <c r="D557" s="29">
        <v>0</v>
      </c>
    </row>
    <row r="558" spans="3:4" x14ac:dyDescent="0.25">
      <c r="C558" t="s">
        <v>460</v>
      </c>
      <c r="D558" s="29">
        <v>0</v>
      </c>
    </row>
    <row r="559" spans="3:4" x14ac:dyDescent="0.25">
      <c r="C559" t="s">
        <v>489</v>
      </c>
      <c r="D559" s="29">
        <v>0</v>
      </c>
    </row>
    <row r="560" spans="3:4" x14ac:dyDescent="0.25">
      <c r="C560" t="s">
        <v>322</v>
      </c>
      <c r="D560" s="29">
        <v>0</v>
      </c>
    </row>
    <row r="561" spans="3:4" x14ac:dyDescent="0.25">
      <c r="C561" t="s">
        <v>491</v>
      </c>
      <c r="D561" s="29">
        <v>0</v>
      </c>
    </row>
    <row r="562" spans="3:4" x14ac:dyDescent="0.25">
      <c r="C562" t="s">
        <v>174</v>
      </c>
      <c r="D562" s="29">
        <v>0</v>
      </c>
    </row>
    <row r="563" spans="3:4" x14ac:dyDescent="0.25">
      <c r="C563" t="s">
        <v>493</v>
      </c>
      <c r="D563" s="29">
        <v>0</v>
      </c>
    </row>
    <row r="564" spans="3:4" x14ac:dyDescent="0.25">
      <c r="C564" t="s">
        <v>176</v>
      </c>
      <c r="D564" s="29">
        <v>0</v>
      </c>
    </row>
    <row r="565" spans="3:4" x14ac:dyDescent="0.25">
      <c r="C565" t="s">
        <v>495</v>
      </c>
      <c r="D565" s="29">
        <v>0</v>
      </c>
    </row>
    <row r="566" spans="3:4" x14ac:dyDescent="0.25">
      <c r="C566" t="s">
        <v>178</v>
      </c>
      <c r="D566" s="29">
        <v>0</v>
      </c>
    </row>
    <row r="567" spans="3:4" x14ac:dyDescent="0.25">
      <c r="C567" t="s">
        <v>497</v>
      </c>
      <c r="D567" s="29">
        <v>0</v>
      </c>
    </row>
    <row r="568" spans="3:4" x14ac:dyDescent="0.25">
      <c r="C568" t="s">
        <v>204</v>
      </c>
      <c r="D568" s="29">
        <v>0</v>
      </c>
    </row>
    <row r="569" spans="3:4" x14ac:dyDescent="0.25">
      <c r="C569" t="s">
        <v>499</v>
      </c>
      <c r="D569" s="29">
        <v>0</v>
      </c>
    </row>
    <row r="570" spans="3:4" x14ac:dyDescent="0.25">
      <c r="C570" t="s">
        <v>324</v>
      </c>
      <c r="D570" s="29">
        <v>0</v>
      </c>
    </row>
    <row r="571" spans="3:4" x14ac:dyDescent="0.25">
      <c r="C571" t="s">
        <v>501</v>
      </c>
      <c r="D571" s="29">
        <v>0</v>
      </c>
    </row>
    <row r="572" spans="3:4" x14ac:dyDescent="0.25">
      <c r="C572" t="s">
        <v>468</v>
      </c>
      <c r="D572" s="29">
        <v>0</v>
      </c>
    </row>
    <row r="573" spans="3:4" x14ac:dyDescent="0.25">
      <c r="C573" t="s">
        <v>466</v>
      </c>
      <c r="D573" s="29">
        <v>0</v>
      </c>
    </row>
    <row r="574" spans="3:4" x14ac:dyDescent="0.25">
      <c r="C574" t="s">
        <v>503</v>
      </c>
      <c r="D574" s="29">
        <v>0</v>
      </c>
    </row>
    <row r="575" spans="3:4" x14ac:dyDescent="0.25">
      <c r="C575" t="s">
        <v>505</v>
      </c>
      <c r="D575" s="29">
        <v>0</v>
      </c>
    </row>
    <row r="576" spans="3:4" x14ac:dyDescent="0.25">
      <c r="C576" t="s">
        <v>559</v>
      </c>
      <c r="D576" s="29">
        <v>0</v>
      </c>
    </row>
    <row r="577" spans="3:4" x14ac:dyDescent="0.25">
      <c r="C577" t="s">
        <v>560</v>
      </c>
      <c r="D577" s="29">
        <v>0</v>
      </c>
    </row>
    <row r="578" spans="3:4" x14ac:dyDescent="0.25">
      <c r="C578" t="s">
        <v>561</v>
      </c>
      <c r="D578" s="29">
        <v>0</v>
      </c>
    </row>
    <row r="579" spans="3:4" x14ac:dyDescent="0.25">
      <c r="C579" t="s">
        <v>562</v>
      </c>
      <c r="D579" s="29">
        <v>0</v>
      </c>
    </row>
    <row r="580" spans="3:4" x14ac:dyDescent="0.25">
      <c r="C580" t="s">
        <v>563</v>
      </c>
      <c r="D580" s="29">
        <v>0</v>
      </c>
    </row>
  </sheetData>
  <pageMargins left="0.7" right="0.7" top="0.75" bottom="0.75" header="0.3" footer="0.3"/>
  <pageSetup orientation="portrait" r:id="rId1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417059-20CE-4F84-AF41-3ADC601F91C6}">
  <sheetPr>
    <pageSetUpPr fitToPage="1"/>
  </sheetPr>
  <dimension ref="C13"/>
  <sheetViews>
    <sheetView showGridLines="0" showRowColHeaders="0" workbookViewId="0">
      <selection activeCell="P2" sqref="P2"/>
    </sheetView>
  </sheetViews>
  <sheetFormatPr defaultRowHeight="15" x14ac:dyDescent="0.25"/>
  <sheetData>
    <row r="13" spans="3:3" x14ac:dyDescent="0.25">
      <c r="C13" s="25"/>
    </row>
  </sheetData>
  <pageMargins left="0.7" right="0.7" top="0.75" bottom="0.75" header="0.3" footer="0.3"/>
  <pageSetup paperSize="8" scale="9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16</xdr:col>
                    <xdr:colOff>133350</xdr:colOff>
                    <xdr:row>0</xdr:row>
                    <xdr:rowOff>180975</xdr:rowOff>
                  </from>
                  <to>
                    <xdr:col>17</xdr:col>
                    <xdr:colOff>542925</xdr:colOff>
                    <xdr:row>2</xdr:row>
                    <xdr:rowOff>9525</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17</xdr:col>
                    <xdr:colOff>485775</xdr:colOff>
                    <xdr:row>0</xdr:row>
                    <xdr:rowOff>180975</xdr:rowOff>
                  </from>
                  <to>
                    <xdr:col>19</xdr:col>
                    <xdr:colOff>285750</xdr:colOff>
                    <xdr:row>2</xdr:row>
                    <xdr:rowOff>9525</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19</xdr:col>
                    <xdr:colOff>66675</xdr:colOff>
                    <xdr:row>0</xdr:row>
                    <xdr:rowOff>180975</xdr:rowOff>
                  </from>
                  <to>
                    <xdr:col>20</xdr:col>
                    <xdr:colOff>476250</xdr:colOff>
                    <xdr:row>2</xdr:row>
                    <xdr:rowOff>9525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4825E-0A59-452F-B7A1-450463A7DD9B}">
  <dimension ref="C13"/>
  <sheetViews>
    <sheetView showGridLines="0" showRowColHeaders="0" workbookViewId="0">
      <selection activeCell="E15" sqref="E15"/>
    </sheetView>
  </sheetViews>
  <sheetFormatPr defaultRowHeight="15" x14ac:dyDescent="0.25"/>
  <sheetData>
    <row r="13" spans="3:3" x14ac:dyDescent="0.25">
      <c r="C13" s="2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16</xdr:col>
                    <xdr:colOff>133350</xdr:colOff>
                    <xdr:row>0</xdr:row>
                    <xdr:rowOff>180975</xdr:rowOff>
                  </from>
                  <to>
                    <xdr:col>17</xdr:col>
                    <xdr:colOff>542925</xdr:colOff>
                    <xdr:row>2</xdr:row>
                    <xdr:rowOff>9525</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17</xdr:col>
                    <xdr:colOff>485775</xdr:colOff>
                    <xdr:row>0</xdr:row>
                    <xdr:rowOff>180975</xdr:rowOff>
                  </from>
                  <to>
                    <xdr:col>19</xdr:col>
                    <xdr:colOff>285750</xdr:colOff>
                    <xdr:row>2</xdr:row>
                    <xdr:rowOff>9525</xdr:rowOff>
                  </to>
                </anchor>
              </controlPr>
            </control>
          </mc:Choice>
        </mc:AlternateContent>
        <mc:AlternateContent xmlns:mc="http://schemas.openxmlformats.org/markup-compatibility/2006">
          <mc:Choice Requires="x14">
            <control shapeId="2051" r:id="rId6" name="Option Button 3">
              <controlPr defaultSize="0" autoFill="0" autoLine="0" autoPict="0">
                <anchor moveWithCells="1">
                  <from>
                    <xdr:col>19</xdr:col>
                    <xdr:colOff>66675</xdr:colOff>
                    <xdr:row>0</xdr:row>
                    <xdr:rowOff>180975</xdr:rowOff>
                  </from>
                  <to>
                    <xdr:col>20</xdr:col>
                    <xdr:colOff>476250</xdr:colOff>
                    <xdr:row>2</xdr:row>
                    <xdr:rowOff>9525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Props1.xml><?xml version="1.0" encoding="utf-8"?>
<ds:datastoreItem xmlns:ds="http://schemas.openxmlformats.org/officeDocument/2006/customXml" ds:itemID="{3ADDCBD5-39FA-43F6-BC22-12D21ADC9C90}">
  <ds:schemaRefs>
    <ds:schemaRef ds:uri="http://schemas.microsoft.com/DataMashup"/>
  </ds:schemaRefs>
</ds:datastoreItem>
</file>

<file path=customXml/itemProps2.xml><?xml version="1.0" encoding="utf-8"?>
<ds:datastoreItem xmlns:ds="http://schemas.openxmlformats.org/officeDocument/2006/customXml" ds:itemID="{2A088E20-7696-43F2-BA20-CD39164926B6}">
  <ds:schemaRefs/>
</ds:datastoreItem>
</file>

<file path=customXml/itemProps3.xml><?xml version="1.0" encoding="utf-8"?>
<ds:datastoreItem xmlns:ds="http://schemas.openxmlformats.org/officeDocument/2006/customXml" ds:itemID="{853094F2-9C1E-4157-A54E-D353AF2C7209}">
  <ds:schemaRefs/>
</ds:datastoreItem>
</file>

<file path=customXml/itemProps4.xml><?xml version="1.0" encoding="utf-8"?>
<ds:datastoreItem xmlns:ds="http://schemas.openxmlformats.org/officeDocument/2006/customXml" ds:itemID="{213C84BD-5522-4CB6-9197-E132B769CEC2}">
  <ds:schemaRefs/>
</ds:datastoreItem>
</file>

<file path=customXml/itemProps5.xml><?xml version="1.0" encoding="utf-8"?>
<ds:datastoreItem xmlns:ds="http://schemas.openxmlformats.org/officeDocument/2006/customXml" ds:itemID="{82D169AA-26D7-490D-9F14-CCE7739767E8}">
  <ds:schemaRefs/>
</ds:datastoreItem>
</file>

<file path=customXml/itemProps6.xml><?xml version="1.0" encoding="utf-8"?>
<ds:datastoreItem xmlns:ds="http://schemas.openxmlformats.org/officeDocument/2006/customXml" ds:itemID="{40CABC8A-683B-44D5-B4B8-BBF72DD43B41}">
  <ds:schemaRefs/>
</ds:datastoreItem>
</file>

<file path=customXml/itemProps7.xml><?xml version="1.0" encoding="utf-8"?>
<ds:datastoreItem xmlns:ds="http://schemas.openxmlformats.org/officeDocument/2006/customXml" ds:itemID="{53D82759-4178-46B8-A9EF-0DFE0A9DE508}">
  <ds:schemaRefs/>
</ds:datastoreItem>
</file>

<file path=customXml/itemProps8.xml><?xml version="1.0" encoding="utf-8"?>
<ds:datastoreItem xmlns:ds="http://schemas.openxmlformats.org/officeDocument/2006/customXml" ds:itemID="{0888E30D-5737-4165-A1DF-1D1EF650D68B}">
  <ds:schemaRefs/>
</ds:datastoreItem>
</file>

<file path=customXml/itemProps9.xml><?xml version="1.0" encoding="utf-8"?>
<ds:datastoreItem xmlns:ds="http://schemas.openxmlformats.org/officeDocument/2006/customXml" ds:itemID="{887802CF-BBF9-4A6E-892D-17576642B86A}">
  <ds:schemaRefs/>
</ds:datastoreItem>
</file>

<file path=customXml/itemProps10.xml><?xml version="1.0" encoding="utf-8"?>
<ds:datastoreItem xmlns:ds="http://schemas.openxmlformats.org/officeDocument/2006/customXml" ds:itemID="{A25E5B25-9FA2-473C-AD2B-4460D0279B5D}">
  <ds:schemaRefs/>
</ds:datastoreItem>
</file>

<file path=customXml/itemProps11.xml><?xml version="1.0" encoding="utf-8"?>
<ds:datastoreItem xmlns:ds="http://schemas.openxmlformats.org/officeDocument/2006/customXml" ds:itemID="{62EA8513-E2D8-4CDC-B9A6-B341904BC32D}">
  <ds:schemaRefs/>
</ds:datastoreItem>
</file>

<file path=customXml/itemProps12.xml><?xml version="1.0" encoding="utf-8"?>
<ds:datastoreItem xmlns:ds="http://schemas.openxmlformats.org/officeDocument/2006/customXml" ds:itemID="{D37719B7-6BCB-43AC-A69A-7FF6E0946B64}">
  <ds:schemaRefs/>
</ds:datastoreItem>
</file>

<file path=customXml/itemProps13.xml><?xml version="1.0" encoding="utf-8"?>
<ds:datastoreItem xmlns:ds="http://schemas.openxmlformats.org/officeDocument/2006/customXml" ds:itemID="{00164198-17E7-466F-B057-1311F1E04E3A}">
  <ds:schemaRefs/>
</ds:datastoreItem>
</file>

<file path=customXml/itemProps14.xml><?xml version="1.0" encoding="utf-8"?>
<ds:datastoreItem xmlns:ds="http://schemas.openxmlformats.org/officeDocument/2006/customXml" ds:itemID="{6BE474EE-3DE6-4DF5-942E-850EE657CE72}">
  <ds:schemaRefs/>
</ds:datastoreItem>
</file>

<file path=customXml/itemProps15.xml><?xml version="1.0" encoding="utf-8"?>
<ds:datastoreItem xmlns:ds="http://schemas.openxmlformats.org/officeDocument/2006/customXml" ds:itemID="{7E0522F9-0871-4992-BF21-686F34A88300}">
  <ds:schemaRefs/>
</ds:datastoreItem>
</file>

<file path=customXml/itemProps16.xml><?xml version="1.0" encoding="utf-8"?>
<ds:datastoreItem xmlns:ds="http://schemas.openxmlformats.org/officeDocument/2006/customXml" ds:itemID="{DAE16AA8-5DC1-47EA-BF85-1A3C9B4F1E91}">
  <ds:schemaRefs/>
</ds:datastoreItem>
</file>

<file path=customXml/itemProps17.xml><?xml version="1.0" encoding="utf-8"?>
<ds:datastoreItem xmlns:ds="http://schemas.openxmlformats.org/officeDocument/2006/customXml" ds:itemID="{B1421B95-9E2C-47B6-B00E-6034EACFD0A9}">
  <ds:schemaRefs/>
</ds:datastoreItem>
</file>

<file path=customXml/itemProps18.xml><?xml version="1.0" encoding="utf-8"?>
<ds:datastoreItem xmlns:ds="http://schemas.openxmlformats.org/officeDocument/2006/customXml" ds:itemID="{71810BA6-01CC-4501-AA9A-7C061DFE2BD5}">
  <ds:schemaRefs/>
</ds:datastoreItem>
</file>

<file path=customXml/itemProps19.xml><?xml version="1.0" encoding="utf-8"?>
<ds:datastoreItem xmlns:ds="http://schemas.openxmlformats.org/officeDocument/2006/customXml" ds:itemID="{86E22FF2-878E-45F7-9A35-82E6920FD479}">
  <ds:schemaRefs/>
</ds:datastoreItem>
</file>

<file path=customXml/itemProps20.xml><?xml version="1.0" encoding="utf-8"?>
<ds:datastoreItem xmlns:ds="http://schemas.openxmlformats.org/officeDocument/2006/customXml" ds:itemID="{A2AD49E8-434D-4AA7-8A98-38AF12AB9124}">
  <ds:schemaRefs/>
</ds:datastoreItem>
</file>

<file path=customXml/itemProps21.xml><?xml version="1.0" encoding="utf-8"?>
<ds:datastoreItem xmlns:ds="http://schemas.openxmlformats.org/officeDocument/2006/customXml" ds:itemID="{83B31CFA-043B-499B-B95F-50689F812811}">
  <ds:schemaRefs/>
</ds:datastoreItem>
</file>

<file path=customXml/itemProps22.xml><?xml version="1.0" encoding="utf-8"?>
<ds:datastoreItem xmlns:ds="http://schemas.openxmlformats.org/officeDocument/2006/customXml" ds:itemID="{F9C99D94-4DCA-4FCE-A033-01A6186525E6}">
  <ds:schemaRefs/>
</ds:datastoreItem>
</file>

<file path=customXml/itemProps23.xml><?xml version="1.0" encoding="utf-8"?>
<ds:datastoreItem xmlns:ds="http://schemas.openxmlformats.org/officeDocument/2006/customXml" ds:itemID="{8C5A983A-43CE-4578-AB46-BB098DE98AE0}">
  <ds:schemaRefs/>
</ds:datastoreItem>
</file>

<file path=customXml/itemProps24.xml><?xml version="1.0" encoding="utf-8"?>
<ds:datastoreItem xmlns:ds="http://schemas.openxmlformats.org/officeDocument/2006/customXml" ds:itemID="{8C23ACD0-14EF-4F4D-AA0C-EBB0D1CAB842}">
  <ds:schemaRefs/>
</ds:datastoreItem>
</file>

<file path=customXml/itemProps25.xml><?xml version="1.0" encoding="utf-8"?>
<ds:datastoreItem xmlns:ds="http://schemas.openxmlformats.org/officeDocument/2006/customXml" ds:itemID="{7EE2A845-A5AD-40DE-9880-E38A4E203022}">
  <ds:schemaRefs/>
</ds:datastoreItem>
</file>

<file path=customXml/itemProps26.xml><?xml version="1.0" encoding="utf-8"?>
<ds:datastoreItem xmlns:ds="http://schemas.openxmlformats.org/officeDocument/2006/customXml" ds:itemID="{15EAE2AF-BCCD-4D86-8641-B000B27BE5AA}">
  <ds:schemaRefs/>
</ds:datastoreItem>
</file>

<file path=customXml/itemProps27.xml><?xml version="1.0" encoding="utf-8"?>
<ds:datastoreItem xmlns:ds="http://schemas.openxmlformats.org/officeDocument/2006/customXml" ds:itemID="{B48A3189-8F0E-4857-A551-9DEDF1086194}">
  <ds:schemaRefs/>
</ds:datastoreItem>
</file>

<file path=customXml/itemProps28.xml><?xml version="1.0" encoding="utf-8"?>
<ds:datastoreItem xmlns:ds="http://schemas.openxmlformats.org/officeDocument/2006/customXml" ds:itemID="{23DB2414-8636-4F6A-B1DD-9EB778F4670B}">
  <ds:schemaRefs/>
</ds:datastoreItem>
</file>

<file path=customXml/itemProps29.xml><?xml version="1.0" encoding="utf-8"?>
<ds:datastoreItem xmlns:ds="http://schemas.openxmlformats.org/officeDocument/2006/customXml" ds:itemID="{010AE22C-DAD8-4792-97FC-C4313361B2F7}">
  <ds:schemaRefs/>
</ds:datastoreItem>
</file>

<file path=customXml/itemProps30.xml><?xml version="1.0" encoding="utf-8"?>
<ds:datastoreItem xmlns:ds="http://schemas.openxmlformats.org/officeDocument/2006/customXml" ds:itemID="{E2276F78-05FE-4635-B215-2122A017871F}">
  <ds:schemaRefs/>
</ds:datastoreItem>
</file>

<file path=customXml/itemProps31.xml><?xml version="1.0" encoding="utf-8"?>
<ds:datastoreItem xmlns:ds="http://schemas.openxmlformats.org/officeDocument/2006/customXml" ds:itemID="{62E7E561-AD15-4C56-A268-57DFFB4EB48A}">
  <ds:schemaRefs/>
</ds:datastoreItem>
</file>

<file path=customXml/itemProps32.xml><?xml version="1.0" encoding="utf-8"?>
<ds:datastoreItem xmlns:ds="http://schemas.openxmlformats.org/officeDocument/2006/customXml" ds:itemID="{4E355813-B06F-4563-959B-73237122A794}">
  <ds:schemaRefs/>
</ds:datastoreItem>
</file>

<file path=customXml/itemProps33.xml><?xml version="1.0" encoding="utf-8"?>
<ds:datastoreItem xmlns:ds="http://schemas.openxmlformats.org/officeDocument/2006/customXml" ds:itemID="{479795B6-3807-4799-8885-1037120EEF6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Analysis</vt:lpstr>
      <vt:lpstr>Revenue Dashboard</vt:lpstr>
      <vt:lpstr>Revenue Dashboard (2)</vt:lpstr>
      <vt:lpstr>'Revenue 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Larry David</dc:creator>
  <cp:lastModifiedBy>Larry David</cp:lastModifiedBy>
  <cp:lastPrinted>2024-08-16T03:18:32Z</cp:lastPrinted>
  <dcterms:created xsi:type="dcterms:W3CDTF">2024-08-06T09:15:19Z</dcterms:created>
  <dcterms:modified xsi:type="dcterms:W3CDTF">2024-08-18T08:46:27Z</dcterms:modified>
</cp:coreProperties>
</file>