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larsastrom/Desktop/Lars/Coding/Random/Corona/"/>
    </mc:Choice>
  </mc:AlternateContent>
  <xr:revisionPtr revIDLastSave="0" documentId="13_ncr:1_{F309D167-2B96-D148-8A48-BAAF4B95A1CF}" xr6:coauthVersionLast="36" xr6:coauthVersionMax="36" xr10:uidLastSave="{00000000-0000-0000-0000-000000000000}"/>
  <bookViews>
    <workbookView xWindow="0" yWindow="460" windowWidth="28800" windowHeight="9100" activeTab="1" xr2:uid="{00000000-000D-0000-FFFF-FFFF00000000}"/>
  </bookViews>
  <sheets>
    <sheet name=" covid1 ej uppdaterad" sheetId="2" r:id="rId1"/>
    <sheet name="prognis covid2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3" l="1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D31" i="3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C31" i="3"/>
  <c r="C30" i="3"/>
  <c r="C26" i="2"/>
  <c r="D10" i="3" l="1"/>
  <c r="E10" i="3" s="1"/>
  <c r="F10" i="3" s="1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D9" i="3"/>
  <c r="Y27" i="3"/>
  <c r="Y33" i="3"/>
  <c r="T12" i="3"/>
  <c r="U12" i="3"/>
  <c r="V12" i="3"/>
  <c r="W12" i="3"/>
  <c r="X12" i="3"/>
  <c r="Y12" i="3"/>
  <c r="Z12" i="3"/>
  <c r="AA12" i="3"/>
  <c r="Y5" i="3"/>
  <c r="Z5" i="3"/>
  <c r="E8" i="3" l="1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D8" i="3"/>
  <c r="B46" i="3" l="1"/>
  <c r="B45" i="3"/>
  <c r="B43" i="3"/>
  <c r="B42" i="3"/>
  <c r="B26" i="3"/>
  <c r="B25" i="3"/>
  <c r="B24" i="3"/>
  <c r="U23" i="2"/>
  <c r="V23" i="2"/>
  <c r="W23" i="2"/>
  <c r="X23" i="2"/>
  <c r="U29" i="2"/>
  <c r="V29" i="2"/>
  <c r="W29" i="2"/>
  <c r="X29" i="2"/>
  <c r="U27" i="3"/>
  <c r="V27" i="3"/>
  <c r="W27" i="3"/>
  <c r="X27" i="3"/>
  <c r="U33" i="3"/>
  <c r="V33" i="3"/>
  <c r="W33" i="3"/>
  <c r="X33" i="3"/>
  <c r="R16" i="3"/>
  <c r="Q16" i="3"/>
  <c r="O16" i="3"/>
  <c r="X5" i="3"/>
  <c r="AA14" i="3" s="1"/>
  <c r="B4" i="3"/>
  <c r="B3" i="3"/>
  <c r="X5" i="2"/>
  <c r="K50" i="3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M44" i="3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Q37" i="3"/>
  <c r="AE38" i="3" s="1"/>
  <c r="P37" i="3"/>
  <c r="AD38" i="3" s="1"/>
  <c r="O37" i="3"/>
  <c r="AC38" i="3" s="1"/>
  <c r="N37" i="3"/>
  <c r="AB38" i="3" s="1"/>
  <c r="M37" i="3"/>
  <c r="AA38" i="3" s="1"/>
  <c r="L37" i="3"/>
  <c r="K37" i="3"/>
  <c r="Y38" i="3" s="1"/>
  <c r="J37" i="3"/>
  <c r="X38" i="3" s="1"/>
  <c r="I37" i="3"/>
  <c r="W38" i="3" s="1"/>
  <c r="H37" i="3"/>
  <c r="V38" i="3" s="1"/>
  <c r="G37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C28" i="3" s="1"/>
  <c r="O21" i="3"/>
  <c r="N21" i="3"/>
  <c r="M21" i="3"/>
  <c r="L21" i="3"/>
  <c r="K21" i="3"/>
  <c r="X17" i="3"/>
  <c r="P16" i="3"/>
  <c r="W17" i="3" s="1"/>
  <c r="V17" i="3"/>
  <c r="N16" i="3"/>
  <c r="U17" i="3" s="1"/>
  <c r="M16" i="3"/>
  <c r="T17" i="3" s="1"/>
  <c r="L16" i="3"/>
  <c r="S17" i="3" s="1"/>
  <c r="K16" i="3"/>
  <c r="R17" i="3" s="1"/>
  <c r="J16" i="3"/>
  <c r="Q17" i="3" s="1"/>
  <c r="I16" i="3"/>
  <c r="P17" i="3" s="1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W5" i="3"/>
  <c r="Z14" i="3" s="1"/>
  <c r="V5" i="3"/>
  <c r="Y14" i="3" s="1"/>
  <c r="U5" i="3"/>
  <c r="X14" i="3" s="1"/>
  <c r="T5" i="3"/>
  <c r="W14" i="3" s="1"/>
  <c r="S5" i="3"/>
  <c r="V14" i="3" s="1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C6" i="3" s="1"/>
  <c r="B2" i="3"/>
  <c r="Q14" i="3" l="1"/>
  <c r="B27" i="3"/>
  <c r="T14" i="3"/>
  <c r="D6" i="3"/>
  <c r="E6" i="3" s="1"/>
  <c r="U14" i="3"/>
  <c r="S16" i="3"/>
  <c r="T16" i="3" s="1"/>
  <c r="U16" i="3" s="1"/>
  <c r="P18" i="3"/>
  <c r="P21" i="3" s="1"/>
  <c r="Y17" i="3"/>
  <c r="H14" i="3"/>
  <c r="G14" i="3"/>
  <c r="L14" i="3"/>
  <c r="K14" i="3"/>
  <c r="P14" i="3"/>
  <c r="O14" i="3"/>
  <c r="S14" i="3"/>
  <c r="I14" i="3"/>
  <c r="D28" i="3"/>
  <c r="M14" i="3"/>
  <c r="B5" i="3"/>
  <c r="J14" i="3"/>
  <c r="N14" i="3"/>
  <c r="R14" i="3"/>
  <c r="L20" i="3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R37" i="3"/>
  <c r="R39" i="3" s="1"/>
  <c r="W5" i="2"/>
  <c r="V5" i="2"/>
  <c r="T5" i="2"/>
  <c r="U5" i="2"/>
  <c r="Z17" i="3" l="1"/>
  <c r="Q18" i="3"/>
  <c r="Q21" i="3" s="1"/>
  <c r="E28" i="3"/>
  <c r="AF38" i="3"/>
  <c r="S37" i="3"/>
  <c r="F6" i="3"/>
  <c r="AA17" i="3"/>
  <c r="Q33" i="2"/>
  <c r="P33" i="2"/>
  <c r="O33" i="2"/>
  <c r="R12" i="2"/>
  <c r="Q12" i="2"/>
  <c r="R29" i="2"/>
  <c r="G29" i="2"/>
  <c r="H29" i="2"/>
  <c r="I29" i="2"/>
  <c r="J29" i="2"/>
  <c r="K29" i="2"/>
  <c r="L29" i="2"/>
  <c r="M29" i="2"/>
  <c r="N29" i="2"/>
  <c r="O29" i="2"/>
  <c r="P29" i="2"/>
  <c r="Q29" i="2"/>
  <c r="R8" i="2"/>
  <c r="S8" i="2"/>
  <c r="S5" i="2"/>
  <c r="S29" i="2"/>
  <c r="T29" i="2"/>
  <c r="S23" i="2"/>
  <c r="T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M40" i="2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H8" i="2"/>
  <c r="I8" i="2"/>
  <c r="J8" i="2"/>
  <c r="K8" i="2"/>
  <c r="L8" i="2"/>
  <c r="M8" i="2"/>
  <c r="N8" i="2"/>
  <c r="O8" i="2"/>
  <c r="P8" i="2"/>
  <c r="Q8" i="2"/>
  <c r="G8" i="2"/>
  <c r="P12" i="2"/>
  <c r="O12" i="2"/>
  <c r="N33" i="2"/>
  <c r="M33" i="2"/>
  <c r="N12" i="2"/>
  <c r="O5" i="2"/>
  <c r="R5" i="2"/>
  <c r="Q5" i="2"/>
  <c r="N5" i="2"/>
  <c r="T37" i="3" l="1"/>
  <c r="S39" i="3"/>
  <c r="R18" i="3"/>
  <c r="S18" i="3" s="1"/>
  <c r="AB17" i="3"/>
  <c r="V16" i="3"/>
  <c r="F28" i="3"/>
  <c r="G6" i="3"/>
  <c r="AG38" i="3"/>
  <c r="L12" i="2"/>
  <c r="R21" i="3" l="1"/>
  <c r="G28" i="3"/>
  <c r="G34" i="3" s="1"/>
  <c r="H6" i="3"/>
  <c r="W16" i="3"/>
  <c r="AC17" i="3"/>
  <c r="AH38" i="3"/>
  <c r="U37" i="3"/>
  <c r="T39" i="3"/>
  <c r="G13" i="3"/>
  <c r="S21" i="3"/>
  <c r="T18" i="3"/>
  <c r="M12" i="2"/>
  <c r="T21" i="3" l="1"/>
  <c r="U18" i="3"/>
  <c r="AI38" i="3"/>
  <c r="V37" i="3"/>
  <c r="U39" i="3"/>
  <c r="X16" i="3"/>
  <c r="AD17" i="3"/>
  <c r="H28" i="3"/>
  <c r="I6" i="3"/>
  <c r="H13" i="3"/>
  <c r="P5" i="2"/>
  <c r="S10" i="2" s="1"/>
  <c r="I28" i="3" l="1"/>
  <c r="H34" i="3"/>
  <c r="Y16" i="3"/>
  <c r="AE17" i="3"/>
  <c r="U21" i="3"/>
  <c r="V18" i="3"/>
  <c r="J6" i="3"/>
  <c r="J13" i="3" s="1"/>
  <c r="I13" i="3"/>
  <c r="AJ38" i="3"/>
  <c r="W37" i="3"/>
  <c r="V39" i="3"/>
  <c r="R10" i="2"/>
  <c r="Q10" i="2"/>
  <c r="AK38" i="3" l="1"/>
  <c r="X37" i="3"/>
  <c r="W39" i="3"/>
  <c r="V21" i="3"/>
  <c r="W18" i="3"/>
  <c r="AF17" i="3"/>
  <c r="Z16" i="3"/>
  <c r="J28" i="3"/>
  <c r="I34" i="3"/>
  <c r="K6" i="3"/>
  <c r="V13" i="2"/>
  <c r="K17" i="2"/>
  <c r="L17" i="2"/>
  <c r="M17" i="2"/>
  <c r="N17" i="2"/>
  <c r="O17" i="2"/>
  <c r="AA34" i="2"/>
  <c r="L33" i="2"/>
  <c r="AB34" i="2"/>
  <c r="K33" i="2"/>
  <c r="Y34" i="2" s="1"/>
  <c r="J33" i="2"/>
  <c r="X34" i="2" s="1"/>
  <c r="G33" i="2"/>
  <c r="H33" i="2"/>
  <c r="V34" i="2" s="1"/>
  <c r="I33" i="2"/>
  <c r="W34" i="2" s="1"/>
  <c r="I12" i="2"/>
  <c r="P13" i="2" s="1"/>
  <c r="P14" i="2" s="1"/>
  <c r="P17" i="2" s="1"/>
  <c r="J12" i="2"/>
  <c r="Q13" i="2" s="1"/>
  <c r="K12" i="2"/>
  <c r="R13" i="2" s="1"/>
  <c r="S13" i="2"/>
  <c r="T13" i="2"/>
  <c r="U13" i="2"/>
  <c r="W13" i="2"/>
  <c r="K46" i="2"/>
  <c r="B2" i="2"/>
  <c r="B3" i="2"/>
  <c r="B4" i="2"/>
  <c r="Q14" i="2" l="1"/>
  <c r="R14" i="2" s="1"/>
  <c r="L36" i="2"/>
  <c r="M36" i="2" s="1"/>
  <c r="N36" i="2" s="1"/>
  <c r="O36" i="2" s="1"/>
  <c r="P36" i="2" s="1"/>
  <c r="Q36" i="2" s="1"/>
  <c r="R36" i="2" s="1"/>
  <c r="R33" i="2"/>
  <c r="L6" i="3"/>
  <c r="L13" i="3" s="1"/>
  <c r="K13" i="3"/>
  <c r="K28" i="3"/>
  <c r="K34" i="3" s="1"/>
  <c r="W21" i="3"/>
  <c r="X18" i="3"/>
  <c r="Y37" i="3"/>
  <c r="X39" i="3"/>
  <c r="AA16" i="3"/>
  <c r="J34" i="3"/>
  <c r="L16" i="2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S12" i="2"/>
  <c r="T12" i="2" s="1"/>
  <c r="Y13" i="2"/>
  <c r="AC34" i="2"/>
  <c r="X13" i="2"/>
  <c r="Q17" i="2"/>
  <c r="S33" i="2" l="1"/>
  <c r="T33" i="2" s="1"/>
  <c r="U33" i="2" s="1"/>
  <c r="R35" i="2"/>
  <c r="S35" i="2" s="1"/>
  <c r="S14" i="2"/>
  <c r="AB16" i="3"/>
  <c r="Z37" i="3"/>
  <c r="Y39" i="3"/>
  <c r="X21" i="3"/>
  <c r="Y18" i="3"/>
  <c r="L28" i="3"/>
  <c r="M6" i="3"/>
  <c r="L34" i="3"/>
  <c r="S36" i="2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D34" i="2"/>
  <c r="Z13" i="2"/>
  <c r="R17" i="2"/>
  <c r="M5" i="2"/>
  <c r="P10" i="2" s="1"/>
  <c r="D5" i="2"/>
  <c r="E5" i="2"/>
  <c r="F5" i="2"/>
  <c r="G5" i="2"/>
  <c r="H5" i="2"/>
  <c r="I5" i="2"/>
  <c r="J5" i="2"/>
  <c r="K5" i="2"/>
  <c r="L5" i="2"/>
  <c r="C5" i="2"/>
  <c r="N6" i="3" l="1"/>
  <c r="Y21" i="3"/>
  <c r="Z18" i="3"/>
  <c r="Z39" i="3"/>
  <c r="AA37" i="3"/>
  <c r="M28" i="3"/>
  <c r="M13" i="3"/>
  <c r="AC16" i="3"/>
  <c r="T35" i="2"/>
  <c r="M10" i="2"/>
  <c r="I10" i="2"/>
  <c r="L10" i="2"/>
  <c r="K10" i="2"/>
  <c r="G10" i="2"/>
  <c r="AE34" i="2"/>
  <c r="B5" i="2"/>
  <c r="H10" i="2"/>
  <c r="O10" i="2"/>
  <c r="N10" i="2"/>
  <c r="J10" i="2"/>
  <c r="AF34" i="2"/>
  <c r="V33" i="2"/>
  <c r="W33" i="2" s="1"/>
  <c r="X33" i="2" s="1"/>
  <c r="Y33" i="2" s="1"/>
  <c r="Z33" i="2" s="1"/>
  <c r="AA33" i="2" s="1"/>
  <c r="AG34" i="2"/>
  <c r="AA13" i="2"/>
  <c r="S17" i="2"/>
  <c r="Z21" i="3" l="1"/>
  <c r="AA18" i="3"/>
  <c r="AB37" i="3"/>
  <c r="AA39" i="3"/>
  <c r="AD16" i="3"/>
  <c r="N28" i="3"/>
  <c r="M34" i="3"/>
  <c r="O6" i="3"/>
  <c r="N13" i="3"/>
  <c r="AH34" i="2"/>
  <c r="U12" i="2"/>
  <c r="V12" i="2" s="1"/>
  <c r="T14" i="2"/>
  <c r="C24" i="2"/>
  <c r="D24" i="2" s="1"/>
  <c r="C6" i="2"/>
  <c r="D6" i="2" s="1"/>
  <c r="E24" i="2" l="1"/>
  <c r="P6" i="3"/>
  <c r="P13" i="3" s="1"/>
  <c r="O13" i="3"/>
  <c r="O28" i="3"/>
  <c r="O34" i="3" s="1"/>
  <c r="AC37" i="3"/>
  <c r="AB39" i="3"/>
  <c r="N34" i="3"/>
  <c r="AA21" i="3"/>
  <c r="AB18" i="3"/>
  <c r="AE16" i="3"/>
  <c r="E6" i="2"/>
  <c r="U35" i="2"/>
  <c r="AI34" i="2"/>
  <c r="AB13" i="2"/>
  <c r="W12" i="2"/>
  <c r="AC13" i="2"/>
  <c r="U14" i="2"/>
  <c r="T17" i="2"/>
  <c r="F24" i="2" l="1"/>
  <c r="AF16" i="3"/>
  <c r="AB21" i="3"/>
  <c r="AC18" i="3"/>
  <c r="AD37" i="3"/>
  <c r="AC39" i="3"/>
  <c r="P28" i="3"/>
  <c r="P34" i="3"/>
  <c r="Q6" i="3"/>
  <c r="F6" i="2"/>
  <c r="AJ34" i="2"/>
  <c r="V35" i="2"/>
  <c r="X12" i="2"/>
  <c r="AD13" i="2"/>
  <c r="V14" i="2"/>
  <c r="U17" i="2"/>
  <c r="G24" i="2" l="1"/>
  <c r="AC21" i="3"/>
  <c r="AD18" i="3"/>
  <c r="R6" i="3"/>
  <c r="Q13" i="3"/>
  <c r="Q28" i="3"/>
  <c r="AE37" i="3"/>
  <c r="AD39" i="3"/>
  <c r="Y12" i="2"/>
  <c r="AF13" i="2" s="1"/>
  <c r="AE13" i="2"/>
  <c r="G6" i="2"/>
  <c r="AK34" i="2"/>
  <c r="W35" i="2"/>
  <c r="W14" i="2"/>
  <c r="V17" i="2"/>
  <c r="R13" i="3" l="1"/>
  <c r="H30" i="2"/>
  <c r="H24" i="2"/>
  <c r="G30" i="2"/>
  <c r="AF37" i="3"/>
  <c r="AE39" i="3"/>
  <c r="R28" i="3"/>
  <c r="Q34" i="3"/>
  <c r="R34" i="3"/>
  <c r="S6" i="3"/>
  <c r="AD21" i="3"/>
  <c r="AE18" i="3"/>
  <c r="Z12" i="2"/>
  <c r="AA12" i="2" s="1"/>
  <c r="AB12" i="2" s="1"/>
  <c r="AC12" i="2" s="1"/>
  <c r="AD12" i="2" s="1"/>
  <c r="AE12" i="2" s="1"/>
  <c r="AF12" i="2" s="1"/>
  <c r="H6" i="2"/>
  <c r="G9" i="2"/>
  <c r="X35" i="2"/>
  <c r="X14" i="2"/>
  <c r="Y14" i="2" s="1"/>
  <c r="W17" i="2"/>
  <c r="T6" i="3" l="1"/>
  <c r="S28" i="3"/>
  <c r="I24" i="2"/>
  <c r="S13" i="3"/>
  <c r="AE21" i="3"/>
  <c r="AF18" i="3"/>
  <c r="AF21" i="3" s="1"/>
  <c r="AG37" i="3"/>
  <c r="AF39" i="3"/>
  <c r="H9" i="2"/>
  <c r="I6" i="2"/>
  <c r="AB33" i="2"/>
  <c r="AC33" i="2" s="1"/>
  <c r="Y35" i="2"/>
  <c r="Z35" i="2" s="1"/>
  <c r="AA35" i="2" s="1"/>
  <c r="X17" i="2"/>
  <c r="T28" i="3" l="1"/>
  <c r="S34" i="3"/>
  <c r="U6" i="3"/>
  <c r="T34" i="3"/>
  <c r="T13" i="3"/>
  <c r="J24" i="2"/>
  <c r="J30" i="2"/>
  <c r="I30" i="2"/>
  <c r="AH37" i="3"/>
  <c r="AG39" i="3"/>
  <c r="J6" i="2"/>
  <c r="I9" i="2"/>
  <c r="AD33" i="2"/>
  <c r="AE33" i="2" s="1"/>
  <c r="AF33" i="2" s="1"/>
  <c r="AG33" i="2" s="1"/>
  <c r="AH33" i="2" s="1"/>
  <c r="AI33" i="2" s="1"/>
  <c r="AJ33" i="2" s="1"/>
  <c r="AK33" i="2" s="1"/>
  <c r="AB35" i="2"/>
  <c r="Z14" i="2"/>
  <c r="Y17" i="2"/>
  <c r="V6" i="3" l="1"/>
  <c r="V13" i="3"/>
  <c r="U13" i="3"/>
  <c r="U28" i="3"/>
  <c r="K24" i="2"/>
  <c r="K30" i="2" s="1"/>
  <c r="AI37" i="3"/>
  <c r="AH39" i="3"/>
  <c r="K6" i="2"/>
  <c r="K9" i="2" s="1"/>
  <c r="J9" i="2"/>
  <c r="AC35" i="2"/>
  <c r="AD35" i="2" s="1"/>
  <c r="AE35" i="2" s="1"/>
  <c r="AF35" i="2" s="1"/>
  <c r="AG35" i="2" s="1"/>
  <c r="AH35" i="2" s="1"/>
  <c r="AI35" i="2" s="1"/>
  <c r="AJ35" i="2" s="1"/>
  <c r="AK35" i="2" s="1"/>
  <c r="AA14" i="2"/>
  <c r="Z17" i="2"/>
  <c r="V28" i="3" l="1"/>
  <c r="W28" i="3" s="1"/>
  <c r="X28" i="3" s="1"/>
  <c r="Y28" i="3" s="1"/>
  <c r="Y34" i="3" s="1"/>
  <c r="W34" i="3"/>
  <c r="U34" i="3"/>
  <c r="V34" i="3"/>
  <c r="X34" i="3"/>
  <c r="W6" i="3"/>
  <c r="L24" i="2"/>
  <c r="AJ37" i="3"/>
  <c r="AI39" i="3"/>
  <c r="L6" i="2"/>
  <c r="AB14" i="2"/>
  <c r="AA17" i="2"/>
  <c r="X6" i="3" l="1"/>
  <c r="X13" i="3"/>
  <c r="W13" i="3"/>
  <c r="M24" i="2"/>
  <c r="M30" i="2" s="1"/>
  <c r="L30" i="2"/>
  <c r="AK37" i="3"/>
  <c r="AJ39" i="3"/>
  <c r="M6" i="2"/>
  <c r="M9" i="2" s="1"/>
  <c r="L9" i="2"/>
  <c r="AC14" i="2"/>
  <c r="AB17" i="2"/>
  <c r="Y6" i="3" l="1"/>
  <c r="Z6" i="3" s="1"/>
  <c r="AA6" i="3" s="1"/>
  <c r="AA13" i="3"/>
  <c r="Y13" i="3"/>
  <c r="N24" i="2"/>
  <c r="AK39" i="3"/>
  <c r="N6" i="2"/>
  <c r="AC17" i="2"/>
  <c r="AD14" i="2"/>
  <c r="Z13" i="3" l="1"/>
  <c r="O24" i="2"/>
  <c r="N30" i="2"/>
  <c r="O30" i="2"/>
  <c r="AD17" i="2"/>
  <c r="AE14" i="2"/>
  <c r="O6" i="2"/>
  <c r="N9" i="2"/>
  <c r="P24" i="2" l="1"/>
  <c r="P30" i="2"/>
  <c r="AE17" i="2"/>
  <c r="AF14" i="2"/>
  <c r="AF17" i="2" s="1"/>
  <c r="P6" i="2"/>
  <c r="Q6" i="2" s="1"/>
  <c r="R6" i="2" s="1"/>
  <c r="O9" i="2"/>
  <c r="Q24" i="2" l="1"/>
  <c r="S6" i="2"/>
  <c r="Q9" i="2"/>
  <c r="P9" i="2"/>
  <c r="R9" i="2"/>
  <c r="S9" i="2" l="1"/>
  <c r="T6" i="2"/>
  <c r="U6" i="2" s="1"/>
  <c r="V6" i="2" s="1"/>
  <c r="W6" i="2" s="1"/>
  <c r="X6" i="2" s="1"/>
  <c r="R24" i="2"/>
  <c r="Q30" i="2"/>
  <c r="S24" i="2" l="1"/>
  <c r="S30" i="2"/>
  <c r="R30" i="2"/>
  <c r="T24" i="2" l="1"/>
  <c r="T30" i="2" l="1"/>
  <c r="U24" i="2"/>
  <c r="U30" i="2"/>
  <c r="V24" i="2" l="1"/>
  <c r="W24" i="2" l="1"/>
  <c r="V30" i="2"/>
  <c r="X24" i="2" l="1"/>
  <c r="X30" i="2"/>
  <c r="W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Carl-Johan Fraenkel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inkomstdatum (ej daignosdatum)</t>
        </r>
      </text>
    </comment>
    <comment ref="A1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bygger på vårdtid 7 dagar
</t>
        </r>
      </text>
    </comment>
    <comment ref="A3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bygger på vårdtid 14 dagar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Carl-Johan Fraenkel</author>
  </authors>
  <commentList>
    <comment ref="A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svarsdatum
</t>
        </r>
      </text>
    </comment>
    <comment ref="A1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bygger på vårdtid 7 dagar
</t>
        </r>
      </text>
    </comment>
    <comment ref="A3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Carl-Johan Fraenkel:</t>
        </r>
        <r>
          <rPr>
            <sz val="9"/>
            <color indexed="81"/>
            <rFont val="Tahoma"/>
            <family val="2"/>
          </rPr>
          <t xml:space="preserve">
bygger på vårdtid 14 dagar</t>
        </r>
      </text>
    </comment>
  </commentList>
</comments>
</file>

<file path=xl/sharedStrings.xml><?xml version="1.0" encoding="utf-8"?>
<sst xmlns="http://schemas.openxmlformats.org/spreadsheetml/2006/main" count="75" uniqueCount="36">
  <si>
    <t>in antal alla</t>
  </si>
  <si>
    <t>ut antal alla</t>
  </si>
  <si>
    <t>in IVA (resp)</t>
  </si>
  <si>
    <t>antal inlagda alla</t>
  </si>
  <si>
    <t>antal inlagda IVA (resp)</t>
  </si>
  <si>
    <t>5 dagars medelvärde in</t>
  </si>
  <si>
    <t>fördubblingstakt dagar</t>
  </si>
  <si>
    <t>5 dagars medelvärde inne</t>
  </si>
  <si>
    <t>prognos IVA</t>
  </si>
  <si>
    <t>prognos alla</t>
  </si>
  <si>
    <t>isolering som väntar på negativt svar</t>
  </si>
  <si>
    <t>totalt isoleringsbehov</t>
  </si>
  <si>
    <t>ut IVA (resp) alla</t>
  </si>
  <si>
    <t>ut mors IVA (resp) alla</t>
  </si>
  <si>
    <t>Prognos inneliggande</t>
  </si>
  <si>
    <t>5 dagars medelvärde ut</t>
  </si>
  <si>
    <t>äldre m Progn medelvärde inne</t>
  </si>
  <si>
    <t>prognos in IVA resp</t>
  </si>
  <si>
    <t>Prognos in/dag</t>
  </si>
  <si>
    <t>Prognos ut/dag</t>
  </si>
  <si>
    <t>gammal prognos inneliggande resp IVA</t>
  </si>
  <si>
    <t>Prognos inneliggande IVA resp</t>
  </si>
  <si>
    <t xml:space="preserve">prognos ut IVA </t>
  </si>
  <si>
    <t>In Optoflow</t>
  </si>
  <si>
    <t>Ut Opiflow</t>
  </si>
  <si>
    <t>In ECMO</t>
  </si>
  <si>
    <t>Ut ECMO</t>
  </si>
  <si>
    <t>I Optiflow</t>
  </si>
  <si>
    <t>I ECMO</t>
  </si>
  <si>
    <t>ut avlidna</t>
  </si>
  <si>
    <t>ut hem</t>
  </si>
  <si>
    <t>tot inlagda för vårdbehov</t>
  </si>
  <si>
    <t>tot avlidna inom slutenvården</t>
  </si>
  <si>
    <t>totalt hemskrivna</t>
  </si>
  <si>
    <t>Tot inlagda inkl IVA</t>
  </si>
  <si>
    <t>Tot avlidna inkl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</si>
</sst>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7" tint="0.5999938962981048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64" fontId="0" fillId="0" borderId="0" xfId="0" applyNumberFormat="1"/>
    <xf numFmtId="164" fontId="0" fillId="3" borderId="0" xfId="0" applyNumberFormat="1" applyFill="1"/>
    <xf numFmtId="16" fontId="1" fillId="4" borderId="0" xfId="0" applyNumberFormat="1" applyFont="1" applyFill="1"/>
    <xf numFmtId="164" fontId="0" fillId="5" borderId="0" xfId="0" applyNumberFormat="1" applyFill="1"/>
    <xf numFmtId="164" fontId="0" fillId="3" borderId="3" xfId="0" applyNumberFormat="1" applyFill="1" applyBorder="1"/>
    <xf numFmtId="0" fontId="0" fillId="6" borderId="0" xfId="0" applyFill="1"/>
    <xf numFmtId="164" fontId="5" fillId="3" borderId="0" xfId="0" applyNumberFormat="1" applyFont="1" applyFill="1"/>
    <xf numFmtId="164" fontId="2" fillId="3" borderId="0" xfId="0" applyNumberFormat="1" applyFont="1" applyFill="1"/>
    <xf numFmtId="16" fontId="0" fillId="7" borderId="0" xfId="0" applyNumberFormat="1" applyFont="1" applyFill="1"/>
    <xf numFmtId="16" fontId="0" fillId="7" borderId="0" xfId="0" applyNumberFormat="1" applyFill="1"/>
    <xf numFmtId="164" fontId="5" fillId="0" borderId="0" xfId="0" applyNumberFormat="1" applyFont="1" applyFill="1"/>
    <xf numFmtId="164" fontId="0" fillId="8" borderId="0" xfId="0" applyNumberFormat="1" applyFill="1"/>
    <xf numFmtId="0" fontId="0" fillId="8" borderId="0" xfId="0" applyFill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inläggningar av patienter med positiv covid i slutenvården i Skåne </a:t>
            </a:r>
          </a:p>
        </c:rich>
      </c:tx>
      <c:layout>
        <c:manualLayout>
          <c:xMode val="edge"/>
          <c:yMode val="edge"/>
          <c:x val="0.13405260512648687"/>
          <c:y val="2.365864277631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covid1 ej uppdaterad'!$A$2</c:f>
              <c:strCache>
                <c:ptCount val="1"/>
                <c:pt idx="0">
                  <c:v>in antal alla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covid1 ej uppdaterad'!$C$1:$AD$1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 covid1 ej uppdaterad'!$C$2:$X$2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A-6846-BE85-F96D8FC6A57D}"/>
            </c:ext>
          </c:extLst>
        </c:ser>
        <c:ser>
          <c:idx val="2"/>
          <c:order val="2"/>
          <c:tx>
            <c:strRef>
              <c:f>' covid1 ej uppdaterad'!$A$6</c:f>
              <c:strCache>
                <c:ptCount val="1"/>
                <c:pt idx="0">
                  <c:v>antal inlagda alla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covid1 ej uppdaterad'!$C$1:$AD$1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 covid1 ej uppdaterad'!$C$6:$Y$6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16</c:v>
                </c:pt>
                <c:pt idx="13">
                  <c:v>22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30</c:v>
                </c:pt>
                <c:pt idx="2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A-6846-BE85-F96D8FC6A57D}"/>
            </c:ext>
          </c:extLst>
        </c:ser>
        <c:ser>
          <c:idx val="3"/>
          <c:order val="3"/>
          <c:tx>
            <c:strRef>
              <c:f>' covid1 ej uppdaterad'!$A$4</c:f>
              <c:strCache>
                <c:ptCount val="1"/>
                <c:pt idx="0">
                  <c:v>ut hem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 covid1 ej uppdaterad'!$C$4:$AD$4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A-6846-BE85-F96D8FC6A57D}"/>
            </c:ext>
          </c:extLst>
        </c:ser>
        <c:ser>
          <c:idx val="4"/>
          <c:order val="4"/>
          <c:tx>
            <c:strRef>
              <c:f>' covid1 ej uppdaterad'!$A$3</c:f>
              <c:strCache>
                <c:ptCount val="1"/>
                <c:pt idx="0">
                  <c:v>ut avlidna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 covid1 ej uppdaterad'!$C$3:$AD$3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A-6846-BE85-F96D8FC6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618464"/>
        <c:axId val="6096188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 covid1 ej uppdaterad'!$A$5</c15:sqref>
                        </c15:formulaRef>
                      </c:ext>
                    </c:extLst>
                    <c:strCache>
                      <c:ptCount val="1"/>
                      <c:pt idx="0">
                        <c:v>ut antal alla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 covid1 ej uppdaterad'!$C$1:$AD$1</c15:sqref>
                        </c15:formulaRef>
                      </c:ext>
                    </c:extLst>
                    <c:numCache>
                      <c:formatCode>d\-mmm</c:formatCode>
                      <c:ptCount val="28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covid1 ej uppdaterad'!$C$5:$U$5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4FA-6846-BE85-F96D8FC6A57D}"/>
                  </c:ext>
                </c:extLst>
              </c15:ser>
            </c15:filteredLineSeries>
          </c:ext>
        </c:extLst>
      </c:lineChart>
      <c:dateAx>
        <c:axId val="609618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09618856"/>
        <c:crosses val="autoZero"/>
        <c:auto val="1"/>
        <c:lblOffset val="100"/>
        <c:baseTimeUnit val="days"/>
      </c:dateAx>
      <c:valAx>
        <c:axId val="60961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096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patienter med positiv covid i respiratorvård/Optiflow/ECMOi Skåne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covid1 ej uppdaterad'!$A$24</c:f>
              <c:strCache>
                <c:ptCount val="1"/>
                <c:pt idx="0">
                  <c:v>antal inlagda IVA (resp)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covid1 ej uppdaterad'!$C$1:$AE$1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 covid1 ej uppdaterad'!$C$24:$AC$24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8-3746-B9FD-BDF6E531FD61}"/>
            </c:ext>
          </c:extLst>
        </c:ser>
        <c:ser>
          <c:idx val="2"/>
          <c:order val="3"/>
          <c:tx>
            <c:strRef>
              <c:f>' covid1 ej uppdaterad'!$A$40</c:f>
              <c:strCache>
                <c:ptCount val="1"/>
                <c:pt idx="0">
                  <c:v>I Optiflow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covid1 ej uppdaterad'!$C$1:$AE$1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 covid1 ej uppdaterad'!$C$40:$AD$40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8-3746-B9FD-BDF6E531FD61}"/>
            </c:ext>
          </c:extLst>
        </c:ser>
        <c:ser>
          <c:idx val="3"/>
          <c:order val="4"/>
          <c:tx>
            <c:strRef>
              <c:f>' covid1 ej uppdaterad'!$A$43</c:f>
              <c:strCache>
                <c:ptCount val="1"/>
                <c:pt idx="0">
                  <c:v>I ECMO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F8-3746-B9FD-BDF6E531FD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covid1 ej uppdaterad'!$C$1:$AE$1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 covid1 ej uppdaterad'!$C$43:$AD$43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8-3746-B9FD-BDF6E531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038056"/>
        <c:axId val="4210384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 covid1 ej uppdaterad'!$A$20</c15:sqref>
                        </c15:formulaRef>
                      </c:ext>
                    </c:extLst>
                    <c:strCache>
                      <c:ptCount val="1"/>
                      <c:pt idx="0">
                        <c:v>in IVA (resp)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 covid1 ej uppdaterad'!$C$1:$AE$1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covid1 ej uppdaterad'!$C$20:$AC$20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EF8-3746-B9FD-BDF6E531FD61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uppdaterad'!$A$22</c15:sqref>
                        </c15:formulaRef>
                      </c:ext>
                    </c:extLst>
                    <c:strCache>
                      <c:ptCount val="1"/>
                      <c:pt idx="0">
                        <c:v>ut IVA (resp) alla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uppdaterad'!$C$23:$U$23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EF8-3746-B9FD-BDF6E531FD61}"/>
                  </c:ext>
                </c:extLst>
              </c15:ser>
            </c15:filteredLineSeries>
          </c:ext>
        </c:extLst>
      </c:lineChart>
      <c:dateAx>
        <c:axId val="4210380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038448"/>
        <c:crosses val="autoZero"/>
        <c:auto val="1"/>
        <c:lblOffset val="100"/>
        <c:baseTimeUnit val="days"/>
      </c:dateAx>
      <c:valAx>
        <c:axId val="42103844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0380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PROGONOS</a:t>
            </a:r>
            <a:r>
              <a:rPr lang="en-US" baseline="0"/>
              <a:t> vid fördubblingstakt 6 dagar av inläggningar</a:t>
            </a:r>
          </a:p>
          <a:p>
            <a:pPr>
              <a:defRPr/>
            </a:pPr>
            <a:r>
              <a:rPr lang="en-US"/>
              <a:t>patienter med positiv covid  - inläggningar och inneliggande i slutenvården</a:t>
            </a:r>
          </a:p>
          <a:p>
            <a:pPr>
              <a:defRPr/>
            </a:pPr>
            <a:r>
              <a:rPr lang="en-US"/>
              <a:t>(medelvårdtid kalkylerad 7 dagar)</a:t>
            </a:r>
          </a:p>
        </c:rich>
      </c:tx>
      <c:layout>
        <c:manualLayout>
          <c:xMode val="edge"/>
          <c:yMode val="edge"/>
          <c:x val="0.11629451904145134"/>
          <c:y val="2.365864277631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covid1 ej uppdaterad'!$A$2</c:f>
              <c:strCache>
                <c:ptCount val="1"/>
                <c:pt idx="0">
                  <c:v>in antal alla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 covid1 ej uppdaterad'!$C$2:$AD$2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9-AB47-BB21-2C1856355689}"/>
            </c:ext>
          </c:extLst>
        </c:ser>
        <c:ser>
          <c:idx val="1"/>
          <c:order val="1"/>
          <c:tx>
            <c:strRef>
              <c:f>' covid1 ej uppdaterad'!$A$6</c:f>
              <c:strCache>
                <c:ptCount val="1"/>
                <c:pt idx="0">
                  <c:v>antal inlagda alla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 covid1 ej uppdaterad'!$C$6:$AD$6</c:f>
              <c:numCache>
                <c:formatCode>General</c:formatCode>
                <c:ptCount val="2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16</c:v>
                </c:pt>
                <c:pt idx="13">
                  <c:v>22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30</c:v>
                </c:pt>
                <c:pt idx="2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9-AB47-BB21-2C1856355689}"/>
            </c:ext>
          </c:extLst>
        </c:ser>
        <c:ser>
          <c:idx val="3"/>
          <c:order val="2"/>
          <c:tx>
            <c:strRef>
              <c:f>' covid1 ej uppdaterad'!$A$12</c:f>
              <c:strCache>
                <c:ptCount val="1"/>
                <c:pt idx="0">
                  <c:v>Prognos in/dag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 covid1 ej uppdaterad'!$C$12:$AF$12</c:f>
              <c:numCache>
                <c:formatCode>0.0</c:formatCode>
                <c:ptCount val="30"/>
                <c:pt idx="6">
                  <c:v>1.25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3</c:v>
                </c:pt>
                <c:pt idx="11">
                  <c:v>2</c:v>
                </c:pt>
                <c:pt idx="12">
                  <c:v>2.75</c:v>
                </c:pt>
                <c:pt idx="13">
                  <c:v>3.75</c:v>
                </c:pt>
                <c:pt idx="14">
                  <c:v>4.75</c:v>
                </c:pt>
                <c:pt idx="15">
                  <c:v>5.75</c:v>
                </c:pt>
                <c:pt idx="16">
                  <c:v>6.4541567777788948</c:v>
                </c:pt>
                <c:pt idx="17">
                  <c:v>7.244546036895521</c:v>
                </c:pt>
                <c:pt idx="18">
                  <c:v>8.1317279836452965</c:v>
                </c:pt>
                <c:pt idx="19">
                  <c:v>9.1275560488171479</c:v>
                </c:pt>
                <c:pt idx="20">
                  <c:v>10.245335258613903</c:v>
                </c:pt>
                <c:pt idx="21">
                  <c:v>11.500000000000002</c:v>
                </c:pt>
                <c:pt idx="22">
                  <c:v>12.908313555557791</c:v>
                </c:pt>
                <c:pt idx="23">
                  <c:v>14.489092073791044</c:v>
                </c:pt>
                <c:pt idx="24">
                  <c:v>16.263455967290597</c:v>
                </c:pt>
                <c:pt idx="25">
                  <c:v>18.255112097634299</c:v>
                </c:pt>
                <c:pt idx="26">
                  <c:v>20.490670517227812</c:v>
                </c:pt>
                <c:pt idx="27">
                  <c:v>23.000000000000011</c:v>
                </c:pt>
                <c:pt idx="28">
                  <c:v>25.81662711111559</c:v>
                </c:pt>
                <c:pt idx="29">
                  <c:v>28.978184147582098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9-AB47-BB21-2C1856355689}"/>
            </c:ext>
          </c:extLst>
        </c:ser>
        <c:ser>
          <c:idx val="2"/>
          <c:order val="5"/>
          <c:tx>
            <c:strRef>
              <c:f>' covid1 ej uppdaterad'!$A$17</c:f>
              <c:strCache>
                <c:ptCount val="1"/>
                <c:pt idx="0">
                  <c:v>totalt isoleringsbehov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 covid1 ej uppdaterad'!$C$17:$AF$17</c:f>
              <c:numCache>
                <c:formatCode>0.0</c:formatCode>
                <c:ptCount val="30"/>
                <c:pt idx="8">
                  <c:v>84</c:v>
                </c:pt>
                <c:pt idx="9">
                  <c:v>83</c:v>
                </c:pt>
                <c:pt idx="10">
                  <c:v>85</c:v>
                </c:pt>
                <c:pt idx="11">
                  <c:v>83</c:v>
                </c:pt>
                <c:pt idx="12">
                  <c:v>85</c:v>
                </c:pt>
                <c:pt idx="13">
                  <c:v>87.5</c:v>
                </c:pt>
                <c:pt idx="14">
                  <c:v>90.25</c:v>
                </c:pt>
                <c:pt idx="15">
                  <c:v>93.75</c:v>
                </c:pt>
                <c:pt idx="16">
                  <c:v>97.704156777778891</c:v>
                </c:pt>
                <c:pt idx="17">
                  <c:v>101.94870281467442</c:v>
                </c:pt>
                <c:pt idx="18">
                  <c:v>108.08043079831972</c:v>
                </c:pt>
                <c:pt idx="19">
                  <c:v>114.45798684713687</c:v>
                </c:pt>
                <c:pt idx="20">
                  <c:v>120.95332210575077</c:v>
                </c:pt>
                <c:pt idx="21">
                  <c:v>127.70332210575077</c:v>
                </c:pt>
                <c:pt idx="22">
                  <c:v>134.86163566130858</c:v>
                </c:pt>
                <c:pt idx="23">
                  <c:v>142.89657095732071</c:v>
                </c:pt>
                <c:pt idx="24">
                  <c:v>151.9154808877158</c:v>
                </c:pt>
                <c:pt idx="25">
                  <c:v>162.03886500170481</c:v>
                </c:pt>
                <c:pt idx="26">
                  <c:v>173.40197947011546</c:v>
                </c:pt>
                <c:pt idx="27">
                  <c:v>186.15664421150157</c:v>
                </c:pt>
                <c:pt idx="28">
                  <c:v>200.47327132261717</c:v>
                </c:pt>
                <c:pt idx="29">
                  <c:v>216.5431419146415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9-AB47-BB21-2C1856355689}"/>
            </c:ext>
          </c:extLst>
        </c:ser>
        <c:ser>
          <c:idx val="6"/>
          <c:order val="6"/>
          <c:tx>
            <c:strRef>
              <c:f>' covid1 ej uppdaterad'!$A$14</c:f>
              <c:strCache>
                <c:ptCount val="1"/>
                <c:pt idx="0">
                  <c:v>Prognos inneliggande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 covid1 ej uppdaterad'!$C$14:$AF$14</c:f>
              <c:numCache>
                <c:formatCode>0.0</c:formatCode>
                <c:ptCount val="30"/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17.5</c:v>
                </c:pt>
                <c:pt idx="14">
                  <c:v>20.25</c:v>
                </c:pt>
                <c:pt idx="15">
                  <c:v>23.75</c:v>
                </c:pt>
                <c:pt idx="16">
                  <c:v>27.704156777778895</c:v>
                </c:pt>
                <c:pt idx="17">
                  <c:v>31.948702814674419</c:v>
                </c:pt>
                <c:pt idx="18">
                  <c:v>38.080430798319718</c:v>
                </c:pt>
                <c:pt idx="19">
                  <c:v>44.457986847136866</c:v>
                </c:pt>
                <c:pt idx="20">
                  <c:v>50.953322105750772</c:v>
                </c:pt>
                <c:pt idx="21">
                  <c:v>57.703322105750772</c:v>
                </c:pt>
                <c:pt idx="22">
                  <c:v>64.861635661308569</c:v>
                </c:pt>
                <c:pt idx="23">
                  <c:v>72.896570957320719</c:v>
                </c:pt>
                <c:pt idx="24">
                  <c:v>81.915480887715802</c:v>
                </c:pt>
                <c:pt idx="25">
                  <c:v>92.038865001704806</c:v>
                </c:pt>
                <c:pt idx="26">
                  <c:v>103.40197947011546</c:v>
                </c:pt>
                <c:pt idx="27">
                  <c:v>116.15664421150157</c:v>
                </c:pt>
                <c:pt idx="28">
                  <c:v>130.47327132261717</c:v>
                </c:pt>
                <c:pt idx="29">
                  <c:v>146.5431419146415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B9-AB47-BB21-2C185635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28464"/>
        <c:axId val="631428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 covid1 ej uppdaterad'!$A$12</c15:sqref>
                        </c15:formulaRef>
                      </c:ext>
                    </c:extLst>
                    <c:strCache>
                      <c:ptCount val="1"/>
                      <c:pt idx="0">
                        <c:v>Prognos in/dag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 covid1 ej uppdaterad'!$C$1:$AE$1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covid1 ej uppdaterad'!$C$12:$AB$12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6">
                        <c:v>1.25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2.75</c:v>
                      </c:pt>
                      <c:pt idx="13">
                        <c:v>3.75</c:v>
                      </c:pt>
                      <c:pt idx="14">
                        <c:v>4.75</c:v>
                      </c:pt>
                      <c:pt idx="15">
                        <c:v>5.75</c:v>
                      </c:pt>
                      <c:pt idx="16">
                        <c:v>6.4541567777788948</c:v>
                      </c:pt>
                      <c:pt idx="17">
                        <c:v>7.244546036895521</c:v>
                      </c:pt>
                      <c:pt idx="18">
                        <c:v>8.1317279836452965</c:v>
                      </c:pt>
                      <c:pt idx="19">
                        <c:v>9.1275560488171479</c:v>
                      </c:pt>
                      <c:pt idx="20">
                        <c:v>10.245335258613903</c:v>
                      </c:pt>
                      <c:pt idx="21">
                        <c:v>11.500000000000002</c:v>
                      </c:pt>
                      <c:pt idx="22">
                        <c:v>12.908313555557791</c:v>
                      </c:pt>
                      <c:pt idx="23">
                        <c:v>14.489092073791044</c:v>
                      </c:pt>
                      <c:pt idx="24">
                        <c:v>16.263455967290597</c:v>
                      </c:pt>
                      <c:pt idx="25">
                        <c:v>18.255112097634299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1B9-AB47-BB21-2C1856355689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uppdaterad'!$A$16</c15:sqref>
                        </c15:formulaRef>
                      </c:ext>
                    </c:extLst>
                    <c:strCache>
                      <c:ptCount val="1"/>
                      <c:pt idx="0">
                        <c:v>äldre m Progn medelvärde inne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uppdaterad'!$C$16:$AB$16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8">
                        <c:v>13</c:v>
                      </c:pt>
                      <c:pt idx="9">
                        <c:v>14.592006628021849</c:v>
                      </c:pt>
                      <c:pt idx="10">
                        <c:v>16.378973648633352</c:v>
                      </c:pt>
                      <c:pt idx="11">
                        <c:v>18.384776310850238</c:v>
                      </c:pt>
                      <c:pt idx="12">
                        <c:v>20.636213675586596</c:v>
                      </c:pt>
                      <c:pt idx="13">
                        <c:v>23.163366671648827</c:v>
                      </c:pt>
                      <c:pt idx="14">
                        <c:v>26.000000000000007</c:v>
                      </c:pt>
                      <c:pt idx="15">
                        <c:v>29.184013256043706</c:v>
                      </c:pt>
                      <c:pt idx="16">
                        <c:v>32.757947297266711</c:v>
                      </c:pt>
                      <c:pt idx="17">
                        <c:v>36.769552621700484</c:v>
                      </c:pt>
                      <c:pt idx="18">
                        <c:v>41.272427351173199</c:v>
                      </c:pt>
                      <c:pt idx="19">
                        <c:v>46.326733343297661</c:v>
                      </c:pt>
                      <c:pt idx="20">
                        <c:v>52.000000000000021</c:v>
                      </c:pt>
                      <c:pt idx="21">
                        <c:v>58.368026512087418</c:v>
                      </c:pt>
                      <c:pt idx="22">
                        <c:v>65.515894594533435</c:v>
                      </c:pt>
                      <c:pt idx="23">
                        <c:v>73.539105243400982</c:v>
                      </c:pt>
                      <c:pt idx="24">
                        <c:v>82.544854702346413</c:v>
                      </c:pt>
                      <c:pt idx="25">
                        <c:v>92.653466686595337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1B9-AB47-BB21-2C1856355689}"/>
                  </c:ext>
                </c:extLst>
              </c15:ser>
            </c15:filteredLineSeries>
          </c:ext>
        </c:extLst>
      </c:lineChart>
      <c:dateAx>
        <c:axId val="631428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1428856"/>
        <c:crosses val="autoZero"/>
        <c:auto val="1"/>
        <c:lblOffset val="100"/>
        <c:baseTimeUnit val="days"/>
      </c:dateAx>
      <c:valAx>
        <c:axId val="6314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142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PROGOS vid fördubblingstakt av inläggningar 6 dagar </a:t>
            </a:r>
          </a:p>
          <a:p>
            <a:pPr>
              <a:defRPr/>
            </a:pPr>
            <a:r>
              <a:rPr lang="en-US"/>
              <a:t>antal patienter med positiv covid i respiratorvård i Skåne (medelvårdtid i resp kalkylerad</a:t>
            </a:r>
            <a:r>
              <a:rPr lang="en-US" baseline="0"/>
              <a:t> 14 dagar)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covid1 ej uppdaterad'!$A$20</c:f>
              <c:strCache>
                <c:ptCount val="1"/>
                <c:pt idx="0">
                  <c:v>in IVA (resp)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 covid1 ej uppdaterad'!$C$20:$AB$20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7-234C-AA84-9523DD04FEC3}"/>
            </c:ext>
          </c:extLst>
        </c:ser>
        <c:ser>
          <c:idx val="2"/>
          <c:order val="1"/>
          <c:tx>
            <c:strRef>
              <c:f>' covid1 ej uppdaterad'!$A$24</c:f>
              <c:strCache>
                <c:ptCount val="1"/>
                <c:pt idx="0">
                  <c:v>antal inlagda IVA (resp)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 covid1 ej uppdaterad'!$C$24:$AA$24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7-234C-AA84-9523DD04FEC3}"/>
            </c:ext>
          </c:extLst>
        </c:ser>
        <c:ser>
          <c:idx val="1"/>
          <c:order val="2"/>
          <c:tx>
            <c:strRef>
              <c:f>' covid1 ej uppdaterad'!$A$33</c:f>
              <c:strCache>
                <c:ptCount val="1"/>
                <c:pt idx="0">
                  <c:v>prognos in IVA resp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  <c:extLst xmlns:c15="http://schemas.microsoft.com/office/drawing/2012/chart"/>
            </c:numRef>
          </c:cat>
          <c:val>
            <c:numRef>
              <c:f>' covid1 ej uppdaterad'!$C$33:$AC$33</c:f>
              <c:numCache>
                <c:formatCode>0.0</c:formatCode>
                <c:ptCount val="27"/>
                <c:pt idx="4">
                  <c:v>0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  <c:pt idx="10">
                  <c:v>0.25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0.56123102415468651</c:v>
                </c:pt>
                <c:pt idx="16">
                  <c:v>0.6299605249474366</c:v>
                </c:pt>
                <c:pt idx="17">
                  <c:v>0.70710678118654757</c:v>
                </c:pt>
                <c:pt idx="18">
                  <c:v>0.79370052598409979</c:v>
                </c:pt>
                <c:pt idx="19">
                  <c:v>0.89089871814033939</c:v>
                </c:pt>
                <c:pt idx="20">
                  <c:v>1.0000000000000002</c:v>
                </c:pt>
                <c:pt idx="21">
                  <c:v>1.1224620483093732</c:v>
                </c:pt>
                <c:pt idx="22">
                  <c:v>1.2599210498948734</c:v>
                </c:pt>
                <c:pt idx="23">
                  <c:v>1.4142135623730954</c:v>
                </c:pt>
                <c:pt idx="24">
                  <c:v>1.5874010519681998</c:v>
                </c:pt>
                <c:pt idx="25">
                  <c:v>1.781797436280679</c:v>
                </c:pt>
                <c:pt idx="26">
                  <c:v>2.0000000000000004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7-234C-AA84-9523DD04FEC3}"/>
            </c:ext>
          </c:extLst>
        </c:ser>
        <c:ser>
          <c:idx val="3"/>
          <c:order val="4"/>
          <c:tx>
            <c:strRef>
              <c:f>' covid1 ej uppdaterad'!$A$35</c:f>
              <c:strCache>
                <c:ptCount val="1"/>
                <c:pt idx="0">
                  <c:v>Prognos inneliggande IVA resp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 covid1 ej uppdaterad'!$C$35:$AC$35</c:f>
              <c:numCache>
                <c:formatCode>0.0</c:formatCode>
                <c:ptCount val="27"/>
                <c:pt idx="14">
                  <c:v>5</c:v>
                </c:pt>
                <c:pt idx="15">
                  <c:v>5.5612310241546865</c:v>
                </c:pt>
                <c:pt idx="16">
                  <c:v>6.1911915491021228</c:v>
                </c:pt>
                <c:pt idx="17">
                  <c:v>6.8982983302886707</c:v>
                </c:pt>
                <c:pt idx="18">
                  <c:v>7.6919988562727708</c:v>
                </c:pt>
                <c:pt idx="19">
                  <c:v>8.249564241079776</c:v>
                </c:pt>
                <c:pt idx="20">
                  <c:v>8.58289757441311</c:v>
                </c:pt>
                <c:pt idx="21">
                  <c:v>9.0386929560558169</c:v>
                </c:pt>
                <c:pt idx="22">
                  <c:v>9.9652806726173555</c:v>
                </c:pt>
                <c:pt idx="23">
                  <c:v>11.379494234990451</c:v>
                </c:pt>
                <c:pt idx="24">
                  <c:v>12.716895286958652</c:v>
                </c:pt>
                <c:pt idx="25">
                  <c:v>13.99869272323933</c:v>
                </c:pt>
                <c:pt idx="26">
                  <c:v>15.49869272323933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97-234C-AA84-9523DD04F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29640"/>
        <c:axId val="631430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 covid1 ej uppdaterad'!$A$36</c15:sqref>
                        </c15:formulaRef>
                      </c:ext>
                    </c:extLst>
                    <c:strCache>
                      <c:ptCount val="1"/>
                      <c:pt idx="0">
                        <c:v>gammal prognos inneliggande resp IVA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 covid1 ej uppdaterad'!$C$1:$AD$1</c15:sqref>
                        </c15:formulaRef>
                      </c:ext>
                    </c:extLst>
                    <c:numCache>
                      <c:formatCode>d\-mmm</c:formatCode>
                      <c:ptCount val="28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covid1 ej uppdaterad'!$C$36:$AB$36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8">
                        <c:v>2</c:v>
                      </c:pt>
                      <c:pt idx="9">
                        <c:v>2.244924096618746</c:v>
                      </c:pt>
                      <c:pt idx="10">
                        <c:v>2.5198420997897464</c:v>
                      </c:pt>
                      <c:pt idx="11">
                        <c:v>2.8284271247461903</c:v>
                      </c:pt>
                      <c:pt idx="12">
                        <c:v>3.1748021039363992</c:v>
                      </c:pt>
                      <c:pt idx="13">
                        <c:v>3.5635948725613575</c:v>
                      </c:pt>
                      <c:pt idx="14">
                        <c:v>4.0000000000000009</c:v>
                      </c:pt>
                      <c:pt idx="15">
                        <c:v>4.489848193237493</c:v>
                      </c:pt>
                      <c:pt idx="16">
                        <c:v>5.0396841995794937</c:v>
                      </c:pt>
                      <c:pt idx="17">
                        <c:v>5.6568542494923815</c:v>
                      </c:pt>
                      <c:pt idx="18">
                        <c:v>6.3496042078727992</c:v>
                      </c:pt>
                      <c:pt idx="19">
                        <c:v>7.127189745122716</c:v>
                      </c:pt>
                      <c:pt idx="20">
                        <c:v>8.0000000000000018</c:v>
                      </c:pt>
                      <c:pt idx="21">
                        <c:v>8.9796963864749859</c:v>
                      </c:pt>
                      <c:pt idx="22">
                        <c:v>10.079368399158987</c:v>
                      </c:pt>
                      <c:pt idx="23">
                        <c:v>11.313708498984763</c:v>
                      </c:pt>
                      <c:pt idx="24">
                        <c:v>12.699208415745598</c:v>
                      </c:pt>
                      <c:pt idx="25">
                        <c:v>14.254379490245432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097-234C-AA84-9523DD04FEC3}"/>
                  </c:ext>
                </c:extLst>
              </c15:ser>
            </c15:filteredLineSeries>
          </c:ext>
        </c:extLst>
      </c:lineChart>
      <c:dateAx>
        <c:axId val="631429640"/>
        <c:scaling>
          <c:orientation val="minMax"/>
        </c:scaling>
        <c:delete val="0"/>
        <c:axPos val="b"/>
        <c:numFmt formatCode="[$-41D]dd/mmm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1430032"/>
        <c:crosses val="autoZero"/>
        <c:auto val="0"/>
        <c:lblOffset val="100"/>
        <c:baseTimeUnit val="days"/>
      </c:dateAx>
      <c:valAx>
        <c:axId val="63143003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3142964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inläggningar av patienter med positiv covid i slutenvården i Skåne </a:t>
            </a:r>
          </a:p>
        </c:rich>
      </c:tx>
      <c:layout>
        <c:manualLayout>
          <c:xMode val="edge"/>
          <c:yMode val="edge"/>
          <c:x val="0.13405260512648687"/>
          <c:y val="2.365864277631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'prognis covid2'!$A$2</c:f>
              <c:strCache>
                <c:ptCount val="1"/>
                <c:pt idx="0">
                  <c:v>in antal alla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'prognis covid2'!$C$1:$AE$1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'prognis covid2'!$C$2:$AE$2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5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6</c:v>
                </c:pt>
                <c:pt idx="17">
                  <c:v>6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3-F949-84E1-3E0841EDBE03}"/>
            </c:ext>
          </c:extLst>
        </c:ser>
        <c:ser>
          <c:idx val="6"/>
          <c:order val="6"/>
          <c:tx>
            <c:strRef>
              <c:f>'prognis covid2'!$A$5</c:f>
              <c:strCache>
                <c:ptCount val="1"/>
                <c:pt idx="0">
                  <c:v>ut antal alla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'prognis covid2'!$C$1:$AE$1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'prognis covid2'!$C$5:$AE$5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6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3-F949-84E1-3E0841EDBE03}"/>
            </c:ext>
          </c:extLst>
        </c:ser>
        <c:ser>
          <c:idx val="7"/>
          <c:order val="7"/>
          <c:tx>
            <c:strRef>
              <c:f>'prognis covid2'!$A$6</c:f>
              <c:strCache>
                <c:ptCount val="1"/>
                <c:pt idx="0">
                  <c:v>antal inlagda alla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'prognis covid2'!$C$1:$AE$1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'prognis covid2'!$C$6:$AE$6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8</c:v>
                </c:pt>
                <c:pt idx="8">
                  <c:v>11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15</c:v>
                </c:pt>
                <c:pt idx="14">
                  <c:v>17</c:v>
                </c:pt>
                <c:pt idx="15">
                  <c:v>24</c:v>
                </c:pt>
                <c:pt idx="16">
                  <c:v>25</c:v>
                </c:pt>
                <c:pt idx="17">
                  <c:v>29</c:v>
                </c:pt>
                <c:pt idx="18">
                  <c:v>28</c:v>
                </c:pt>
                <c:pt idx="19">
                  <c:v>29</c:v>
                </c:pt>
                <c:pt idx="20">
                  <c:v>28</c:v>
                </c:pt>
                <c:pt idx="21">
                  <c:v>30</c:v>
                </c:pt>
                <c:pt idx="22">
                  <c:v>32</c:v>
                </c:pt>
                <c:pt idx="23">
                  <c:v>36</c:v>
                </c:pt>
                <c:pt idx="24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3-F949-84E1-3E0841EDB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123912"/>
        <c:axId val="646124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covid1 ej uppdaterad'!$A$2</c15:sqref>
                        </c15:formulaRef>
                      </c:ext>
                    </c:extLst>
                    <c:strCache>
                      <c:ptCount val="1"/>
                      <c:pt idx="0">
                        <c:v>in antal alla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'prognis covid2'!$C$1:$AE$1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covid1 ej uppdaterad'!$C$2:$AD$2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4</c:v>
                      </c:pt>
                      <c:pt idx="16">
                        <c:v>7</c:v>
                      </c:pt>
                      <c:pt idx="17">
                        <c:v>5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0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513-F949-84E1-3E0841EDBE0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uppdaterad'!$A$5</c15:sqref>
                        </c15:formulaRef>
                      </c:ext>
                    </c:extLst>
                    <c:strCache>
                      <c:ptCount val="1"/>
                      <c:pt idx="0">
                        <c:v>ut antal alla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'prognis covid2'!$C$1:$AE$1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uppdaterad'!$C$5:$U$5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4</c:v>
                      </c:pt>
                      <c:pt idx="18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513-F949-84E1-3E0841EDBE0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uppdaterad'!$A$6</c15:sqref>
                        </c15:formulaRef>
                      </c:ext>
                    </c:extLst>
                    <c:strCache>
                      <c:ptCount val="1"/>
                      <c:pt idx="0">
                        <c:v>antal inlagda alla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sv-SE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'prognis covid2'!$C$1:$AE$1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uppdaterad'!$C$6:$AD$6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13</c:v>
                      </c:pt>
                      <c:pt idx="8">
                        <c:v>14</c:v>
                      </c:pt>
                      <c:pt idx="9">
                        <c:v>13</c:v>
                      </c:pt>
                      <c:pt idx="10">
                        <c:v>15</c:v>
                      </c:pt>
                      <c:pt idx="11">
                        <c:v>13</c:v>
                      </c:pt>
                      <c:pt idx="12">
                        <c:v>16</c:v>
                      </c:pt>
                      <c:pt idx="13">
                        <c:v>22</c:v>
                      </c:pt>
                      <c:pt idx="14">
                        <c:v>27</c:v>
                      </c:pt>
                      <c:pt idx="15">
                        <c:v>28</c:v>
                      </c:pt>
                      <c:pt idx="16">
                        <c:v>32</c:v>
                      </c:pt>
                      <c:pt idx="17">
                        <c:v>33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30</c:v>
                      </c:pt>
                      <c:pt idx="2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513-F949-84E1-3E0841EDBE0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uppdaterad'!$A$4</c15:sqref>
                        </c15:formulaRef>
                      </c:ext>
                    </c:extLst>
                    <c:strCache>
                      <c:ptCount val="1"/>
                      <c:pt idx="0">
                        <c:v>ut hem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'prognis covid2'!$C$1:$AE$1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uppdaterad'!$C$4:$AD$4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5</c:v>
                      </c:pt>
                      <c:pt idx="2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513-F949-84E1-3E0841EDBE0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uppdaterad'!$A$3</c15:sqref>
                        </c15:formulaRef>
                      </c:ext>
                    </c:extLst>
                    <c:strCache>
                      <c:ptCount val="1"/>
                      <c:pt idx="0">
                        <c:v>ut avlidna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'prognis covid2'!$C$1:$AE$1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uppdaterad'!$C$3:$AD$3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1513-F949-84E1-3E0841EDBE03}"/>
                  </c:ext>
                </c:extLst>
              </c15:ser>
            </c15:filteredLineSeries>
          </c:ext>
        </c:extLst>
      </c:lineChart>
      <c:dateAx>
        <c:axId val="646123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46124304"/>
        <c:crosses val="autoZero"/>
        <c:auto val="1"/>
        <c:lblOffset val="100"/>
        <c:baseTimeUnit val="days"/>
      </c:dateAx>
      <c:valAx>
        <c:axId val="64612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4612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patienter med positiv covid i respiratorvård/Optiflow/ECMOi Skåne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covid1 ej uppdaterad'!$A$24</c:f>
              <c:strCache>
                <c:ptCount val="1"/>
                <c:pt idx="0">
                  <c:v>antal inlagda IVA (resp)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covid1 ej uppdaterad'!$C$1:$AE$1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 covid1 ej uppdaterad'!$C$24:$AC$24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2-824C-9FF6-8B5764000B50}"/>
            </c:ext>
          </c:extLst>
        </c:ser>
        <c:ser>
          <c:idx val="2"/>
          <c:order val="3"/>
          <c:tx>
            <c:strRef>
              <c:f>' covid1 ej uppdaterad'!$A$40</c:f>
              <c:strCache>
                <c:ptCount val="1"/>
                <c:pt idx="0">
                  <c:v>I Optiflow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covid1 ej uppdaterad'!$C$1:$AE$1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 covid1 ej uppdaterad'!$C$40:$AD$40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2-824C-9FF6-8B5764000B50}"/>
            </c:ext>
          </c:extLst>
        </c:ser>
        <c:ser>
          <c:idx val="3"/>
          <c:order val="4"/>
          <c:tx>
            <c:strRef>
              <c:f>' covid1 ej uppdaterad'!$A$43</c:f>
              <c:strCache>
                <c:ptCount val="1"/>
                <c:pt idx="0">
                  <c:v>I ECMO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22-824C-9FF6-8B5764000B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 covid1 ej uppdaterad'!$C$1:$AE$1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 covid1 ej uppdaterad'!$C$43:$AD$43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2-824C-9FF6-8B5764000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36240"/>
        <c:axId val="49713663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 covid1 ej uppdaterad'!$A$20</c15:sqref>
                        </c15:formulaRef>
                      </c:ext>
                    </c:extLst>
                    <c:strCache>
                      <c:ptCount val="1"/>
                      <c:pt idx="0">
                        <c:v>in IVA (resp)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 covid1 ej uppdaterad'!$C$1:$AE$1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covid1 ej uppdaterad'!$C$20:$AC$20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22-824C-9FF6-8B5764000B50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uppdaterad'!$A$22</c15:sqref>
                        </c15:formulaRef>
                      </c:ext>
                    </c:extLst>
                    <c:strCache>
                      <c:ptCount val="1"/>
                      <c:pt idx="0">
                        <c:v>ut IVA (resp) alla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uppdaterad'!$C$23:$U$23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D22-824C-9FF6-8B5764000B50}"/>
                  </c:ext>
                </c:extLst>
              </c15:ser>
            </c15:filteredLineSeries>
          </c:ext>
        </c:extLst>
      </c:lineChart>
      <c:dateAx>
        <c:axId val="497136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7136632"/>
        <c:crosses val="autoZero"/>
        <c:auto val="1"/>
        <c:lblOffset val="100"/>
        <c:baseTimeUnit val="days"/>
      </c:dateAx>
      <c:valAx>
        <c:axId val="49713663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71362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PROGONOS</a:t>
            </a:r>
            <a:r>
              <a:rPr lang="en-US" baseline="0"/>
              <a:t> vid fördubblingstakt 6 dagar av inläggningar</a:t>
            </a:r>
          </a:p>
          <a:p>
            <a:pPr>
              <a:defRPr/>
            </a:pPr>
            <a:r>
              <a:rPr lang="en-US"/>
              <a:t>patienter med positiv covid  - inläggningar och inneliggande i slutenvården</a:t>
            </a:r>
          </a:p>
          <a:p>
            <a:pPr>
              <a:defRPr/>
            </a:pPr>
            <a:r>
              <a:rPr lang="en-US"/>
              <a:t>(medelvårdtid kalkylerad 7 dagar)</a:t>
            </a:r>
          </a:p>
        </c:rich>
      </c:tx>
      <c:layout>
        <c:manualLayout>
          <c:xMode val="edge"/>
          <c:yMode val="edge"/>
          <c:x val="0.11629451904145134"/>
          <c:y val="2.36586427763164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covid1 ej uppdaterad'!$A$2</c:f>
              <c:strCache>
                <c:ptCount val="1"/>
                <c:pt idx="0">
                  <c:v>in antal alla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 covid1 ej uppdaterad'!$C$2:$AD$2</c:f>
              <c:numCache>
                <c:formatCode>General</c:formatCode>
                <c:ptCount val="28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0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4</c:v>
                </c:pt>
                <c:pt idx="16">
                  <c:v>7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5-964B-9D9D-D1D2AB650CA3}"/>
            </c:ext>
          </c:extLst>
        </c:ser>
        <c:ser>
          <c:idx val="1"/>
          <c:order val="1"/>
          <c:tx>
            <c:strRef>
              <c:f>' covid1 ej uppdaterad'!$A$6</c:f>
              <c:strCache>
                <c:ptCount val="1"/>
                <c:pt idx="0">
                  <c:v>antal inlagda alla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 covid1 ej uppdaterad'!$C$6:$AD$6</c:f>
              <c:numCache>
                <c:formatCode>General</c:formatCode>
                <c:ptCount val="28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16</c:v>
                </c:pt>
                <c:pt idx="13">
                  <c:v>22</c:v>
                </c:pt>
                <c:pt idx="14">
                  <c:v>27</c:v>
                </c:pt>
                <c:pt idx="15">
                  <c:v>28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30</c:v>
                </c:pt>
                <c:pt idx="2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5-964B-9D9D-D1D2AB650CA3}"/>
            </c:ext>
          </c:extLst>
        </c:ser>
        <c:ser>
          <c:idx val="3"/>
          <c:order val="2"/>
          <c:tx>
            <c:strRef>
              <c:f>' covid1 ej uppdaterad'!$A$12</c:f>
              <c:strCache>
                <c:ptCount val="1"/>
                <c:pt idx="0">
                  <c:v>Prognos in/dag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 covid1 ej uppdaterad'!$C$12:$AF$12</c:f>
              <c:numCache>
                <c:formatCode>0.0</c:formatCode>
                <c:ptCount val="30"/>
                <c:pt idx="6">
                  <c:v>1.25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3</c:v>
                </c:pt>
                <c:pt idx="11">
                  <c:v>2</c:v>
                </c:pt>
                <c:pt idx="12">
                  <c:v>2.75</c:v>
                </c:pt>
                <c:pt idx="13">
                  <c:v>3.75</c:v>
                </c:pt>
                <c:pt idx="14">
                  <c:v>4.75</c:v>
                </c:pt>
                <c:pt idx="15">
                  <c:v>5.75</c:v>
                </c:pt>
                <c:pt idx="16">
                  <c:v>6.4541567777788948</c:v>
                </c:pt>
                <c:pt idx="17">
                  <c:v>7.244546036895521</c:v>
                </c:pt>
                <c:pt idx="18">
                  <c:v>8.1317279836452965</c:v>
                </c:pt>
                <c:pt idx="19">
                  <c:v>9.1275560488171479</c:v>
                </c:pt>
                <c:pt idx="20">
                  <c:v>10.245335258613903</c:v>
                </c:pt>
                <c:pt idx="21">
                  <c:v>11.500000000000002</c:v>
                </c:pt>
                <c:pt idx="22">
                  <c:v>12.908313555557791</c:v>
                </c:pt>
                <c:pt idx="23">
                  <c:v>14.489092073791044</c:v>
                </c:pt>
                <c:pt idx="24">
                  <c:v>16.263455967290597</c:v>
                </c:pt>
                <c:pt idx="25">
                  <c:v>18.255112097634299</c:v>
                </c:pt>
                <c:pt idx="26">
                  <c:v>20.490670517227812</c:v>
                </c:pt>
                <c:pt idx="27">
                  <c:v>23.000000000000011</c:v>
                </c:pt>
                <c:pt idx="28">
                  <c:v>25.81662711111559</c:v>
                </c:pt>
                <c:pt idx="29">
                  <c:v>28.978184147582098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5-964B-9D9D-D1D2AB650CA3}"/>
            </c:ext>
          </c:extLst>
        </c:ser>
        <c:ser>
          <c:idx val="2"/>
          <c:order val="5"/>
          <c:tx>
            <c:strRef>
              <c:f>' covid1 ej uppdaterad'!$A$17</c:f>
              <c:strCache>
                <c:ptCount val="1"/>
                <c:pt idx="0">
                  <c:v>totalt isoleringsbehov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 covid1 ej uppdaterad'!$C$17:$AF$17</c:f>
              <c:numCache>
                <c:formatCode>0.0</c:formatCode>
                <c:ptCount val="30"/>
                <c:pt idx="8">
                  <c:v>84</c:v>
                </c:pt>
                <c:pt idx="9">
                  <c:v>83</c:v>
                </c:pt>
                <c:pt idx="10">
                  <c:v>85</c:v>
                </c:pt>
                <c:pt idx="11">
                  <c:v>83</c:v>
                </c:pt>
                <c:pt idx="12">
                  <c:v>85</c:v>
                </c:pt>
                <c:pt idx="13">
                  <c:v>87.5</c:v>
                </c:pt>
                <c:pt idx="14">
                  <c:v>90.25</c:v>
                </c:pt>
                <c:pt idx="15">
                  <c:v>93.75</c:v>
                </c:pt>
                <c:pt idx="16">
                  <c:v>97.704156777778891</c:v>
                </c:pt>
                <c:pt idx="17">
                  <c:v>101.94870281467442</c:v>
                </c:pt>
                <c:pt idx="18">
                  <c:v>108.08043079831972</c:v>
                </c:pt>
                <c:pt idx="19">
                  <c:v>114.45798684713687</c:v>
                </c:pt>
                <c:pt idx="20">
                  <c:v>120.95332210575077</c:v>
                </c:pt>
                <c:pt idx="21">
                  <c:v>127.70332210575077</c:v>
                </c:pt>
                <c:pt idx="22">
                  <c:v>134.86163566130858</c:v>
                </c:pt>
                <c:pt idx="23">
                  <c:v>142.89657095732071</c:v>
                </c:pt>
                <c:pt idx="24">
                  <c:v>151.9154808877158</c:v>
                </c:pt>
                <c:pt idx="25">
                  <c:v>162.03886500170481</c:v>
                </c:pt>
                <c:pt idx="26">
                  <c:v>173.40197947011546</c:v>
                </c:pt>
                <c:pt idx="27">
                  <c:v>186.15664421150157</c:v>
                </c:pt>
                <c:pt idx="28">
                  <c:v>200.47327132261717</c:v>
                </c:pt>
                <c:pt idx="29">
                  <c:v>216.5431419146415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5-964B-9D9D-D1D2AB650CA3}"/>
            </c:ext>
          </c:extLst>
        </c:ser>
        <c:ser>
          <c:idx val="6"/>
          <c:order val="6"/>
          <c:tx>
            <c:strRef>
              <c:f>' covid1 ej uppdaterad'!$A$14</c:f>
              <c:strCache>
                <c:ptCount val="1"/>
                <c:pt idx="0">
                  <c:v>Prognos inneliggande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 covid1 ej uppdaterad'!$C$14:$AF$14</c:f>
              <c:numCache>
                <c:formatCode>0.0</c:formatCode>
                <c:ptCount val="30"/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13</c:v>
                </c:pt>
                <c:pt idx="12">
                  <c:v>15</c:v>
                </c:pt>
                <c:pt idx="13">
                  <c:v>17.5</c:v>
                </c:pt>
                <c:pt idx="14">
                  <c:v>20.25</c:v>
                </c:pt>
                <c:pt idx="15">
                  <c:v>23.75</c:v>
                </c:pt>
                <c:pt idx="16">
                  <c:v>27.704156777778895</c:v>
                </c:pt>
                <c:pt idx="17">
                  <c:v>31.948702814674419</c:v>
                </c:pt>
                <c:pt idx="18">
                  <c:v>38.080430798319718</c:v>
                </c:pt>
                <c:pt idx="19">
                  <c:v>44.457986847136866</c:v>
                </c:pt>
                <c:pt idx="20">
                  <c:v>50.953322105750772</c:v>
                </c:pt>
                <c:pt idx="21">
                  <c:v>57.703322105750772</c:v>
                </c:pt>
                <c:pt idx="22">
                  <c:v>64.861635661308569</c:v>
                </c:pt>
                <c:pt idx="23">
                  <c:v>72.896570957320719</c:v>
                </c:pt>
                <c:pt idx="24">
                  <c:v>81.915480887715802</c:v>
                </c:pt>
                <c:pt idx="25">
                  <c:v>92.038865001704806</c:v>
                </c:pt>
                <c:pt idx="26">
                  <c:v>103.40197947011546</c:v>
                </c:pt>
                <c:pt idx="27">
                  <c:v>116.15664421150157</c:v>
                </c:pt>
                <c:pt idx="28">
                  <c:v>130.47327132261717</c:v>
                </c:pt>
                <c:pt idx="29">
                  <c:v>146.5431419146415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35-964B-9D9D-D1D2AB650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137416"/>
        <c:axId val="497137808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 covid1 ej uppdaterad'!$A$12</c15:sqref>
                        </c15:formulaRef>
                      </c:ext>
                    </c:extLst>
                    <c:strCache>
                      <c:ptCount val="1"/>
                      <c:pt idx="0">
                        <c:v>Prognos in/dag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 covid1 ej uppdaterad'!$C$1:$AE$1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covid1 ej uppdaterad'!$C$12:$AB$12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6">
                        <c:v>1.25</c:v>
                      </c:pt>
                      <c:pt idx="7">
                        <c:v>2</c:v>
                      </c:pt>
                      <c:pt idx="8">
                        <c:v>2.25</c:v>
                      </c:pt>
                      <c:pt idx="9">
                        <c:v>2.5</c:v>
                      </c:pt>
                      <c:pt idx="10">
                        <c:v>3</c:v>
                      </c:pt>
                      <c:pt idx="11">
                        <c:v>2</c:v>
                      </c:pt>
                      <c:pt idx="12">
                        <c:v>2.75</c:v>
                      </c:pt>
                      <c:pt idx="13">
                        <c:v>3.75</c:v>
                      </c:pt>
                      <c:pt idx="14">
                        <c:v>4.75</c:v>
                      </c:pt>
                      <c:pt idx="15">
                        <c:v>5.75</c:v>
                      </c:pt>
                      <c:pt idx="16">
                        <c:v>6.4541567777788948</c:v>
                      </c:pt>
                      <c:pt idx="17">
                        <c:v>7.244546036895521</c:v>
                      </c:pt>
                      <c:pt idx="18">
                        <c:v>8.1317279836452965</c:v>
                      </c:pt>
                      <c:pt idx="19">
                        <c:v>9.1275560488171479</c:v>
                      </c:pt>
                      <c:pt idx="20">
                        <c:v>10.245335258613903</c:v>
                      </c:pt>
                      <c:pt idx="21">
                        <c:v>11.500000000000002</c:v>
                      </c:pt>
                      <c:pt idx="22">
                        <c:v>12.908313555557791</c:v>
                      </c:pt>
                      <c:pt idx="23">
                        <c:v>14.489092073791044</c:v>
                      </c:pt>
                      <c:pt idx="24">
                        <c:v>16.263455967290597</c:v>
                      </c:pt>
                      <c:pt idx="25">
                        <c:v>18.255112097634299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935-964B-9D9D-D1D2AB650CA3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uppdaterad'!$A$16</c15:sqref>
                        </c15:formulaRef>
                      </c:ext>
                    </c:extLst>
                    <c:strCache>
                      <c:ptCount val="1"/>
                      <c:pt idx="0">
                        <c:v>äldre m Progn medelvärde inne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uppdaterad'!$C$1:$AE$1</c15:sqref>
                        </c15:formulaRef>
                      </c:ext>
                    </c:extLst>
                    <c:numCache>
                      <c:formatCode>d\-mmm</c:formatCode>
                      <c:ptCount val="29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  <c:pt idx="28">
                        <c:v>43928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 covid1 ej uppdaterad'!$C$16:$AB$16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8">
                        <c:v>13</c:v>
                      </c:pt>
                      <c:pt idx="9">
                        <c:v>14.592006628021849</c:v>
                      </c:pt>
                      <c:pt idx="10">
                        <c:v>16.378973648633352</c:v>
                      </c:pt>
                      <c:pt idx="11">
                        <c:v>18.384776310850238</c:v>
                      </c:pt>
                      <c:pt idx="12">
                        <c:v>20.636213675586596</c:v>
                      </c:pt>
                      <c:pt idx="13">
                        <c:v>23.163366671648827</c:v>
                      </c:pt>
                      <c:pt idx="14">
                        <c:v>26.000000000000007</c:v>
                      </c:pt>
                      <c:pt idx="15">
                        <c:v>29.184013256043706</c:v>
                      </c:pt>
                      <c:pt idx="16">
                        <c:v>32.757947297266711</c:v>
                      </c:pt>
                      <c:pt idx="17">
                        <c:v>36.769552621700484</c:v>
                      </c:pt>
                      <c:pt idx="18">
                        <c:v>41.272427351173199</c:v>
                      </c:pt>
                      <c:pt idx="19">
                        <c:v>46.326733343297661</c:v>
                      </c:pt>
                      <c:pt idx="20">
                        <c:v>52.000000000000021</c:v>
                      </c:pt>
                      <c:pt idx="21">
                        <c:v>58.368026512087418</c:v>
                      </c:pt>
                      <c:pt idx="22">
                        <c:v>65.515894594533435</c:v>
                      </c:pt>
                      <c:pt idx="23">
                        <c:v>73.539105243400982</c:v>
                      </c:pt>
                      <c:pt idx="24">
                        <c:v>82.544854702346413</c:v>
                      </c:pt>
                      <c:pt idx="25">
                        <c:v>92.653466686595337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935-964B-9D9D-D1D2AB650CA3}"/>
                  </c:ext>
                </c:extLst>
              </c15:ser>
            </c15:filteredLineSeries>
          </c:ext>
        </c:extLst>
      </c:lineChart>
      <c:dateAx>
        <c:axId val="4971374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7137808"/>
        <c:crosses val="autoZero"/>
        <c:auto val="1"/>
        <c:lblOffset val="100"/>
        <c:baseTimeUnit val="days"/>
      </c:dateAx>
      <c:valAx>
        <c:axId val="4971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713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PROGOS vid fördubblingstakt av inläggningar 6 dagar </a:t>
            </a:r>
          </a:p>
          <a:p>
            <a:pPr>
              <a:defRPr/>
            </a:pPr>
            <a:r>
              <a:rPr lang="en-US"/>
              <a:t>antal patienter med positiv covid i respiratorvård i Skåne (medelvårdtid i resp kalkylerad</a:t>
            </a:r>
            <a:r>
              <a:rPr lang="en-US" baseline="0"/>
              <a:t> 14 dagar)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covid1 ej uppdaterad'!$A$20</c:f>
              <c:strCache>
                <c:ptCount val="1"/>
                <c:pt idx="0">
                  <c:v>in IVA (resp)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 covid1 ej uppdaterad'!$C$20:$AB$20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7-144A-B735-533B2D27582E}"/>
            </c:ext>
          </c:extLst>
        </c:ser>
        <c:ser>
          <c:idx val="2"/>
          <c:order val="1"/>
          <c:tx>
            <c:strRef>
              <c:f>' covid1 ej uppdaterad'!$A$24</c:f>
              <c:strCache>
                <c:ptCount val="1"/>
                <c:pt idx="0">
                  <c:v>antal inlagda IVA (resp)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</c:numRef>
          </c:cat>
          <c:val>
            <c:numRef>
              <c:f>' covid1 ej uppdaterad'!$C$24:$AA$24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7-144A-B735-533B2D27582E}"/>
            </c:ext>
          </c:extLst>
        </c:ser>
        <c:ser>
          <c:idx val="1"/>
          <c:order val="2"/>
          <c:tx>
            <c:strRef>
              <c:f>' covid1 ej uppdaterad'!$A$33</c:f>
              <c:strCache>
                <c:ptCount val="1"/>
                <c:pt idx="0">
                  <c:v>prognos in IVA resp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covid1 ej uppdaterad'!$C$1:$AD$1</c:f>
              <c:numCache>
                <c:formatCode>d\-mmm</c:formatCode>
                <c:ptCount val="28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</c:numCache>
              <c:extLst xmlns:c15="http://schemas.microsoft.com/office/drawing/2012/chart"/>
            </c:numRef>
          </c:cat>
          <c:val>
            <c:numRef>
              <c:f>' covid1 ej uppdaterad'!$C$33:$AC$33</c:f>
              <c:numCache>
                <c:formatCode>0.0</c:formatCode>
                <c:ptCount val="27"/>
                <c:pt idx="4">
                  <c:v>0</c:v>
                </c:pt>
                <c:pt idx="5">
                  <c:v>0.33333333333333331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0.33333333333333331</c:v>
                </c:pt>
                <c:pt idx="9">
                  <c:v>0</c:v>
                </c:pt>
                <c:pt idx="10">
                  <c:v>0.25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0.56123102415468651</c:v>
                </c:pt>
                <c:pt idx="16">
                  <c:v>0.6299605249474366</c:v>
                </c:pt>
                <c:pt idx="17">
                  <c:v>0.70710678118654757</c:v>
                </c:pt>
                <c:pt idx="18">
                  <c:v>0.79370052598409979</c:v>
                </c:pt>
                <c:pt idx="19">
                  <c:v>0.89089871814033939</c:v>
                </c:pt>
                <c:pt idx="20">
                  <c:v>1.0000000000000002</c:v>
                </c:pt>
                <c:pt idx="21">
                  <c:v>1.1224620483093732</c:v>
                </c:pt>
                <c:pt idx="22">
                  <c:v>1.2599210498948734</c:v>
                </c:pt>
                <c:pt idx="23">
                  <c:v>1.4142135623730954</c:v>
                </c:pt>
                <c:pt idx="24">
                  <c:v>1.5874010519681998</c:v>
                </c:pt>
                <c:pt idx="25">
                  <c:v>1.781797436280679</c:v>
                </c:pt>
                <c:pt idx="26">
                  <c:v>2.0000000000000004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17-144A-B735-533B2D27582E}"/>
            </c:ext>
          </c:extLst>
        </c:ser>
        <c:ser>
          <c:idx val="3"/>
          <c:order val="4"/>
          <c:tx>
            <c:strRef>
              <c:f>' covid1 ej uppdaterad'!$A$35</c:f>
              <c:strCache>
                <c:ptCount val="1"/>
                <c:pt idx="0">
                  <c:v>Prognos inneliggande IVA resp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 covid1 ej uppdaterad'!$C$35:$AC$35</c:f>
              <c:numCache>
                <c:formatCode>0.0</c:formatCode>
                <c:ptCount val="27"/>
                <c:pt idx="14">
                  <c:v>5</c:v>
                </c:pt>
                <c:pt idx="15">
                  <c:v>5.5612310241546865</c:v>
                </c:pt>
                <c:pt idx="16">
                  <c:v>6.1911915491021228</c:v>
                </c:pt>
                <c:pt idx="17">
                  <c:v>6.8982983302886707</c:v>
                </c:pt>
                <c:pt idx="18">
                  <c:v>7.6919988562727708</c:v>
                </c:pt>
                <c:pt idx="19">
                  <c:v>8.249564241079776</c:v>
                </c:pt>
                <c:pt idx="20">
                  <c:v>8.58289757441311</c:v>
                </c:pt>
                <c:pt idx="21">
                  <c:v>9.0386929560558169</c:v>
                </c:pt>
                <c:pt idx="22">
                  <c:v>9.9652806726173555</c:v>
                </c:pt>
                <c:pt idx="23">
                  <c:v>11.379494234990451</c:v>
                </c:pt>
                <c:pt idx="24">
                  <c:v>12.716895286958652</c:v>
                </c:pt>
                <c:pt idx="25">
                  <c:v>13.99869272323933</c:v>
                </c:pt>
                <c:pt idx="26">
                  <c:v>15.49869272323933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17-144A-B735-533B2D275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19936"/>
        <c:axId val="614820328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' covid1 ej uppdaterad'!$A$36</c15:sqref>
                        </c15:formulaRef>
                      </c:ext>
                    </c:extLst>
                    <c:strCache>
                      <c:ptCount val="1"/>
                      <c:pt idx="0">
                        <c:v>gammal prognos inneliggande resp IVA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 covid1 ej uppdaterad'!$C$1:$AD$1</c15:sqref>
                        </c15:formulaRef>
                      </c:ext>
                    </c:extLst>
                    <c:numCache>
                      <c:formatCode>d\-mmm</c:formatCode>
                      <c:ptCount val="28"/>
                      <c:pt idx="0">
                        <c:v>43900</c:v>
                      </c:pt>
                      <c:pt idx="1">
                        <c:v>43901</c:v>
                      </c:pt>
                      <c:pt idx="2">
                        <c:v>43902</c:v>
                      </c:pt>
                      <c:pt idx="3">
                        <c:v>43903</c:v>
                      </c:pt>
                      <c:pt idx="4">
                        <c:v>43904</c:v>
                      </c:pt>
                      <c:pt idx="5">
                        <c:v>43905</c:v>
                      </c:pt>
                      <c:pt idx="6">
                        <c:v>43906</c:v>
                      </c:pt>
                      <c:pt idx="7">
                        <c:v>43907</c:v>
                      </c:pt>
                      <c:pt idx="8">
                        <c:v>43908</c:v>
                      </c:pt>
                      <c:pt idx="9">
                        <c:v>43909</c:v>
                      </c:pt>
                      <c:pt idx="10">
                        <c:v>43910</c:v>
                      </c:pt>
                      <c:pt idx="11">
                        <c:v>43911</c:v>
                      </c:pt>
                      <c:pt idx="12">
                        <c:v>43912</c:v>
                      </c:pt>
                      <c:pt idx="13">
                        <c:v>43913</c:v>
                      </c:pt>
                      <c:pt idx="14">
                        <c:v>43914</c:v>
                      </c:pt>
                      <c:pt idx="15">
                        <c:v>43915</c:v>
                      </c:pt>
                      <c:pt idx="16">
                        <c:v>43916</c:v>
                      </c:pt>
                      <c:pt idx="17">
                        <c:v>43917</c:v>
                      </c:pt>
                      <c:pt idx="18">
                        <c:v>43918</c:v>
                      </c:pt>
                      <c:pt idx="19">
                        <c:v>43919</c:v>
                      </c:pt>
                      <c:pt idx="20">
                        <c:v>43920</c:v>
                      </c:pt>
                      <c:pt idx="21">
                        <c:v>43921</c:v>
                      </c:pt>
                      <c:pt idx="22">
                        <c:v>43922</c:v>
                      </c:pt>
                      <c:pt idx="23">
                        <c:v>43923</c:v>
                      </c:pt>
                      <c:pt idx="24">
                        <c:v>43924</c:v>
                      </c:pt>
                      <c:pt idx="25">
                        <c:v>43925</c:v>
                      </c:pt>
                      <c:pt idx="26">
                        <c:v>43926</c:v>
                      </c:pt>
                      <c:pt idx="27">
                        <c:v>43927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covid1 ej uppdaterad'!$C$36:$AB$36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8">
                        <c:v>2</c:v>
                      </c:pt>
                      <c:pt idx="9">
                        <c:v>2.244924096618746</c:v>
                      </c:pt>
                      <c:pt idx="10">
                        <c:v>2.5198420997897464</c:v>
                      </c:pt>
                      <c:pt idx="11">
                        <c:v>2.8284271247461903</c:v>
                      </c:pt>
                      <c:pt idx="12">
                        <c:v>3.1748021039363992</c:v>
                      </c:pt>
                      <c:pt idx="13">
                        <c:v>3.5635948725613575</c:v>
                      </c:pt>
                      <c:pt idx="14">
                        <c:v>4.0000000000000009</c:v>
                      </c:pt>
                      <c:pt idx="15">
                        <c:v>4.489848193237493</c:v>
                      </c:pt>
                      <c:pt idx="16">
                        <c:v>5.0396841995794937</c:v>
                      </c:pt>
                      <c:pt idx="17">
                        <c:v>5.6568542494923815</c:v>
                      </c:pt>
                      <c:pt idx="18">
                        <c:v>6.3496042078727992</c:v>
                      </c:pt>
                      <c:pt idx="19">
                        <c:v>7.127189745122716</c:v>
                      </c:pt>
                      <c:pt idx="20">
                        <c:v>8.0000000000000018</c:v>
                      </c:pt>
                      <c:pt idx="21">
                        <c:v>8.9796963864749859</c:v>
                      </c:pt>
                      <c:pt idx="22">
                        <c:v>10.079368399158987</c:v>
                      </c:pt>
                      <c:pt idx="23">
                        <c:v>11.313708498984763</c:v>
                      </c:pt>
                      <c:pt idx="24">
                        <c:v>12.699208415745598</c:v>
                      </c:pt>
                      <c:pt idx="25">
                        <c:v>14.254379490245432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017-144A-B735-533B2D27582E}"/>
                  </c:ext>
                </c:extLst>
              </c15:ser>
            </c15:filteredLineSeries>
          </c:ext>
        </c:extLst>
      </c:lineChart>
      <c:dateAx>
        <c:axId val="614819936"/>
        <c:scaling>
          <c:orientation val="minMax"/>
        </c:scaling>
        <c:delete val="0"/>
        <c:axPos val="b"/>
        <c:numFmt formatCode="[$-41D]dd/mmm;@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4820328"/>
        <c:crosses val="autoZero"/>
        <c:auto val="0"/>
        <c:lblOffset val="100"/>
        <c:baseTimeUnit val="days"/>
      </c:dateAx>
      <c:valAx>
        <c:axId val="614820328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481993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Totalt antal covid inom slutenvården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'prognis covid2'!$A$9</c:f>
              <c:strCache>
                <c:ptCount val="1"/>
                <c:pt idx="0">
                  <c:v>tot avlidna inom slutenvården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'prognis covid2'!$C$1:$AE$1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'prognis covid2'!$C$9:$AA$9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0-8C49-97F3-4861479A3010}"/>
            </c:ext>
          </c:extLst>
        </c:ser>
        <c:ser>
          <c:idx val="1"/>
          <c:order val="2"/>
          <c:tx>
            <c:strRef>
              <c:f>'prognis covid2'!$A$10</c:f>
              <c:strCache>
                <c:ptCount val="1"/>
                <c:pt idx="0">
                  <c:v>totalt hemskrivna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'prognis covid2'!$C$1:$AE$1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'prognis covid2'!$C$10:$AA$10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27</c:v>
                </c:pt>
                <c:pt idx="21">
                  <c:v>28</c:v>
                </c:pt>
                <c:pt idx="22">
                  <c:v>31</c:v>
                </c:pt>
                <c:pt idx="23">
                  <c:v>33</c:v>
                </c:pt>
                <c:pt idx="2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0-8C49-97F3-4861479A3010}"/>
            </c:ext>
          </c:extLst>
        </c:ser>
        <c:ser>
          <c:idx val="0"/>
          <c:order val="0"/>
          <c:tx>
            <c:strRef>
              <c:f>'prognis covid2'!$A$8</c:f>
              <c:strCache>
                <c:ptCount val="1"/>
                <c:pt idx="0">
                  <c:v>tot inlagda för vårdbehov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'prognis covid2'!$C$1:$AE$1</c:f>
              <c:numCache>
                <c:formatCode>d\-mmm</c:formatCode>
                <c:ptCount val="29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</c:numCache>
            </c:numRef>
          </c:cat>
          <c:val>
            <c:numRef>
              <c:f>'prognis covid2'!$C$8:$AA$8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22</c:v>
                </c:pt>
                <c:pt idx="12">
                  <c:v>22</c:v>
                </c:pt>
                <c:pt idx="13">
                  <c:v>27</c:v>
                </c:pt>
                <c:pt idx="14">
                  <c:v>31</c:v>
                </c:pt>
                <c:pt idx="15">
                  <c:v>41</c:v>
                </c:pt>
                <c:pt idx="16">
                  <c:v>47</c:v>
                </c:pt>
                <c:pt idx="17">
                  <c:v>53</c:v>
                </c:pt>
                <c:pt idx="18">
                  <c:v>55</c:v>
                </c:pt>
                <c:pt idx="19">
                  <c:v>58</c:v>
                </c:pt>
                <c:pt idx="20">
                  <c:v>63</c:v>
                </c:pt>
                <c:pt idx="21">
                  <c:v>67</c:v>
                </c:pt>
                <c:pt idx="22">
                  <c:v>72</c:v>
                </c:pt>
                <c:pt idx="23">
                  <c:v>81</c:v>
                </c:pt>
                <c:pt idx="2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F0-8C49-97F3-4861479A3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821112"/>
        <c:axId val="609603344"/>
      </c:lineChart>
      <c:dateAx>
        <c:axId val="614821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09603344"/>
        <c:crosses val="autoZero"/>
        <c:auto val="1"/>
        <c:lblOffset val="100"/>
        <c:baseTimeUnit val="days"/>
      </c:dateAx>
      <c:valAx>
        <c:axId val="6096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1482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47</xdr:row>
      <xdr:rowOff>76200</xdr:rowOff>
    </xdr:from>
    <xdr:to>
      <xdr:col>9</xdr:col>
      <xdr:colOff>301625</xdr:colOff>
      <xdr:row>67</xdr:row>
      <xdr:rowOff>23812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67</xdr:row>
      <xdr:rowOff>66675</xdr:rowOff>
    </xdr:from>
    <xdr:to>
      <xdr:col>9</xdr:col>
      <xdr:colOff>466725</xdr:colOff>
      <xdr:row>88</xdr:row>
      <xdr:rowOff>95250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609599</xdr:colOff>
      <xdr:row>47</xdr:row>
      <xdr:rowOff>0</xdr:rowOff>
    </xdr:from>
    <xdr:to>
      <xdr:col>21</xdr:col>
      <xdr:colOff>466724</xdr:colOff>
      <xdr:row>66</xdr:row>
      <xdr:rowOff>138112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68</xdr:row>
      <xdr:rowOff>0</xdr:rowOff>
    </xdr:from>
    <xdr:to>
      <xdr:col>20</xdr:col>
      <xdr:colOff>219075</xdr:colOff>
      <xdr:row>87</xdr:row>
      <xdr:rowOff>138112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51</xdr:row>
      <xdr:rowOff>76200</xdr:rowOff>
    </xdr:from>
    <xdr:to>
      <xdr:col>9</xdr:col>
      <xdr:colOff>301625</xdr:colOff>
      <xdr:row>71</xdr:row>
      <xdr:rowOff>23812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71</xdr:row>
      <xdr:rowOff>66675</xdr:rowOff>
    </xdr:from>
    <xdr:to>
      <xdr:col>9</xdr:col>
      <xdr:colOff>466725</xdr:colOff>
      <xdr:row>92</xdr:row>
      <xdr:rowOff>95250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609599</xdr:colOff>
      <xdr:row>51</xdr:row>
      <xdr:rowOff>0</xdr:rowOff>
    </xdr:from>
    <xdr:to>
      <xdr:col>21</xdr:col>
      <xdr:colOff>466724</xdr:colOff>
      <xdr:row>70</xdr:row>
      <xdr:rowOff>138112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72</xdr:row>
      <xdr:rowOff>0</xdr:rowOff>
    </xdr:from>
    <xdr:to>
      <xdr:col>20</xdr:col>
      <xdr:colOff>219075</xdr:colOff>
      <xdr:row>91</xdr:row>
      <xdr:rowOff>138112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9</xdr:col>
      <xdr:colOff>447675</xdr:colOff>
      <xdr:row>120</xdr:row>
      <xdr:rowOff>57150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6"/>
  <sheetViews>
    <sheetView zoomScaleNormal="100" workbookViewId="0">
      <pane ySplit="1" topLeftCell="A2" activePane="bottomLeft" state="frozen"/>
      <selection pane="bottomLeft" activeCell="C27" sqref="C27"/>
    </sheetView>
  </sheetViews>
  <sheetFormatPr baseColWidth="10" defaultColWidth="8.83203125" defaultRowHeight="15" x14ac:dyDescent="0.2"/>
  <cols>
    <col min="1" max="1" width="21.6640625" customWidth="1"/>
    <col min="2" max="2" width="12.5" customWidth="1"/>
    <col min="13" max="13" width="8.5" customWidth="1"/>
  </cols>
  <sheetData>
    <row r="1" spans="1:49" x14ac:dyDescent="0.2"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6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6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2">
        <v>43918</v>
      </c>
      <c r="V1" s="6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2">
        <v>43925</v>
      </c>
      <c r="AC1" s="6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3">
        <v>43932</v>
      </c>
      <c r="AJ1" s="6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6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</row>
    <row r="2" spans="1:49" x14ac:dyDescent="0.2">
      <c r="A2" t="s">
        <v>0</v>
      </c>
      <c r="B2">
        <f>SUM(C2:AC2)</f>
        <v>65</v>
      </c>
      <c r="C2">
        <v>1</v>
      </c>
      <c r="D2">
        <v>4</v>
      </c>
      <c r="E2">
        <v>0</v>
      </c>
      <c r="F2">
        <v>1</v>
      </c>
      <c r="G2">
        <v>1</v>
      </c>
      <c r="H2">
        <v>2</v>
      </c>
      <c r="I2">
        <v>1</v>
      </c>
      <c r="J2">
        <v>4</v>
      </c>
      <c r="K2">
        <v>2</v>
      </c>
      <c r="L2">
        <v>3</v>
      </c>
      <c r="M2">
        <v>3</v>
      </c>
      <c r="N2">
        <v>0</v>
      </c>
      <c r="O2">
        <v>5</v>
      </c>
      <c r="P2">
        <v>7</v>
      </c>
      <c r="Q2">
        <v>7</v>
      </c>
      <c r="R2">
        <v>4</v>
      </c>
      <c r="S2">
        <v>7</v>
      </c>
      <c r="T2">
        <v>5</v>
      </c>
      <c r="U2">
        <v>2</v>
      </c>
      <c r="V2">
        <v>3</v>
      </c>
      <c r="W2">
        <v>3</v>
      </c>
    </row>
    <row r="3" spans="1:49" x14ac:dyDescent="0.2">
      <c r="A3" t="s">
        <v>29</v>
      </c>
      <c r="B3">
        <f t="shared" ref="B3:B5" si="0">SUM(C3:AC3)</f>
        <v>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2</v>
      </c>
      <c r="U3">
        <v>1</v>
      </c>
      <c r="V3">
        <v>0</v>
      </c>
      <c r="W3">
        <v>2</v>
      </c>
      <c r="X3">
        <v>1</v>
      </c>
    </row>
    <row r="4" spans="1:49" x14ac:dyDescent="0.2">
      <c r="A4" t="s">
        <v>30</v>
      </c>
      <c r="B4">
        <f t="shared" si="0"/>
        <v>28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4</v>
      </c>
      <c r="M4">
        <v>1</v>
      </c>
      <c r="N4">
        <v>2</v>
      </c>
      <c r="O4">
        <v>1</v>
      </c>
      <c r="P4">
        <v>1</v>
      </c>
      <c r="Q4">
        <v>2</v>
      </c>
      <c r="R4">
        <v>2</v>
      </c>
      <c r="S4">
        <v>3</v>
      </c>
      <c r="T4">
        <v>2</v>
      </c>
      <c r="U4">
        <v>1</v>
      </c>
      <c r="V4">
        <v>2</v>
      </c>
      <c r="W4">
        <v>5</v>
      </c>
      <c r="X4">
        <v>1</v>
      </c>
    </row>
    <row r="5" spans="1:49" x14ac:dyDescent="0.2">
      <c r="A5" t="s">
        <v>1</v>
      </c>
      <c r="B5">
        <f t="shared" si="0"/>
        <v>37</v>
      </c>
      <c r="C5">
        <f>SUM(C3:C4)</f>
        <v>0</v>
      </c>
      <c r="D5">
        <f t="shared" ref="D5:L5" si="1">SUM(D3:D4)</f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1</v>
      </c>
      <c r="J5">
        <f t="shared" si="1"/>
        <v>0</v>
      </c>
      <c r="K5">
        <f t="shared" si="1"/>
        <v>1</v>
      </c>
      <c r="L5">
        <f t="shared" si="1"/>
        <v>4</v>
      </c>
      <c r="M5">
        <f t="shared" ref="M5" si="2">SUM(M3:M4)</f>
        <v>1</v>
      </c>
      <c r="N5">
        <f>SUM(N3:N4)</f>
        <v>2</v>
      </c>
      <c r="O5">
        <f>SUM(O3:O4)</f>
        <v>2</v>
      </c>
      <c r="P5">
        <f t="shared" ref="P5" si="3">SUM(P3:P4)</f>
        <v>1</v>
      </c>
      <c r="Q5">
        <f>SUM(Q3:Q4)</f>
        <v>2</v>
      </c>
      <c r="R5">
        <f>SUM(R3:R4)</f>
        <v>3</v>
      </c>
      <c r="S5">
        <f>SUM(S3:S4)</f>
        <v>3</v>
      </c>
      <c r="T5">
        <f t="shared" ref="T5:U5" si="4">SUM(T3:T4)</f>
        <v>4</v>
      </c>
      <c r="U5">
        <f t="shared" si="4"/>
        <v>2</v>
      </c>
      <c r="V5">
        <f>SUM(V3:V4)</f>
        <v>2</v>
      </c>
      <c r="W5">
        <f>SUM(W3:W4)</f>
        <v>7</v>
      </c>
      <c r="X5">
        <f>SUM(X3:X4)</f>
        <v>2</v>
      </c>
    </row>
    <row r="6" spans="1:49" x14ac:dyDescent="0.2">
      <c r="A6" t="s">
        <v>3</v>
      </c>
      <c r="C6">
        <f>SUM(C2-C5)</f>
        <v>1</v>
      </c>
      <c r="D6">
        <f>SUM(D2,C6,-D5)</f>
        <v>5</v>
      </c>
      <c r="E6">
        <f t="shared" ref="E6:K6" si="5">SUM(E2,D6,-E5)</f>
        <v>5</v>
      </c>
      <c r="F6">
        <f t="shared" si="5"/>
        <v>6</v>
      </c>
      <c r="G6">
        <f t="shared" si="5"/>
        <v>7</v>
      </c>
      <c r="H6">
        <f t="shared" si="5"/>
        <v>9</v>
      </c>
      <c r="I6">
        <f t="shared" si="5"/>
        <v>9</v>
      </c>
      <c r="J6">
        <f t="shared" si="5"/>
        <v>13</v>
      </c>
      <c r="K6">
        <f t="shared" si="5"/>
        <v>14</v>
      </c>
      <c r="L6">
        <f>SUM(L2,K6,-L5)</f>
        <v>13</v>
      </c>
      <c r="M6">
        <f t="shared" ref="M6:N6" si="6">SUM(M2,L6,-M5)</f>
        <v>15</v>
      </c>
      <c r="N6">
        <f t="shared" si="6"/>
        <v>13</v>
      </c>
      <c r="O6">
        <f>SUM(O2,N6,-O5)</f>
        <v>16</v>
      </c>
      <c r="P6">
        <f t="shared" ref="P6:Q6" si="7">SUM(P2,O6,-P5)</f>
        <v>22</v>
      </c>
      <c r="Q6">
        <f t="shared" si="7"/>
        <v>27</v>
      </c>
      <c r="R6">
        <f t="shared" ref="R6" si="8">SUM(R2,Q6,-R5)</f>
        <v>28</v>
      </c>
      <c r="S6">
        <f t="shared" ref="S6" si="9">SUM(S2,R6,-S5)</f>
        <v>32</v>
      </c>
      <c r="T6">
        <f t="shared" ref="T6" si="10">SUM(T2,S6,-T5)</f>
        <v>33</v>
      </c>
      <c r="U6">
        <f t="shared" ref="U6" si="11">SUM(U2,T6,-U5)</f>
        <v>33</v>
      </c>
      <c r="V6">
        <f>SUM(V2,U6,-V5)</f>
        <v>34</v>
      </c>
      <c r="W6">
        <f>SUM(W2,V6,-W5)</f>
        <v>30</v>
      </c>
      <c r="X6">
        <f>SUM(X2,W6,-X5)</f>
        <v>28</v>
      </c>
    </row>
    <row r="8" spans="1:49" s="4" customFormat="1" x14ac:dyDescent="0.2">
      <c r="A8" s="4" t="s">
        <v>5</v>
      </c>
      <c r="G8" s="4">
        <f>AVERAGE(D2:G2)</f>
        <v>1.5</v>
      </c>
      <c r="H8" s="4">
        <f t="shared" ref="H8:Q8" si="12">AVERAGE(E2:H2)</f>
        <v>1</v>
      </c>
      <c r="I8" s="4">
        <f t="shared" si="12"/>
        <v>1.25</v>
      </c>
      <c r="J8" s="4">
        <f t="shared" si="12"/>
        <v>2</v>
      </c>
      <c r="K8" s="4">
        <f t="shared" si="12"/>
        <v>2.25</v>
      </c>
      <c r="L8" s="4">
        <f t="shared" si="12"/>
        <v>2.5</v>
      </c>
      <c r="M8" s="4">
        <f t="shared" si="12"/>
        <v>3</v>
      </c>
      <c r="N8" s="4">
        <f t="shared" si="12"/>
        <v>2</v>
      </c>
      <c r="O8" s="4">
        <f t="shared" si="12"/>
        <v>2.75</v>
      </c>
      <c r="P8" s="4">
        <f t="shared" si="12"/>
        <v>3.75</v>
      </c>
      <c r="Q8" s="4">
        <f t="shared" si="12"/>
        <v>4.75</v>
      </c>
      <c r="R8" s="4">
        <f>AVERAGE(O2:R2)</f>
        <v>5.75</v>
      </c>
      <c r="S8" s="4">
        <f>AVERAGE(P2:S2)</f>
        <v>6.25</v>
      </c>
    </row>
    <row r="9" spans="1:49" s="4" customFormat="1" x14ac:dyDescent="0.2">
      <c r="A9" s="4" t="s">
        <v>7</v>
      </c>
      <c r="G9" s="4">
        <f>AVERAGE(D6:G6)</f>
        <v>5.75</v>
      </c>
      <c r="H9" s="4">
        <f t="shared" ref="H9:S9" si="13">AVERAGE(E6:H6)</f>
        <v>6.75</v>
      </c>
      <c r="I9" s="4">
        <f t="shared" si="13"/>
        <v>7.75</v>
      </c>
      <c r="J9" s="4">
        <f t="shared" si="13"/>
        <v>9.5</v>
      </c>
      <c r="K9" s="4">
        <f t="shared" si="13"/>
        <v>11.25</v>
      </c>
      <c r="L9" s="4">
        <f t="shared" si="13"/>
        <v>12.25</v>
      </c>
      <c r="M9" s="4">
        <f t="shared" si="13"/>
        <v>13.75</v>
      </c>
      <c r="N9" s="4">
        <f t="shared" si="13"/>
        <v>13.75</v>
      </c>
      <c r="O9" s="4">
        <f t="shared" si="13"/>
        <v>14.25</v>
      </c>
      <c r="P9" s="4">
        <f t="shared" si="13"/>
        <v>16.5</v>
      </c>
      <c r="Q9" s="4">
        <f t="shared" si="13"/>
        <v>19.5</v>
      </c>
      <c r="R9" s="4">
        <f t="shared" si="13"/>
        <v>23.25</v>
      </c>
      <c r="S9" s="4">
        <f t="shared" si="13"/>
        <v>27.25</v>
      </c>
    </row>
    <row r="10" spans="1:49" s="4" customFormat="1" x14ac:dyDescent="0.2">
      <c r="A10" s="4" t="s">
        <v>15</v>
      </c>
      <c r="G10" s="4">
        <f>AVERAGE(D5:G5)</f>
        <v>0</v>
      </c>
      <c r="H10" s="4">
        <f t="shared" ref="H10:S10" si="14">AVERAGE(E5:H5)</f>
        <v>0</v>
      </c>
      <c r="I10" s="4">
        <f t="shared" si="14"/>
        <v>0.25</v>
      </c>
      <c r="J10" s="4">
        <f t="shared" si="14"/>
        <v>0.25</v>
      </c>
      <c r="K10" s="4">
        <f t="shared" si="14"/>
        <v>0.5</v>
      </c>
      <c r="L10" s="4">
        <f t="shared" si="14"/>
        <v>1.5</v>
      </c>
      <c r="M10" s="4">
        <f t="shared" si="14"/>
        <v>1.5</v>
      </c>
      <c r="N10" s="4">
        <f t="shared" si="14"/>
        <v>2</v>
      </c>
      <c r="O10" s="4">
        <f t="shared" si="14"/>
        <v>2.25</v>
      </c>
      <c r="P10" s="4">
        <f t="shared" si="14"/>
        <v>1.5</v>
      </c>
      <c r="Q10" s="4">
        <f t="shared" si="14"/>
        <v>1.75</v>
      </c>
      <c r="R10" s="4">
        <f t="shared" si="14"/>
        <v>2</v>
      </c>
      <c r="S10" s="4">
        <f t="shared" si="14"/>
        <v>2.25</v>
      </c>
    </row>
    <row r="11" spans="1:49" s="5" customFormat="1" x14ac:dyDescent="0.2">
      <c r="A11" s="5" t="s">
        <v>9</v>
      </c>
    </row>
    <row r="12" spans="1:49" s="5" customFormat="1" x14ac:dyDescent="0.2">
      <c r="A12" s="5" t="s">
        <v>18</v>
      </c>
      <c r="I12" s="8">
        <f t="shared" ref="I12:K12" si="15">AVERAGE(F2:I2)</f>
        <v>1.25</v>
      </c>
      <c r="J12" s="8">
        <f t="shared" si="15"/>
        <v>2</v>
      </c>
      <c r="K12" s="8">
        <f t="shared" si="15"/>
        <v>2.25</v>
      </c>
      <c r="L12" s="8">
        <f>AVERAGE(I2:L2)</f>
        <v>2.5</v>
      </c>
      <c r="M12" s="8">
        <f>AVERAGE(J2:M2)</f>
        <v>3</v>
      </c>
      <c r="N12" s="8">
        <f>AVERAGE(K2:N2)</f>
        <v>2</v>
      </c>
      <c r="O12" s="8">
        <f>AVERAGE(L2:O2)</f>
        <v>2.75</v>
      </c>
      <c r="P12" s="8">
        <f t="shared" ref="P12" si="16">AVERAGE(M2:P2)</f>
        <v>3.75</v>
      </c>
      <c r="Q12" s="8">
        <f>AVERAGE(N2:Q2)</f>
        <v>4.75</v>
      </c>
      <c r="R12" s="8">
        <f>AVERAGE(O2:R2)</f>
        <v>5.75</v>
      </c>
      <c r="S12" s="5">
        <f t="shared" ref="S12:AD12" si="17">PRODUCT(R12,$K46)</f>
        <v>6.4541567777788948</v>
      </c>
      <c r="T12" s="5">
        <f t="shared" si="17"/>
        <v>7.244546036895521</v>
      </c>
      <c r="U12" s="5">
        <f t="shared" si="17"/>
        <v>8.1317279836452965</v>
      </c>
      <c r="V12" s="5">
        <f t="shared" si="17"/>
        <v>9.1275560488171479</v>
      </c>
      <c r="W12" s="5">
        <f t="shared" si="17"/>
        <v>10.245335258613903</v>
      </c>
      <c r="X12" s="5">
        <f t="shared" si="17"/>
        <v>11.500000000000002</v>
      </c>
      <c r="Y12" s="5">
        <f t="shared" si="17"/>
        <v>12.908313555557791</v>
      </c>
      <c r="Z12" s="5">
        <f t="shared" si="17"/>
        <v>14.489092073791044</v>
      </c>
      <c r="AA12" s="5">
        <f t="shared" si="17"/>
        <v>16.263455967290597</v>
      </c>
      <c r="AB12" s="5">
        <f t="shared" si="17"/>
        <v>18.255112097634299</v>
      </c>
      <c r="AC12" s="5">
        <f t="shared" si="17"/>
        <v>20.490670517227812</v>
      </c>
      <c r="AD12" s="5">
        <f t="shared" si="17"/>
        <v>23.000000000000011</v>
      </c>
      <c r="AE12" s="5">
        <f t="shared" ref="AE12:AF12" si="18">PRODUCT(AD12,$K46)</f>
        <v>25.81662711111559</v>
      </c>
      <c r="AF12" s="5">
        <f t="shared" si="18"/>
        <v>28.978184147582098</v>
      </c>
    </row>
    <row r="13" spans="1:49" s="5" customFormat="1" x14ac:dyDescent="0.2">
      <c r="A13" s="5" t="s">
        <v>19</v>
      </c>
      <c r="G13" s="5">
        <v>0</v>
      </c>
      <c r="H13" s="5">
        <v>0</v>
      </c>
      <c r="I13" s="5">
        <v>0.2</v>
      </c>
      <c r="J13" s="5">
        <v>0.2</v>
      </c>
      <c r="K13" s="5">
        <v>0.4</v>
      </c>
      <c r="L13" s="5">
        <v>1.2</v>
      </c>
      <c r="M13" s="5">
        <v>1.4</v>
      </c>
      <c r="N13" s="5">
        <v>1.6</v>
      </c>
      <c r="O13" s="5">
        <v>2</v>
      </c>
      <c r="P13" s="5">
        <f>IF(I12&gt;0,I12)</f>
        <v>1.25</v>
      </c>
      <c r="Q13" s="5">
        <f>IF(J12&gt;0,J12)</f>
        <v>2</v>
      </c>
      <c r="R13" s="5">
        <f>IF(K12&gt;0,K12)</f>
        <v>2.25</v>
      </c>
      <c r="S13" s="5">
        <f t="shared" ref="S13:AD13" si="19">IF(L12&gt;0,L12)</f>
        <v>2.5</v>
      </c>
      <c r="T13" s="5">
        <f t="shared" si="19"/>
        <v>3</v>
      </c>
      <c r="U13" s="5">
        <f t="shared" si="19"/>
        <v>2</v>
      </c>
      <c r="V13" s="5">
        <f>IF(O12&gt;0,O12)</f>
        <v>2.75</v>
      </c>
      <c r="W13" s="5">
        <f t="shared" si="19"/>
        <v>3.75</v>
      </c>
      <c r="X13" s="5">
        <f t="shared" si="19"/>
        <v>4.75</v>
      </c>
      <c r="Y13" s="5">
        <f t="shared" si="19"/>
        <v>5.75</v>
      </c>
      <c r="Z13" s="5">
        <f t="shared" si="19"/>
        <v>6.4541567777788948</v>
      </c>
      <c r="AA13" s="5">
        <f t="shared" si="19"/>
        <v>7.244546036895521</v>
      </c>
      <c r="AB13" s="5">
        <f t="shared" si="19"/>
        <v>8.1317279836452965</v>
      </c>
      <c r="AC13" s="5">
        <f t="shared" si="19"/>
        <v>9.1275560488171479</v>
      </c>
      <c r="AD13" s="5">
        <f t="shared" si="19"/>
        <v>10.245335258613903</v>
      </c>
      <c r="AE13" s="5">
        <f t="shared" ref="AE13" si="20">IF(X12&gt;0,X12)</f>
        <v>11.500000000000002</v>
      </c>
      <c r="AF13" s="5">
        <f t="shared" ref="AF13" si="21">IF(Y12&gt;0,Y12)</f>
        <v>12.908313555557791</v>
      </c>
    </row>
    <row r="14" spans="1:49" s="11" customFormat="1" x14ac:dyDescent="0.2">
      <c r="A14" s="11" t="s">
        <v>14</v>
      </c>
      <c r="K14" s="11">
        <v>14</v>
      </c>
      <c r="L14" s="11">
        <v>13</v>
      </c>
      <c r="M14" s="11">
        <v>15</v>
      </c>
      <c r="N14" s="11">
        <v>13</v>
      </c>
      <c r="O14" s="11">
        <v>15</v>
      </c>
      <c r="P14" s="11">
        <f>SUM(P12,O14,-P13)</f>
        <v>17.5</v>
      </c>
      <c r="Q14" s="11">
        <f>SUM(Q12,P14,-Q13)</f>
        <v>20.25</v>
      </c>
      <c r="R14" s="11">
        <f>SUM(R12,Q14,-R13)</f>
        <v>23.75</v>
      </c>
      <c r="S14" s="11">
        <f>SUM(S12,R14,-S13)</f>
        <v>27.704156777778895</v>
      </c>
      <c r="T14" s="11">
        <f t="shared" ref="T14:AD14" si="22">SUM(T12,S14,-T13)</f>
        <v>31.948702814674419</v>
      </c>
      <c r="U14" s="11">
        <f t="shared" si="22"/>
        <v>38.080430798319718</v>
      </c>
      <c r="V14" s="11">
        <f t="shared" si="22"/>
        <v>44.457986847136866</v>
      </c>
      <c r="W14" s="11">
        <f t="shared" si="22"/>
        <v>50.953322105750772</v>
      </c>
      <c r="X14" s="11">
        <f t="shared" si="22"/>
        <v>57.703322105750772</v>
      </c>
      <c r="Y14" s="11">
        <f>SUM(Y12,X14,-Y13)</f>
        <v>64.861635661308569</v>
      </c>
      <c r="Z14" s="11">
        <f t="shared" si="22"/>
        <v>72.896570957320719</v>
      </c>
      <c r="AA14" s="11">
        <f t="shared" si="22"/>
        <v>81.915480887715802</v>
      </c>
      <c r="AB14" s="11">
        <f t="shared" si="22"/>
        <v>92.038865001704806</v>
      </c>
      <c r="AC14" s="11">
        <f t="shared" si="22"/>
        <v>103.40197947011546</v>
      </c>
      <c r="AD14" s="11">
        <f t="shared" si="22"/>
        <v>116.15664421150157</v>
      </c>
      <c r="AE14" s="11">
        <f>SUM(AE12,AD14,-AE13)</f>
        <v>130.47327132261717</v>
      </c>
      <c r="AF14" s="11">
        <f t="shared" ref="AF14" si="23">SUM(AF12,AE14,-AF13)</f>
        <v>146.5431419146415</v>
      </c>
    </row>
    <row r="15" spans="1:49" s="9" customFormat="1" x14ac:dyDescent="0.2"/>
    <row r="16" spans="1:49" s="10" customFormat="1" x14ac:dyDescent="0.2">
      <c r="A16" s="10" t="s">
        <v>16</v>
      </c>
      <c r="K16" s="10">
        <v>13</v>
      </c>
      <c r="L16" s="10">
        <f t="shared" ref="L16:AD16" si="24">PRODUCT(K16,$K46)</f>
        <v>14.592006628021849</v>
      </c>
      <c r="M16" s="10">
        <f t="shared" si="24"/>
        <v>16.378973648633352</v>
      </c>
      <c r="N16" s="10">
        <f t="shared" si="24"/>
        <v>18.384776310850238</v>
      </c>
      <c r="O16" s="10">
        <f t="shared" si="24"/>
        <v>20.636213675586596</v>
      </c>
      <c r="P16" s="10">
        <f t="shared" si="24"/>
        <v>23.163366671648827</v>
      </c>
      <c r="Q16" s="10">
        <f t="shared" si="24"/>
        <v>26.000000000000007</v>
      </c>
      <c r="R16" s="10">
        <f t="shared" si="24"/>
        <v>29.184013256043706</v>
      </c>
      <c r="S16" s="10">
        <f t="shared" si="24"/>
        <v>32.757947297266711</v>
      </c>
      <c r="T16" s="10">
        <f t="shared" si="24"/>
        <v>36.769552621700484</v>
      </c>
      <c r="U16" s="10">
        <f t="shared" si="24"/>
        <v>41.272427351173199</v>
      </c>
      <c r="V16" s="10">
        <f t="shared" si="24"/>
        <v>46.326733343297661</v>
      </c>
      <c r="W16" s="10">
        <f t="shared" si="24"/>
        <v>52.000000000000021</v>
      </c>
      <c r="X16" s="10">
        <f t="shared" si="24"/>
        <v>58.368026512087418</v>
      </c>
      <c r="Y16" s="10">
        <f t="shared" si="24"/>
        <v>65.515894594533435</v>
      </c>
      <c r="Z16" s="10">
        <f t="shared" si="24"/>
        <v>73.539105243400982</v>
      </c>
      <c r="AA16" s="10">
        <f t="shared" si="24"/>
        <v>82.544854702346413</v>
      </c>
      <c r="AB16" s="10">
        <f t="shared" si="24"/>
        <v>92.653466686595337</v>
      </c>
      <c r="AC16" s="10">
        <f t="shared" si="24"/>
        <v>104.00000000000006</v>
      </c>
      <c r="AD16" s="10">
        <f t="shared" si="24"/>
        <v>116.73605302417485</v>
      </c>
      <c r="AE16" s="10">
        <f t="shared" ref="AE16:AF16" si="25">PRODUCT(AD16,$K46)</f>
        <v>131.03178918906687</v>
      </c>
      <c r="AF16" s="10">
        <f t="shared" si="25"/>
        <v>147.07821048680196</v>
      </c>
    </row>
    <row r="17" spans="1:32" s="7" customFormat="1" x14ac:dyDescent="0.2">
      <c r="A17" s="7" t="s">
        <v>11</v>
      </c>
      <c r="K17" s="7">
        <f t="shared" ref="K17:M17" si="26">$C$18+K14</f>
        <v>84</v>
      </c>
      <c r="L17" s="7">
        <f t="shared" si="26"/>
        <v>83</v>
      </c>
      <c r="M17" s="7">
        <f t="shared" si="26"/>
        <v>85</v>
      </c>
      <c r="N17" s="7">
        <f>$C$18+N14</f>
        <v>83</v>
      </c>
      <c r="O17" s="7">
        <f>$C$18+O14</f>
        <v>85</v>
      </c>
      <c r="P17" s="7">
        <f t="shared" ref="P17:AB17" si="27">$C$18+P14</f>
        <v>87.5</v>
      </c>
      <c r="Q17" s="7">
        <f t="shared" si="27"/>
        <v>90.25</v>
      </c>
      <c r="R17" s="7">
        <f t="shared" si="27"/>
        <v>93.75</v>
      </c>
      <c r="S17" s="7">
        <f t="shared" si="27"/>
        <v>97.704156777778891</v>
      </c>
      <c r="T17" s="7">
        <f t="shared" si="27"/>
        <v>101.94870281467442</v>
      </c>
      <c r="U17" s="7">
        <f t="shared" si="27"/>
        <v>108.08043079831972</v>
      </c>
      <c r="V17" s="7">
        <f t="shared" si="27"/>
        <v>114.45798684713687</v>
      </c>
      <c r="W17" s="7">
        <f t="shared" si="27"/>
        <v>120.95332210575077</v>
      </c>
      <c r="X17" s="7">
        <f t="shared" si="27"/>
        <v>127.70332210575077</v>
      </c>
      <c r="Y17" s="7">
        <f t="shared" si="27"/>
        <v>134.86163566130858</v>
      </c>
      <c r="Z17" s="7">
        <f t="shared" si="27"/>
        <v>142.89657095732071</v>
      </c>
      <c r="AA17" s="7">
        <f t="shared" si="27"/>
        <v>151.9154808877158</v>
      </c>
      <c r="AB17" s="7">
        <f t="shared" si="27"/>
        <v>162.03886500170481</v>
      </c>
      <c r="AC17" s="7">
        <f>$C$18+AC14</f>
        <v>173.40197947011546</v>
      </c>
      <c r="AD17" s="7">
        <f>$C$18+AD14</f>
        <v>186.15664421150157</v>
      </c>
      <c r="AE17" s="7">
        <f t="shared" ref="AE17:AF17" si="28">$C$18+AE14</f>
        <v>200.47327132261717</v>
      </c>
      <c r="AF17" s="7">
        <f t="shared" si="28"/>
        <v>216.5431419146415</v>
      </c>
    </row>
    <row r="18" spans="1:32" s="4" customFormat="1" x14ac:dyDescent="0.2">
      <c r="A18" s="4" t="s">
        <v>10</v>
      </c>
      <c r="C18" s="4">
        <v>70</v>
      </c>
    </row>
    <row r="19" spans="1:32" s="4" customFormat="1" x14ac:dyDescent="0.2"/>
    <row r="20" spans="1:32" x14ac:dyDescent="0.2">
      <c r="A20" t="s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1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2</v>
      </c>
      <c r="U20">
        <v>1</v>
      </c>
      <c r="V20">
        <v>0</v>
      </c>
      <c r="W20">
        <v>0</v>
      </c>
      <c r="X20">
        <v>2</v>
      </c>
    </row>
    <row r="21" spans="1:32" x14ac:dyDescent="0.2">
      <c r="A21" t="s">
        <v>13</v>
      </c>
      <c r="R21">
        <v>1</v>
      </c>
    </row>
    <row r="22" spans="1:32" x14ac:dyDescent="0.2">
      <c r="A22" t="s">
        <v>12</v>
      </c>
      <c r="S22">
        <v>1</v>
      </c>
    </row>
    <row r="23" spans="1:32" x14ac:dyDescent="0.2">
      <c r="A23" t="s">
        <v>12</v>
      </c>
      <c r="C23">
        <f t="shared" ref="C23:Q23" si="29">SUM(C21:C22)</f>
        <v>0</v>
      </c>
      <c r="D23">
        <f t="shared" si="29"/>
        <v>0</v>
      </c>
      <c r="E23">
        <f t="shared" si="29"/>
        <v>0</v>
      </c>
      <c r="F23">
        <f t="shared" si="29"/>
        <v>0</v>
      </c>
      <c r="G23">
        <f t="shared" si="29"/>
        <v>0</v>
      </c>
      <c r="H23">
        <f t="shared" si="29"/>
        <v>0</v>
      </c>
      <c r="I23">
        <f t="shared" si="29"/>
        <v>0</v>
      </c>
      <c r="J23">
        <f t="shared" si="29"/>
        <v>0</v>
      </c>
      <c r="K23">
        <f t="shared" si="29"/>
        <v>0</v>
      </c>
      <c r="L23">
        <f t="shared" si="29"/>
        <v>0</v>
      </c>
      <c r="M23">
        <f t="shared" si="29"/>
        <v>0</v>
      </c>
      <c r="N23">
        <f t="shared" si="29"/>
        <v>0</v>
      </c>
      <c r="O23">
        <f t="shared" si="29"/>
        <v>0</v>
      </c>
      <c r="P23">
        <f t="shared" si="29"/>
        <v>0</v>
      </c>
      <c r="Q23">
        <f t="shared" si="29"/>
        <v>0</v>
      </c>
      <c r="R23">
        <f>SUM(R21:R22)</f>
        <v>1</v>
      </c>
      <c r="S23">
        <f t="shared" ref="S23" si="30">SUM(S21:S22)</f>
        <v>1</v>
      </c>
      <c r="T23">
        <f t="shared" ref="T23:X23" si="31">SUM(T21:T22)</f>
        <v>0</v>
      </c>
      <c r="U23">
        <f t="shared" si="31"/>
        <v>0</v>
      </c>
      <c r="V23">
        <f t="shared" si="31"/>
        <v>0</v>
      </c>
      <c r="W23">
        <f t="shared" si="31"/>
        <v>0</v>
      </c>
      <c r="X23">
        <f t="shared" si="31"/>
        <v>0</v>
      </c>
    </row>
    <row r="24" spans="1:32" x14ac:dyDescent="0.2">
      <c r="A24" t="s">
        <v>4</v>
      </c>
      <c r="C24">
        <f>SUM(C20-C23)</f>
        <v>0</v>
      </c>
      <c r="D24">
        <f t="shared" ref="D24:K24" si="32">SUM(D20,C24,-D23)</f>
        <v>0</v>
      </c>
      <c r="E24">
        <f t="shared" si="32"/>
        <v>0</v>
      </c>
      <c r="F24">
        <f t="shared" si="32"/>
        <v>0</v>
      </c>
      <c r="G24">
        <f t="shared" si="32"/>
        <v>0</v>
      </c>
      <c r="H24">
        <f t="shared" si="32"/>
        <v>1</v>
      </c>
      <c r="I24">
        <f t="shared" si="32"/>
        <v>2</v>
      </c>
      <c r="J24">
        <f t="shared" si="32"/>
        <v>2</v>
      </c>
      <c r="K24">
        <f t="shared" si="32"/>
        <v>2</v>
      </c>
      <c r="L24">
        <f>SUM(L20,K24,-L23)</f>
        <v>2</v>
      </c>
      <c r="M24">
        <f t="shared" ref="M24:N24" si="33">SUM(M20,L24,-M23)</f>
        <v>3</v>
      </c>
      <c r="N24">
        <f t="shared" si="33"/>
        <v>4</v>
      </c>
      <c r="O24">
        <f>SUM(O20,N24,-O23)</f>
        <v>4</v>
      </c>
      <c r="P24">
        <f t="shared" ref="P24:R24" si="34">SUM(P20,O24,-P23)</f>
        <v>4</v>
      </c>
      <c r="Q24">
        <f t="shared" si="34"/>
        <v>5</v>
      </c>
      <c r="R24">
        <f t="shared" si="34"/>
        <v>4</v>
      </c>
      <c r="S24">
        <f t="shared" ref="S24" si="35">SUM(S20,R24,-S23)</f>
        <v>3</v>
      </c>
      <c r="T24">
        <f t="shared" ref="T24" si="36">SUM(T20,S24,-T23)</f>
        <v>5</v>
      </c>
      <c r="U24">
        <f t="shared" ref="U24" si="37">SUM(U20,T24,-U23)</f>
        <v>6</v>
      </c>
      <c r="V24">
        <f t="shared" ref="V24" si="38">SUM(V20,U24,-V23)</f>
        <v>6</v>
      </c>
      <c r="W24">
        <f t="shared" ref="W24" si="39">SUM(W20,V24,-W23)</f>
        <v>6</v>
      </c>
      <c r="X24">
        <f t="shared" ref="X24" si="40">SUM(X20,W24,-X23)</f>
        <v>8</v>
      </c>
    </row>
    <row r="26" spans="1:32" x14ac:dyDescent="0.2">
      <c r="A26" t="s">
        <v>34</v>
      </c>
      <c r="C26">
        <f>C6+C24</f>
        <v>1</v>
      </c>
    </row>
    <row r="27" spans="1:32" x14ac:dyDescent="0.2">
      <c r="A27" t="s">
        <v>35</v>
      </c>
    </row>
    <row r="29" spans="1:32" s="4" customFormat="1" x14ac:dyDescent="0.2">
      <c r="A29" s="4" t="s">
        <v>5</v>
      </c>
      <c r="G29" s="4">
        <f t="shared" ref="G29:Q29" si="41">AVERAGE(D20:G20)</f>
        <v>0</v>
      </c>
      <c r="H29" s="4">
        <f t="shared" si="41"/>
        <v>0.25</v>
      </c>
      <c r="I29" s="4">
        <f t="shared" si="41"/>
        <v>0.5</v>
      </c>
      <c r="J29" s="4">
        <f t="shared" si="41"/>
        <v>0.5</v>
      </c>
      <c r="K29" s="4">
        <f t="shared" si="41"/>
        <v>0.5</v>
      </c>
      <c r="L29" s="4">
        <f t="shared" si="41"/>
        <v>0.25</v>
      </c>
      <c r="M29" s="4">
        <f t="shared" si="41"/>
        <v>0.25</v>
      </c>
      <c r="N29" s="4">
        <f t="shared" si="41"/>
        <v>0.5</v>
      </c>
      <c r="O29" s="4">
        <f t="shared" si="41"/>
        <v>0.5</v>
      </c>
      <c r="P29" s="4">
        <f t="shared" si="41"/>
        <v>0.5</v>
      </c>
      <c r="Q29" s="4">
        <f t="shared" si="41"/>
        <v>0.5</v>
      </c>
      <c r="R29" s="4">
        <f>AVERAGE(O20:R20)</f>
        <v>0.25</v>
      </c>
      <c r="S29" s="4">
        <f t="shared" ref="S29" si="42">AVERAGE(O20:S20)</f>
        <v>0.2</v>
      </c>
      <c r="T29" s="4">
        <f t="shared" ref="T29" si="43">AVERAGE(P20:T20)</f>
        <v>0.6</v>
      </c>
      <c r="U29" s="4">
        <f t="shared" ref="U29" si="44">AVERAGE(Q20:U20)</f>
        <v>0.8</v>
      </c>
      <c r="V29" s="4">
        <f t="shared" ref="V29" si="45">AVERAGE(R20:V20)</f>
        <v>0.6</v>
      </c>
      <c r="W29" s="4">
        <f t="shared" ref="W29" si="46">AVERAGE(S20:W20)</f>
        <v>0.6</v>
      </c>
      <c r="X29" s="4">
        <f t="shared" ref="X29" si="47">AVERAGE(T20:X20)</f>
        <v>1</v>
      </c>
    </row>
    <row r="30" spans="1:32" s="4" customFormat="1" x14ac:dyDescent="0.2">
      <c r="A30" s="4" t="s">
        <v>7</v>
      </c>
      <c r="G30" s="4">
        <f t="shared" ref="G30:Q30" si="48">AVERAGE(D24:G24)</f>
        <v>0</v>
      </c>
      <c r="H30" s="4">
        <f t="shared" si="48"/>
        <v>0.25</v>
      </c>
      <c r="I30" s="4">
        <f t="shared" si="48"/>
        <v>0.75</v>
      </c>
      <c r="J30" s="4">
        <f t="shared" si="48"/>
        <v>1.25</v>
      </c>
      <c r="K30" s="4">
        <f t="shared" si="48"/>
        <v>1.75</v>
      </c>
      <c r="L30" s="4">
        <f t="shared" si="48"/>
        <v>2</v>
      </c>
      <c r="M30" s="4">
        <f t="shared" si="48"/>
        <v>2.25</v>
      </c>
      <c r="N30" s="4">
        <f t="shared" si="48"/>
        <v>2.75</v>
      </c>
      <c r="O30" s="4">
        <f t="shared" si="48"/>
        <v>3.25</v>
      </c>
      <c r="P30" s="4">
        <f t="shared" si="48"/>
        <v>3.75</v>
      </c>
      <c r="Q30" s="4">
        <f t="shared" si="48"/>
        <v>4.25</v>
      </c>
      <c r="R30" s="4">
        <f>AVERAGE(O24:R24)</f>
        <v>4.25</v>
      </c>
      <c r="S30" s="4">
        <f t="shared" ref="S30" si="49">AVERAGE(O24:S24)</f>
        <v>4</v>
      </c>
      <c r="T30" s="4">
        <f t="shared" ref="T30" si="50">AVERAGE(P24:T24)</f>
        <v>4.2</v>
      </c>
      <c r="U30" s="4">
        <f t="shared" ref="U30" si="51">AVERAGE(Q24:U24)</f>
        <v>4.5999999999999996</v>
      </c>
      <c r="V30" s="4">
        <f t="shared" ref="V30" si="52">AVERAGE(R24:V24)</f>
        <v>4.8</v>
      </c>
      <c r="W30" s="4">
        <f t="shared" ref="W30" si="53">AVERAGE(S24:W24)</f>
        <v>5.2</v>
      </c>
      <c r="X30" s="4">
        <f t="shared" ref="X30" si="54">AVERAGE(T24:X24)</f>
        <v>6.2</v>
      </c>
    </row>
    <row r="31" spans="1:32" s="4" customFormat="1" x14ac:dyDescent="0.2"/>
    <row r="32" spans="1:32" s="5" customFormat="1" x14ac:dyDescent="0.2">
      <c r="A32" s="5" t="s">
        <v>8</v>
      </c>
    </row>
    <row r="33" spans="1:37" s="5" customFormat="1" x14ac:dyDescent="0.2">
      <c r="A33" s="5" t="s">
        <v>17</v>
      </c>
      <c r="G33" s="5">
        <f t="shared" ref="G33:I33" si="55">AVERAGE(E20:G20)</f>
        <v>0</v>
      </c>
      <c r="H33" s="5">
        <f t="shared" si="55"/>
        <v>0.33333333333333331</v>
      </c>
      <c r="I33" s="5">
        <f t="shared" si="55"/>
        <v>0.66666666666666663</v>
      </c>
      <c r="J33" s="5">
        <f t="shared" ref="J33:L33" si="56">AVERAGE(H20:J20)</f>
        <v>0.66666666666666663</v>
      </c>
      <c r="K33" s="5">
        <f t="shared" si="56"/>
        <v>0.33333333333333331</v>
      </c>
      <c r="L33" s="5">
        <f t="shared" si="56"/>
        <v>0</v>
      </c>
      <c r="M33" s="5">
        <f>AVERAGE(J20:M20)</f>
        <v>0.25</v>
      </c>
      <c r="N33" s="5">
        <f>AVERAGE(K20:N20)</f>
        <v>0.5</v>
      </c>
      <c r="O33" s="5">
        <f>AVERAGE(L20:O20)</f>
        <v>0.5</v>
      </c>
      <c r="P33" s="5">
        <f t="shared" ref="P33" si="57">AVERAGE(M20:P20)</f>
        <v>0.5</v>
      </c>
      <c r="Q33" s="5">
        <f>AVERAGE(N20:Q20)</f>
        <v>0.5</v>
      </c>
      <c r="R33" s="5">
        <f t="shared" ref="R33:T33" si="58">PRODUCT(Q33,$K46)</f>
        <v>0.56123102415468651</v>
      </c>
      <c r="S33" s="5">
        <f t="shared" si="58"/>
        <v>0.6299605249474366</v>
      </c>
      <c r="T33" s="5">
        <f t="shared" si="58"/>
        <v>0.70710678118654757</v>
      </c>
      <c r="U33" s="5">
        <f t="shared" ref="U33:AK33" si="59">PRODUCT(T33,$K46)</f>
        <v>0.79370052598409979</v>
      </c>
      <c r="V33" s="5">
        <f t="shared" si="59"/>
        <v>0.89089871814033939</v>
      </c>
      <c r="W33" s="5">
        <f t="shared" si="59"/>
        <v>1.0000000000000002</v>
      </c>
      <c r="X33" s="5">
        <f t="shared" si="59"/>
        <v>1.1224620483093732</v>
      </c>
      <c r="Y33" s="5">
        <f t="shared" si="59"/>
        <v>1.2599210498948734</v>
      </c>
      <c r="Z33" s="5">
        <f t="shared" si="59"/>
        <v>1.4142135623730954</v>
      </c>
      <c r="AA33" s="5">
        <f t="shared" si="59"/>
        <v>1.5874010519681998</v>
      </c>
      <c r="AB33" s="5">
        <f t="shared" si="59"/>
        <v>1.781797436280679</v>
      </c>
      <c r="AC33" s="5">
        <f t="shared" si="59"/>
        <v>2.0000000000000004</v>
      </c>
      <c r="AD33" s="5">
        <f t="shared" si="59"/>
        <v>2.2449240966187465</v>
      </c>
      <c r="AE33" s="5">
        <f t="shared" si="59"/>
        <v>2.5198420997897468</v>
      </c>
      <c r="AF33" s="5">
        <f t="shared" si="59"/>
        <v>2.8284271247461907</v>
      </c>
      <c r="AG33" s="5">
        <f t="shared" si="59"/>
        <v>3.1748021039363996</v>
      </c>
      <c r="AH33" s="5">
        <f t="shared" si="59"/>
        <v>3.563594872561358</v>
      </c>
      <c r="AI33" s="5">
        <f t="shared" si="59"/>
        <v>4.0000000000000009</v>
      </c>
      <c r="AJ33" s="5">
        <f t="shared" si="59"/>
        <v>4.489848193237493</v>
      </c>
      <c r="AK33" s="5">
        <f t="shared" si="59"/>
        <v>5.0396841995794937</v>
      </c>
    </row>
    <row r="34" spans="1:37" s="5" customFormat="1" x14ac:dyDescent="0.2">
      <c r="A34" s="5" t="s">
        <v>22</v>
      </c>
      <c r="V34" s="5">
        <f>IF(H33&gt;0,H33)</f>
        <v>0.33333333333333331</v>
      </c>
      <c r="W34" s="5">
        <f t="shared" ref="W34:AD34" si="60">IF(I33&gt;0,I33)</f>
        <v>0.66666666666666663</v>
      </c>
      <c r="X34" s="5">
        <f t="shared" si="60"/>
        <v>0.66666666666666663</v>
      </c>
      <c r="Y34" s="5">
        <f t="shared" si="60"/>
        <v>0.33333333333333331</v>
      </c>
      <c r="Z34" s="5">
        <v>0</v>
      </c>
      <c r="AA34" s="5">
        <f>IF(M33&gt;0,M33)</f>
        <v>0.25</v>
      </c>
      <c r="AB34" s="5">
        <f t="shared" si="60"/>
        <v>0.5</v>
      </c>
      <c r="AC34" s="5">
        <f t="shared" si="60"/>
        <v>0.5</v>
      </c>
      <c r="AD34" s="5">
        <f t="shared" si="60"/>
        <v>0.5</v>
      </c>
      <c r="AE34" s="5">
        <f t="shared" ref="AE34" si="61">IF(Q33&gt;0,Q33)</f>
        <v>0.5</v>
      </c>
      <c r="AF34" s="5">
        <f t="shared" ref="AF34" si="62">IF(R33&gt;0,R33)</f>
        <v>0.56123102415468651</v>
      </c>
      <c r="AG34" s="5">
        <f t="shared" ref="AG34" si="63">IF(S33&gt;0,S33)</f>
        <v>0.6299605249474366</v>
      </c>
      <c r="AH34" s="5">
        <f t="shared" ref="AH34" si="64">IF(T33&gt;0,T33)</f>
        <v>0.70710678118654757</v>
      </c>
      <c r="AI34" s="5">
        <f t="shared" ref="AI34" si="65">IF(U33&gt;0,U33)</f>
        <v>0.79370052598409979</v>
      </c>
      <c r="AJ34" s="5">
        <f t="shared" ref="AJ34" si="66">IF(V33&gt;0,V33)</f>
        <v>0.89089871814033939</v>
      </c>
      <c r="AK34" s="5">
        <f t="shared" ref="AK34" si="67">IF(W33&gt;0,W33)</f>
        <v>1.0000000000000002</v>
      </c>
    </row>
    <row r="35" spans="1:37" s="11" customFormat="1" x14ac:dyDescent="0.2">
      <c r="A35" s="11" t="s">
        <v>21</v>
      </c>
      <c r="Q35" s="11">
        <v>5</v>
      </c>
      <c r="R35" s="11">
        <f t="shared" ref="R35" si="68">SUM(R33,Q35,-R34)</f>
        <v>5.5612310241546865</v>
      </c>
      <c r="S35" s="11">
        <f t="shared" ref="S35" si="69">SUM(S33,R35,-S34)</f>
        <v>6.1911915491021228</v>
      </c>
      <c r="T35" s="11">
        <f t="shared" ref="T35:AD35" si="70">SUM(T33,S35,-T34)</f>
        <v>6.8982983302886707</v>
      </c>
      <c r="U35" s="11">
        <f>SUM(U33,T35,-U34)</f>
        <v>7.6919988562727708</v>
      </c>
      <c r="V35" s="11">
        <f t="shared" si="70"/>
        <v>8.249564241079776</v>
      </c>
      <c r="W35" s="11">
        <f t="shared" si="70"/>
        <v>8.58289757441311</v>
      </c>
      <c r="X35" s="11">
        <f t="shared" si="70"/>
        <v>9.0386929560558169</v>
      </c>
      <c r="Y35" s="11">
        <f>SUM(Y33,X35,-Y34)</f>
        <v>9.9652806726173555</v>
      </c>
      <c r="Z35" s="11">
        <f t="shared" si="70"/>
        <v>11.379494234990451</v>
      </c>
      <c r="AA35" s="11">
        <f t="shared" si="70"/>
        <v>12.716895286958652</v>
      </c>
      <c r="AB35" s="11">
        <f t="shared" si="70"/>
        <v>13.99869272323933</v>
      </c>
      <c r="AC35" s="11">
        <f t="shared" si="70"/>
        <v>15.49869272323933</v>
      </c>
      <c r="AD35" s="11">
        <f t="shared" si="70"/>
        <v>17.243616819858076</v>
      </c>
      <c r="AE35" s="11">
        <f t="shared" ref="AE35" si="71">SUM(AE33,AD35,-AE34)</f>
        <v>19.263458919647825</v>
      </c>
      <c r="AF35" s="11">
        <f t="shared" ref="AF35" si="72">SUM(AF33,AE35,-AF34)</f>
        <v>21.53065502023933</v>
      </c>
      <c r="AG35" s="11">
        <f t="shared" ref="AG35" si="73">SUM(AG33,AF35,-AG34)</f>
        <v>24.075496599228295</v>
      </c>
      <c r="AH35" s="11">
        <f t="shared" ref="AH35" si="74">SUM(AH33,AG35,-AH34)</f>
        <v>26.931984690603105</v>
      </c>
      <c r="AI35" s="11">
        <f t="shared" ref="AI35" si="75">SUM(AI33,AH35,-AI34)</f>
        <v>30.138284164619005</v>
      </c>
      <c r="AJ35" s="11">
        <f t="shared" ref="AJ35" si="76">SUM(AJ33,AI35,-AJ34)</f>
        <v>33.737233639716159</v>
      </c>
      <c r="AK35" s="11">
        <f t="shared" ref="AK35" si="77">SUM(AK33,AJ35,-AK34)</f>
        <v>37.776917839295649</v>
      </c>
    </row>
    <row r="36" spans="1:37" s="10" customFormat="1" x14ac:dyDescent="0.2">
      <c r="A36" s="10" t="s">
        <v>20</v>
      </c>
      <c r="K36" s="10">
        <v>2</v>
      </c>
      <c r="L36" s="10">
        <f t="shared" ref="L36:AD36" si="78">PRODUCT(K36,$K46)</f>
        <v>2.244924096618746</v>
      </c>
      <c r="M36" s="10">
        <f t="shared" si="78"/>
        <v>2.5198420997897464</v>
      </c>
      <c r="N36" s="10">
        <f t="shared" si="78"/>
        <v>2.8284271247461903</v>
      </c>
      <c r="O36" s="10">
        <f t="shared" si="78"/>
        <v>3.1748021039363992</v>
      </c>
      <c r="P36" s="10">
        <f t="shared" si="78"/>
        <v>3.5635948725613575</v>
      </c>
      <c r="Q36" s="10">
        <f t="shared" si="78"/>
        <v>4.0000000000000009</v>
      </c>
      <c r="R36" s="10">
        <f t="shared" si="78"/>
        <v>4.489848193237493</v>
      </c>
      <c r="S36" s="10">
        <f t="shared" si="78"/>
        <v>5.0396841995794937</v>
      </c>
      <c r="T36" s="10">
        <f t="shared" si="78"/>
        <v>5.6568542494923815</v>
      </c>
      <c r="U36" s="10">
        <f t="shared" si="78"/>
        <v>6.3496042078727992</v>
      </c>
      <c r="V36" s="10">
        <f t="shared" si="78"/>
        <v>7.127189745122716</v>
      </c>
      <c r="W36" s="10">
        <f t="shared" si="78"/>
        <v>8.0000000000000018</v>
      </c>
      <c r="X36" s="10">
        <f t="shared" si="78"/>
        <v>8.9796963864749859</v>
      </c>
      <c r="Y36" s="10">
        <f t="shared" si="78"/>
        <v>10.079368399158987</v>
      </c>
      <c r="Z36" s="10">
        <f t="shared" si="78"/>
        <v>11.313708498984763</v>
      </c>
      <c r="AA36" s="10">
        <f t="shared" si="78"/>
        <v>12.699208415745598</v>
      </c>
      <c r="AB36" s="10">
        <f t="shared" si="78"/>
        <v>14.254379490245432</v>
      </c>
      <c r="AC36" s="10">
        <f t="shared" si="78"/>
        <v>16.000000000000004</v>
      </c>
      <c r="AD36" s="10">
        <f t="shared" si="78"/>
        <v>17.959392772949972</v>
      </c>
    </row>
    <row r="37" spans="1:37" s="14" customFormat="1" x14ac:dyDescent="0.2"/>
    <row r="38" spans="1:37" s="16" customFormat="1" ht="17.25" customHeight="1" x14ac:dyDescent="0.2">
      <c r="A38" s="15" t="s">
        <v>23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2</v>
      </c>
      <c r="N38" s="16">
        <v>1</v>
      </c>
      <c r="O38" s="16">
        <v>0</v>
      </c>
      <c r="P38" s="16">
        <v>0</v>
      </c>
      <c r="Q38" s="16">
        <v>0</v>
      </c>
      <c r="R38" s="16">
        <v>3</v>
      </c>
      <c r="S38" s="16">
        <v>2</v>
      </c>
      <c r="T38" s="16">
        <v>2</v>
      </c>
      <c r="U38" s="16">
        <v>2</v>
      </c>
      <c r="V38" s="16">
        <v>1</v>
      </c>
      <c r="W38" s="16">
        <v>1</v>
      </c>
      <c r="X38" s="16">
        <v>2</v>
      </c>
    </row>
    <row r="39" spans="1:37" s="16" customFormat="1" x14ac:dyDescent="0.2">
      <c r="A39" s="15" t="s">
        <v>24</v>
      </c>
      <c r="N39" s="16">
        <v>1</v>
      </c>
      <c r="T39" s="16">
        <v>2</v>
      </c>
      <c r="X39" s="16">
        <v>2</v>
      </c>
    </row>
    <row r="40" spans="1:37" s="16" customFormat="1" x14ac:dyDescent="0.2">
      <c r="A40" s="15" t="s">
        <v>27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f>SUM(M38,L40,-M39)</f>
        <v>2</v>
      </c>
      <c r="N40" s="16">
        <f t="shared" ref="N40:S40" si="79">SUM(N38,M40,-N39)</f>
        <v>2</v>
      </c>
      <c r="O40" s="16">
        <f t="shared" si="79"/>
        <v>2</v>
      </c>
      <c r="P40" s="16">
        <f t="shared" si="79"/>
        <v>2</v>
      </c>
      <c r="Q40" s="16">
        <f t="shared" si="79"/>
        <v>2</v>
      </c>
      <c r="R40" s="16">
        <f t="shared" si="79"/>
        <v>5</v>
      </c>
      <c r="S40" s="16">
        <f t="shared" si="79"/>
        <v>7</v>
      </c>
      <c r="T40" s="16">
        <f t="shared" ref="T40" si="80">SUM(T38,S40,-T39)</f>
        <v>7</v>
      </c>
      <c r="U40" s="16">
        <f t="shared" ref="U40" si="81">SUM(U38,T40,-U39)</f>
        <v>9</v>
      </c>
      <c r="V40" s="16">
        <f t="shared" ref="V40" si="82">SUM(V38,U40,-V39)</f>
        <v>10</v>
      </c>
      <c r="W40" s="16">
        <f t="shared" ref="W40" si="83">SUM(W38,V40,-W39)</f>
        <v>11</v>
      </c>
      <c r="X40" s="16">
        <f t="shared" ref="X40" si="84">SUM(X38,W40,-X39)</f>
        <v>11</v>
      </c>
    </row>
    <row r="41" spans="1:37" s="18" customFormat="1" x14ac:dyDescent="0.2">
      <c r="A41" s="17" t="s">
        <v>25</v>
      </c>
      <c r="S41" s="18">
        <v>1</v>
      </c>
    </row>
    <row r="42" spans="1:37" s="18" customFormat="1" x14ac:dyDescent="0.2">
      <c r="A42" s="17" t="s">
        <v>26</v>
      </c>
    </row>
    <row r="43" spans="1:37" s="18" customFormat="1" x14ac:dyDescent="0.2">
      <c r="A43" s="17" t="s">
        <v>28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1</v>
      </c>
      <c r="T43" s="18">
        <v>1</v>
      </c>
      <c r="U43" s="18">
        <v>1</v>
      </c>
      <c r="V43" s="18">
        <v>1</v>
      </c>
      <c r="W43" s="18">
        <v>1</v>
      </c>
      <c r="X43" s="18">
        <v>1</v>
      </c>
    </row>
    <row r="44" spans="1:37" ht="16" thickBot="1" x14ac:dyDescent="0.25"/>
    <row r="45" spans="1:37" ht="16" thickBot="1" x14ac:dyDescent="0.25">
      <c r="A45" s="2" t="s">
        <v>6</v>
      </c>
      <c r="B45" s="3">
        <v>6</v>
      </c>
    </row>
    <row r="46" spans="1:37" x14ac:dyDescent="0.2">
      <c r="K46">
        <f>POWER(2,1/B45)</f>
        <v>1.122462048309373</v>
      </c>
    </row>
  </sheetData>
  <pageMargins left="0.7" right="0.7" top="0.75" bottom="0.75" header="0.3" footer="0.3"/>
  <pageSetup paperSize="9" orientation="portrait" r:id="rId1"/>
  <ignoredErrors>
    <ignoredError sqref="C5:R5" formulaRange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50"/>
  <sheetViews>
    <sheetView tabSelected="1" topLeftCell="K1" workbookViewId="0">
      <pane ySplit="1" topLeftCell="A22" activePane="bottomLeft" state="frozen"/>
      <selection pane="bottomLeft" activeCell="S31" sqref="S31"/>
    </sheetView>
  </sheetViews>
  <sheetFormatPr baseColWidth="10" defaultColWidth="8.83203125" defaultRowHeight="15" x14ac:dyDescent="0.2"/>
  <cols>
    <col min="1" max="1" width="21.6640625" customWidth="1"/>
    <col min="2" max="2" width="12.5" customWidth="1"/>
    <col min="13" max="13" width="8.5" customWidth="1"/>
  </cols>
  <sheetData>
    <row r="1" spans="1:49" x14ac:dyDescent="0.2"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6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6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2">
        <v>43918</v>
      </c>
      <c r="V1" s="6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2">
        <v>43925</v>
      </c>
      <c r="AC1" s="6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3">
        <v>43932</v>
      </c>
      <c r="AJ1" s="6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6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</row>
    <row r="2" spans="1:49" s="19" customFormat="1" x14ac:dyDescent="0.2">
      <c r="A2" s="19" t="s">
        <v>0</v>
      </c>
      <c r="B2" s="19">
        <f>SUM(C2:AC2)</f>
        <v>81</v>
      </c>
      <c r="C2" s="19">
        <v>0</v>
      </c>
      <c r="D2" s="19">
        <v>1</v>
      </c>
      <c r="E2" s="19">
        <v>2</v>
      </c>
      <c r="F2" s="19">
        <v>1</v>
      </c>
      <c r="G2" s="19">
        <v>2</v>
      </c>
      <c r="H2" s="19">
        <v>0</v>
      </c>
      <c r="I2" s="19">
        <v>0</v>
      </c>
      <c r="J2" s="19">
        <v>3</v>
      </c>
      <c r="K2" s="19">
        <v>4</v>
      </c>
      <c r="L2" s="19">
        <v>1</v>
      </c>
      <c r="M2" s="19">
        <v>3</v>
      </c>
      <c r="N2" s="19">
        <v>5</v>
      </c>
      <c r="O2" s="19">
        <v>0</v>
      </c>
      <c r="P2" s="19">
        <v>5</v>
      </c>
      <c r="Q2" s="19">
        <v>4</v>
      </c>
      <c r="R2" s="19">
        <v>10</v>
      </c>
      <c r="S2" s="19">
        <v>6</v>
      </c>
      <c r="T2" s="19">
        <v>6</v>
      </c>
      <c r="U2" s="19">
        <v>2</v>
      </c>
      <c r="V2" s="19">
        <v>3</v>
      </c>
      <c r="W2" s="19">
        <v>5</v>
      </c>
      <c r="X2" s="19">
        <v>4</v>
      </c>
      <c r="Y2" s="19">
        <v>5</v>
      </c>
      <c r="Z2" s="19">
        <v>9</v>
      </c>
    </row>
    <row r="3" spans="1:49" x14ac:dyDescent="0.2">
      <c r="A3" t="s">
        <v>29</v>
      </c>
      <c r="B3">
        <f t="shared" ref="B3:B4" si="0">SUM(C3:AC3)</f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1</v>
      </c>
      <c r="S3">
        <v>2</v>
      </c>
      <c r="T3">
        <v>0</v>
      </c>
      <c r="U3">
        <v>2</v>
      </c>
      <c r="V3">
        <v>0</v>
      </c>
      <c r="W3">
        <v>1</v>
      </c>
      <c r="X3">
        <v>1</v>
      </c>
      <c r="Z3">
        <v>3</v>
      </c>
    </row>
    <row r="4" spans="1:49" x14ac:dyDescent="0.2">
      <c r="A4" t="s">
        <v>30</v>
      </c>
      <c r="B4">
        <f t="shared" si="0"/>
        <v>33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4</v>
      </c>
      <c r="M4">
        <v>1</v>
      </c>
      <c r="N4">
        <v>2</v>
      </c>
      <c r="O4">
        <v>1</v>
      </c>
      <c r="P4">
        <v>1</v>
      </c>
      <c r="Q4">
        <v>2</v>
      </c>
      <c r="R4">
        <v>2</v>
      </c>
      <c r="S4">
        <v>3</v>
      </c>
      <c r="T4">
        <v>2</v>
      </c>
      <c r="U4">
        <v>1</v>
      </c>
      <c r="V4">
        <v>2</v>
      </c>
      <c r="W4">
        <v>5</v>
      </c>
      <c r="X4">
        <v>1</v>
      </c>
      <c r="Y4">
        <v>3</v>
      </c>
      <c r="Z4">
        <v>2</v>
      </c>
    </row>
    <row r="5" spans="1:49" x14ac:dyDescent="0.2">
      <c r="A5" t="s">
        <v>1</v>
      </c>
      <c r="B5">
        <f t="shared" ref="B5" si="1">SUM(C5:AC5)</f>
        <v>45</v>
      </c>
      <c r="C5">
        <f>SUM(C3:C4)</f>
        <v>0</v>
      </c>
      <c r="D5">
        <f t="shared" ref="D5:M5" si="2">SUM(D3:D4)</f>
        <v>0</v>
      </c>
      <c r="E5">
        <f t="shared" si="2"/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1</v>
      </c>
      <c r="J5">
        <f t="shared" si="2"/>
        <v>0</v>
      </c>
      <c r="K5">
        <f t="shared" si="2"/>
        <v>1</v>
      </c>
      <c r="L5">
        <f t="shared" si="2"/>
        <v>4</v>
      </c>
      <c r="M5">
        <f t="shared" si="2"/>
        <v>1</v>
      </c>
      <c r="N5">
        <f>SUM(N3:N4)</f>
        <v>3</v>
      </c>
      <c r="O5">
        <f>SUM(O3:O4)</f>
        <v>1</v>
      </c>
      <c r="P5">
        <f t="shared" ref="P5" si="3">SUM(P3:P4)</f>
        <v>1</v>
      </c>
      <c r="Q5">
        <f>SUM(Q3:Q4)</f>
        <v>2</v>
      </c>
      <c r="R5">
        <f>SUM(R3:R4)</f>
        <v>3</v>
      </c>
      <c r="S5">
        <f>SUM(S3:S4)</f>
        <v>5</v>
      </c>
      <c r="T5">
        <f t="shared" ref="T5:U5" si="4">SUM(T3:T4)</f>
        <v>2</v>
      </c>
      <c r="U5">
        <f t="shared" si="4"/>
        <v>3</v>
      </c>
      <c r="V5">
        <f>SUM(V3:V4)</f>
        <v>2</v>
      </c>
      <c r="W5">
        <f>SUM(W3:W4)</f>
        <v>6</v>
      </c>
      <c r="X5">
        <f>SUM(X3:X4)</f>
        <v>2</v>
      </c>
      <c r="Y5">
        <f t="shared" ref="Y5:Z5" si="5">SUM(Y3:Y4)</f>
        <v>3</v>
      </c>
      <c r="Z5">
        <f t="shared" si="5"/>
        <v>5</v>
      </c>
    </row>
    <row r="6" spans="1:49" s="19" customFormat="1" x14ac:dyDescent="0.2">
      <c r="A6" s="19" t="s">
        <v>3</v>
      </c>
      <c r="C6" s="19">
        <f>SUM(C2-C5)</f>
        <v>0</v>
      </c>
      <c r="D6" s="19">
        <f>SUM(D2,C6,-D5)</f>
        <v>1</v>
      </c>
      <c r="E6" s="19">
        <f t="shared" ref="E6:K6" si="6">SUM(E2,D6,-E5)</f>
        <v>3</v>
      </c>
      <c r="F6" s="19">
        <f t="shared" si="6"/>
        <v>4</v>
      </c>
      <c r="G6" s="19">
        <f t="shared" si="6"/>
        <v>6</v>
      </c>
      <c r="H6" s="19">
        <f t="shared" si="6"/>
        <v>6</v>
      </c>
      <c r="I6" s="19">
        <f t="shared" si="6"/>
        <v>5</v>
      </c>
      <c r="J6" s="19">
        <f t="shared" si="6"/>
        <v>8</v>
      </c>
      <c r="K6" s="19">
        <f t="shared" si="6"/>
        <v>11</v>
      </c>
      <c r="L6" s="19">
        <f>SUM(L2,K6,-L5)</f>
        <v>8</v>
      </c>
      <c r="M6" s="19">
        <f t="shared" ref="M6:N6" si="7">SUM(M2,L6,-M5)</f>
        <v>10</v>
      </c>
      <c r="N6" s="19">
        <f t="shared" si="7"/>
        <v>12</v>
      </c>
      <c r="O6" s="19">
        <f>SUM(O2,N6,-O5)</f>
        <v>11</v>
      </c>
      <c r="P6" s="19">
        <f t="shared" ref="P6:U6" si="8">SUM(P2,O6,-P5)</f>
        <v>15</v>
      </c>
      <c r="Q6" s="19">
        <f t="shared" si="8"/>
        <v>17</v>
      </c>
      <c r="R6" s="19">
        <f t="shared" si="8"/>
        <v>24</v>
      </c>
      <c r="S6" s="19">
        <f t="shared" si="8"/>
        <v>25</v>
      </c>
      <c r="T6" s="19">
        <f t="shared" si="8"/>
        <v>29</v>
      </c>
      <c r="U6" s="19">
        <f t="shared" si="8"/>
        <v>28</v>
      </c>
      <c r="V6" s="19">
        <f>SUM(V2,U6,-V5)</f>
        <v>29</v>
      </c>
      <c r="W6" s="19">
        <f>SUM(W2,V6,-W5)</f>
        <v>28</v>
      </c>
      <c r="X6" s="19">
        <f>SUM(X2,W6,-X5)</f>
        <v>30</v>
      </c>
      <c r="Y6" s="19">
        <f t="shared" ref="Y6:AA6" si="9">SUM(Y2,X6,-Y5)</f>
        <v>32</v>
      </c>
      <c r="Z6" s="19">
        <f t="shared" si="9"/>
        <v>36</v>
      </c>
      <c r="AA6" s="19">
        <f t="shared" si="9"/>
        <v>36</v>
      </c>
    </row>
    <row r="8" spans="1:49" x14ac:dyDescent="0.2">
      <c r="A8" t="s">
        <v>31</v>
      </c>
      <c r="C8">
        <v>0</v>
      </c>
      <c r="D8">
        <f>SUM(C8,D2)</f>
        <v>1</v>
      </c>
      <c r="E8">
        <f t="shared" ref="E8:X8" si="10">SUM(D8,E2)</f>
        <v>3</v>
      </c>
      <c r="F8">
        <f t="shared" si="10"/>
        <v>4</v>
      </c>
      <c r="G8">
        <f t="shared" si="10"/>
        <v>6</v>
      </c>
      <c r="H8">
        <f t="shared" si="10"/>
        <v>6</v>
      </c>
      <c r="I8">
        <f t="shared" si="10"/>
        <v>6</v>
      </c>
      <c r="J8">
        <f t="shared" si="10"/>
        <v>9</v>
      </c>
      <c r="K8">
        <f t="shared" si="10"/>
        <v>13</v>
      </c>
      <c r="L8">
        <f t="shared" si="10"/>
        <v>14</v>
      </c>
      <c r="M8">
        <f t="shared" si="10"/>
        <v>17</v>
      </c>
      <c r="N8">
        <f t="shared" si="10"/>
        <v>22</v>
      </c>
      <c r="O8">
        <f t="shared" si="10"/>
        <v>22</v>
      </c>
      <c r="P8">
        <f t="shared" si="10"/>
        <v>27</v>
      </c>
      <c r="Q8">
        <f t="shared" si="10"/>
        <v>31</v>
      </c>
      <c r="R8">
        <f t="shared" si="10"/>
        <v>41</v>
      </c>
      <c r="S8">
        <f t="shared" si="10"/>
        <v>47</v>
      </c>
      <c r="T8">
        <f t="shared" si="10"/>
        <v>53</v>
      </c>
      <c r="U8">
        <f t="shared" si="10"/>
        <v>55</v>
      </c>
      <c r="V8">
        <f t="shared" si="10"/>
        <v>58</v>
      </c>
      <c r="W8">
        <f t="shared" si="10"/>
        <v>63</v>
      </c>
      <c r="X8">
        <f t="shared" si="10"/>
        <v>67</v>
      </c>
      <c r="Y8">
        <f t="shared" ref="Y8:Y10" si="11">SUM(X8,Y2)</f>
        <v>72</v>
      </c>
      <c r="Z8">
        <f t="shared" ref="Z8:Z10" si="12">SUM(Y8,Z2)</f>
        <v>81</v>
      </c>
      <c r="AA8">
        <f t="shared" ref="AA8:AA10" si="13">SUM(Z8,AA2)</f>
        <v>81</v>
      </c>
    </row>
    <row r="9" spans="1:49" x14ac:dyDescent="0.2">
      <c r="A9" t="s">
        <v>32</v>
      </c>
      <c r="C9">
        <v>0</v>
      </c>
      <c r="D9">
        <f>SUM(C9,D3)</f>
        <v>0</v>
      </c>
      <c r="E9">
        <f t="shared" ref="E9:X9" si="14">SUM(D9,E3)</f>
        <v>0</v>
      </c>
      <c r="F9">
        <f t="shared" si="14"/>
        <v>0</v>
      </c>
      <c r="G9">
        <f t="shared" si="14"/>
        <v>0</v>
      </c>
      <c r="H9">
        <f t="shared" si="14"/>
        <v>0</v>
      </c>
      <c r="I9">
        <f t="shared" si="14"/>
        <v>0</v>
      </c>
      <c r="J9">
        <f t="shared" si="14"/>
        <v>0</v>
      </c>
      <c r="K9">
        <f t="shared" si="14"/>
        <v>1</v>
      </c>
      <c r="L9">
        <f t="shared" si="14"/>
        <v>1</v>
      </c>
      <c r="M9">
        <f t="shared" si="14"/>
        <v>1</v>
      </c>
      <c r="N9">
        <f t="shared" si="14"/>
        <v>2</v>
      </c>
      <c r="O9">
        <f t="shared" si="14"/>
        <v>2</v>
      </c>
      <c r="P9">
        <f t="shared" si="14"/>
        <v>2</v>
      </c>
      <c r="Q9">
        <f t="shared" si="14"/>
        <v>2</v>
      </c>
      <c r="R9">
        <f t="shared" si="14"/>
        <v>3</v>
      </c>
      <c r="S9">
        <f t="shared" si="14"/>
        <v>5</v>
      </c>
      <c r="T9">
        <f t="shared" si="14"/>
        <v>5</v>
      </c>
      <c r="U9">
        <f t="shared" si="14"/>
        <v>7</v>
      </c>
      <c r="V9">
        <f t="shared" si="14"/>
        <v>7</v>
      </c>
      <c r="W9">
        <f t="shared" si="14"/>
        <v>8</v>
      </c>
      <c r="X9">
        <f t="shared" si="14"/>
        <v>9</v>
      </c>
      <c r="Y9">
        <f t="shared" si="11"/>
        <v>9</v>
      </c>
      <c r="Z9">
        <f t="shared" si="12"/>
        <v>12</v>
      </c>
      <c r="AA9">
        <f t="shared" si="13"/>
        <v>12</v>
      </c>
    </row>
    <row r="10" spans="1:49" x14ac:dyDescent="0.2">
      <c r="A10" t="s">
        <v>33</v>
      </c>
      <c r="C10">
        <v>0</v>
      </c>
      <c r="D10">
        <f>SUM(C10,D4)</f>
        <v>0</v>
      </c>
      <c r="E10">
        <f t="shared" ref="E10:X10" si="15">SUM(D10,E4)</f>
        <v>0</v>
      </c>
      <c r="F10">
        <f t="shared" si="15"/>
        <v>0</v>
      </c>
      <c r="G10">
        <f t="shared" si="15"/>
        <v>0</v>
      </c>
      <c r="H10">
        <f t="shared" si="15"/>
        <v>0</v>
      </c>
      <c r="I10">
        <f t="shared" si="15"/>
        <v>1</v>
      </c>
      <c r="J10">
        <f t="shared" si="15"/>
        <v>1</v>
      </c>
      <c r="K10">
        <f t="shared" si="15"/>
        <v>1</v>
      </c>
      <c r="L10">
        <f t="shared" si="15"/>
        <v>5</v>
      </c>
      <c r="M10">
        <f t="shared" si="15"/>
        <v>6</v>
      </c>
      <c r="N10">
        <f t="shared" si="15"/>
        <v>8</v>
      </c>
      <c r="O10">
        <f t="shared" si="15"/>
        <v>9</v>
      </c>
      <c r="P10">
        <f t="shared" si="15"/>
        <v>10</v>
      </c>
      <c r="Q10">
        <f t="shared" si="15"/>
        <v>12</v>
      </c>
      <c r="R10">
        <f t="shared" si="15"/>
        <v>14</v>
      </c>
      <c r="S10">
        <f t="shared" si="15"/>
        <v>17</v>
      </c>
      <c r="T10">
        <f t="shared" si="15"/>
        <v>19</v>
      </c>
      <c r="U10">
        <f t="shared" si="15"/>
        <v>20</v>
      </c>
      <c r="V10">
        <f t="shared" si="15"/>
        <v>22</v>
      </c>
      <c r="W10">
        <f t="shared" si="15"/>
        <v>27</v>
      </c>
      <c r="X10">
        <f t="shared" si="15"/>
        <v>28</v>
      </c>
      <c r="Y10">
        <f t="shared" si="11"/>
        <v>31</v>
      </c>
      <c r="Z10">
        <f t="shared" si="12"/>
        <v>33</v>
      </c>
      <c r="AA10">
        <f t="shared" si="13"/>
        <v>33</v>
      </c>
    </row>
    <row r="12" spans="1:49" s="4" customFormat="1" x14ac:dyDescent="0.2">
      <c r="A12" s="4" t="s">
        <v>5</v>
      </c>
      <c r="G12" s="4">
        <f>AVERAGE(D2:G2)</f>
        <v>1.5</v>
      </c>
      <c r="H12" s="4">
        <f t="shared" ref="H12:Q12" si="16">AVERAGE(E2:H2)</f>
        <v>1.25</v>
      </c>
      <c r="I12" s="4">
        <f t="shared" si="16"/>
        <v>0.75</v>
      </c>
      <c r="J12" s="4">
        <f t="shared" si="16"/>
        <v>1.25</v>
      </c>
      <c r="K12" s="4">
        <f t="shared" si="16"/>
        <v>1.75</v>
      </c>
      <c r="L12" s="4">
        <f t="shared" si="16"/>
        <v>2</v>
      </c>
      <c r="M12" s="4">
        <f t="shared" si="16"/>
        <v>2.75</v>
      </c>
      <c r="N12" s="4">
        <f t="shared" si="16"/>
        <v>3.25</v>
      </c>
      <c r="O12" s="4">
        <f t="shared" si="16"/>
        <v>2.25</v>
      </c>
      <c r="P12" s="4">
        <f t="shared" si="16"/>
        <v>3.25</v>
      </c>
      <c r="Q12" s="4">
        <f t="shared" si="16"/>
        <v>3.5</v>
      </c>
      <c r="R12" s="4">
        <f>AVERAGE(O2:R2)</f>
        <v>4.75</v>
      </c>
      <c r="S12" s="4">
        <f>AVERAGE(P2:S2)</f>
        <v>6.25</v>
      </c>
      <c r="T12" s="4">
        <f t="shared" ref="T12:AA12" si="17">AVERAGE(Q2:T2)</f>
        <v>6.5</v>
      </c>
      <c r="U12" s="4">
        <f t="shared" si="17"/>
        <v>6</v>
      </c>
      <c r="V12" s="4">
        <f t="shared" si="17"/>
        <v>4.25</v>
      </c>
      <c r="W12" s="4">
        <f t="shared" si="17"/>
        <v>4</v>
      </c>
      <c r="X12" s="4">
        <f t="shared" si="17"/>
        <v>3.5</v>
      </c>
      <c r="Y12" s="4">
        <f t="shared" si="17"/>
        <v>4.25</v>
      </c>
      <c r="Z12" s="4">
        <f t="shared" si="17"/>
        <v>5.75</v>
      </c>
      <c r="AA12" s="4">
        <f t="shared" si="17"/>
        <v>6</v>
      </c>
    </row>
    <row r="13" spans="1:49" s="4" customFormat="1" x14ac:dyDescent="0.2">
      <c r="A13" s="4" t="s">
        <v>7</v>
      </c>
      <c r="G13" s="4">
        <f>AVERAGE(D6:G6)</f>
        <v>3.5</v>
      </c>
      <c r="H13" s="4">
        <f t="shared" ref="H13:S13" si="18">AVERAGE(E6:H6)</f>
        <v>4.75</v>
      </c>
      <c r="I13" s="4">
        <f t="shared" si="18"/>
        <v>5.25</v>
      </c>
      <c r="J13" s="4">
        <f t="shared" si="18"/>
        <v>6.25</v>
      </c>
      <c r="K13" s="4">
        <f t="shared" si="18"/>
        <v>7.5</v>
      </c>
      <c r="L13" s="4">
        <f t="shared" si="18"/>
        <v>8</v>
      </c>
      <c r="M13" s="4">
        <f t="shared" si="18"/>
        <v>9.25</v>
      </c>
      <c r="N13" s="4">
        <f t="shared" si="18"/>
        <v>10.25</v>
      </c>
      <c r="O13" s="4">
        <f t="shared" si="18"/>
        <v>10.25</v>
      </c>
      <c r="P13" s="4">
        <f t="shared" si="18"/>
        <v>12</v>
      </c>
      <c r="Q13" s="4">
        <f t="shared" si="18"/>
        <v>13.75</v>
      </c>
      <c r="R13" s="4">
        <f t="shared" si="18"/>
        <v>16.75</v>
      </c>
      <c r="S13" s="4">
        <f t="shared" si="18"/>
        <v>20.25</v>
      </c>
      <c r="T13" s="4">
        <f t="shared" ref="T13" si="19">AVERAGE(Q6:T6)</f>
        <v>23.75</v>
      </c>
      <c r="U13" s="4">
        <f t="shared" ref="U13" si="20">AVERAGE(R6:U6)</f>
        <v>26.5</v>
      </c>
      <c r="V13" s="4">
        <f t="shared" ref="V13" si="21">AVERAGE(S6:V6)</f>
        <v>27.75</v>
      </c>
      <c r="W13" s="4">
        <f t="shared" ref="W13" si="22">AVERAGE(T6:W6)</f>
        <v>28.5</v>
      </c>
      <c r="X13" s="4">
        <f t="shared" ref="X13" si="23">AVERAGE(U6:X6)</f>
        <v>28.75</v>
      </c>
      <c r="Y13" s="4">
        <f t="shared" ref="Y13" si="24">AVERAGE(V6:Y6)</f>
        <v>29.75</v>
      </c>
      <c r="Z13" s="4">
        <f t="shared" ref="Z13" si="25">AVERAGE(W6:Z6)</f>
        <v>31.5</v>
      </c>
      <c r="AA13" s="4">
        <f t="shared" ref="AA13" si="26">AVERAGE(X6:AA6)</f>
        <v>33.5</v>
      </c>
    </row>
    <row r="14" spans="1:49" s="4" customFormat="1" x14ac:dyDescent="0.2">
      <c r="A14" s="4" t="s">
        <v>15</v>
      </c>
      <c r="G14" s="4">
        <f>AVERAGE(D5:G5)</f>
        <v>0</v>
      </c>
      <c r="H14" s="4">
        <f t="shared" ref="H14:S14" si="27">AVERAGE(E5:H5)</f>
        <v>0</v>
      </c>
      <c r="I14" s="4">
        <f t="shared" si="27"/>
        <v>0.25</v>
      </c>
      <c r="J14" s="4">
        <f t="shared" si="27"/>
        <v>0.25</v>
      </c>
      <c r="K14" s="4">
        <f t="shared" si="27"/>
        <v>0.5</v>
      </c>
      <c r="L14" s="4">
        <f t="shared" si="27"/>
        <v>1.5</v>
      </c>
      <c r="M14" s="4">
        <f t="shared" si="27"/>
        <v>1.5</v>
      </c>
      <c r="N14" s="4">
        <f t="shared" si="27"/>
        <v>2.25</v>
      </c>
      <c r="O14" s="4">
        <f t="shared" si="27"/>
        <v>2.25</v>
      </c>
      <c r="P14" s="4">
        <f t="shared" si="27"/>
        <v>1.5</v>
      </c>
      <c r="Q14" s="4">
        <f t="shared" si="27"/>
        <v>1.75</v>
      </c>
      <c r="R14" s="4">
        <f t="shared" si="27"/>
        <v>1.75</v>
      </c>
      <c r="S14" s="4">
        <f t="shared" si="27"/>
        <v>2.75</v>
      </c>
      <c r="T14" s="4">
        <f t="shared" ref="T14" si="28">AVERAGE(Q5:T5)</f>
        <v>3</v>
      </c>
      <c r="U14" s="4">
        <f t="shared" ref="U14" si="29">AVERAGE(R5:U5)</f>
        <v>3.25</v>
      </c>
      <c r="V14" s="4">
        <f t="shared" ref="V14" si="30">AVERAGE(S5:V5)</f>
        <v>3</v>
      </c>
      <c r="W14" s="4">
        <f t="shared" ref="W14" si="31">AVERAGE(T5:W5)</f>
        <v>3.25</v>
      </c>
      <c r="X14" s="4">
        <f t="shared" ref="X14" si="32">AVERAGE(U5:X5)</f>
        <v>3.25</v>
      </c>
      <c r="Y14" s="4">
        <f t="shared" ref="Y14" si="33">AVERAGE(V5:Y5)</f>
        <v>3.25</v>
      </c>
      <c r="Z14" s="4">
        <f t="shared" ref="Z14" si="34">AVERAGE(W5:Z5)</f>
        <v>4</v>
      </c>
      <c r="AA14" s="4">
        <f t="shared" ref="AA14" si="35">AVERAGE(X5:AA5)</f>
        <v>3.3333333333333335</v>
      </c>
    </row>
    <row r="15" spans="1:49" s="5" customFormat="1" x14ac:dyDescent="0.2">
      <c r="A15" s="5" t="s">
        <v>9</v>
      </c>
    </row>
    <row r="16" spans="1:49" s="5" customFormat="1" x14ac:dyDescent="0.2">
      <c r="A16" s="5" t="s">
        <v>18</v>
      </c>
      <c r="I16" s="8">
        <f t="shared" ref="I16:K16" si="36">AVERAGE(F2:I2)</f>
        <v>0.75</v>
      </c>
      <c r="J16" s="8">
        <f t="shared" si="36"/>
        <v>1.25</v>
      </c>
      <c r="K16" s="8">
        <f t="shared" si="36"/>
        <v>1.75</v>
      </c>
      <c r="L16" s="8">
        <f>AVERAGE(I2:L2)</f>
        <v>2</v>
      </c>
      <c r="M16" s="8">
        <f>AVERAGE(J2:M2)</f>
        <v>2.75</v>
      </c>
      <c r="N16" s="8">
        <f>AVERAGE(K2:N2)</f>
        <v>3.25</v>
      </c>
      <c r="O16" s="8">
        <f>AVERAGE(L2:O2)</f>
        <v>2.25</v>
      </c>
      <c r="P16" s="8">
        <f t="shared" ref="P16" si="37">AVERAGE(M2:P2)</f>
        <v>3.25</v>
      </c>
      <c r="Q16" s="8">
        <f>AVERAGE(N2:Q2)</f>
        <v>3.5</v>
      </c>
      <c r="R16" s="8">
        <f>AVERAGE(O2:R2)</f>
        <v>4.75</v>
      </c>
      <c r="S16" s="5">
        <f t="shared" ref="S16:AF16" si="38">PRODUCT(R16,$K50)</f>
        <v>5.3316947294695218</v>
      </c>
      <c r="T16" s="5">
        <f>PRODUCT(S16,$K50)</f>
        <v>5.9846249870006476</v>
      </c>
      <c r="U16" s="5">
        <f>PRODUCT(T16,$K50)</f>
        <v>6.7175144212722016</v>
      </c>
      <c r="V16" s="5">
        <f t="shared" si="38"/>
        <v>7.5401549968489476</v>
      </c>
      <c r="W16" s="5">
        <f t="shared" si="38"/>
        <v>8.4635378223332243</v>
      </c>
      <c r="X16" s="5">
        <f t="shared" si="38"/>
        <v>9.5000000000000018</v>
      </c>
      <c r="Y16" s="5">
        <f t="shared" si="38"/>
        <v>10.663389458939045</v>
      </c>
      <c r="Z16" s="5">
        <f t="shared" si="38"/>
        <v>11.969249974001297</v>
      </c>
      <c r="AA16" s="5">
        <f t="shared" si="38"/>
        <v>13.435028842544405</v>
      </c>
      <c r="AB16" s="5">
        <f t="shared" si="38"/>
        <v>15.080309993697897</v>
      </c>
      <c r="AC16" s="5">
        <f t="shared" si="38"/>
        <v>16.927075644666449</v>
      </c>
      <c r="AD16" s="5">
        <f t="shared" si="38"/>
        <v>19.000000000000004</v>
      </c>
      <c r="AE16" s="5">
        <f t="shared" si="38"/>
        <v>21.326778917878091</v>
      </c>
      <c r="AF16" s="5">
        <f t="shared" si="38"/>
        <v>23.938499948002594</v>
      </c>
    </row>
    <row r="17" spans="1:32" s="5" customFormat="1" x14ac:dyDescent="0.2">
      <c r="A17" s="5" t="s">
        <v>19</v>
      </c>
      <c r="G17" s="5">
        <v>0</v>
      </c>
      <c r="H17" s="5">
        <v>0</v>
      </c>
      <c r="I17" s="5">
        <v>0.2</v>
      </c>
      <c r="J17" s="5">
        <v>0.2</v>
      </c>
      <c r="K17" s="5">
        <v>0.4</v>
      </c>
      <c r="L17" s="5">
        <v>1.2</v>
      </c>
      <c r="M17" s="5">
        <v>1.4</v>
      </c>
      <c r="N17" s="5">
        <v>1.6</v>
      </c>
      <c r="O17" s="5">
        <v>2</v>
      </c>
      <c r="P17" s="5">
        <f>IF(I16&gt;0,I16)</f>
        <v>0.75</v>
      </c>
      <c r="Q17" s="5">
        <f>IF(J16&gt;0,J16)</f>
        <v>1.25</v>
      </c>
      <c r="R17" s="5">
        <f>IF(K16&gt;0,K16)</f>
        <v>1.75</v>
      </c>
      <c r="S17" s="5">
        <f t="shared" ref="S17:AF17" si="39">IF(L16&gt;0,L16)</f>
        <v>2</v>
      </c>
      <c r="T17" s="5">
        <f t="shared" si="39"/>
        <v>2.75</v>
      </c>
      <c r="U17" s="5">
        <f t="shared" si="39"/>
        <v>3.25</v>
      </c>
      <c r="V17" s="5">
        <f>IF(O16&gt;0,O16)</f>
        <v>2.25</v>
      </c>
      <c r="W17" s="5">
        <f t="shared" si="39"/>
        <v>3.25</v>
      </c>
      <c r="X17" s="5">
        <f t="shared" si="39"/>
        <v>3.5</v>
      </c>
      <c r="Y17" s="5">
        <f t="shared" si="39"/>
        <v>4.75</v>
      </c>
      <c r="Z17" s="5">
        <f t="shared" si="39"/>
        <v>5.3316947294695218</v>
      </c>
      <c r="AA17" s="5">
        <f t="shared" si="39"/>
        <v>5.9846249870006476</v>
      </c>
      <c r="AB17" s="5">
        <f t="shared" si="39"/>
        <v>6.7175144212722016</v>
      </c>
      <c r="AC17" s="5">
        <f t="shared" si="39"/>
        <v>7.5401549968489476</v>
      </c>
      <c r="AD17" s="5">
        <f t="shared" si="39"/>
        <v>8.4635378223332243</v>
      </c>
      <c r="AE17" s="5">
        <f t="shared" si="39"/>
        <v>9.5000000000000018</v>
      </c>
      <c r="AF17" s="5">
        <f t="shared" si="39"/>
        <v>10.663389458939045</v>
      </c>
    </row>
    <row r="18" spans="1:32" s="11" customFormat="1" x14ac:dyDescent="0.2">
      <c r="A18" s="11" t="s">
        <v>14</v>
      </c>
      <c r="K18" s="11">
        <v>14</v>
      </c>
      <c r="L18" s="11">
        <v>13</v>
      </c>
      <c r="M18" s="11">
        <v>15</v>
      </c>
      <c r="N18" s="11">
        <v>13</v>
      </c>
      <c r="O18" s="11">
        <v>15</v>
      </c>
      <c r="P18" s="11">
        <f>SUM(P16,O18,-P17)</f>
        <v>17.5</v>
      </c>
      <c r="Q18" s="11">
        <f>SUM(Q16,P18,-Q17)</f>
        <v>19.75</v>
      </c>
      <c r="R18" s="11">
        <f>SUM(R16,Q18,-R17)</f>
        <v>22.75</v>
      </c>
      <c r="S18" s="11">
        <f>SUM(S16,R18,-S17)</f>
        <v>26.081694729469522</v>
      </c>
      <c r="T18" s="11">
        <f t="shared" ref="T18:AD18" si="40">SUM(T16,S18,-T17)</f>
        <v>29.316319716470169</v>
      </c>
      <c r="U18" s="11">
        <f t="shared" si="40"/>
        <v>32.783834137742367</v>
      </c>
      <c r="V18" s="11">
        <f t="shared" si="40"/>
        <v>38.073989134591315</v>
      </c>
      <c r="W18" s="11">
        <f t="shared" si="40"/>
        <v>43.287526956924538</v>
      </c>
      <c r="X18" s="11">
        <f t="shared" si="40"/>
        <v>49.287526956924538</v>
      </c>
      <c r="Y18" s="11">
        <f>SUM(Y16,X18,-Y17)</f>
        <v>55.200916415863581</v>
      </c>
      <c r="Z18" s="11">
        <f t="shared" si="40"/>
        <v>61.838471660395356</v>
      </c>
      <c r="AA18" s="11">
        <f t="shared" si="40"/>
        <v>69.288875515939111</v>
      </c>
      <c r="AB18" s="11">
        <f t="shared" si="40"/>
        <v>77.651671088364807</v>
      </c>
      <c r="AC18" s="11">
        <f t="shared" si="40"/>
        <v>87.038591736182298</v>
      </c>
      <c r="AD18" s="11">
        <f t="shared" si="40"/>
        <v>97.575053913849075</v>
      </c>
      <c r="AE18" s="11">
        <f>SUM(AE16,AD18,-AE17)</f>
        <v>109.40183283172716</v>
      </c>
      <c r="AF18" s="11">
        <f t="shared" ref="AF18" si="41">SUM(AF16,AE18,-AF17)</f>
        <v>122.6769433207907</v>
      </c>
    </row>
    <row r="19" spans="1:32" s="9" customFormat="1" x14ac:dyDescent="0.2"/>
    <row r="20" spans="1:32" s="10" customFormat="1" x14ac:dyDescent="0.2">
      <c r="A20" s="10" t="s">
        <v>16</v>
      </c>
      <c r="K20" s="10">
        <v>13</v>
      </c>
      <c r="L20" s="10">
        <f t="shared" ref="L20:AF20" si="42">PRODUCT(K20,$K50)</f>
        <v>14.592006628021849</v>
      </c>
      <c r="M20" s="10">
        <f t="shared" si="42"/>
        <v>16.378973648633352</v>
      </c>
      <c r="N20" s="10">
        <f t="shared" si="42"/>
        <v>18.384776310850238</v>
      </c>
      <c r="O20" s="10">
        <f t="shared" si="42"/>
        <v>20.636213675586596</v>
      </c>
      <c r="P20" s="10">
        <f t="shared" si="42"/>
        <v>23.163366671648827</v>
      </c>
      <c r="Q20" s="10">
        <f t="shared" si="42"/>
        <v>26.000000000000007</v>
      </c>
      <c r="R20" s="10">
        <f t="shared" si="42"/>
        <v>29.184013256043706</v>
      </c>
      <c r="S20" s="10">
        <f t="shared" si="42"/>
        <v>32.757947297266711</v>
      </c>
      <c r="T20" s="10">
        <f t="shared" si="42"/>
        <v>36.769552621700484</v>
      </c>
      <c r="U20" s="10">
        <f t="shared" si="42"/>
        <v>41.272427351173199</v>
      </c>
      <c r="V20" s="10">
        <f t="shared" si="42"/>
        <v>46.326733343297661</v>
      </c>
      <c r="W20" s="10">
        <f t="shared" si="42"/>
        <v>52.000000000000021</v>
      </c>
      <c r="X20" s="10">
        <f t="shared" si="42"/>
        <v>58.368026512087418</v>
      </c>
      <c r="Y20" s="10">
        <f t="shared" si="42"/>
        <v>65.515894594533435</v>
      </c>
      <c r="Z20" s="10">
        <f t="shared" si="42"/>
        <v>73.539105243400982</v>
      </c>
      <c r="AA20" s="10">
        <f t="shared" si="42"/>
        <v>82.544854702346413</v>
      </c>
      <c r="AB20" s="10">
        <f t="shared" si="42"/>
        <v>92.653466686595337</v>
      </c>
      <c r="AC20" s="10">
        <f t="shared" si="42"/>
        <v>104.00000000000006</v>
      </c>
      <c r="AD20" s="10">
        <f t="shared" si="42"/>
        <v>116.73605302417485</v>
      </c>
      <c r="AE20" s="10">
        <f t="shared" si="42"/>
        <v>131.03178918906687</v>
      </c>
      <c r="AF20" s="10">
        <f t="shared" si="42"/>
        <v>147.07821048680196</v>
      </c>
    </row>
    <row r="21" spans="1:32" s="7" customFormat="1" x14ac:dyDescent="0.2">
      <c r="A21" s="7" t="s">
        <v>11</v>
      </c>
      <c r="K21" s="7">
        <f t="shared" ref="K21:M21" si="43">$C$22+K18</f>
        <v>84</v>
      </c>
      <c r="L21" s="7">
        <f t="shared" si="43"/>
        <v>83</v>
      </c>
      <c r="M21" s="7">
        <f t="shared" si="43"/>
        <v>85</v>
      </c>
      <c r="N21" s="7">
        <f>$C$22+N18</f>
        <v>83</v>
      </c>
      <c r="O21" s="7">
        <f>$C$22+O18</f>
        <v>85</v>
      </c>
      <c r="P21" s="7">
        <f t="shared" ref="P21:AB21" si="44">$C$22+P18</f>
        <v>87.5</v>
      </c>
      <c r="Q21" s="7">
        <f t="shared" si="44"/>
        <v>89.75</v>
      </c>
      <c r="R21" s="7">
        <f t="shared" si="44"/>
        <v>92.75</v>
      </c>
      <c r="S21" s="7">
        <f t="shared" si="44"/>
        <v>96.081694729469518</v>
      </c>
      <c r="T21" s="7">
        <f t="shared" si="44"/>
        <v>99.316319716470161</v>
      </c>
      <c r="U21" s="7">
        <f t="shared" si="44"/>
        <v>102.78383413774236</v>
      </c>
      <c r="V21" s="7">
        <f t="shared" si="44"/>
        <v>108.07398913459132</v>
      </c>
      <c r="W21" s="7">
        <f t="shared" si="44"/>
        <v>113.28752695692454</v>
      </c>
      <c r="X21" s="7">
        <f t="shared" si="44"/>
        <v>119.28752695692454</v>
      </c>
      <c r="Y21" s="7">
        <f t="shared" si="44"/>
        <v>125.20091641586359</v>
      </c>
      <c r="Z21" s="7">
        <f t="shared" si="44"/>
        <v>131.83847166039536</v>
      </c>
      <c r="AA21" s="7">
        <f t="shared" si="44"/>
        <v>139.28887551593911</v>
      </c>
      <c r="AB21" s="7">
        <f t="shared" si="44"/>
        <v>147.65167108836482</v>
      </c>
      <c r="AC21" s="7">
        <f>$C$22+AC18</f>
        <v>157.0385917361823</v>
      </c>
      <c r="AD21" s="7">
        <f>$C$22+AD18</f>
        <v>167.57505391384908</v>
      </c>
      <c r="AE21" s="7">
        <f t="shared" ref="AE21:AF21" si="45">$C$22+AE18</f>
        <v>179.40183283172718</v>
      </c>
      <c r="AF21" s="7">
        <f t="shared" si="45"/>
        <v>192.67694332079071</v>
      </c>
    </row>
    <row r="22" spans="1:32" s="4" customFormat="1" x14ac:dyDescent="0.2">
      <c r="A22" s="4" t="s">
        <v>10</v>
      </c>
      <c r="C22" s="4">
        <v>70</v>
      </c>
    </row>
    <row r="23" spans="1:32" s="4" customFormat="1" x14ac:dyDescent="0.2"/>
    <row r="24" spans="1:32" s="20" customFormat="1" x14ac:dyDescent="0.2">
      <c r="A24" s="20" t="s">
        <v>2</v>
      </c>
      <c r="B24" s="20">
        <f>SUM(C24:AC24)</f>
        <v>13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1</v>
      </c>
      <c r="I24" s="20">
        <v>1</v>
      </c>
      <c r="J24" s="20">
        <v>0</v>
      </c>
      <c r="K24" s="20">
        <v>0</v>
      </c>
      <c r="L24" s="20">
        <v>0</v>
      </c>
      <c r="M24" s="20">
        <v>1</v>
      </c>
      <c r="N24" s="20">
        <v>1</v>
      </c>
      <c r="O24" s="20">
        <v>0</v>
      </c>
      <c r="P24" s="20">
        <v>0</v>
      </c>
      <c r="Q24" s="20">
        <v>1</v>
      </c>
      <c r="R24" s="20">
        <v>0</v>
      </c>
      <c r="S24" s="20">
        <v>0</v>
      </c>
      <c r="T24" s="20">
        <v>2</v>
      </c>
      <c r="U24" s="20">
        <v>2</v>
      </c>
      <c r="V24" s="20">
        <v>0</v>
      </c>
      <c r="W24" s="20">
        <v>1</v>
      </c>
      <c r="X24" s="20">
        <v>2</v>
      </c>
      <c r="Y24" s="20">
        <v>1</v>
      </c>
    </row>
    <row r="25" spans="1:32" x14ac:dyDescent="0.2">
      <c r="A25" t="s">
        <v>13</v>
      </c>
      <c r="B25">
        <f t="shared" ref="B25:B27" si="46">SUM(C25:AC25)</f>
        <v>2</v>
      </c>
      <c r="R25">
        <v>1</v>
      </c>
      <c r="Y25">
        <v>1</v>
      </c>
    </row>
    <row r="26" spans="1:32" x14ac:dyDescent="0.2">
      <c r="A26" t="s">
        <v>12</v>
      </c>
      <c r="B26">
        <f t="shared" si="46"/>
        <v>1</v>
      </c>
      <c r="S26">
        <v>1</v>
      </c>
    </row>
    <row r="27" spans="1:32" x14ac:dyDescent="0.2">
      <c r="A27" t="s">
        <v>12</v>
      </c>
      <c r="B27">
        <f t="shared" si="46"/>
        <v>3</v>
      </c>
      <c r="C27">
        <f t="shared" ref="C27:Q27" si="47">SUM(C25:C26)</f>
        <v>0</v>
      </c>
      <c r="D27">
        <f t="shared" si="47"/>
        <v>0</v>
      </c>
      <c r="E27">
        <f t="shared" si="47"/>
        <v>0</v>
      </c>
      <c r="F27">
        <f t="shared" si="47"/>
        <v>0</v>
      </c>
      <c r="G27">
        <f t="shared" si="47"/>
        <v>0</v>
      </c>
      <c r="H27">
        <f t="shared" si="47"/>
        <v>0</v>
      </c>
      <c r="I27">
        <f t="shared" si="47"/>
        <v>0</v>
      </c>
      <c r="J27">
        <f t="shared" si="47"/>
        <v>0</v>
      </c>
      <c r="K27">
        <f t="shared" si="47"/>
        <v>0</v>
      </c>
      <c r="L27">
        <f t="shared" si="47"/>
        <v>0</v>
      </c>
      <c r="M27">
        <f t="shared" si="47"/>
        <v>0</v>
      </c>
      <c r="N27">
        <f t="shared" si="47"/>
        <v>0</v>
      </c>
      <c r="O27">
        <f t="shared" si="47"/>
        <v>0</v>
      </c>
      <c r="P27">
        <f t="shared" si="47"/>
        <v>0</v>
      </c>
      <c r="Q27">
        <f t="shared" si="47"/>
        <v>0</v>
      </c>
      <c r="R27">
        <f>SUM(R25:R26)</f>
        <v>1</v>
      </c>
      <c r="S27">
        <f t="shared" ref="S27:T27" si="48">SUM(S25:S26)</f>
        <v>1</v>
      </c>
      <c r="T27">
        <f t="shared" si="48"/>
        <v>0</v>
      </c>
      <c r="U27">
        <f t="shared" ref="U27:X27" si="49">SUM(U25:U26)</f>
        <v>0</v>
      </c>
      <c r="V27">
        <f t="shared" si="49"/>
        <v>0</v>
      </c>
      <c r="W27">
        <f t="shared" si="49"/>
        <v>0</v>
      </c>
      <c r="X27">
        <f t="shared" si="49"/>
        <v>0</v>
      </c>
      <c r="Y27">
        <f t="shared" ref="Y27" si="50">SUM(Y25:Y26)</f>
        <v>1</v>
      </c>
    </row>
    <row r="28" spans="1:32" s="20" customFormat="1" x14ac:dyDescent="0.2">
      <c r="A28" s="20" t="s">
        <v>4</v>
      </c>
      <c r="C28" s="20">
        <f>SUM(C24-C27)</f>
        <v>0</v>
      </c>
      <c r="D28" s="20">
        <f t="shared" ref="D28:K28" si="51">SUM(D24,C28,-D27)</f>
        <v>0</v>
      </c>
      <c r="E28" s="20">
        <f t="shared" si="51"/>
        <v>0</v>
      </c>
      <c r="F28" s="20">
        <f t="shared" si="51"/>
        <v>0</v>
      </c>
      <c r="G28" s="20">
        <f t="shared" si="51"/>
        <v>0</v>
      </c>
      <c r="H28" s="20">
        <f t="shared" si="51"/>
        <v>1</v>
      </c>
      <c r="I28" s="20">
        <f t="shared" si="51"/>
        <v>2</v>
      </c>
      <c r="J28" s="20">
        <f t="shared" si="51"/>
        <v>2</v>
      </c>
      <c r="K28" s="20">
        <f t="shared" si="51"/>
        <v>2</v>
      </c>
      <c r="L28" s="20">
        <f>SUM(L24,K28,-L27)</f>
        <v>2</v>
      </c>
      <c r="M28" s="20">
        <f t="shared" ref="M28:N28" si="52">SUM(M24,L28,-M27)</f>
        <v>3</v>
      </c>
      <c r="N28" s="20">
        <f t="shared" si="52"/>
        <v>4</v>
      </c>
      <c r="O28" s="20">
        <f>SUM(O24,N28,-O27)</f>
        <v>4</v>
      </c>
      <c r="P28" s="20">
        <f t="shared" ref="P28:T28" si="53">SUM(P24,O28,-P27)</f>
        <v>4</v>
      </c>
      <c r="Q28" s="20">
        <f t="shared" si="53"/>
        <v>5</v>
      </c>
      <c r="R28" s="20">
        <f t="shared" si="53"/>
        <v>4</v>
      </c>
      <c r="S28" s="20">
        <f t="shared" si="53"/>
        <v>3</v>
      </c>
      <c r="T28" s="20">
        <f t="shared" si="53"/>
        <v>5</v>
      </c>
      <c r="U28" s="20">
        <f>SUM(U24,T28,-U27)</f>
        <v>7</v>
      </c>
      <c r="V28" s="20">
        <f t="shared" ref="V28" si="54">SUM(V24,U28,-V27)</f>
        <v>7</v>
      </c>
      <c r="W28" s="20">
        <f t="shared" ref="W28" si="55">SUM(W24,V28,-W27)</f>
        <v>8</v>
      </c>
      <c r="X28" s="20">
        <f t="shared" ref="X28:Y28" si="56">SUM(X24,W28,-X27)</f>
        <v>10</v>
      </c>
      <c r="Y28" s="20">
        <f t="shared" si="56"/>
        <v>10</v>
      </c>
    </row>
    <row r="29" spans="1:32" s="21" customFormat="1" x14ac:dyDescent="0.2"/>
    <row r="30" spans="1:32" s="22" customFormat="1" x14ac:dyDescent="0.2">
      <c r="A30" s="22" t="s">
        <v>34</v>
      </c>
      <c r="C30" s="22">
        <f>C6+C28</f>
        <v>0</v>
      </c>
      <c r="D30" s="22">
        <f t="shared" ref="D30:AA30" si="57">D6+D28</f>
        <v>1</v>
      </c>
      <c r="E30" s="22">
        <f t="shared" si="57"/>
        <v>3</v>
      </c>
      <c r="F30" s="22">
        <f t="shared" si="57"/>
        <v>4</v>
      </c>
      <c r="G30" s="22">
        <f t="shared" si="57"/>
        <v>6</v>
      </c>
      <c r="H30" s="22">
        <f t="shared" si="57"/>
        <v>7</v>
      </c>
      <c r="I30" s="22">
        <f t="shared" si="57"/>
        <v>7</v>
      </c>
      <c r="J30" s="22">
        <f t="shared" si="57"/>
        <v>10</v>
      </c>
      <c r="K30" s="22">
        <f t="shared" si="57"/>
        <v>13</v>
      </c>
      <c r="L30" s="22">
        <f t="shared" si="57"/>
        <v>10</v>
      </c>
      <c r="M30" s="22">
        <f t="shared" si="57"/>
        <v>13</v>
      </c>
      <c r="N30" s="22">
        <f t="shared" si="57"/>
        <v>16</v>
      </c>
      <c r="O30" s="22">
        <f t="shared" si="57"/>
        <v>15</v>
      </c>
      <c r="P30" s="22">
        <f t="shared" si="57"/>
        <v>19</v>
      </c>
      <c r="Q30" s="22">
        <f t="shared" si="57"/>
        <v>22</v>
      </c>
      <c r="R30" s="22">
        <f t="shared" si="57"/>
        <v>28</v>
      </c>
      <c r="S30" s="22">
        <f t="shared" si="57"/>
        <v>28</v>
      </c>
      <c r="T30" s="22">
        <f t="shared" si="57"/>
        <v>34</v>
      </c>
      <c r="U30" s="22">
        <f t="shared" si="57"/>
        <v>35</v>
      </c>
      <c r="V30" s="22">
        <f t="shared" si="57"/>
        <v>36</v>
      </c>
      <c r="W30" s="22">
        <f t="shared" si="57"/>
        <v>36</v>
      </c>
      <c r="X30" s="22">
        <f t="shared" si="57"/>
        <v>40</v>
      </c>
      <c r="Y30" s="22">
        <f t="shared" si="57"/>
        <v>42</v>
      </c>
      <c r="Z30" s="22">
        <v>46</v>
      </c>
    </row>
    <row r="31" spans="1:32" s="22" customFormat="1" x14ac:dyDescent="0.2">
      <c r="A31" s="22" t="s">
        <v>35</v>
      </c>
      <c r="C31" s="22">
        <f>B31+C25+C3</f>
        <v>0</v>
      </c>
      <c r="D31" s="22">
        <f t="shared" ref="D31:AA31" si="58">C31+D25+D3</f>
        <v>0</v>
      </c>
      <c r="E31" s="22">
        <f t="shared" si="58"/>
        <v>0</v>
      </c>
      <c r="F31" s="22">
        <f t="shared" si="58"/>
        <v>0</v>
      </c>
      <c r="G31" s="22">
        <f t="shared" si="58"/>
        <v>0</v>
      </c>
      <c r="H31" s="22">
        <f t="shared" si="58"/>
        <v>0</v>
      </c>
      <c r="I31" s="22">
        <f t="shared" si="58"/>
        <v>0</v>
      </c>
      <c r="J31" s="22">
        <f t="shared" si="58"/>
        <v>0</v>
      </c>
      <c r="K31" s="22">
        <f t="shared" si="58"/>
        <v>1</v>
      </c>
      <c r="L31" s="22">
        <f t="shared" si="58"/>
        <v>1</v>
      </c>
      <c r="M31" s="22">
        <f t="shared" si="58"/>
        <v>1</v>
      </c>
      <c r="N31" s="22">
        <f t="shared" si="58"/>
        <v>2</v>
      </c>
      <c r="O31" s="22">
        <f t="shared" si="58"/>
        <v>2</v>
      </c>
      <c r="P31" s="22">
        <f t="shared" si="58"/>
        <v>2</v>
      </c>
      <c r="Q31" s="22">
        <f t="shared" si="58"/>
        <v>2</v>
      </c>
      <c r="R31" s="22">
        <f t="shared" si="58"/>
        <v>4</v>
      </c>
      <c r="S31" s="22">
        <f t="shared" si="58"/>
        <v>6</v>
      </c>
      <c r="T31" s="22">
        <f t="shared" si="58"/>
        <v>6</v>
      </c>
      <c r="U31" s="22">
        <f t="shared" si="58"/>
        <v>8</v>
      </c>
      <c r="V31" s="22">
        <f t="shared" si="58"/>
        <v>8</v>
      </c>
      <c r="W31" s="22">
        <f t="shared" si="58"/>
        <v>9</v>
      </c>
      <c r="X31" s="22">
        <f t="shared" si="58"/>
        <v>10</v>
      </c>
      <c r="Y31" s="22">
        <f t="shared" si="58"/>
        <v>11</v>
      </c>
      <c r="Z31" s="22">
        <f t="shared" si="58"/>
        <v>14</v>
      </c>
    </row>
    <row r="33" spans="1:37" s="4" customFormat="1" x14ac:dyDescent="0.2">
      <c r="A33" s="4" t="s">
        <v>5</v>
      </c>
      <c r="G33" s="4">
        <f t="shared" ref="G33:Q33" si="59">AVERAGE(D24:G24)</f>
        <v>0</v>
      </c>
      <c r="H33" s="4">
        <f t="shared" si="59"/>
        <v>0.25</v>
      </c>
      <c r="I33" s="4">
        <f t="shared" si="59"/>
        <v>0.5</v>
      </c>
      <c r="J33" s="4">
        <f t="shared" si="59"/>
        <v>0.5</v>
      </c>
      <c r="K33" s="4">
        <f t="shared" si="59"/>
        <v>0.5</v>
      </c>
      <c r="L33" s="4">
        <f t="shared" si="59"/>
        <v>0.25</v>
      </c>
      <c r="M33" s="4">
        <f t="shared" si="59"/>
        <v>0.25</v>
      </c>
      <c r="N33" s="4">
        <f t="shared" si="59"/>
        <v>0.5</v>
      </c>
      <c r="O33" s="4">
        <f t="shared" si="59"/>
        <v>0.5</v>
      </c>
      <c r="P33" s="4">
        <f t="shared" si="59"/>
        <v>0.5</v>
      </c>
      <c r="Q33" s="4">
        <f t="shared" si="59"/>
        <v>0.5</v>
      </c>
      <c r="R33" s="4">
        <f>AVERAGE(O24:R24)</f>
        <v>0.25</v>
      </c>
      <c r="S33" s="4">
        <f t="shared" ref="S33:T33" si="60">AVERAGE(O24:S24)</f>
        <v>0.2</v>
      </c>
      <c r="T33" s="4">
        <f t="shared" si="60"/>
        <v>0.6</v>
      </c>
      <c r="U33" s="4">
        <f t="shared" ref="U33" si="61">AVERAGE(Q24:U24)</f>
        <v>1</v>
      </c>
      <c r="V33" s="4">
        <f t="shared" ref="V33" si="62">AVERAGE(R24:V24)</f>
        <v>0.8</v>
      </c>
      <c r="W33" s="4">
        <f t="shared" ref="W33" si="63">AVERAGE(S24:W24)</f>
        <v>1</v>
      </c>
      <c r="X33" s="4">
        <f t="shared" ref="X33:Y33" si="64">AVERAGE(T24:X24)</f>
        <v>1.4</v>
      </c>
      <c r="Y33" s="4">
        <f t="shared" si="64"/>
        <v>1.2</v>
      </c>
    </row>
    <row r="34" spans="1:37" s="4" customFormat="1" x14ac:dyDescent="0.2">
      <c r="A34" s="4" t="s">
        <v>7</v>
      </c>
      <c r="G34" s="4">
        <f t="shared" ref="G34:Q34" si="65">AVERAGE(D28:G28)</f>
        <v>0</v>
      </c>
      <c r="H34" s="4">
        <f t="shared" si="65"/>
        <v>0.25</v>
      </c>
      <c r="I34" s="4">
        <f t="shared" si="65"/>
        <v>0.75</v>
      </c>
      <c r="J34" s="4">
        <f t="shared" si="65"/>
        <v>1.25</v>
      </c>
      <c r="K34" s="4">
        <f t="shared" si="65"/>
        <v>1.75</v>
      </c>
      <c r="L34" s="4">
        <f t="shared" si="65"/>
        <v>2</v>
      </c>
      <c r="M34" s="4">
        <f t="shared" si="65"/>
        <v>2.25</v>
      </c>
      <c r="N34" s="4">
        <f t="shared" si="65"/>
        <v>2.75</v>
      </c>
      <c r="O34" s="4">
        <f t="shared" si="65"/>
        <v>3.25</v>
      </c>
      <c r="P34" s="4">
        <f t="shared" si="65"/>
        <v>3.75</v>
      </c>
      <c r="Q34" s="4">
        <f t="shared" si="65"/>
        <v>4.25</v>
      </c>
      <c r="R34" s="4">
        <f>AVERAGE(O28:R28)</f>
        <v>4.25</v>
      </c>
      <c r="S34" s="4">
        <f t="shared" ref="S34:T34" si="66">AVERAGE(O28:S28)</f>
        <v>4</v>
      </c>
      <c r="T34" s="4">
        <f t="shared" si="66"/>
        <v>4.2</v>
      </c>
      <c r="U34" s="4">
        <f t="shared" ref="U34" si="67">AVERAGE(Q28:U28)</f>
        <v>4.8</v>
      </c>
      <c r="V34" s="4">
        <f t="shared" ref="V34" si="68">AVERAGE(R28:V28)</f>
        <v>5.2</v>
      </c>
      <c r="W34" s="4">
        <f t="shared" ref="W34" si="69">AVERAGE(S28:W28)</f>
        <v>6</v>
      </c>
      <c r="X34" s="4">
        <f t="shared" ref="X34:Y34" si="70">AVERAGE(T28:X28)</f>
        <v>7.4</v>
      </c>
      <c r="Y34" s="4">
        <f t="shared" si="70"/>
        <v>8.4</v>
      </c>
    </row>
    <row r="35" spans="1:37" s="4" customFormat="1" x14ac:dyDescent="0.2"/>
    <row r="36" spans="1:37" s="5" customFormat="1" x14ac:dyDescent="0.2">
      <c r="A36" s="5" t="s">
        <v>8</v>
      </c>
    </row>
    <row r="37" spans="1:37" s="5" customFormat="1" x14ac:dyDescent="0.2">
      <c r="A37" s="5" t="s">
        <v>17</v>
      </c>
      <c r="G37" s="5">
        <f t="shared" ref="G37:L37" si="71">AVERAGE(E24:G24)</f>
        <v>0</v>
      </c>
      <c r="H37" s="5">
        <f t="shared" si="71"/>
        <v>0.33333333333333331</v>
      </c>
      <c r="I37" s="5">
        <f t="shared" si="71"/>
        <v>0.66666666666666663</v>
      </c>
      <c r="J37" s="5">
        <f t="shared" si="71"/>
        <v>0.66666666666666663</v>
      </c>
      <c r="K37" s="5">
        <f t="shared" si="71"/>
        <v>0.33333333333333331</v>
      </c>
      <c r="L37" s="5">
        <f t="shared" si="71"/>
        <v>0</v>
      </c>
      <c r="M37" s="5">
        <f>AVERAGE(J24:M24)</f>
        <v>0.25</v>
      </c>
      <c r="N37" s="5">
        <f>AVERAGE(K24:N24)</f>
        <v>0.5</v>
      </c>
      <c r="O37" s="5">
        <f>AVERAGE(L24:O24)</f>
        <v>0.5</v>
      </c>
      <c r="P37" s="5">
        <f t="shared" ref="P37" si="72">AVERAGE(M24:P24)</f>
        <v>0.5</v>
      </c>
      <c r="Q37" s="5">
        <f>AVERAGE(N24:Q24)</f>
        <v>0.5</v>
      </c>
      <c r="R37" s="5">
        <f t="shared" ref="R37:AK37" si="73">PRODUCT(Q37,$K50)</f>
        <v>0.56123102415468651</v>
      </c>
      <c r="S37" s="5">
        <f t="shared" si="73"/>
        <v>0.6299605249474366</v>
      </c>
      <c r="T37" s="5">
        <f>PRODUCT(S37,$K50)</f>
        <v>0.70710678118654757</v>
      </c>
      <c r="U37" s="5">
        <f t="shared" si="73"/>
        <v>0.79370052598409979</v>
      </c>
      <c r="V37" s="5">
        <f t="shared" si="73"/>
        <v>0.89089871814033939</v>
      </c>
      <c r="W37" s="5">
        <f t="shared" si="73"/>
        <v>1.0000000000000002</v>
      </c>
      <c r="X37" s="5">
        <f t="shared" si="73"/>
        <v>1.1224620483093732</v>
      </c>
      <c r="Y37" s="5">
        <f t="shared" si="73"/>
        <v>1.2599210498948734</v>
      </c>
      <c r="Z37" s="5">
        <f t="shared" si="73"/>
        <v>1.4142135623730954</v>
      </c>
      <c r="AA37" s="5">
        <f t="shared" si="73"/>
        <v>1.5874010519681998</v>
      </c>
      <c r="AB37" s="5">
        <f t="shared" si="73"/>
        <v>1.781797436280679</v>
      </c>
      <c r="AC37" s="5">
        <f t="shared" si="73"/>
        <v>2.0000000000000004</v>
      </c>
      <c r="AD37" s="5">
        <f t="shared" si="73"/>
        <v>2.2449240966187465</v>
      </c>
      <c r="AE37" s="5">
        <f t="shared" si="73"/>
        <v>2.5198420997897468</v>
      </c>
      <c r="AF37" s="5">
        <f t="shared" si="73"/>
        <v>2.8284271247461907</v>
      </c>
      <c r="AG37" s="5">
        <f t="shared" si="73"/>
        <v>3.1748021039363996</v>
      </c>
      <c r="AH37" s="5">
        <f t="shared" si="73"/>
        <v>3.563594872561358</v>
      </c>
      <c r="AI37" s="5">
        <f t="shared" si="73"/>
        <v>4.0000000000000009</v>
      </c>
      <c r="AJ37" s="5">
        <f t="shared" si="73"/>
        <v>4.489848193237493</v>
      </c>
      <c r="AK37" s="5">
        <f t="shared" si="73"/>
        <v>5.0396841995794937</v>
      </c>
    </row>
    <row r="38" spans="1:37" s="5" customFormat="1" x14ac:dyDescent="0.2">
      <c r="A38" s="5" t="s">
        <v>22</v>
      </c>
      <c r="V38" s="5">
        <f>IF(H37&gt;0,H37)</f>
        <v>0.33333333333333331</v>
      </c>
      <c r="W38" s="5">
        <f t="shared" ref="W38:AK38" si="74">IF(I37&gt;0,I37)</f>
        <v>0.66666666666666663</v>
      </c>
      <c r="X38" s="5">
        <f t="shared" si="74"/>
        <v>0.66666666666666663</v>
      </c>
      <c r="Y38" s="5">
        <f t="shared" si="74"/>
        <v>0.33333333333333331</v>
      </c>
      <c r="Z38" s="5">
        <v>0</v>
      </c>
      <c r="AA38" s="5">
        <f>IF(M37&gt;0,M37)</f>
        <v>0.25</v>
      </c>
      <c r="AB38" s="5">
        <f t="shared" si="74"/>
        <v>0.5</v>
      </c>
      <c r="AC38" s="5">
        <f t="shared" si="74"/>
        <v>0.5</v>
      </c>
      <c r="AD38" s="5">
        <f t="shared" si="74"/>
        <v>0.5</v>
      </c>
      <c r="AE38" s="5">
        <f t="shared" si="74"/>
        <v>0.5</v>
      </c>
      <c r="AF38" s="5">
        <f t="shared" si="74"/>
        <v>0.56123102415468651</v>
      </c>
      <c r="AG38" s="5">
        <f t="shared" si="74"/>
        <v>0.6299605249474366</v>
      </c>
      <c r="AH38" s="5">
        <f t="shared" si="74"/>
        <v>0.70710678118654757</v>
      </c>
      <c r="AI38" s="5">
        <f t="shared" si="74"/>
        <v>0.79370052598409979</v>
      </c>
      <c r="AJ38" s="5">
        <f t="shared" si="74"/>
        <v>0.89089871814033939</v>
      </c>
      <c r="AK38" s="5">
        <f t="shared" si="74"/>
        <v>1.0000000000000002</v>
      </c>
    </row>
    <row r="39" spans="1:37" s="11" customFormat="1" x14ac:dyDescent="0.2">
      <c r="A39" s="11" t="s">
        <v>21</v>
      </c>
      <c r="Q39" s="11">
        <v>5</v>
      </c>
      <c r="R39" s="11">
        <f>SUM(R37,Q39,-R38)</f>
        <v>5.5612310241546865</v>
      </c>
      <c r="S39" s="11">
        <f>SUM(S37,R39,-S38)</f>
        <v>6.1911915491021228</v>
      </c>
      <c r="T39" s="11">
        <f t="shared" ref="T39:AK39" si="75">SUM(T37,S39,-T38)</f>
        <v>6.8982983302886707</v>
      </c>
      <c r="U39" s="11">
        <f>SUM(U37,T39,-U38)</f>
        <v>7.6919988562727708</v>
      </c>
      <c r="V39" s="11">
        <f t="shared" si="75"/>
        <v>8.249564241079776</v>
      </c>
      <c r="W39" s="11">
        <f t="shared" si="75"/>
        <v>8.58289757441311</v>
      </c>
      <c r="X39" s="11">
        <f t="shared" si="75"/>
        <v>9.0386929560558169</v>
      </c>
      <c r="Y39" s="11">
        <f>SUM(Y37,X39,-Y38)</f>
        <v>9.9652806726173555</v>
      </c>
      <c r="Z39" s="11">
        <f t="shared" si="75"/>
        <v>11.379494234990451</v>
      </c>
      <c r="AA39" s="11">
        <f t="shared" si="75"/>
        <v>12.716895286958652</v>
      </c>
      <c r="AB39" s="11">
        <f t="shared" si="75"/>
        <v>13.99869272323933</v>
      </c>
      <c r="AC39" s="11">
        <f t="shared" si="75"/>
        <v>15.49869272323933</v>
      </c>
      <c r="AD39" s="11">
        <f t="shared" si="75"/>
        <v>17.243616819858076</v>
      </c>
      <c r="AE39" s="11">
        <f t="shared" si="75"/>
        <v>19.263458919647825</v>
      </c>
      <c r="AF39" s="11">
        <f t="shared" si="75"/>
        <v>21.53065502023933</v>
      </c>
      <c r="AG39" s="11">
        <f t="shared" si="75"/>
        <v>24.075496599228295</v>
      </c>
      <c r="AH39" s="11">
        <f t="shared" si="75"/>
        <v>26.931984690603105</v>
      </c>
      <c r="AI39" s="11">
        <f t="shared" si="75"/>
        <v>30.138284164619005</v>
      </c>
      <c r="AJ39" s="11">
        <f t="shared" si="75"/>
        <v>33.737233639716159</v>
      </c>
      <c r="AK39" s="11">
        <f t="shared" si="75"/>
        <v>37.776917839295649</v>
      </c>
    </row>
    <row r="40" spans="1:37" s="10" customFormat="1" x14ac:dyDescent="0.2">
      <c r="A40" s="10" t="s">
        <v>20</v>
      </c>
      <c r="K40" s="10">
        <v>2</v>
      </c>
      <c r="L40" s="10">
        <f t="shared" ref="L40:AD40" si="76">PRODUCT(K40,$K50)</f>
        <v>2.244924096618746</v>
      </c>
      <c r="M40" s="10">
        <f t="shared" si="76"/>
        <v>2.5198420997897464</v>
      </c>
      <c r="N40" s="10">
        <f t="shared" si="76"/>
        <v>2.8284271247461903</v>
      </c>
      <c r="O40" s="10">
        <f t="shared" si="76"/>
        <v>3.1748021039363992</v>
      </c>
      <c r="P40" s="10">
        <f t="shared" si="76"/>
        <v>3.5635948725613575</v>
      </c>
      <c r="Q40" s="10">
        <f t="shared" si="76"/>
        <v>4.0000000000000009</v>
      </c>
      <c r="R40" s="10">
        <f t="shared" si="76"/>
        <v>4.489848193237493</v>
      </c>
      <c r="S40" s="10">
        <f t="shared" si="76"/>
        <v>5.0396841995794937</v>
      </c>
      <c r="T40" s="10">
        <f t="shared" si="76"/>
        <v>5.6568542494923815</v>
      </c>
      <c r="U40" s="10">
        <f t="shared" si="76"/>
        <v>6.3496042078727992</v>
      </c>
      <c r="V40" s="10">
        <f t="shared" si="76"/>
        <v>7.127189745122716</v>
      </c>
      <c r="W40" s="10">
        <f t="shared" si="76"/>
        <v>8.0000000000000018</v>
      </c>
      <c r="X40" s="10">
        <f t="shared" si="76"/>
        <v>8.9796963864749859</v>
      </c>
      <c r="Y40" s="10">
        <f t="shared" si="76"/>
        <v>10.079368399158987</v>
      </c>
      <c r="Z40" s="10">
        <f t="shared" si="76"/>
        <v>11.313708498984763</v>
      </c>
      <c r="AA40" s="10">
        <f t="shared" si="76"/>
        <v>12.699208415745598</v>
      </c>
      <c r="AB40" s="10">
        <f t="shared" si="76"/>
        <v>14.254379490245432</v>
      </c>
      <c r="AC40" s="10">
        <f t="shared" si="76"/>
        <v>16.000000000000004</v>
      </c>
      <c r="AD40" s="10">
        <f t="shared" si="76"/>
        <v>17.959392772949972</v>
      </c>
    </row>
    <row r="41" spans="1:37" s="14" customFormat="1" x14ac:dyDescent="0.2"/>
    <row r="42" spans="1:37" s="16" customFormat="1" ht="17.25" customHeight="1" x14ac:dyDescent="0.2">
      <c r="A42" s="15" t="s">
        <v>23</v>
      </c>
      <c r="B42" s="16">
        <f>SUM(C42:AC42)</f>
        <v>19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2</v>
      </c>
      <c r="N42" s="16">
        <v>1</v>
      </c>
      <c r="O42" s="16">
        <v>0</v>
      </c>
      <c r="P42" s="16">
        <v>0</v>
      </c>
      <c r="Q42" s="16">
        <v>0</v>
      </c>
      <c r="R42" s="16">
        <v>3</v>
      </c>
      <c r="S42" s="16">
        <v>2</v>
      </c>
      <c r="T42" s="16">
        <v>2</v>
      </c>
      <c r="U42" s="16">
        <v>3</v>
      </c>
      <c r="V42" s="16">
        <v>1</v>
      </c>
      <c r="W42" s="16">
        <v>1</v>
      </c>
      <c r="X42" s="16">
        <v>2</v>
      </c>
      <c r="Y42" s="16">
        <v>0</v>
      </c>
      <c r="Z42" s="16">
        <v>2</v>
      </c>
    </row>
    <row r="43" spans="1:37" s="16" customFormat="1" x14ac:dyDescent="0.2">
      <c r="A43" s="15" t="s">
        <v>24</v>
      </c>
      <c r="B43" s="16">
        <f t="shared" ref="B43" si="77">SUM(C43:AC43)</f>
        <v>9</v>
      </c>
      <c r="N43" s="16">
        <v>1</v>
      </c>
      <c r="T43" s="16">
        <v>2</v>
      </c>
      <c r="U43" s="16">
        <v>1</v>
      </c>
      <c r="W43" s="16">
        <v>1</v>
      </c>
      <c r="X43" s="16">
        <v>2</v>
      </c>
      <c r="Y43" s="16">
        <v>2</v>
      </c>
    </row>
    <row r="44" spans="1:37" s="16" customFormat="1" x14ac:dyDescent="0.2">
      <c r="A44" s="15" t="s">
        <v>27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f>SUM(M42,L44,-M43)</f>
        <v>2</v>
      </c>
      <c r="N44" s="16">
        <f t="shared" ref="N44:S44" si="78">SUM(N42,M44,-N43)</f>
        <v>2</v>
      </c>
      <c r="O44" s="16">
        <f t="shared" si="78"/>
        <v>2</v>
      </c>
      <c r="P44" s="16">
        <f t="shared" si="78"/>
        <v>2</v>
      </c>
      <c r="Q44" s="16">
        <f t="shared" si="78"/>
        <v>2</v>
      </c>
      <c r="R44" s="16">
        <f t="shared" si="78"/>
        <v>5</v>
      </c>
      <c r="S44" s="16">
        <f t="shared" si="78"/>
        <v>7</v>
      </c>
      <c r="T44" s="16">
        <f t="shared" ref="T44" si="79">SUM(T42,S44,-T43)</f>
        <v>7</v>
      </c>
      <c r="U44" s="16">
        <f t="shared" ref="U44" si="80">SUM(U42,T44,-U43)</f>
        <v>9</v>
      </c>
      <c r="V44" s="16">
        <f t="shared" ref="V44" si="81">SUM(V42,U44,-V43)</f>
        <v>10</v>
      </c>
      <c r="W44" s="16">
        <f t="shared" ref="W44" si="82">SUM(W42,V44,-W43)</f>
        <v>10</v>
      </c>
      <c r="X44" s="16">
        <f t="shared" ref="X44" si="83">SUM(X42,W44,-X43)</f>
        <v>10</v>
      </c>
      <c r="Y44" s="16">
        <f t="shared" ref="Y44" si="84">SUM(Y42,X44,-Y43)</f>
        <v>8</v>
      </c>
      <c r="Z44" s="16">
        <f t="shared" ref="Z44" si="85">SUM(Z42,Y44,-Z43)</f>
        <v>10</v>
      </c>
    </row>
    <row r="45" spans="1:37" s="18" customFormat="1" x14ac:dyDescent="0.2">
      <c r="A45" s="17" t="s">
        <v>25</v>
      </c>
      <c r="B45" s="18">
        <f>SUM(C45:AC45)</f>
        <v>1</v>
      </c>
      <c r="S45" s="18">
        <v>1</v>
      </c>
    </row>
    <row r="46" spans="1:37" s="18" customFormat="1" x14ac:dyDescent="0.2">
      <c r="A46" s="17" t="s">
        <v>26</v>
      </c>
      <c r="B46" s="18">
        <f t="shared" ref="B46" si="86">SUM(C46:AC46)</f>
        <v>0</v>
      </c>
    </row>
    <row r="47" spans="1:37" s="18" customFormat="1" x14ac:dyDescent="0.2">
      <c r="A47" s="17" t="s">
        <v>28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1</v>
      </c>
    </row>
    <row r="48" spans="1:37" ht="16" thickBot="1" x14ac:dyDescent="0.25"/>
    <row r="49" spans="1:11" ht="16" thickBot="1" x14ac:dyDescent="0.25">
      <c r="A49" s="2" t="s">
        <v>6</v>
      </c>
      <c r="B49" s="3">
        <v>6</v>
      </c>
    </row>
    <row r="50" spans="1:11" x14ac:dyDescent="0.2">
      <c r="K50">
        <f>POWER(2,1/B49)</f>
        <v>1.122462048309373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covid1 ej uppdaterad</vt:lpstr>
      <vt:lpstr>prognis covid2</vt:lpstr>
    </vt:vector>
  </TitlesOfParts>
  <Company>Region Skåne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Carl-Johan Fraenkel</dc:creator>
  <cp:lastModifiedBy>Microsoft Office User</cp:lastModifiedBy>
  <dcterms:created xsi:type="dcterms:W3CDTF">2020-03-19T17:18:58Z</dcterms:created>
  <dcterms:modified xsi:type="dcterms:W3CDTF">2020-04-03T14:23:02Z</dcterms:modified>
</cp:coreProperties>
</file>