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sMjeldheim\OneDrive\Documents\NC State\ISE553\CaseStudy2\"/>
    </mc:Choice>
  </mc:AlternateContent>
  <xr:revisionPtr revIDLastSave="0" documentId="13_ncr:1_{A33D6665-0EB2-420F-BD1A-B41469C35E80}" xr6:coauthVersionLast="45" xr6:coauthVersionMax="45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Table 2" sheetId="2" r:id="rId1"/>
    <sheet name="BST known demand" sheetId="7" r:id="rId2"/>
    <sheet name="BST Normal Dist" sheetId="8" r:id="rId3"/>
    <sheet name="Table 3" sheetId="3" r:id="rId4"/>
    <sheet name="Table 5" sheetId="5" r:id="rId5"/>
    <sheet name="Result" sheetId="9" r:id="rId6"/>
    <sheet name="Result 7 days L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10" l="1"/>
  <c r="K30" i="10"/>
  <c r="P24" i="10"/>
  <c r="P23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" i="10"/>
  <c r="K24" i="10"/>
  <c r="L25" i="10"/>
  <c r="K25" i="10"/>
  <c r="L24" i="10"/>
  <c r="L31" i="10" s="1"/>
  <c r="L32" i="10" s="1"/>
  <c r="K34" i="10" s="1"/>
  <c r="K31" i="10"/>
  <c r="K32" i="10" s="1"/>
  <c r="F24" i="10"/>
  <c r="L24" i="9"/>
  <c r="K24" i="9"/>
  <c r="C24" i="9"/>
  <c r="F24" i="9"/>
  <c r="L25" i="9"/>
  <c r="K25" i="9"/>
  <c r="V31" i="2"/>
  <c r="V32" i="2"/>
  <c r="V33" i="2"/>
  <c r="V34" i="2"/>
  <c r="W34" i="2" s="1"/>
  <c r="V35" i="2"/>
  <c r="V36" i="2"/>
  <c r="V37" i="2"/>
  <c r="V38" i="2"/>
  <c r="W38" i="2" s="1"/>
  <c r="V39" i="2"/>
  <c r="V40" i="2"/>
  <c r="W40" i="2" s="1"/>
  <c r="V41" i="2"/>
  <c r="V42" i="2"/>
  <c r="W42" i="2" s="1"/>
  <c r="V43" i="2"/>
  <c r="V44" i="2"/>
  <c r="W44" i="2" s="1"/>
  <c r="V45" i="2"/>
  <c r="V46" i="2"/>
  <c r="W46" i="2" s="1"/>
  <c r="V47" i="2"/>
  <c r="V48" i="2"/>
  <c r="W48" i="2" s="1"/>
  <c r="V49" i="2"/>
  <c r="V50" i="2"/>
  <c r="W50" i="2" s="1"/>
  <c r="V51" i="2"/>
  <c r="V30" i="2"/>
  <c r="U4" i="2"/>
  <c r="W31" i="2"/>
  <c r="W32" i="2"/>
  <c r="W33" i="2"/>
  <c r="W35" i="2"/>
  <c r="W36" i="2"/>
  <c r="W37" i="2"/>
  <c r="W39" i="2"/>
  <c r="W41" i="2"/>
  <c r="W43" i="2"/>
  <c r="W45" i="2"/>
  <c r="W47" i="2"/>
  <c r="W49" i="2"/>
  <c r="W51" i="2"/>
  <c r="U25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T4" i="2"/>
  <c r="T5" i="2"/>
  <c r="S31" i="2"/>
  <c r="S32" i="2"/>
  <c r="S33" i="2"/>
  <c r="T33" i="2" s="1"/>
  <c r="S34" i="2"/>
  <c r="T34" i="2" s="1"/>
  <c r="S35" i="2"/>
  <c r="S36" i="2"/>
  <c r="S37" i="2"/>
  <c r="T37" i="2" s="1"/>
  <c r="S38" i="2"/>
  <c r="T38" i="2" s="1"/>
  <c r="S39" i="2"/>
  <c r="S40" i="2"/>
  <c r="S41" i="2"/>
  <c r="T41" i="2" s="1"/>
  <c r="S42" i="2"/>
  <c r="T42" i="2" s="1"/>
  <c r="S43" i="2"/>
  <c r="S44" i="2"/>
  <c r="S45" i="2"/>
  <c r="T45" i="2" s="1"/>
  <c r="S46" i="2"/>
  <c r="T46" i="2" s="1"/>
  <c r="S47" i="2"/>
  <c r="S48" i="2"/>
  <c r="S49" i="2"/>
  <c r="T49" i="2" s="1"/>
  <c r="S50" i="2"/>
  <c r="T50" i="2" s="1"/>
  <c r="S51" i="2"/>
  <c r="S30" i="2"/>
  <c r="T30" i="2" s="1"/>
  <c r="T31" i="2"/>
  <c r="T32" i="2"/>
  <c r="T52" i="2" s="1"/>
  <c r="T35" i="2"/>
  <c r="T36" i="2"/>
  <c r="T39" i="2"/>
  <c r="T40" i="2"/>
  <c r="T43" i="2"/>
  <c r="T44" i="2"/>
  <c r="T47" i="2"/>
  <c r="T48" i="2"/>
  <c r="T51" i="2"/>
  <c r="O51" i="2"/>
  <c r="P51" i="2" s="1"/>
  <c r="P52" i="2" s="1"/>
  <c r="C51" i="2"/>
  <c r="D51" i="2"/>
  <c r="E51" i="2"/>
  <c r="F51" i="2"/>
  <c r="G51" i="2"/>
  <c r="H51" i="2"/>
  <c r="I51" i="2"/>
  <c r="J51" i="2"/>
  <c r="K51" i="2"/>
  <c r="L51" i="2"/>
  <c r="M51" i="2"/>
  <c r="N51" i="2"/>
  <c r="B51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30" i="2"/>
  <c r="V25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4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32" i="8"/>
  <c r="L74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C58" i="8"/>
  <c r="D58" i="8"/>
  <c r="E58" i="8"/>
  <c r="F58" i="8"/>
  <c r="G58" i="8"/>
  <c r="H58" i="8"/>
  <c r="I58" i="8"/>
  <c r="J58" i="8"/>
  <c r="K58" i="8"/>
  <c r="L58" i="8"/>
  <c r="C59" i="8"/>
  <c r="D59" i="8"/>
  <c r="E59" i="8"/>
  <c r="F59" i="8"/>
  <c r="G59" i="8"/>
  <c r="H59" i="8"/>
  <c r="I59" i="8"/>
  <c r="J59" i="8"/>
  <c r="K59" i="8"/>
  <c r="L59" i="8"/>
  <c r="C60" i="8"/>
  <c r="D60" i="8"/>
  <c r="E60" i="8"/>
  <c r="F60" i="8"/>
  <c r="G60" i="8"/>
  <c r="H60" i="8"/>
  <c r="I60" i="8"/>
  <c r="J60" i="8"/>
  <c r="K60" i="8"/>
  <c r="L60" i="8"/>
  <c r="C61" i="8"/>
  <c r="D61" i="8"/>
  <c r="E61" i="8"/>
  <c r="F61" i="8"/>
  <c r="G61" i="8"/>
  <c r="H61" i="8"/>
  <c r="I61" i="8"/>
  <c r="J61" i="8"/>
  <c r="K61" i="8"/>
  <c r="L61" i="8"/>
  <c r="C62" i="8"/>
  <c r="D62" i="8"/>
  <c r="E62" i="8"/>
  <c r="F62" i="8"/>
  <c r="G62" i="8"/>
  <c r="H62" i="8"/>
  <c r="I62" i="8"/>
  <c r="J62" i="8"/>
  <c r="K62" i="8"/>
  <c r="L62" i="8"/>
  <c r="C63" i="8"/>
  <c r="D63" i="8"/>
  <c r="E63" i="8"/>
  <c r="F63" i="8"/>
  <c r="G63" i="8"/>
  <c r="H63" i="8"/>
  <c r="I63" i="8"/>
  <c r="J63" i="8"/>
  <c r="K63" i="8"/>
  <c r="L63" i="8"/>
  <c r="C64" i="8"/>
  <c r="D64" i="8"/>
  <c r="E64" i="8"/>
  <c r="F64" i="8"/>
  <c r="G64" i="8"/>
  <c r="H64" i="8"/>
  <c r="I64" i="8"/>
  <c r="J64" i="8"/>
  <c r="K64" i="8"/>
  <c r="L64" i="8"/>
  <c r="C65" i="8"/>
  <c r="D65" i="8"/>
  <c r="E65" i="8"/>
  <c r="F65" i="8"/>
  <c r="G65" i="8"/>
  <c r="H65" i="8"/>
  <c r="I65" i="8"/>
  <c r="J65" i="8"/>
  <c r="K65" i="8"/>
  <c r="L65" i="8"/>
  <c r="C66" i="8"/>
  <c r="D66" i="8"/>
  <c r="E66" i="8"/>
  <c r="F66" i="8"/>
  <c r="G66" i="8"/>
  <c r="H66" i="8"/>
  <c r="I66" i="8"/>
  <c r="J66" i="8"/>
  <c r="K66" i="8"/>
  <c r="L66" i="8"/>
  <c r="C67" i="8"/>
  <c r="D67" i="8"/>
  <c r="E67" i="8"/>
  <c r="F67" i="8"/>
  <c r="G67" i="8"/>
  <c r="H67" i="8"/>
  <c r="I67" i="8"/>
  <c r="J67" i="8"/>
  <c r="K67" i="8"/>
  <c r="L67" i="8"/>
  <c r="C68" i="8"/>
  <c r="D68" i="8"/>
  <c r="E68" i="8"/>
  <c r="F68" i="8"/>
  <c r="G68" i="8"/>
  <c r="H68" i="8"/>
  <c r="I68" i="8"/>
  <c r="J68" i="8"/>
  <c r="K68" i="8"/>
  <c r="L68" i="8"/>
  <c r="C69" i="8"/>
  <c r="D69" i="8"/>
  <c r="E69" i="8"/>
  <c r="F69" i="8"/>
  <c r="G69" i="8"/>
  <c r="H69" i="8"/>
  <c r="I69" i="8"/>
  <c r="J69" i="8"/>
  <c r="K69" i="8"/>
  <c r="L69" i="8"/>
  <c r="C70" i="8"/>
  <c r="D70" i="8"/>
  <c r="E70" i="8"/>
  <c r="F70" i="8"/>
  <c r="G70" i="8"/>
  <c r="H70" i="8"/>
  <c r="I70" i="8"/>
  <c r="J70" i="8"/>
  <c r="K70" i="8"/>
  <c r="L70" i="8"/>
  <c r="C71" i="8"/>
  <c r="D71" i="8"/>
  <c r="E71" i="8"/>
  <c r="F71" i="8"/>
  <c r="G71" i="8"/>
  <c r="H71" i="8"/>
  <c r="I71" i="8"/>
  <c r="J71" i="8"/>
  <c r="K71" i="8"/>
  <c r="L71" i="8"/>
  <c r="C72" i="8"/>
  <c r="D72" i="8"/>
  <c r="E72" i="8"/>
  <c r="F72" i="8"/>
  <c r="G72" i="8"/>
  <c r="H72" i="8"/>
  <c r="I72" i="8"/>
  <c r="J72" i="8"/>
  <c r="K72" i="8"/>
  <c r="L72" i="8"/>
  <c r="C73" i="8"/>
  <c r="D73" i="8"/>
  <c r="E73" i="8"/>
  <c r="F73" i="8"/>
  <c r="G73" i="8"/>
  <c r="H73" i="8"/>
  <c r="I73" i="8"/>
  <c r="J73" i="8"/>
  <c r="K73" i="8"/>
  <c r="L73" i="8"/>
  <c r="C74" i="8"/>
  <c r="D74" i="8"/>
  <c r="E74" i="8"/>
  <c r="F74" i="8"/>
  <c r="G74" i="8"/>
  <c r="H74" i="8"/>
  <c r="I74" i="8"/>
  <c r="J74" i="8"/>
  <c r="K74" i="8"/>
  <c r="C75" i="8"/>
  <c r="D75" i="8"/>
  <c r="E75" i="8"/>
  <c r="F75" i="8"/>
  <c r="G75" i="8"/>
  <c r="H75" i="8"/>
  <c r="I75" i="8"/>
  <c r="J75" i="8"/>
  <c r="K75" i="8"/>
  <c r="L75" i="8"/>
  <c r="C76" i="8"/>
  <c r="D76" i="8"/>
  <c r="E76" i="8"/>
  <c r="F76" i="8"/>
  <c r="G76" i="8"/>
  <c r="H76" i="8"/>
  <c r="I76" i="8"/>
  <c r="J76" i="8"/>
  <c r="K76" i="8"/>
  <c r="L76" i="8"/>
  <c r="C77" i="8"/>
  <c r="D77" i="8"/>
  <c r="E77" i="8"/>
  <c r="F77" i="8"/>
  <c r="G77" i="8"/>
  <c r="H77" i="8"/>
  <c r="I77" i="8"/>
  <c r="J77" i="8"/>
  <c r="K77" i="8"/>
  <c r="L77" i="8"/>
  <c r="C78" i="8"/>
  <c r="D78" i="8"/>
  <c r="E78" i="8"/>
  <c r="F78" i="8"/>
  <c r="G78" i="8"/>
  <c r="H78" i="8"/>
  <c r="I78" i="8"/>
  <c r="J78" i="8"/>
  <c r="K78" i="8"/>
  <c r="L78" i="8"/>
  <c r="C79" i="8"/>
  <c r="D79" i="8"/>
  <c r="E79" i="8"/>
  <c r="F79" i="8"/>
  <c r="G79" i="8"/>
  <c r="H79" i="8"/>
  <c r="I79" i="8"/>
  <c r="J79" i="8"/>
  <c r="K79" i="8"/>
  <c r="L79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58" i="8"/>
  <c r="T2" i="2"/>
  <c r="S2" i="2"/>
  <c r="R2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4" i="2"/>
  <c r="W30" i="2" l="1"/>
  <c r="W52" i="2" s="1"/>
  <c r="P54" i="8"/>
  <c r="Q8" i="2"/>
  <c r="Q12" i="2"/>
  <c r="Q16" i="2"/>
  <c r="Q20" i="2"/>
  <c r="Q24" i="2"/>
  <c r="N5" i="2"/>
  <c r="Q5" i="2" s="1"/>
  <c r="N6" i="2"/>
  <c r="Q6" i="2" s="1"/>
  <c r="N7" i="2"/>
  <c r="Q7" i="2" s="1"/>
  <c r="N8" i="2"/>
  <c r="N9" i="2"/>
  <c r="Q9" i="2" s="1"/>
  <c r="N10" i="2"/>
  <c r="Q10" i="2" s="1"/>
  <c r="N11" i="2"/>
  <c r="Q11" i="2" s="1"/>
  <c r="N12" i="2"/>
  <c r="N13" i="2"/>
  <c r="Q13" i="2" s="1"/>
  <c r="N14" i="2"/>
  <c r="Q14" i="2" s="1"/>
  <c r="N15" i="2"/>
  <c r="Q15" i="2" s="1"/>
  <c r="N16" i="2"/>
  <c r="N17" i="2"/>
  <c r="Q17" i="2" s="1"/>
  <c r="N18" i="2"/>
  <c r="Q18" i="2" s="1"/>
  <c r="N19" i="2"/>
  <c r="Q19" i="2" s="1"/>
  <c r="N20" i="2"/>
  <c r="N21" i="2"/>
  <c r="Q21" i="2" s="1"/>
  <c r="N22" i="2"/>
  <c r="Q22" i="2" s="1"/>
  <c r="N23" i="2"/>
  <c r="Q23" i="2" s="1"/>
  <c r="N24" i="2"/>
  <c r="N4" i="2"/>
  <c r="Q4" i="2" s="1"/>
  <c r="B80" i="2"/>
  <c r="E92" i="2"/>
  <c r="B32" i="7"/>
  <c r="AC5" i="8"/>
  <c r="AD5" i="8"/>
  <c r="AE5" i="8"/>
  <c r="AF5" i="8"/>
  <c r="AG5" i="8"/>
  <c r="AC6" i="8"/>
  <c r="AD6" i="8"/>
  <c r="AE6" i="8"/>
  <c r="AF6" i="8"/>
  <c r="AG6" i="8"/>
  <c r="AC7" i="8"/>
  <c r="AD7" i="8"/>
  <c r="AE7" i="8"/>
  <c r="AF7" i="8"/>
  <c r="AG7" i="8"/>
  <c r="AC8" i="8"/>
  <c r="AD8" i="8"/>
  <c r="AE8" i="8"/>
  <c r="AF8" i="8"/>
  <c r="AG8" i="8"/>
  <c r="AC9" i="8"/>
  <c r="AD9" i="8"/>
  <c r="AE9" i="8"/>
  <c r="AF9" i="8"/>
  <c r="AG9" i="8"/>
  <c r="AC10" i="8"/>
  <c r="AD10" i="8"/>
  <c r="AE10" i="8"/>
  <c r="AF10" i="8"/>
  <c r="AG10" i="8"/>
  <c r="AC11" i="8"/>
  <c r="AD11" i="8"/>
  <c r="AE11" i="8"/>
  <c r="AF11" i="8"/>
  <c r="AG11" i="8"/>
  <c r="AC12" i="8"/>
  <c r="AD12" i="8"/>
  <c r="AE12" i="8"/>
  <c r="AF12" i="8"/>
  <c r="AG12" i="8"/>
  <c r="AC13" i="8"/>
  <c r="AD13" i="8"/>
  <c r="AE13" i="8"/>
  <c r="AF13" i="8"/>
  <c r="AG13" i="8"/>
  <c r="AC14" i="8"/>
  <c r="AD14" i="8"/>
  <c r="AE14" i="8"/>
  <c r="AF14" i="8"/>
  <c r="AG14" i="8"/>
  <c r="AC15" i="8"/>
  <c r="AD15" i="8"/>
  <c r="AE15" i="8"/>
  <c r="AF15" i="8"/>
  <c r="AG15" i="8"/>
  <c r="AC16" i="8"/>
  <c r="AD16" i="8"/>
  <c r="AE16" i="8"/>
  <c r="AF16" i="8"/>
  <c r="AG16" i="8"/>
  <c r="AC17" i="8"/>
  <c r="AD17" i="8"/>
  <c r="AE17" i="8"/>
  <c r="AF17" i="8"/>
  <c r="AG17" i="8"/>
  <c r="AC18" i="8"/>
  <c r="AD18" i="8"/>
  <c r="AE18" i="8"/>
  <c r="AF18" i="8"/>
  <c r="AG18" i="8"/>
  <c r="AC19" i="8"/>
  <c r="AD19" i="8"/>
  <c r="AE19" i="8"/>
  <c r="AF19" i="8"/>
  <c r="AG19" i="8"/>
  <c r="AC20" i="8"/>
  <c r="AD20" i="8"/>
  <c r="AE20" i="8"/>
  <c r="AF20" i="8"/>
  <c r="AG20" i="8"/>
  <c r="AC21" i="8"/>
  <c r="AD21" i="8"/>
  <c r="AE21" i="8"/>
  <c r="AF21" i="8"/>
  <c r="AG21" i="8"/>
  <c r="AC22" i="8"/>
  <c r="AD22" i="8"/>
  <c r="AE22" i="8"/>
  <c r="AF22" i="8"/>
  <c r="AG22" i="8"/>
  <c r="AC23" i="8"/>
  <c r="AD23" i="8"/>
  <c r="AE23" i="8"/>
  <c r="AF23" i="8"/>
  <c r="AG23" i="8"/>
  <c r="AC24" i="8"/>
  <c r="AD24" i="8"/>
  <c r="AE24" i="8"/>
  <c r="AF24" i="8"/>
  <c r="AG24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C31" i="8" s="1"/>
  <c r="AB6" i="8"/>
  <c r="AB5" i="8"/>
  <c r="AC4" i="8"/>
  <c r="AD4" i="8"/>
  <c r="AE4" i="8"/>
  <c r="AF4" i="8"/>
  <c r="AG4" i="8"/>
  <c r="AB4" i="8"/>
  <c r="AC30" i="8" s="1"/>
  <c r="AC28" i="8" l="1"/>
  <c r="AC32" i="8"/>
  <c r="AC29" i="8"/>
  <c r="AC33" i="8"/>
  <c r="AD25" i="8"/>
  <c r="AF25" i="8"/>
  <c r="AG25" i="8"/>
  <c r="AC25" i="8"/>
  <c r="AE25" i="8"/>
  <c r="AB25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O5" i="8"/>
  <c r="B33" i="8" s="1"/>
  <c r="C33" i="8" s="1"/>
  <c r="O6" i="8"/>
  <c r="O7" i="8"/>
  <c r="B35" i="8" s="1"/>
  <c r="C35" i="8" s="1"/>
  <c r="O8" i="8"/>
  <c r="B36" i="8" s="1"/>
  <c r="C36" i="8" s="1"/>
  <c r="O9" i="8"/>
  <c r="B37" i="8" s="1"/>
  <c r="C37" i="8" s="1"/>
  <c r="O10" i="8"/>
  <c r="O11" i="8"/>
  <c r="B39" i="8" s="1"/>
  <c r="C39" i="8" s="1"/>
  <c r="O12" i="8"/>
  <c r="B40" i="8" s="1"/>
  <c r="C40" i="8" s="1"/>
  <c r="O13" i="8"/>
  <c r="B41" i="8" s="1"/>
  <c r="C41" i="8" s="1"/>
  <c r="O14" i="8"/>
  <c r="O15" i="8"/>
  <c r="B43" i="8" s="1"/>
  <c r="C43" i="8" s="1"/>
  <c r="O16" i="8"/>
  <c r="B44" i="8" s="1"/>
  <c r="C44" i="8" s="1"/>
  <c r="O17" i="8"/>
  <c r="B45" i="8" s="1"/>
  <c r="C45" i="8" s="1"/>
  <c r="O18" i="8"/>
  <c r="O19" i="8"/>
  <c r="B47" i="8" s="1"/>
  <c r="C47" i="8" s="1"/>
  <c r="O20" i="8"/>
  <c r="B48" i="8" s="1"/>
  <c r="C48" i="8" s="1"/>
  <c r="O21" i="8"/>
  <c r="B49" i="8" s="1"/>
  <c r="C49" i="8" s="1"/>
  <c r="O22" i="8"/>
  <c r="O23" i="8"/>
  <c r="B51" i="8" s="1"/>
  <c r="C51" i="8" s="1"/>
  <c r="O24" i="8"/>
  <c r="B52" i="8" s="1"/>
  <c r="C52" i="8" s="1"/>
  <c r="O4" i="8"/>
  <c r="CP24" i="8"/>
  <c r="CJ24" i="8"/>
  <c r="CD24" i="8"/>
  <c r="BX24" i="8"/>
  <c r="BR24" i="8"/>
  <c r="BL24" i="8"/>
  <c r="BF24" i="8"/>
  <c r="AZ24" i="8"/>
  <c r="AT24" i="8"/>
  <c r="AN24" i="8"/>
  <c r="AH24" i="8"/>
  <c r="CP23" i="8"/>
  <c r="CJ23" i="8"/>
  <c r="CD23" i="8"/>
  <c r="BX23" i="8"/>
  <c r="BR23" i="8"/>
  <c r="BL23" i="8"/>
  <c r="BF23" i="8"/>
  <c r="AZ23" i="8"/>
  <c r="AT23" i="8"/>
  <c r="AN23" i="8"/>
  <c r="AH23" i="8"/>
  <c r="CP22" i="8"/>
  <c r="CJ22" i="8"/>
  <c r="CD22" i="8"/>
  <c r="BX22" i="8"/>
  <c r="BR22" i="8"/>
  <c r="BL22" i="8"/>
  <c r="BF22" i="8"/>
  <c r="AZ22" i="8"/>
  <c r="AT22" i="8"/>
  <c r="AN22" i="8"/>
  <c r="AH22" i="8"/>
  <c r="CP21" i="8"/>
  <c r="CJ21" i="8"/>
  <c r="CD21" i="8"/>
  <c r="BX21" i="8"/>
  <c r="BR21" i="8"/>
  <c r="BL21" i="8"/>
  <c r="BF21" i="8"/>
  <c r="AZ21" i="8"/>
  <c r="AT21" i="8"/>
  <c r="AN21" i="8"/>
  <c r="AH21" i="8"/>
  <c r="CP20" i="8"/>
  <c r="CJ20" i="8"/>
  <c r="CD20" i="8"/>
  <c r="BX20" i="8"/>
  <c r="BR20" i="8"/>
  <c r="BL20" i="8"/>
  <c r="BF20" i="8"/>
  <c r="AZ20" i="8"/>
  <c r="AT20" i="8"/>
  <c r="AN20" i="8"/>
  <c r="AH20" i="8"/>
  <c r="CP19" i="8"/>
  <c r="CJ19" i="8"/>
  <c r="CD19" i="8"/>
  <c r="BX19" i="8"/>
  <c r="BR19" i="8"/>
  <c r="BL19" i="8"/>
  <c r="BF19" i="8"/>
  <c r="AZ19" i="8"/>
  <c r="AT19" i="8"/>
  <c r="AN19" i="8"/>
  <c r="AH19" i="8"/>
  <c r="CP18" i="8"/>
  <c r="CJ18" i="8"/>
  <c r="CD18" i="8"/>
  <c r="BX18" i="8"/>
  <c r="BR18" i="8"/>
  <c r="BL18" i="8"/>
  <c r="BF18" i="8"/>
  <c r="AZ18" i="8"/>
  <c r="AT18" i="8"/>
  <c r="AN18" i="8"/>
  <c r="AH18" i="8"/>
  <c r="CP17" i="8"/>
  <c r="CJ17" i="8"/>
  <c r="CD17" i="8"/>
  <c r="BX17" i="8"/>
  <c r="BR17" i="8"/>
  <c r="BL17" i="8"/>
  <c r="BF17" i="8"/>
  <c r="AZ17" i="8"/>
  <c r="AT17" i="8"/>
  <c r="AN17" i="8"/>
  <c r="AH17" i="8"/>
  <c r="CP16" i="8"/>
  <c r="CJ16" i="8"/>
  <c r="CD16" i="8"/>
  <c r="BX16" i="8"/>
  <c r="BR16" i="8"/>
  <c r="BL16" i="8"/>
  <c r="BF16" i="8"/>
  <c r="AZ16" i="8"/>
  <c r="AT16" i="8"/>
  <c r="AN16" i="8"/>
  <c r="AH16" i="8"/>
  <c r="CP15" i="8"/>
  <c r="CJ15" i="8"/>
  <c r="CD15" i="8"/>
  <c r="BX15" i="8"/>
  <c r="BR15" i="8"/>
  <c r="BL15" i="8"/>
  <c r="BF15" i="8"/>
  <c r="AZ15" i="8"/>
  <c r="AT15" i="8"/>
  <c r="AN15" i="8"/>
  <c r="AH15" i="8"/>
  <c r="CP14" i="8"/>
  <c r="CJ14" i="8"/>
  <c r="CD14" i="8"/>
  <c r="BX14" i="8"/>
  <c r="BR14" i="8"/>
  <c r="BL14" i="8"/>
  <c r="BF14" i="8"/>
  <c r="AZ14" i="8"/>
  <c r="AT14" i="8"/>
  <c r="AN14" i="8"/>
  <c r="AH14" i="8"/>
  <c r="CP13" i="8"/>
  <c r="CJ13" i="8"/>
  <c r="CD13" i="8"/>
  <c r="BX13" i="8"/>
  <c r="BR13" i="8"/>
  <c r="BL13" i="8"/>
  <c r="BF13" i="8"/>
  <c r="AZ13" i="8"/>
  <c r="AT13" i="8"/>
  <c r="AN13" i="8"/>
  <c r="AH13" i="8"/>
  <c r="CP12" i="8"/>
  <c r="CJ12" i="8"/>
  <c r="CD12" i="8"/>
  <c r="BX12" i="8"/>
  <c r="BR12" i="8"/>
  <c r="BL12" i="8"/>
  <c r="BF12" i="8"/>
  <c r="AZ12" i="8"/>
  <c r="AT12" i="8"/>
  <c r="AN12" i="8"/>
  <c r="AH12" i="8"/>
  <c r="CP11" i="8"/>
  <c r="CJ11" i="8"/>
  <c r="CD11" i="8"/>
  <c r="BX11" i="8"/>
  <c r="BR11" i="8"/>
  <c r="BL11" i="8"/>
  <c r="BF11" i="8"/>
  <c r="AZ11" i="8"/>
  <c r="AT11" i="8"/>
  <c r="AN11" i="8"/>
  <c r="AH11" i="8"/>
  <c r="CP10" i="8"/>
  <c r="CJ10" i="8"/>
  <c r="CD10" i="8"/>
  <c r="BX10" i="8"/>
  <c r="BR10" i="8"/>
  <c r="BL10" i="8"/>
  <c r="BF10" i="8"/>
  <c r="AZ10" i="8"/>
  <c r="AT10" i="8"/>
  <c r="AN10" i="8"/>
  <c r="AH10" i="8"/>
  <c r="CP9" i="8"/>
  <c r="CJ9" i="8"/>
  <c r="CD9" i="8"/>
  <c r="BX9" i="8"/>
  <c r="BR9" i="8"/>
  <c r="BL9" i="8"/>
  <c r="BF9" i="8"/>
  <c r="AZ9" i="8"/>
  <c r="AT9" i="8"/>
  <c r="AN9" i="8"/>
  <c r="AH9" i="8"/>
  <c r="CP8" i="8"/>
  <c r="CJ8" i="8"/>
  <c r="CD8" i="8"/>
  <c r="BX8" i="8"/>
  <c r="BR8" i="8"/>
  <c r="BL8" i="8"/>
  <c r="BF8" i="8"/>
  <c r="AZ8" i="8"/>
  <c r="AT8" i="8"/>
  <c r="AN8" i="8"/>
  <c r="AH8" i="8"/>
  <c r="CP7" i="8"/>
  <c r="CJ7" i="8"/>
  <c r="CD7" i="8"/>
  <c r="BX7" i="8"/>
  <c r="BR7" i="8"/>
  <c r="BL7" i="8"/>
  <c r="BF7" i="8"/>
  <c r="AZ7" i="8"/>
  <c r="AT7" i="8"/>
  <c r="AN7" i="8"/>
  <c r="AH7" i="8"/>
  <c r="CP6" i="8"/>
  <c r="CJ6" i="8"/>
  <c r="CD6" i="8"/>
  <c r="BX6" i="8"/>
  <c r="BR6" i="8"/>
  <c r="BL6" i="8"/>
  <c r="BF6" i="8"/>
  <c r="AZ6" i="8"/>
  <c r="AT6" i="8"/>
  <c r="AN6" i="8"/>
  <c r="AH6" i="8"/>
  <c r="CP5" i="8"/>
  <c r="CJ5" i="8"/>
  <c r="CD5" i="8"/>
  <c r="BX5" i="8"/>
  <c r="BR5" i="8"/>
  <c r="BL5" i="8"/>
  <c r="BF5" i="8"/>
  <c r="AZ5" i="8"/>
  <c r="AT5" i="8"/>
  <c r="AN5" i="8"/>
  <c r="AH5" i="8"/>
  <c r="CP4" i="8"/>
  <c r="CJ4" i="8"/>
  <c r="CD4" i="8"/>
  <c r="BX4" i="8"/>
  <c r="BR4" i="8"/>
  <c r="BL4" i="8"/>
  <c r="BF4" i="8"/>
  <c r="AZ4" i="8"/>
  <c r="AT4" i="8"/>
  <c r="AN4" i="8"/>
  <c r="AH4" i="8"/>
  <c r="M25" i="8"/>
  <c r="L25" i="8"/>
  <c r="K25" i="8"/>
  <c r="J25" i="8"/>
  <c r="I25" i="8"/>
  <c r="H25" i="8"/>
  <c r="G25" i="8"/>
  <c r="F25" i="8"/>
  <c r="E25" i="8"/>
  <c r="D25" i="8"/>
  <c r="C25" i="8"/>
  <c r="B25" i="8"/>
  <c r="B58" i="7"/>
  <c r="C58" i="7"/>
  <c r="D58" i="7"/>
  <c r="E58" i="7"/>
  <c r="F58" i="7"/>
  <c r="G58" i="7"/>
  <c r="H58" i="7"/>
  <c r="I58" i="7"/>
  <c r="J58" i="7"/>
  <c r="K58" i="7"/>
  <c r="L58" i="7"/>
  <c r="M58" i="7"/>
  <c r="B59" i="7"/>
  <c r="C59" i="7"/>
  <c r="D59" i="7"/>
  <c r="E59" i="7"/>
  <c r="F59" i="7"/>
  <c r="G59" i="7"/>
  <c r="H59" i="7"/>
  <c r="I59" i="7"/>
  <c r="J59" i="7"/>
  <c r="K59" i="7"/>
  <c r="L59" i="7"/>
  <c r="M59" i="7"/>
  <c r="B60" i="7"/>
  <c r="C60" i="7"/>
  <c r="D60" i="7"/>
  <c r="E60" i="7"/>
  <c r="F60" i="7"/>
  <c r="G60" i="7"/>
  <c r="H60" i="7"/>
  <c r="I60" i="7"/>
  <c r="J60" i="7"/>
  <c r="K60" i="7"/>
  <c r="L60" i="7"/>
  <c r="M60" i="7"/>
  <c r="B61" i="7"/>
  <c r="C61" i="7"/>
  <c r="D61" i="7"/>
  <c r="E61" i="7"/>
  <c r="F61" i="7"/>
  <c r="G61" i="7"/>
  <c r="H61" i="7"/>
  <c r="I61" i="7"/>
  <c r="J61" i="7"/>
  <c r="K61" i="7"/>
  <c r="L61" i="7"/>
  <c r="M61" i="7"/>
  <c r="B62" i="7"/>
  <c r="C62" i="7"/>
  <c r="D62" i="7"/>
  <c r="E62" i="7"/>
  <c r="F62" i="7"/>
  <c r="G62" i="7"/>
  <c r="H62" i="7"/>
  <c r="I62" i="7"/>
  <c r="J62" i="7"/>
  <c r="K62" i="7"/>
  <c r="L62" i="7"/>
  <c r="M62" i="7"/>
  <c r="B63" i="7"/>
  <c r="C63" i="7"/>
  <c r="D63" i="7"/>
  <c r="E63" i="7"/>
  <c r="F63" i="7"/>
  <c r="G63" i="7"/>
  <c r="H63" i="7"/>
  <c r="I63" i="7"/>
  <c r="J63" i="7"/>
  <c r="K63" i="7"/>
  <c r="L63" i="7"/>
  <c r="M63" i="7"/>
  <c r="B64" i="7"/>
  <c r="C64" i="7"/>
  <c r="D64" i="7"/>
  <c r="E64" i="7"/>
  <c r="F64" i="7"/>
  <c r="G64" i="7"/>
  <c r="H64" i="7"/>
  <c r="I64" i="7"/>
  <c r="J64" i="7"/>
  <c r="K64" i="7"/>
  <c r="L64" i="7"/>
  <c r="M64" i="7"/>
  <c r="B65" i="7"/>
  <c r="C65" i="7"/>
  <c r="D65" i="7"/>
  <c r="E65" i="7"/>
  <c r="F65" i="7"/>
  <c r="G65" i="7"/>
  <c r="H65" i="7"/>
  <c r="I65" i="7"/>
  <c r="J65" i="7"/>
  <c r="K65" i="7"/>
  <c r="L65" i="7"/>
  <c r="M65" i="7"/>
  <c r="B66" i="7"/>
  <c r="C66" i="7"/>
  <c r="D66" i="7"/>
  <c r="E66" i="7"/>
  <c r="F66" i="7"/>
  <c r="G66" i="7"/>
  <c r="H66" i="7"/>
  <c r="I66" i="7"/>
  <c r="J66" i="7"/>
  <c r="K66" i="7"/>
  <c r="L66" i="7"/>
  <c r="M66" i="7"/>
  <c r="B67" i="7"/>
  <c r="C67" i="7"/>
  <c r="D67" i="7"/>
  <c r="E67" i="7"/>
  <c r="F67" i="7"/>
  <c r="G67" i="7"/>
  <c r="H67" i="7"/>
  <c r="I67" i="7"/>
  <c r="J67" i="7"/>
  <c r="K67" i="7"/>
  <c r="L67" i="7"/>
  <c r="M67" i="7"/>
  <c r="B68" i="7"/>
  <c r="C68" i="7"/>
  <c r="D68" i="7"/>
  <c r="E68" i="7"/>
  <c r="F68" i="7"/>
  <c r="G68" i="7"/>
  <c r="H68" i="7"/>
  <c r="I68" i="7"/>
  <c r="J68" i="7"/>
  <c r="K68" i="7"/>
  <c r="L68" i="7"/>
  <c r="M68" i="7"/>
  <c r="B69" i="7"/>
  <c r="C69" i="7"/>
  <c r="D69" i="7"/>
  <c r="E69" i="7"/>
  <c r="F69" i="7"/>
  <c r="G69" i="7"/>
  <c r="H69" i="7"/>
  <c r="I69" i="7"/>
  <c r="J69" i="7"/>
  <c r="K69" i="7"/>
  <c r="L69" i="7"/>
  <c r="M69" i="7"/>
  <c r="B70" i="7"/>
  <c r="C70" i="7"/>
  <c r="D70" i="7"/>
  <c r="E70" i="7"/>
  <c r="F70" i="7"/>
  <c r="G70" i="7"/>
  <c r="H70" i="7"/>
  <c r="I70" i="7"/>
  <c r="J70" i="7"/>
  <c r="K70" i="7"/>
  <c r="L70" i="7"/>
  <c r="M70" i="7"/>
  <c r="B71" i="7"/>
  <c r="C71" i="7"/>
  <c r="D71" i="7"/>
  <c r="E71" i="7"/>
  <c r="F71" i="7"/>
  <c r="G71" i="7"/>
  <c r="H71" i="7"/>
  <c r="I71" i="7"/>
  <c r="J71" i="7"/>
  <c r="K71" i="7"/>
  <c r="L71" i="7"/>
  <c r="M71" i="7"/>
  <c r="B72" i="7"/>
  <c r="C72" i="7"/>
  <c r="D72" i="7"/>
  <c r="E72" i="7"/>
  <c r="F72" i="7"/>
  <c r="G72" i="7"/>
  <c r="H72" i="7"/>
  <c r="I72" i="7"/>
  <c r="J72" i="7"/>
  <c r="K72" i="7"/>
  <c r="L72" i="7"/>
  <c r="M72" i="7"/>
  <c r="B73" i="7"/>
  <c r="C73" i="7"/>
  <c r="D73" i="7"/>
  <c r="E73" i="7"/>
  <c r="F73" i="7"/>
  <c r="G73" i="7"/>
  <c r="H73" i="7"/>
  <c r="I73" i="7"/>
  <c r="J73" i="7"/>
  <c r="K73" i="7"/>
  <c r="L73" i="7"/>
  <c r="M73" i="7"/>
  <c r="B74" i="7"/>
  <c r="C74" i="7"/>
  <c r="D74" i="7"/>
  <c r="E74" i="7"/>
  <c r="F74" i="7"/>
  <c r="G74" i="7"/>
  <c r="H74" i="7"/>
  <c r="I74" i="7"/>
  <c r="J74" i="7"/>
  <c r="K74" i="7"/>
  <c r="L74" i="7"/>
  <c r="M74" i="7"/>
  <c r="B75" i="7"/>
  <c r="C75" i="7"/>
  <c r="D75" i="7"/>
  <c r="E75" i="7"/>
  <c r="F75" i="7"/>
  <c r="G75" i="7"/>
  <c r="H75" i="7"/>
  <c r="I75" i="7"/>
  <c r="J75" i="7"/>
  <c r="K75" i="7"/>
  <c r="L75" i="7"/>
  <c r="M75" i="7"/>
  <c r="B76" i="7"/>
  <c r="C76" i="7"/>
  <c r="D76" i="7"/>
  <c r="E76" i="7"/>
  <c r="F76" i="7"/>
  <c r="G76" i="7"/>
  <c r="H76" i="7"/>
  <c r="I76" i="7"/>
  <c r="J76" i="7"/>
  <c r="K76" i="7"/>
  <c r="L76" i="7"/>
  <c r="M76" i="7"/>
  <c r="B77" i="7"/>
  <c r="C77" i="7"/>
  <c r="D77" i="7"/>
  <c r="E77" i="7"/>
  <c r="F77" i="7"/>
  <c r="G77" i="7"/>
  <c r="H77" i="7"/>
  <c r="I77" i="7"/>
  <c r="J77" i="7"/>
  <c r="K77" i="7"/>
  <c r="L77" i="7"/>
  <c r="M77" i="7"/>
  <c r="C57" i="7"/>
  <c r="D57" i="7"/>
  <c r="E57" i="7"/>
  <c r="F57" i="7"/>
  <c r="G57" i="7"/>
  <c r="H57" i="7"/>
  <c r="I57" i="7"/>
  <c r="J57" i="7"/>
  <c r="K57" i="7"/>
  <c r="L57" i="7"/>
  <c r="M57" i="7"/>
  <c r="B57" i="7"/>
  <c r="F36" i="7"/>
  <c r="C33" i="7"/>
  <c r="D33" i="7"/>
  <c r="E33" i="7"/>
  <c r="F33" i="7"/>
  <c r="G33" i="7"/>
  <c r="H33" i="7"/>
  <c r="I33" i="7"/>
  <c r="J33" i="7"/>
  <c r="K33" i="7"/>
  <c r="L33" i="7"/>
  <c r="M33" i="7"/>
  <c r="C34" i="7"/>
  <c r="D34" i="7"/>
  <c r="E34" i="7"/>
  <c r="F34" i="7"/>
  <c r="G34" i="7"/>
  <c r="H34" i="7"/>
  <c r="I34" i="7"/>
  <c r="J34" i="7"/>
  <c r="K34" i="7"/>
  <c r="L34" i="7"/>
  <c r="M34" i="7"/>
  <c r="C35" i="7"/>
  <c r="D35" i="7"/>
  <c r="E35" i="7"/>
  <c r="F35" i="7"/>
  <c r="G35" i="7"/>
  <c r="H35" i="7"/>
  <c r="I35" i="7"/>
  <c r="J35" i="7"/>
  <c r="K35" i="7"/>
  <c r="L35" i="7"/>
  <c r="M35" i="7"/>
  <c r="C36" i="7"/>
  <c r="D36" i="7"/>
  <c r="E36" i="7"/>
  <c r="G36" i="7"/>
  <c r="H36" i="7"/>
  <c r="I36" i="7"/>
  <c r="J36" i="7"/>
  <c r="K36" i="7"/>
  <c r="L36" i="7"/>
  <c r="M36" i="7"/>
  <c r="C37" i="7"/>
  <c r="D37" i="7"/>
  <c r="E37" i="7"/>
  <c r="F37" i="7"/>
  <c r="G37" i="7"/>
  <c r="H37" i="7"/>
  <c r="I37" i="7"/>
  <c r="J37" i="7"/>
  <c r="K37" i="7"/>
  <c r="L37" i="7"/>
  <c r="M37" i="7"/>
  <c r="C38" i="7"/>
  <c r="D38" i="7"/>
  <c r="E38" i="7"/>
  <c r="F38" i="7"/>
  <c r="G38" i="7"/>
  <c r="H38" i="7"/>
  <c r="I38" i="7"/>
  <c r="J38" i="7"/>
  <c r="K38" i="7"/>
  <c r="L38" i="7"/>
  <c r="M38" i="7"/>
  <c r="C39" i="7"/>
  <c r="D39" i="7"/>
  <c r="E39" i="7"/>
  <c r="F39" i="7"/>
  <c r="G39" i="7"/>
  <c r="H39" i="7"/>
  <c r="I39" i="7"/>
  <c r="J39" i="7"/>
  <c r="K39" i="7"/>
  <c r="L39" i="7"/>
  <c r="M39" i="7"/>
  <c r="C40" i="7"/>
  <c r="D40" i="7"/>
  <c r="E40" i="7"/>
  <c r="F40" i="7"/>
  <c r="G40" i="7"/>
  <c r="H40" i="7"/>
  <c r="I40" i="7"/>
  <c r="J40" i="7"/>
  <c r="K40" i="7"/>
  <c r="L40" i="7"/>
  <c r="M40" i="7"/>
  <c r="C41" i="7"/>
  <c r="D41" i="7"/>
  <c r="E41" i="7"/>
  <c r="F41" i="7"/>
  <c r="G41" i="7"/>
  <c r="H41" i="7"/>
  <c r="I41" i="7"/>
  <c r="J41" i="7"/>
  <c r="K41" i="7"/>
  <c r="L41" i="7"/>
  <c r="M41" i="7"/>
  <c r="C42" i="7"/>
  <c r="D42" i="7"/>
  <c r="E42" i="7"/>
  <c r="F42" i="7"/>
  <c r="G42" i="7"/>
  <c r="H42" i="7"/>
  <c r="I42" i="7"/>
  <c r="J42" i="7"/>
  <c r="K42" i="7"/>
  <c r="L42" i="7"/>
  <c r="M42" i="7"/>
  <c r="C43" i="7"/>
  <c r="D43" i="7"/>
  <c r="E43" i="7"/>
  <c r="F43" i="7"/>
  <c r="G43" i="7"/>
  <c r="H43" i="7"/>
  <c r="I43" i="7"/>
  <c r="J43" i="7"/>
  <c r="K43" i="7"/>
  <c r="L43" i="7"/>
  <c r="M43" i="7"/>
  <c r="C44" i="7"/>
  <c r="D44" i="7"/>
  <c r="E44" i="7"/>
  <c r="F44" i="7"/>
  <c r="G44" i="7"/>
  <c r="H44" i="7"/>
  <c r="I44" i="7"/>
  <c r="J44" i="7"/>
  <c r="K44" i="7"/>
  <c r="L44" i="7"/>
  <c r="M44" i="7"/>
  <c r="C45" i="7"/>
  <c r="D45" i="7"/>
  <c r="E45" i="7"/>
  <c r="F45" i="7"/>
  <c r="G45" i="7"/>
  <c r="H45" i="7"/>
  <c r="I45" i="7"/>
  <c r="J45" i="7"/>
  <c r="K45" i="7"/>
  <c r="L45" i="7"/>
  <c r="M45" i="7"/>
  <c r="C46" i="7"/>
  <c r="D46" i="7"/>
  <c r="E46" i="7"/>
  <c r="F46" i="7"/>
  <c r="G46" i="7"/>
  <c r="H46" i="7"/>
  <c r="I46" i="7"/>
  <c r="J46" i="7"/>
  <c r="K46" i="7"/>
  <c r="L46" i="7"/>
  <c r="M46" i="7"/>
  <c r="C47" i="7"/>
  <c r="D47" i="7"/>
  <c r="E47" i="7"/>
  <c r="F47" i="7"/>
  <c r="G47" i="7"/>
  <c r="H47" i="7"/>
  <c r="I47" i="7"/>
  <c r="J47" i="7"/>
  <c r="K47" i="7"/>
  <c r="L47" i="7"/>
  <c r="M47" i="7"/>
  <c r="C48" i="7"/>
  <c r="D48" i="7"/>
  <c r="E48" i="7"/>
  <c r="F48" i="7"/>
  <c r="G48" i="7"/>
  <c r="H48" i="7"/>
  <c r="I48" i="7"/>
  <c r="J48" i="7"/>
  <c r="K48" i="7"/>
  <c r="L48" i="7"/>
  <c r="M48" i="7"/>
  <c r="C49" i="7"/>
  <c r="D49" i="7"/>
  <c r="E49" i="7"/>
  <c r="F49" i="7"/>
  <c r="G49" i="7"/>
  <c r="H49" i="7"/>
  <c r="I49" i="7"/>
  <c r="J49" i="7"/>
  <c r="K49" i="7"/>
  <c r="L49" i="7"/>
  <c r="M49" i="7"/>
  <c r="C50" i="7"/>
  <c r="D50" i="7"/>
  <c r="E50" i="7"/>
  <c r="F50" i="7"/>
  <c r="G50" i="7"/>
  <c r="H50" i="7"/>
  <c r="I50" i="7"/>
  <c r="J50" i="7"/>
  <c r="K50" i="7"/>
  <c r="L50" i="7"/>
  <c r="M50" i="7"/>
  <c r="C51" i="7"/>
  <c r="D51" i="7"/>
  <c r="E51" i="7"/>
  <c r="F51" i="7"/>
  <c r="G51" i="7"/>
  <c r="H51" i="7"/>
  <c r="I51" i="7"/>
  <c r="J51" i="7"/>
  <c r="K51" i="7"/>
  <c r="L51" i="7"/>
  <c r="M51" i="7"/>
  <c r="C52" i="7"/>
  <c r="D52" i="7"/>
  <c r="E52" i="7"/>
  <c r="F52" i="7"/>
  <c r="G52" i="7"/>
  <c r="H52" i="7"/>
  <c r="I52" i="7"/>
  <c r="J52" i="7"/>
  <c r="K52" i="7"/>
  <c r="L52" i="7"/>
  <c r="M52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M32" i="7"/>
  <c r="C32" i="7"/>
  <c r="D32" i="7"/>
  <c r="E32" i="7"/>
  <c r="F32" i="7"/>
  <c r="G32" i="7"/>
  <c r="H32" i="7"/>
  <c r="I32" i="7"/>
  <c r="J32" i="7"/>
  <c r="K32" i="7"/>
  <c r="L32" i="7"/>
  <c r="M25" i="7"/>
  <c r="M53" i="7" s="1"/>
  <c r="L25" i="7"/>
  <c r="L53" i="7" s="1"/>
  <c r="K25" i="7"/>
  <c r="K53" i="7" s="1"/>
  <c r="J25" i="7"/>
  <c r="J53" i="7" s="1"/>
  <c r="I25" i="7"/>
  <c r="I53" i="7" s="1"/>
  <c r="H25" i="7"/>
  <c r="H53" i="7" s="1"/>
  <c r="G25" i="7"/>
  <c r="G53" i="7" s="1"/>
  <c r="F25" i="7"/>
  <c r="F53" i="7" s="1"/>
  <c r="E25" i="7"/>
  <c r="E53" i="7" s="1"/>
  <c r="D25" i="7"/>
  <c r="D53" i="7" s="1"/>
  <c r="C25" i="7"/>
  <c r="C53" i="7" s="1"/>
  <c r="B25" i="7"/>
  <c r="B53" i="7" s="1"/>
  <c r="F106" i="2"/>
  <c r="E106" i="2"/>
  <c r="E105" i="2"/>
  <c r="E93" i="2"/>
  <c r="AC54" i="8" l="1"/>
  <c r="BD25" i="8"/>
  <c r="BC25" i="8"/>
  <c r="AC57" i="8"/>
  <c r="AC53" i="8"/>
  <c r="BA25" i="8"/>
  <c r="BE25" i="8"/>
  <c r="AC56" i="8"/>
  <c r="AC52" i="8"/>
  <c r="BB25" i="8"/>
  <c r="AZ25" i="8"/>
  <c r="AC55" i="8"/>
  <c r="B32" i="8"/>
  <c r="C32" i="8" s="1"/>
  <c r="O25" i="8"/>
  <c r="AC38" i="8"/>
  <c r="AC34" i="8"/>
  <c r="AJ25" i="8"/>
  <c r="AH25" i="8"/>
  <c r="AC39" i="8"/>
  <c r="AM25" i="8"/>
  <c r="AC37" i="8"/>
  <c r="AK25" i="8"/>
  <c r="AC35" i="8"/>
  <c r="AI25" i="8"/>
  <c r="AC36" i="8"/>
  <c r="AL25" i="8"/>
  <c r="AC62" i="8"/>
  <c r="AC58" i="8"/>
  <c r="BH25" i="8"/>
  <c r="BF25" i="8"/>
  <c r="AC63" i="8"/>
  <c r="AC61" i="8"/>
  <c r="BI25" i="8"/>
  <c r="AC59" i="8"/>
  <c r="BG25" i="8"/>
  <c r="AC60" i="8"/>
  <c r="BJ25" i="8"/>
  <c r="BK25" i="8"/>
  <c r="AC86" i="8"/>
  <c r="AC82" i="8"/>
  <c r="CF25" i="8"/>
  <c r="CD25" i="8"/>
  <c r="AC83" i="8"/>
  <c r="CE25" i="8"/>
  <c r="AC85" i="8"/>
  <c r="CG25" i="8"/>
  <c r="AC87" i="8"/>
  <c r="CI25" i="8"/>
  <c r="AC84" i="8"/>
  <c r="CH25" i="8"/>
  <c r="AC78" i="8"/>
  <c r="CB25" i="8"/>
  <c r="CA25" i="8"/>
  <c r="AC81" i="8"/>
  <c r="AC77" i="8"/>
  <c r="BY25" i="8"/>
  <c r="CC25" i="8"/>
  <c r="AC80" i="8"/>
  <c r="AC76" i="8"/>
  <c r="BZ25" i="8"/>
  <c r="BX25" i="8"/>
  <c r="AC79" i="8"/>
  <c r="AC42" i="8"/>
  <c r="AR25" i="8"/>
  <c r="AC45" i="8"/>
  <c r="AC41" i="8"/>
  <c r="AO25" i="8"/>
  <c r="AS25" i="8"/>
  <c r="AC44" i="8"/>
  <c r="AC40" i="8"/>
  <c r="AP25" i="8"/>
  <c r="AN25" i="8"/>
  <c r="AC43" i="8"/>
  <c r="AQ25" i="8"/>
  <c r="AC90" i="8"/>
  <c r="CN25" i="8"/>
  <c r="AC93" i="8"/>
  <c r="AC89" i="8"/>
  <c r="CK25" i="8"/>
  <c r="CO25" i="8"/>
  <c r="AC92" i="8"/>
  <c r="AC88" i="8"/>
  <c r="CL25" i="8"/>
  <c r="CJ25" i="8"/>
  <c r="AC91" i="8"/>
  <c r="CM25" i="8"/>
  <c r="I78" i="7"/>
  <c r="AC66" i="8"/>
  <c r="BP25" i="8"/>
  <c r="BO25" i="8"/>
  <c r="AC69" i="8"/>
  <c r="AC65" i="8"/>
  <c r="BM25" i="8"/>
  <c r="BQ25" i="8"/>
  <c r="AC68" i="8"/>
  <c r="AC64" i="8"/>
  <c r="BN25" i="8"/>
  <c r="BL25" i="8"/>
  <c r="AC67" i="8"/>
  <c r="E107" i="2"/>
  <c r="L78" i="7"/>
  <c r="H78" i="7"/>
  <c r="D78" i="7"/>
  <c r="AC50" i="8"/>
  <c r="AC46" i="8"/>
  <c r="AV25" i="8"/>
  <c r="AT25" i="8"/>
  <c r="AC51" i="8"/>
  <c r="AC49" i="8"/>
  <c r="AW25" i="8"/>
  <c r="AC47" i="8"/>
  <c r="AY25" i="8"/>
  <c r="AC48" i="8"/>
  <c r="AX25" i="8"/>
  <c r="AU25" i="8"/>
  <c r="AC74" i="8"/>
  <c r="AC70" i="8"/>
  <c r="BT25" i="8"/>
  <c r="BR25" i="8"/>
  <c r="AC71" i="8"/>
  <c r="AC73" i="8"/>
  <c r="BU25" i="8"/>
  <c r="AC75" i="8"/>
  <c r="BS25" i="8"/>
  <c r="AC72" i="8"/>
  <c r="BV25" i="8"/>
  <c r="BW25" i="8"/>
  <c r="AC98" i="8"/>
  <c r="AC94" i="8"/>
  <c r="CR25" i="8"/>
  <c r="CP25" i="8"/>
  <c r="AC95" i="8"/>
  <c r="CQ25" i="8"/>
  <c r="AC97" i="8"/>
  <c r="CS25" i="8"/>
  <c r="AC99" i="8"/>
  <c r="CU25" i="8"/>
  <c r="AC96" i="8"/>
  <c r="CT25" i="8"/>
  <c r="B50" i="8"/>
  <c r="C50" i="8" s="1"/>
  <c r="B46" i="8"/>
  <c r="C46" i="8" s="1"/>
  <c r="B42" i="8"/>
  <c r="C42" i="8" s="1"/>
  <c r="B38" i="8"/>
  <c r="C38" i="8" s="1"/>
  <c r="B34" i="8"/>
  <c r="C34" i="8" s="1"/>
  <c r="P25" i="8"/>
  <c r="B53" i="8" s="1"/>
  <c r="C53" i="8" s="1"/>
  <c r="E78" i="7"/>
  <c r="S4" i="8"/>
  <c r="K78" i="7"/>
  <c r="G78" i="7"/>
  <c r="C78" i="7"/>
  <c r="J78" i="7"/>
  <c r="F78" i="7"/>
  <c r="B78" i="7"/>
  <c r="M78" i="7"/>
  <c r="E96" i="2" l="1"/>
  <c r="B81" i="2"/>
  <c r="C81" i="2"/>
  <c r="D81" i="2"/>
  <c r="E81" i="2"/>
  <c r="F81" i="2"/>
  <c r="G81" i="2"/>
  <c r="H81" i="2"/>
  <c r="I81" i="2"/>
  <c r="J81" i="2"/>
  <c r="K81" i="2"/>
  <c r="L81" i="2"/>
  <c r="M81" i="2"/>
  <c r="B82" i="2"/>
  <c r="C82" i="2"/>
  <c r="D82" i="2"/>
  <c r="E82" i="2"/>
  <c r="F82" i="2"/>
  <c r="G82" i="2"/>
  <c r="H82" i="2"/>
  <c r="I82" i="2"/>
  <c r="J82" i="2"/>
  <c r="K82" i="2"/>
  <c r="L82" i="2"/>
  <c r="M82" i="2"/>
  <c r="B83" i="2"/>
  <c r="C83" i="2"/>
  <c r="D83" i="2"/>
  <c r="E83" i="2"/>
  <c r="F83" i="2"/>
  <c r="G83" i="2"/>
  <c r="H83" i="2"/>
  <c r="I83" i="2"/>
  <c r="J83" i="2"/>
  <c r="K83" i="2"/>
  <c r="L83" i="2"/>
  <c r="M83" i="2"/>
  <c r="B84" i="2"/>
  <c r="C84" i="2"/>
  <c r="D84" i="2"/>
  <c r="E84" i="2"/>
  <c r="F84" i="2"/>
  <c r="G84" i="2"/>
  <c r="H84" i="2"/>
  <c r="I84" i="2"/>
  <c r="J84" i="2"/>
  <c r="K84" i="2"/>
  <c r="L84" i="2"/>
  <c r="M84" i="2"/>
  <c r="B85" i="2"/>
  <c r="C85" i="2"/>
  <c r="D85" i="2"/>
  <c r="E85" i="2"/>
  <c r="F85" i="2"/>
  <c r="G85" i="2"/>
  <c r="H85" i="2"/>
  <c r="I85" i="2"/>
  <c r="J85" i="2"/>
  <c r="K85" i="2"/>
  <c r="L85" i="2"/>
  <c r="M85" i="2"/>
  <c r="B86" i="2"/>
  <c r="C86" i="2"/>
  <c r="D86" i="2"/>
  <c r="E86" i="2"/>
  <c r="F86" i="2"/>
  <c r="G86" i="2"/>
  <c r="H86" i="2"/>
  <c r="I86" i="2"/>
  <c r="J86" i="2"/>
  <c r="K86" i="2"/>
  <c r="L86" i="2"/>
  <c r="M86" i="2"/>
  <c r="B87" i="2"/>
  <c r="C87" i="2"/>
  <c r="D87" i="2"/>
  <c r="E87" i="2"/>
  <c r="F87" i="2"/>
  <c r="G87" i="2"/>
  <c r="H87" i="2"/>
  <c r="I87" i="2"/>
  <c r="J87" i="2"/>
  <c r="K87" i="2"/>
  <c r="L87" i="2"/>
  <c r="M87" i="2"/>
  <c r="B88" i="2"/>
  <c r="C88" i="2"/>
  <c r="D88" i="2"/>
  <c r="E88" i="2"/>
  <c r="F88" i="2"/>
  <c r="G88" i="2"/>
  <c r="H88" i="2"/>
  <c r="I88" i="2"/>
  <c r="J88" i="2"/>
  <c r="K88" i="2"/>
  <c r="L88" i="2"/>
  <c r="M88" i="2"/>
  <c r="B89" i="2"/>
  <c r="C89" i="2"/>
  <c r="D89" i="2"/>
  <c r="E89" i="2"/>
  <c r="F89" i="2"/>
  <c r="G89" i="2"/>
  <c r="H89" i="2"/>
  <c r="I89" i="2"/>
  <c r="J89" i="2"/>
  <c r="K89" i="2"/>
  <c r="L89" i="2"/>
  <c r="M89" i="2"/>
  <c r="B90" i="2"/>
  <c r="C90" i="2"/>
  <c r="D90" i="2"/>
  <c r="E90" i="2"/>
  <c r="F90" i="2"/>
  <c r="G90" i="2"/>
  <c r="H90" i="2"/>
  <c r="I90" i="2"/>
  <c r="J90" i="2"/>
  <c r="K90" i="2"/>
  <c r="L90" i="2"/>
  <c r="M90" i="2"/>
  <c r="B91" i="2"/>
  <c r="C91" i="2"/>
  <c r="D91" i="2"/>
  <c r="E91" i="2"/>
  <c r="F91" i="2"/>
  <c r="G91" i="2"/>
  <c r="H91" i="2"/>
  <c r="I91" i="2"/>
  <c r="J91" i="2"/>
  <c r="K91" i="2"/>
  <c r="L91" i="2"/>
  <c r="M91" i="2"/>
  <c r="B92" i="2"/>
  <c r="C92" i="2"/>
  <c r="D92" i="2"/>
  <c r="F92" i="2"/>
  <c r="G92" i="2"/>
  <c r="H92" i="2"/>
  <c r="I92" i="2"/>
  <c r="J92" i="2"/>
  <c r="K92" i="2"/>
  <c r="L92" i="2"/>
  <c r="M92" i="2"/>
  <c r="B93" i="2"/>
  <c r="C93" i="2"/>
  <c r="D93" i="2"/>
  <c r="F93" i="2"/>
  <c r="G93" i="2"/>
  <c r="H93" i="2"/>
  <c r="I93" i="2"/>
  <c r="J93" i="2"/>
  <c r="K93" i="2"/>
  <c r="L93" i="2"/>
  <c r="M93" i="2"/>
  <c r="B94" i="2"/>
  <c r="C94" i="2"/>
  <c r="D94" i="2"/>
  <c r="E94" i="2"/>
  <c r="F94" i="2"/>
  <c r="G94" i="2"/>
  <c r="H94" i="2"/>
  <c r="I94" i="2"/>
  <c r="J94" i="2"/>
  <c r="K94" i="2"/>
  <c r="L94" i="2"/>
  <c r="M94" i="2"/>
  <c r="B95" i="2"/>
  <c r="C95" i="2"/>
  <c r="D95" i="2"/>
  <c r="E95" i="2"/>
  <c r="F95" i="2"/>
  <c r="G95" i="2"/>
  <c r="H95" i="2"/>
  <c r="I95" i="2"/>
  <c r="J95" i="2"/>
  <c r="K95" i="2"/>
  <c r="L95" i="2"/>
  <c r="M95" i="2"/>
  <c r="B96" i="2"/>
  <c r="C96" i="2"/>
  <c r="D96" i="2"/>
  <c r="F96" i="2"/>
  <c r="G96" i="2"/>
  <c r="H96" i="2"/>
  <c r="I96" i="2"/>
  <c r="J96" i="2"/>
  <c r="K96" i="2"/>
  <c r="L96" i="2"/>
  <c r="M96" i="2"/>
  <c r="B97" i="2"/>
  <c r="C97" i="2"/>
  <c r="D97" i="2"/>
  <c r="E97" i="2"/>
  <c r="F97" i="2"/>
  <c r="G97" i="2"/>
  <c r="H97" i="2"/>
  <c r="I97" i="2"/>
  <c r="J97" i="2"/>
  <c r="K97" i="2"/>
  <c r="L97" i="2"/>
  <c r="M97" i="2"/>
  <c r="B98" i="2"/>
  <c r="C98" i="2"/>
  <c r="D98" i="2"/>
  <c r="E98" i="2"/>
  <c r="F98" i="2"/>
  <c r="G98" i="2"/>
  <c r="H98" i="2"/>
  <c r="I98" i="2"/>
  <c r="J98" i="2"/>
  <c r="K98" i="2"/>
  <c r="L98" i="2"/>
  <c r="M98" i="2"/>
  <c r="B99" i="2"/>
  <c r="C99" i="2"/>
  <c r="D99" i="2"/>
  <c r="E99" i="2"/>
  <c r="F99" i="2"/>
  <c r="G99" i="2"/>
  <c r="H99" i="2"/>
  <c r="I99" i="2"/>
  <c r="J99" i="2"/>
  <c r="K99" i="2"/>
  <c r="L99" i="2"/>
  <c r="M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C80" i="2"/>
  <c r="D80" i="2"/>
  <c r="E80" i="2"/>
  <c r="F80" i="2"/>
  <c r="G80" i="2"/>
  <c r="H80" i="2"/>
  <c r="I80" i="2"/>
  <c r="J80" i="2"/>
  <c r="K80" i="2"/>
  <c r="L80" i="2"/>
  <c r="M80" i="2"/>
  <c r="C25" i="2"/>
  <c r="D25" i="2"/>
  <c r="E25" i="2"/>
  <c r="F25" i="2"/>
  <c r="G25" i="2"/>
  <c r="H25" i="2"/>
  <c r="I25" i="2"/>
  <c r="J25" i="2"/>
  <c r="K25" i="2"/>
  <c r="L25" i="2"/>
  <c r="M25" i="2"/>
  <c r="B25" i="2"/>
  <c r="N25" i="2" s="1"/>
  <c r="C56" i="2"/>
  <c r="D56" i="2"/>
  <c r="E56" i="2"/>
  <c r="F56" i="2"/>
  <c r="G56" i="2"/>
  <c r="H56" i="2"/>
  <c r="I56" i="2"/>
  <c r="J56" i="2"/>
  <c r="K56" i="2"/>
  <c r="L56" i="2"/>
  <c r="M56" i="2"/>
  <c r="C57" i="2"/>
  <c r="D57" i="2"/>
  <c r="E57" i="2"/>
  <c r="F57" i="2"/>
  <c r="G57" i="2"/>
  <c r="H57" i="2"/>
  <c r="I57" i="2"/>
  <c r="J57" i="2"/>
  <c r="K57" i="2"/>
  <c r="L57" i="2"/>
  <c r="M57" i="2"/>
  <c r="C58" i="2"/>
  <c r="D58" i="2"/>
  <c r="E58" i="2"/>
  <c r="F58" i="2"/>
  <c r="G58" i="2"/>
  <c r="H58" i="2"/>
  <c r="I58" i="2"/>
  <c r="J58" i="2"/>
  <c r="K58" i="2"/>
  <c r="L58" i="2"/>
  <c r="M58" i="2"/>
  <c r="C59" i="2"/>
  <c r="D59" i="2"/>
  <c r="E59" i="2"/>
  <c r="F59" i="2"/>
  <c r="G59" i="2"/>
  <c r="H59" i="2"/>
  <c r="I59" i="2"/>
  <c r="J59" i="2"/>
  <c r="K59" i="2"/>
  <c r="L59" i="2"/>
  <c r="M59" i="2"/>
  <c r="C60" i="2"/>
  <c r="D60" i="2"/>
  <c r="E60" i="2"/>
  <c r="F60" i="2"/>
  <c r="G60" i="2"/>
  <c r="H60" i="2"/>
  <c r="I60" i="2"/>
  <c r="J60" i="2"/>
  <c r="K60" i="2"/>
  <c r="L60" i="2"/>
  <c r="M60" i="2"/>
  <c r="C61" i="2"/>
  <c r="D61" i="2"/>
  <c r="E61" i="2"/>
  <c r="F61" i="2"/>
  <c r="G61" i="2"/>
  <c r="H61" i="2"/>
  <c r="I61" i="2"/>
  <c r="J61" i="2"/>
  <c r="K61" i="2"/>
  <c r="L61" i="2"/>
  <c r="M61" i="2"/>
  <c r="C62" i="2"/>
  <c r="D62" i="2"/>
  <c r="E62" i="2"/>
  <c r="F62" i="2"/>
  <c r="G62" i="2"/>
  <c r="H62" i="2"/>
  <c r="I62" i="2"/>
  <c r="J62" i="2"/>
  <c r="K62" i="2"/>
  <c r="L62" i="2"/>
  <c r="M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C65" i="2"/>
  <c r="D65" i="2"/>
  <c r="E65" i="2"/>
  <c r="F65" i="2"/>
  <c r="G65" i="2"/>
  <c r="H65" i="2"/>
  <c r="I65" i="2"/>
  <c r="J65" i="2"/>
  <c r="K65" i="2"/>
  <c r="L65" i="2"/>
  <c r="M65" i="2"/>
  <c r="C66" i="2"/>
  <c r="D66" i="2"/>
  <c r="E66" i="2"/>
  <c r="F66" i="2"/>
  <c r="G66" i="2"/>
  <c r="H66" i="2"/>
  <c r="I66" i="2"/>
  <c r="J66" i="2"/>
  <c r="K66" i="2"/>
  <c r="L66" i="2"/>
  <c r="M66" i="2"/>
  <c r="C67" i="2"/>
  <c r="D67" i="2"/>
  <c r="E67" i="2"/>
  <c r="F67" i="2"/>
  <c r="G67" i="2"/>
  <c r="H67" i="2"/>
  <c r="I67" i="2"/>
  <c r="J67" i="2"/>
  <c r="K67" i="2"/>
  <c r="L67" i="2"/>
  <c r="M67" i="2"/>
  <c r="C68" i="2"/>
  <c r="D68" i="2"/>
  <c r="E68" i="2"/>
  <c r="F68" i="2"/>
  <c r="G68" i="2"/>
  <c r="H68" i="2"/>
  <c r="I68" i="2"/>
  <c r="J68" i="2"/>
  <c r="K68" i="2"/>
  <c r="L68" i="2"/>
  <c r="M68" i="2"/>
  <c r="C69" i="2"/>
  <c r="D69" i="2"/>
  <c r="E69" i="2"/>
  <c r="F69" i="2"/>
  <c r="G69" i="2"/>
  <c r="H69" i="2"/>
  <c r="I69" i="2"/>
  <c r="J69" i="2"/>
  <c r="K69" i="2"/>
  <c r="L69" i="2"/>
  <c r="M69" i="2"/>
  <c r="C70" i="2"/>
  <c r="D70" i="2"/>
  <c r="E70" i="2"/>
  <c r="F70" i="2"/>
  <c r="G70" i="2"/>
  <c r="H70" i="2"/>
  <c r="I70" i="2"/>
  <c r="J70" i="2"/>
  <c r="K70" i="2"/>
  <c r="L70" i="2"/>
  <c r="M70" i="2"/>
  <c r="C71" i="2"/>
  <c r="D71" i="2"/>
  <c r="E71" i="2"/>
  <c r="F71" i="2"/>
  <c r="G71" i="2"/>
  <c r="H71" i="2"/>
  <c r="I71" i="2"/>
  <c r="J71" i="2"/>
  <c r="K71" i="2"/>
  <c r="L71" i="2"/>
  <c r="M71" i="2"/>
  <c r="C72" i="2"/>
  <c r="D72" i="2"/>
  <c r="E72" i="2"/>
  <c r="F72" i="2"/>
  <c r="G72" i="2"/>
  <c r="H72" i="2"/>
  <c r="I72" i="2"/>
  <c r="J72" i="2"/>
  <c r="K72" i="2"/>
  <c r="L72" i="2"/>
  <c r="M72" i="2"/>
  <c r="C73" i="2"/>
  <c r="D73" i="2"/>
  <c r="E73" i="2"/>
  <c r="F73" i="2"/>
  <c r="G73" i="2"/>
  <c r="H73" i="2"/>
  <c r="I73" i="2"/>
  <c r="J73" i="2"/>
  <c r="K73" i="2"/>
  <c r="L73" i="2"/>
  <c r="M73" i="2"/>
  <c r="C74" i="2"/>
  <c r="D74" i="2"/>
  <c r="E74" i="2"/>
  <c r="F74" i="2"/>
  <c r="G74" i="2"/>
  <c r="H74" i="2"/>
  <c r="I74" i="2"/>
  <c r="J74" i="2"/>
  <c r="K74" i="2"/>
  <c r="L74" i="2"/>
  <c r="M74" i="2"/>
  <c r="C75" i="2"/>
  <c r="D75" i="2"/>
  <c r="E75" i="2"/>
  <c r="F75" i="2"/>
  <c r="G75" i="2"/>
  <c r="H75" i="2"/>
  <c r="I75" i="2"/>
  <c r="J75" i="2"/>
  <c r="K75" i="2"/>
  <c r="L75" i="2"/>
  <c r="M75" i="2"/>
  <c r="C55" i="2"/>
  <c r="D55" i="2"/>
  <c r="E55" i="2"/>
  <c r="F55" i="2"/>
  <c r="G55" i="2"/>
  <c r="H55" i="2"/>
  <c r="I55" i="2"/>
  <c r="J55" i="2"/>
  <c r="K55" i="2"/>
  <c r="L55" i="2"/>
  <c r="M55" i="2"/>
  <c r="B7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55" i="2"/>
  <c r="E103" i="2" l="1"/>
  <c r="F105" i="2" s="1"/>
  <c r="E109" i="2" s="1"/>
  <c r="E110" i="2" s="1"/>
  <c r="C24" i="10" l="1"/>
</calcChain>
</file>

<file path=xl/sharedStrings.xml><?xml version="1.0" encoding="utf-8"?>
<sst xmlns="http://schemas.openxmlformats.org/spreadsheetml/2006/main" count="696" uniqueCount="198">
  <si>
    <r>
      <rPr>
        <b/>
        <sz val="10"/>
        <rFont val="Arial"/>
        <family val="2"/>
      </rPr>
      <t>District</t>
    </r>
  </si>
  <si>
    <r>
      <rPr>
        <b/>
        <sz val="10"/>
        <rFont val="Arial"/>
        <family val="2"/>
      </rPr>
      <t>Exhibit 2</t>
    </r>
  </si>
  <si>
    <r>
      <rPr>
        <b/>
        <sz val="10"/>
        <rFont val="Arial"/>
        <family val="2"/>
      </rPr>
      <t>MONTHLY DEMAND FOR ADSL MODEMS IN 2006</t>
    </r>
  </si>
  <si>
    <r>
      <rPr>
        <b/>
        <sz val="8"/>
        <rFont val="Arial"/>
        <family val="2"/>
      </rPr>
      <t>Jan.</t>
    </r>
  </si>
  <si>
    <r>
      <rPr>
        <b/>
        <sz val="8"/>
        <rFont val="Arial"/>
        <family val="2"/>
      </rPr>
      <t>Feb.</t>
    </r>
  </si>
  <si>
    <r>
      <rPr>
        <b/>
        <sz val="8"/>
        <rFont val="Arial"/>
        <family val="2"/>
      </rPr>
      <t>Mar.</t>
    </r>
  </si>
  <si>
    <r>
      <rPr>
        <b/>
        <sz val="8"/>
        <rFont val="Arial"/>
        <family val="2"/>
      </rPr>
      <t>Apr.</t>
    </r>
  </si>
  <si>
    <r>
      <rPr>
        <b/>
        <sz val="8"/>
        <rFont val="Arial"/>
        <family val="2"/>
      </rPr>
      <t>May</t>
    </r>
  </si>
  <si>
    <r>
      <rPr>
        <b/>
        <sz val="8"/>
        <rFont val="Arial"/>
        <family val="2"/>
      </rPr>
      <t>June</t>
    </r>
  </si>
  <si>
    <r>
      <rPr>
        <b/>
        <sz val="8"/>
        <rFont val="Arial"/>
        <family val="2"/>
      </rPr>
      <t>July</t>
    </r>
  </si>
  <si>
    <r>
      <rPr>
        <b/>
        <sz val="8"/>
        <rFont val="Arial"/>
        <family val="2"/>
      </rPr>
      <t>August</t>
    </r>
  </si>
  <si>
    <r>
      <rPr>
        <b/>
        <sz val="8"/>
        <rFont val="Arial"/>
        <family val="2"/>
      </rPr>
      <t>Sept.</t>
    </r>
  </si>
  <si>
    <r>
      <rPr>
        <b/>
        <sz val="8"/>
        <rFont val="Arial"/>
        <family val="2"/>
      </rPr>
      <t>Oct.</t>
    </r>
  </si>
  <si>
    <r>
      <rPr>
        <b/>
        <sz val="8"/>
        <rFont val="Arial"/>
        <family val="2"/>
      </rPr>
      <t>Nov.</t>
    </r>
  </si>
  <si>
    <r>
      <rPr>
        <b/>
        <sz val="8"/>
        <rFont val="Arial"/>
        <family val="2"/>
      </rPr>
      <t>Dec.</t>
    </r>
  </si>
  <si>
    <r>
      <rPr>
        <b/>
        <sz val="8"/>
        <rFont val="Arial"/>
        <family val="2"/>
      </rPr>
      <t>Aba</t>
    </r>
  </si>
  <si>
    <r>
      <rPr>
        <b/>
        <sz val="8"/>
        <rFont val="Arial"/>
        <family val="2"/>
      </rPr>
      <t>Bazhong</t>
    </r>
  </si>
  <si>
    <r>
      <rPr>
        <b/>
        <sz val="8"/>
        <rFont val="Arial"/>
        <family val="2"/>
      </rPr>
      <t>Chengdu</t>
    </r>
  </si>
  <si>
    <r>
      <rPr>
        <b/>
        <sz val="8"/>
        <rFont val="Arial"/>
        <family val="2"/>
      </rPr>
      <t>Dazhou</t>
    </r>
  </si>
  <si>
    <r>
      <rPr>
        <b/>
        <sz val="8"/>
        <rFont val="Arial"/>
        <family val="2"/>
      </rPr>
      <t>Deyang</t>
    </r>
  </si>
  <si>
    <r>
      <rPr>
        <b/>
        <sz val="8"/>
        <rFont val="Arial"/>
        <family val="2"/>
      </rPr>
      <t>Ganzi</t>
    </r>
  </si>
  <si>
    <r>
      <rPr>
        <b/>
        <sz val="8"/>
        <rFont val="Arial"/>
        <family val="2"/>
      </rPr>
      <t>Guang’an</t>
    </r>
  </si>
  <si>
    <r>
      <rPr>
        <b/>
        <sz val="8"/>
        <rFont val="Arial"/>
        <family val="2"/>
      </rPr>
      <t>Guangyuan</t>
    </r>
  </si>
  <si>
    <r>
      <rPr>
        <b/>
        <sz val="8"/>
        <rFont val="Arial"/>
        <family val="2"/>
      </rPr>
      <t>Leshan</t>
    </r>
  </si>
  <si>
    <r>
      <rPr>
        <b/>
        <sz val="8"/>
        <rFont val="Arial"/>
        <family val="2"/>
      </rPr>
      <t>Liangshan</t>
    </r>
  </si>
  <si>
    <r>
      <rPr>
        <b/>
        <sz val="8"/>
        <rFont val="Arial"/>
        <family val="2"/>
      </rPr>
      <t>Luzhou</t>
    </r>
  </si>
  <si>
    <r>
      <rPr>
        <b/>
        <sz val="8"/>
        <rFont val="Arial"/>
        <family val="2"/>
      </rPr>
      <t>Meishan</t>
    </r>
  </si>
  <si>
    <r>
      <rPr>
        <b/>
        <sz val="8"/>
        <rFont val="Arial"/>
        <family val="2"/>
      </rPr>
      <t>Mianyang</t>
    </r>
  </si>
  <si>
    <r>
      <rPr>
        <b/>
        <sz val="8"/>
        <rFont val="Arial"/>
        <family val="2"/>
      </rPr>
      <t>Neijiang</t>
    </r>
  </si>
  <si>
    <r>
      <rPr>
        <b/>
        <sz val="8"/>
        <rFont val="Arial"/>
        <family val="2"/>
      </rPr>
      <t>Nanchong</t>
    </r>
  </si>
  <si>
    <r>
      <rPr>
        <b/>
        <sz val="8"/>
        <rFont val="Arial"/>
        <family val="2"/>
      </rPr>
      <t>Panzhihua</t>
    </r>
  </si>
  <si>
    <r>
      <rPr>
        <b/>
        <sz val="8"/>
        <rFont val="Arial"/>
        <family val="2"/>
      </rPr>
      <t>Suining</t>
    </r>
  </si>
  <si>
    <r>
      <rPr>
        <b/>
        <sz val="8"/>
        <rFont val="Arial"/>
        <family val="2"/>
      </rPr>
      <t>Ya’an</t>
    </r>
  </si>
  <si>
    <r>
      <rPr>
        <b/>
        <sz val="8"/>
        <rFont val="Arial"/>
        <family val="2"/>
      </rPr>
      <t>Yibin</t>
    </r>
  </si>
  <si>
    <r>
      <rPr>
        <b/>
        <sz val="8"/>
        <rFont val="Arial"/>
        <family val="2"/>
      </rPr>
      <t>Ziyang</t>
    </r>
  </si>
  <si>
    <r>
      <rPr>
        <b/>
        <sz val="8"/>
        <rFont val="Arial"/>
        <family val="2"/>
      </rPr>
      <t>Zigong</t>
    </r>
  </si>
  <si>
    <r>
      <rPr>
        <b/>
        <sz val="10"/>
        <rFont val="Arial"/>
        <family val="2"/>
      </rPr>
      <t>Exhibit 4</t>
    </r>
  </si>
  <si>
    <r>
      <rPr>
        <b/>
        <sz val="10"/>
        <rFont val="Arial"/>
        <family val="2"/>
      </rPr>
      <t>THE LEAD TIME OF WENJIANG CENTRAL WAREHOUSE TO EACH DISTRICT</t>
    </r>
  </si>
  <si>
    <r>
      <rPr>
        <b/>
        <sz val="10"/>
        <rFont val="Arial"/>
        <family val="2"/>
      </rPr>
      <t>Number of days</t>
    </r>
  </si>
  <si>
    <r>
      <rPr>
        <sz val="10"/>
        <rFont val="Arial"/>
        <family val="2"/>
      </rPr>
      <t>Chengdu, Deyang, Guang’an, Leshan, Luzhou</t>
    </r>
    <r>
      <rPr>
        <sz val="10"/>
        <rFont val="AoyagiKouzanFontT"/>
      </rPr>
      <t>，</t>
    </r>
    <r>
      <rPr>
        <sz val="10"/>
        <rFont val="Arial"/>
        <family val="2"/>
      </rPr>
      <t xml:space="preserve">Meishan, Mianyang,
</t>
    </r>
    <r>
      <rPr>
        <sz val="10"/>
        <rFont val="Arial"/>
        <family val="2"/>
      </rPr>
      <t>Neijiang, Nanchong, Suining, Ya’an, Yibin</t>
    </r>
    <r>
      <rPr>
        <sz val="10"/>
        <rFont val="AoyagiKouzanFontT"/>
      </rPr>
      <t>，</t>
    </r>
    <r>
      <rPr>
        <sz val="10"/>
        <rFont val="Arial"/>
        <family val="2"/>
      </rPr>
      <t>Ziyang, Zigong</t>
    </r>
  </si>
  <si>
    <r>
      <rPr>
        <sz val="10"/>
        <rFont val="Arial"/>
        <family val="2"/>
      </rPr>
      <t>Bazhong, Dazhou, Guangyuan</t>
    </r>
  </si>
  <si>
    <r>
      <rPr>
        <sz val="10"/>
        <rFont val="Arial"/>
        <family val="2"/>
      </rPr>
      <t>Aba, Ganzi, Liangshan, Panzhihua</t>
    </r>
  </si>
  <si>
    <r>
      <rPr>
        <b/>
        <sz val="10"/>
        <rFont val="Arial"/>
        <family val="2"/>
      </rPr>
      <t>Exhibit 5</t>
    </r>
  </si>
  <si>
    <r>
      <rPr>
        <b/>
        <sz val="10"/>
        <rFont val="Arial"/>
        <family val="2"/>
      </rPr>
      <t>COST OF DISTRIBUTION FROM WENJIANG CENTRAL WAREHOUSE</t>
    </r>
  </si>
  <si>
    <r>
      <rPr>
        <b/>
        <sz val="10"/>
        <rFont val="Arial"/>
        <family val="2"/>
      </rPr>
      <t>Route</t>
    </r>
  </si>
  <si>
    <r>
      <rPr>
        <b/>
        <sz val="10"/>
        <rFont val="Arial"/>
        <family val="2"/>
      </rPr>
      <t>Carload freight</t>
    </r>
  </si>
  <si>
    <r>
      <rPr>
        <b/>
        <sz val="10"/>
        <rFont val="Arial"/>
        <family val="2"/>
      </rPr>
      <t>Less-than- carload freight</t>
    </r>
  </si>
  <si>
    <r>
      <rPr>
        <b/>
        <sz val="10"/>
        <rFont val="Arial"/>
        <family val="2"/>
      </rPr>
      <t>3 tons (¥/T)</t>
    </r>
  </si>
  <si>
    <r>
      <rPr>
        <b/>
        <sz val="10"/>
        <rFont val="Arial"/>
        <family val="2"/>
      </rPr>
      <t>5 tons (¥/T)</t>
    </r>
  </si>
  <si>
    <r>
      <rPr>
        <b/>
        <sz val="10"/>
        <rFont val="Arial"/>
        <family val="2"/>
      </rPr>
      <t>Over 8 tons (¥/T)</t>
    </r>
  </si>
  <si>
    <r>
      <rPr>
        <b/>
        <sz val="10"/>
        <rFont val="Arial"/>
        <family val="2"/>
      </rPr>
      <t>(¥/kg)</t>
    </r>
  </si>
  <si>
    <r>
      <rPr>
        <sz val="10"/>
        <rFont val="Arial"/>
        <family val="2"/>
      </rPr>
      <t>Chengdu-Ziyang</t>
    </r>
  </si>
  <si>
    <r>
      <rPr>
        <sz val="10"/>
        <rFont val="Arial"/>
        <family val="2"/>
      </rPr>
      <t>Chengdu-Neijiang</t>
    </r>
  </si>
  <si>
    <r>
      <rPr>
        <sz val="10"/>
        <rFont val="Arial"/>
        <family val="2"/>
      </rPr>
      <t>Chengdu-Zigong</t>
    </r>
  </si>
  <si>
    <r>
      <rPr>
        <sz val="10"/>
        <rFont val="Arial"/>
        <family val="2"/>
      </rPr>
      <t>Chengdu-Yibin</t>
    </r>
  </si>
  <si>
    <r>
      <rPr>
        <sz val="10"/>
        <rFont val="Arial"/>
        <family val="2"/>
      </rPr>
      <t>Chengdu-Luzhou</t>
    </r>
  </si>
  <si>
    <r>
      <rPr>
        <sz val="10"/>
        <rFont val="Arial"/>
        <family val="2"/>
      </rPr>
      <t>Chengdu-Guang’an</t>
    </r>
  </si>
  <si>
    <r>
      <rPr>
        <sz val="10"/>
        <rFont val="Arial"/>
        <family val="2"/>
      </rPr>
      <t>Chengdu-Nanchong</t>
    </r>
  </si>
  <si>
    <r>
      <rPr>
        <sz val="10"/>
        <rFont val="Arial"/>
        <family val="2"/>
      </rPr>
      <t>Chengdu-Dazhou</t>
    </r>
  </si>
  <si>
    <r>
      <rPr>
        <sz val="10"/>
        <rFont val="Arial"/>
        <family val="2"/>
      </rPr>
      <t>Chengdu-Suining</t>
    </r>
  </si>
  <si>
    <r>
      <rPr>
        <sz val="10"/>
        <rFont val="Arial"/>
        <family val="2"/>
      </rPr>
      <t>Chengdu-Bazhong</t>
    </r>
  </si>
  <si>
    <r>
      <rPr>
        <sz val="10"/>
        <rFont val="Arial"/>
        <family val="2"/>
      </rPr>
      <t>Chengdu-Guangyuan</t>
    </r>
  </si>
  <si>
    <r>
      <rPr>
        <sz val="10"/>
        <rFont val="Arial"/>
        <family val="2"/>
      </rPr>
      <t>Chengdu-Mianyang</t>
    </r>
  </si>
  <si>
    <r>
      <rPr>
        <sz val="10"/>
        <rFont val="Arial"/>
        <family val="2"/>
      </rPr>
      <t>Chengdu-Deyang</t>
    </r>
  </si>
  <si>
    <r>
      <rPr>
        <sz val="10"/>
        <rFont val="Arial"/>
        <family val="2"/>
      </rPr>
      <t>Chengdu-Aba</t>
    </r>
  </si>
  <si>
    <r>
      <rPr>
        <sz val="10"/>
        <rFont val="Arial"/>
        <family val="2"/>
      </rPr>
      <t>Chengdu-Ya’an</t>
    </r>
  </si>
  <si>
    <r>
      <rPr>
        <sz val="10"/>
        <rFont val="Arial"/>
        <family val="2"/>
      </rPr>
      <t>Chengdu-Liangshan</t>
    </r>
  </si>
  <si>
    <r>
      <rPr>
        <sz val="10"/>
        <rFont val="Arial"/>
        <family val="2"/>
      </rPr>
      <t>Chengdu-Panzhihua</t>
    </r>
  </si>
  <si>
    <r>
      <rPr>
        <sz val="10"/>
        <rFont val="Arial"/>
        <family val="2"/>
      </rPr>
      <t>Chengdu-Meishan</t>
    </r>
  </si>
  <si>
    <r>
      <rPr>
        <sz val="10"/>
        <rFont val="Arial"/>
        <family val="2"/>
      </rPr>
      <t>Chengdu-Leshan</t>
    </r>
  </si>
  <si>
    <r>
      <rPr>
        <sz val="10"/>
        <rFont val="Arial"/>
        <family val="2"/>
      </rPr>
      <t>Chengdu-Ganzi</t>
    </r>
  </si>
  <si>
    <r>
      <rPr>
        <b/>
        <sz val="10"/>
        <rFont val="Arial"/>
        <family val="2"/>
      </rPr>
      <t>Exhibit 7</t>
    </r>
  </si>
  <si>
    <r>
      <rPr>
        <b/>
        <sz val="10"/>
        <rFont val="Arial"/>
        <family val="2"/>
      </rPr>
      <t>THE TOTAL FLOOR SPACE OF WAREHOUSES OF DIFFERENT SUB-BRANCH COMPANIES</t>
    </r>
  </si>
  <si>
    <r>
      <rPr>
        <b/>
        <sz val="9"/>
        <rFont val="Arial"/>
        <family val="2"/>
      </rPr>
      <t>District</t>
    </r>
  </si>
  <si>
    <r>
      <rPr>
        <b/>
        <sz val="9"/>
        <rFont val="Arial"/>
        <family val="2"/>
      </rPr>
      <t>Total floor space of warehouse (sq.m.)</t>
    </r>
  </si>
  <si>
    <r>
      <rPr>
        <sz val="9"/>
        <rFont val="Arial"/>
        <family val="2"/>
      </rPr>
      <t>Chengdu</t>
    </r>
  </si>
  <si>
    <r>
      <rPr>
        <sz val="9"/>
        <rFont val="Arial"/>
        <family val="2"/>
      </rPr>
      <t>Ziyang</t>
    </r>
  </si>
  <si>
    <r>
      <rPr>
        <sz val="9"/>
        <rFont val="Arial"/>
        <family val="2"/>
      </rPr>
      <t>Bazhong</t>
    </r>
  </si>
  <si>
    <r>
      <rPr>
        <sz val="9"/>
        <rFont val="Arial"/>
        <family val="2"/>
      </rPr>
      <t>Mianyang</t>
    </r>
  </si>
  <si>
    <r>
      <rPr>
        <sz val="9"/>
        <rFont val="Arial"/>
        <family val="2"/>
      </rPr>
      <t>Yibin</t>
    </r>
  </si>
  <si>
    <r>
      <rPr>
        <sz val="9"/>
        <rFont val="Arial"/>
        <family val="2"/>
      </rPr>
      <t>Guang’an</t>
    </r>
  </si>
  <si>
    <r>
      <rPr>
        <sz val="9"/>
        <rFont val="Arial"/>
        <family val="2"/>
      </rPr>
      <t>Deyang</t>
    </r>
  </si>
  <si>
    <r>
      <rPr>
        <sz val="9"/>
        <rFont val="Arial"/>
        <family val="2"/>
      </rPr>
      <t>Luzhou</t>
    </r>
  </si>
  <si>
    <r>
      <rPr>
        <sz val="9"/>
        <rFont val="Arial"/>
        <family val="2"/>
      </rPr>
      <t>Suining</t>
    </r>
  </si>
  <si>
    <r>
      <rPr>
        <sz val="9"/>
        <rFont val="Arial"/>
        <family val="2"/>
      </rPr>
      <t>Nanchong</t>
    </r>
  </si>
  <si>
    <r>
      <rPr>
        <sz val="9"/>
        <rFont val="Arial"/>
        <family val="2"/>
      </rPr>
      <t>Zigong</t>
    </r>
  </si>
  <si>
    <r>
      <rPr>
        <sz val="9"/>
        <rFont val="Arial"/>
        <family val="2"/>
      </rPr>
      <t>Dazhou</t>
    </r>
  </si>
  <si>
    <r>
      <rPr>
        <sz val="9"/>
        <rFont val="Arial"/>
        <family val="2"/>
      </rPr>
      <t>Neijiang</t>
    </r>
  </si>
  <si>
    <r>
      <rPr>
        <sz val="9"/>
        <rFont val="Arial"/>
        <family val="2"/>
      </rPr>
      <t>Panzhihua</t>
    </r>
  </si>
  <si>
    <r>
      <rPr>
        <sz val="9"/>
        <rFont val="Arial"/>
        <family val="2"/>
      </rPr>
      <t>Aba</t>
    </r>
  </si>
  <si>
    <r>
      <rPr>
        <sz val="9"/>
        <rFont val="Arial"/>
        <family val="2"/>
      </rPr>
      <t>Leshan</t>
    </r>
  </si>
  <si>
    <r>
      <rPr>
        <sz val="9"/>
        <rFont val="Arial"/>
        <family val="2"/>
      </rPr>
      <t>Ya’an</t>
    </r>
  </si>
  <si>
    <r>
      <rPr>
        <sz val="9"/>
        <rFont val="Arial"/>
        <family val="2"/>
      </rPr>
      <t>Liangshan</t>
    </r>
  </si>
  <si>
    <r>
      <rPr>
        <sz val="9"/>
        <rFont val="Arial"/>
        <family val="2"/>
      </rPr>
      <t>Meishan</t>
    </r>
  </si>
  <si>
    <r>
      <rPr>
        <sz val="9"/>
        <rFont val="Arial"/>
        <family val="2"/>
      </rPr>
      <t>Guangyuan</t>
    </r>
  </si>
  <si>
    <r>
      <rPr>
        <sz val="9"/>
        <rFont val="Arial"/>
        <family val="2"/>
      </rPr>
      <t>Ganzi</t>
    </r>
  </si>
  <si>
    <r>
      <rPr>
        <b/>
        <sz val="10"/>
        <rFont val="Arial"/>
        <family val="2"/>
      </rPr>
      <t>Exhibit 8</t>
    </r>
  </si>
  <si>
    <r>
      <rPr>
        <b/>
        <sz val="10"/>
        <rFont val="Arial"/>
        <family val="2"/>
      </rPr>
      <t>STANDARD WAREHOUSE RENT IN EACH CITY AND PREFECTURE IN SICHUAN</t>
    </r>
  </si>
  <si>
    <r>
      <rPr>
        <b/>
        <sz val="9"/>
        <rFont val="Arial"/>
        <family val="2"/>
      </rPr>
      <t>City class</t>
    </r>
  </si>
  <si>
    <r>
      <rPr>
        <b/>
        <sz val="9"/>
        <rFont val="Arial"/>
        <family val="2"/>
      </rPr>
      <t xml:space="preserve">Monthly standard warehouse
</t>
    </r>
    <r>
      <rPr>
        <b/>
        <sz val="9"/>
        <rFont val="Arial"/>
        <family val="2"/>
      </rPr>
      <t>rent</t>
    </r>
    <r>
      <rPr>
        <sz val="9"/>
        <rFont val="cwTeXFangSong"/>
        <family val="3"/>
      </rPr>
      <t>（</t>
    </r>
    <r>
      <rPr>
        <b/>
        <sz val="9"/>
        <rFont val="Arial"/>
        <family val="2"/>
      </rPr>
      <t>RMB/m</t>
    </r>
    <r>
      <rPr>
        <b/>
        <vertAlign val="superscript"/>
        <sz val="9"/>
        <rFont val="Arial"/>
        <family val="2"/>
      </rPr>
      <t>2</t>
    </r>
    <r>
      <rPr>
        <sz val="9"/>
        <rFont val="cwTeXFangSong"/>
        <family val="3"/>
      </rPr>
      <t>）</t>
    </r>
  </si>
  <si>
    <r>
      <rPr>
        <b/>
        <sz val="9"/>
        <rFont val="Arial"/>
        <family val="2"/>
      </rPr>
      <t>Class A cities</t>
    </r>
  </si>
  <si>
    <r>
      <rPr>
        <b/>
        <sz val="9"/>
        <rFont val="Arial"/>
        <family val="2"/>
      </rPr>
      <t>Class B cities</t>
    </r>
  </si>
  <si>
    <r>
      <rPr>
        <sz val="9"/>
        <rFont val="Arial"/>
        <family val="2"/>
      </rPr>
      <t>Cities except Chengdu, Aba, Ganzi and Liangshan</t>
    </r>
  </si>
  <si>
    <r>
      <rPr>
        <b/>
        <sz val="9"/>
        <rFont val="Arial"/>
        <family val="2"/>
      </rPr>
      <t>Class C cities</t>
    </r>
  </si>
  <si>
    <r>
      <rPr>
        <sz val="9"/>
        <rFont val="Arial"/>
        <family val="2"/>
      </rPr>
      <t>Aba, Ganzi, Liangshan</t>
    </r>
  </si>
  <si>
    <r>
      <rPr>
        <b/>
        <sz val="10"/>
        <rFont val="Arial"/>
        <family val="2"/>
      </rPr>
      <t>Exhibit 9</t>
    </r>
  </si>
  <si>
    <r>
      <rPr>
        <b/>
        <sz val="10"/>
        <rFont val="Arial"/>
        <family val="2"/>
      </rPr>
      <t>INVENTORY STATUS OF EACH SUB-BRANCH COMPANY AT THE BEGINNING OF EACH MONTH (JANUARY 2006 TO JANUARY 2007)</t>
    </r>
  </si>
  <si>
    <r>
      <rPr>
        <b/>
        <sz val="8"/>
        <rFont val="Arial"/>
        <family val="2"/>
      </rPr>
      <t>Aug.</t>
    </r>
  </si>
  <si>
    <r>
      <rPr>
        <sz val="8"/>
        <rFont val="Arial"/>
        <family val="2"/>
      </rPr>
      <t>1</t>
    </r>
    <r>
      <rPr>
        <i/>
        <sz val="8.5"/>
        <rFont val="Arial"/>
        <family val="2"/>
      </rPr>
      <t>,</t>
    </r>
    <r>
      <rPr>
        <sz val="8"/>
        <rFont val="Arial"/>
        <family val="2"/>
      </rPr>
      <t>250</t>
    </r>
  </si>
  <si>
    <t>Inventory levels after damand is realized per Month</t>
  </si>
  <si>
    <t>Jan.</t>
  </si>
  <si>
    <t>Feb.</t>
  </si>
  <si>
    <t>Mar.</t>
  </si>
  <si>
    <t>Apr.</t>
  </si>
  <si>
    <t>May</t>
  </si>
  <si>
    <t>June</t>
  </si>
  <si>
    <t>July</t>
  </si>
  <si>
    <t>August</t>
  </si>
  <si>
    <t>Sept.</t>
  </si>
  <si>
    <t>Oct.</t>
  </si>
  <si>
    <t>Nov.</t>
  </si>
  <si>
    <t>Dec.</t>
  </si>
  <si>
    <t>Aba</t>
  </si>
  <si>
    <t>Bazhong</t>
  </si>
  <si>
    <t>Chengdu</t>
  </si>
  <si>
    <t>Dazhou</t>
  </si>
  <si>
    <t>Deyang</t>
  </si>
  <si>
    <t>Ganzi</t>
  </si>
  <si>
    <t>Guang’an</t>
  </si>
  <si>
    <t>Guangyuan</t>
  </si>
  <si>
    <t>Leshan</t>
  </si>
  <si>
    <t>Liangshan</t>
  </si>
  <si>
    <t>Luzhou</t>
  </si>
  <si>
    <t>Meishan</t>
  </si>
  <si>
    <t>Mianyang</t>
  </si>
  <si>
    <t>Neijiang</t>
  </si>
  <si>
    <t>Nanchong</t>
  </si>
  <si>
    <t>Panzhihua</t>
  </si>
  <si>
    <t>Suining</t>
  </si>
  <si>
    <t>Ya’an</t>
  </si>
  <si>
    <t>Yibin</t>
  </si>
  <si>
    <t>Ziyang</t>
  </si>
  <si>
    <t>Zigong</t>
  </si>
  <si>
    <t>Aug.</t>
  </si>
  <si>
    <t>Total</t>
  </si>
  <si>
    <t>Order</t>
  </si>
  <si>
    <t>Demand</t>
  </si>
  <si>
    <t>Inventory</t>
  </si>
  <si>
    <t>diff</t>
  </si>
  <si>
    <t>Lead time</t>
  </si>
  <si>
    <t>Period</t>
  </si>
  <si>
    <t>MONTHLY DEMAND FOR per time periods of 5 days</t>
  </si>
  <si>
    <t>ORDER UP TO LEVEL (including safety stock)</t>
  </si>
  <si>
    <t>Mean</t>
  </si>
  <si>
    <t>For Normal Dist</t>
  </si>
  <si>
    <t>StdDev</t>
  </si>
  <si>
    <t>CF</t>
  </si>
  <si>
    <t>For Normal Dist (t=5, p=0.99)</t>
  </si>
  <si>
    <t>For Normal Dist (t=5, p=0.95)</t>
  </si>
  <si>
    <t>Average</t>
  </si>
  <si>
    <t>W sq m</t>
  </si>
  <si>
    <t>Price pr sq</t>
  </si>
  <si>
    <t>Unit Holding</t>
  </si>
  <si>
    <t>StDev</t>
  </si>
  <si>
    <t>Zscore</t>
  </si>
  <si>
    <t>Avg Safty stock</t>
  </si>
  <si>
    <t>Avg Dem</t>
  </si>
  <si>
    <t>Average Hold Cost</t>
  </si>
  <si>
    <t>Lead Time2</t>
  </si>
  <si>
    <t xml:space="preserve">Safety stock cost </t>
  </si>
  <si>
    <t>Safety stock Norma dis</t>
  </si>
  <si>
    <t>cost</t>
  </si>
  <si>
    <t>StDev 7</t>
  </si>
  <si>
    <t>StdDev days</t>
  </si>
  <si>
    <t>Lead time demandSS</t>
  </si>
  <si>
    <t xml:space="preserve">SS from code </t>
  </si>
  <si>
    <t>District</t>
  </si>
  <si>
    <t>Safety stock</t>
  </si>
  <si>
    <t>Safety stock cost</t>
  </si>
  <si>
    <t>Central WH</t>
  </si>
  <si>
    <t>Stage</t>
  </si>
  <si>
    <t>Safety stock DP</t>
  </si>
  <si>
    <t>Safety Stock End Inv</t>
  </si>
  <si>
    <t>Total SS</t>
  </si>
  <si>
    <t>Obbserved SS</t>
  </si>
  <si>
    <t xml:space="preserve">SS cost </t>
  </si>
  <si>
    <t>Total Safety Stock</t>
  </si>
  <si>
    <t>Safety Stock Cost</t>
  </si>
  <si>
    <t>Unit cost</t>
  </si>
  <si>
    <t>Total holding cost</t>
  </si>
  <si>
    <t>Opportunity Fraction</t>
  </si>
  <si>
    <t xml:space="preserve">Base Stock Level </t>
  </si>
  <si>
    <t>Time Period</t>
  </si>
  <si>
    <t>Our suggested method saves</t>
  </si>
  <si>
    <t xml:space="preserve">Opportunity cost </t>
  </si>
  <si>
    <t>Most likley to occur</t>
  </si>
  <si>
    <t>Over-stock</t>
  </si>
  <si>
    <t>Out-of-stock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</si>
</sst>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2">
    <font>
      <sz val="10"/>
      <color rgb="FF000000"/>
      <name val="Times New Roman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8.5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name val="AoyagiKouzanFontT"/>
    </font>
    <font>
      <sz val="9"/>
      <name val="cwTeXFangSong"/>
      <family val="3"/>
    </font>
    <font>
      <b/>
      <vertAlign val="superscript"/>
      <sz val="9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b/>
      <sz val="8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Arial"/>
      <charset val="1"/>
    </font>
    <font>
      <b/>
      <sz val="10"/>
      <color rgb="FF000000"/>
      <name val="Arial"/>
      <family val="2"/>
    </font>
    <font>
      <b/>
      <sz val="10"/>
      <color rgb="FF000000"/>
      <name val="Aria"/>
    </font>
    <font>
      <sz val="10"/>
      <color rgb="FF000000"/>
      <name val="Aria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95">
    <xf numFmtId="0" fontId="0" fillId="0" borderId="0" xfId="0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center" vertical="top" shrinkToFit="1"/>
    </xf>
    <xf numFmtId="0" fontId="5" fillId="0" borderId="1" xfId="0" applyFont="1" applyFill="1" applyBorder="1" applyAlignment="1">
      <alignment horizontal="left" vertical="top" wrapText="1"/>
    </xf>
    <xf numFmtId="1" fontId="6" fillId="0" borderId="1" xfId="0" applyNumberFormat="1" applyFont="1" applyFill="1" applyBorder="1" applyAlignment="1">
      <alignment horizontal="right" vertical="top" shrinkToFit="1"/>
    </xf>
    <xf numFmtId="3" fontId="6" fillId="0" borderId="1" xfId="0" applyNumberFormat="1" applyFont="1" applyFill="1" applyBorder="1" applyAlignment="1">
      <alignment horizontal="right" vertical="top" shrinkToFit="1"/>
    </xf>
    <xf numFmtId="3" fontId="6" fillId="0" borderId="1" xfId="0" applyNumberFormat="1" applyFont="1" applyFill="1" applyBorder="1" applyAlignment="1">
      <alignment horizontal="left" vertical="top" shrinkToFit="1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top" indent="3" shrinkToFit="1"/>
    </xf>
    <xf numFmtId="1" fontId="3" fillId="0" borderId="1" xfId="0" applyNumberFormat="1" applyFont="1" applyFill="1" applyBorder="1" applyAlignment="1">
      <alignment horizontal="right" vertical="top" indent="2" shrinkToFit="1"/>
    </xf>
    <xf numFmtId="0" fontId="8" fillId="0" borderId="1" xfId="0" applyFont="1" applyFill="1" applyBorder="1" applyAlignment="1">
      <alignment horizontal="left" vertical="top" wrapText="1" indent="1"/>
    </xf>
    <xf numFmtId="0" fontId="8" fillId="0" borderId="1" xfId="0" applyFont="1" applyFill="1" applyBorder="1" applyAlignment="1">
      <alignment horizontal="left" vertical="top" wrapText="1" indent="2"/>
    </xf>
    <xf numFmtId="0" fontId="1" fillId="0" borderId="0" xfId="0" applyFont="1" applyFill="1" applyBorder="1" applyAlignment="1">
      <alignment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center" vertical="top" wrapText="1"/>
    </xf>
    <xf numFmtId="1" fontId="6" fillId="0" borderId="6" xfId="0" applyNumberFormat="1" applyFont="1" applyFill="1" applyBorder="1" applyAlignment="1">
      <alignment horizontal="right" vertical="top" shrinkToFit="1"/>
    </xf>
    <xf numFmtId="3" fontId="6" fillId="0" borderId="6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left" vertical="top" wrapText="1" indent="1"/>
    </xf>
    <xf numFmtId="1" fontId="3" fillId="0" borderId="0" xfId="0" applyNumberFormat="1" applyFont="1" applyFill="1" applyBorder="1" applyAlignment="1">
      <alignment horizontal="center" vertical="top" shrinkToFit="1"/>
    </xf>
    <xf numFmtId="0" fontId="0" fillId="0" borderId="7" xfId="0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top" wrapText="1" indent="2"/>
    </xf>
    <xf numFmtId="0" fontId="1" fillId="0" borderId="7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center" vertical="top" wrapText="1"/>
    </xf>
    <xf numFmtId="1" fontId="3" fillId="0" borderId="7" xfId="0" applyNumberFormat="1" applyFont="1" applyFill="1" applyBorder="1" applyAlignment="1">
      <alignment horizontal="center" vertical="top" shrinkToFit="1"/>
    </xf>
    <xf numFmtId="0" fontId="1" fillId="0" borderId="6" xfId="0" applyFont="1" applyFill="1" applyBorder="1" applyAlignment="1">
      <alignment horizontal="left" vertical="top" wrapText="1" indent="1"/>
    </xf>
    <xf numFmtId="0" fontId="8" fillId="0" borderId="7" xfId="0" applyFont="1" applyFill="1" applyBorder="1" applyAlignment="1">
      <alignment horizontal="left" vertical="top" wrapText="1" indent="1"/>
    </xf>
    <xf numFmtId="0" fontId="7" fillId="0" borderId="6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 indent="1"/>
    </xf>
    <xf numFmtId="3" fontId="9" fillId="0" borderId="0" xfId="0" applyNumberFormat="1" applyFont="1" applyFill="1" applyBorder="1" applyAlignment="1">
      <alignment horizontal="center" vertical="top" shrinkToFit="1"/>
    </xf>
    <xf numFmtId="3" fontId="9" fillId="0" borderId="0" xfId="0" applyNumberFormat="1" applyFont="1" applyFill="1" applyBorder="1" applyAlignment="1">
      <alignment horizontal="left" vertical="top" indent="5" shrinkToFit="1"/>
    </xf>
    <xf numFmtId="0" fontId="8" fillId="0" borderId="0" xfId="0" applyFont="1" applyFill="1" applyBorder="1" applyAlignment="1">
      <alignment horizontal="left" vertical="top" wrapText="1" indent="2"/>
    </xf>
    <xf numFmtId="3" fontId="9" fillId="0" borderId="0" xfId="0" applyNumberFormat="1" applyFont="1" applyFill="1" applyBorder="1" applyAlignment="1">
      <alignment horizontal="right" vertical="top" indent="5" shrinkToFit="1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1" fontId="9" fillId="0" borderId="0" xfId="0" applyNumberFormat="1" applyFont="1" applyFill="1" applyBorder="1" applyAlignment="1">
      <alignment horizontal="center" vertical="top" shrinkToFit="1"/>
    </xf>
    <xf numFmtId="0" fontId="5" fillId="0" borderId="7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3" fontId="6" fillId="0" borderId="7" xfId="0" applyNumberFormat="1" applyFont="1" applyFill="1" applyBorder="1" applyAlignment="1">
      <alignment horizontal="right" vertical="top" shrinkToFit="1"/>
    </xf>
    <xf numFmtId="1" fontId="6" fillId="0" borderId="7" xfId="0" applyNumberFormat="1" applyFont="1" applyFill="1" applyBorder="1" applyAlignment="1">
      <alignment horizontal="right" vertical="top" shrinkToFit="1"/>
    </xf>
    <xf numFmtId="3" fontId="6" fillId="0" borderId="7" xfId="0" applyNumberFormat="1" applyFont="1" applyFill="1" applyBorder="1" applyAlignment="1">
      <alignment horizontal="left" vertical="top" shrinkToFit="1"/>
    </xf>
    <xf numFmtId="0" fontId="0" fillId="0" borderId="6" xfId="0" applyFill="1" applyBorder="1" applyAlignment="1">
      <alignment horizontal="left" wrapText="1"/>
    </xf>
    <xf numFmtId="0" fontId="5" fillId="0" borderId="6" xfId="0" applyFont="1" applyFill="1" applyBorder="1" applyAlignment="1">
      <alignment horizontal="right" vertical="top" wrapText="1" indent="1"/>
    </xf>
    <xf numFmtId="0" fontId="5" fillId="0" borderId="6" xfId="0" applyFont="1" applyFill="1" applyBorder="1" applyAlignment="1">
      <alignment horizontal="right" vertical="top" wrapText="1"/>
    </xf>
    <xf numFmtId="0" fontId="0" fillId="0" borderId="6" xfId="0" applyFill="1" applyBorder="1" applyAlignment="1">
      <alignment wrapText="1"/>
    </xf>
    <xf numFmtId="0" fontId="5" fillId="0" borderId="6" xfId="0" applyFont="1" applyFill="1" applyBorder="1" applyAlignment="1">
      <alignment vertical="top" wrapText="1"/>
    </xf>
    <xf numFmtId="1" fontId="6" fillId="0" borderId="2" xfId="0" applyNumberFormat="1" applyFont="1" applyFill="1" applyBorder="1" applyAlignment="1">
      <alignment vertical="top" shrinkToFit="1"/>
    </xf>
    <xf numFmtId="1" fontId="6" fillId="0" borderId="8" xfId="0" applyNumberFormat="1" applyFont="1" applyFill="1" applyBorder="1" applyAlignment="1">
      <alignment vertical="top" shrinkToFit="1"/>
    </xf>
    <xf numFmtId="0" fontId="5" fillId="0" borderId="0" xfId="0" applyFont="1" applyFill="1" applyBorder="1" applyAlignment="1">
      <alignment vertical="top" wrapText="1"/>
    </xf>
    <xf numFmtId="3" fontId="6" fillId="0" borderId="0" xfId="0" applyNumberFormat="1" applyFont="1" applyFill="1" applyBorder="1" applyAlignment="1">
      <alignment vertical="top" shrinkToFit="1"/>
    </xf>
    <xf numFmtId="1" fontId="6" fillId="0" borderId="0" xfId="0" applyNumberFormat="1" applyFont="1" applyFill="1" applyBorder="1" applyAlignment="1">
      <alignment vertical="top" shrinkToFit="1"/>
    </xf>
    <xf numFmtId="1" fontId="6" fillId="0" borderId="13" xfId="0" applyNumberFormat="1" applyFont="1" applyFill="1" applyBorder="1" applyAlignment="1">
      <alignment vertical="top" shrinkToFit="1"/>
    </xf>
    <xf numFmtId="1" fontId="6" fillId="0" borderId="14" xfId="0" applyNumberFormat="1" applyFont="1" applyFill="1" applyBorder="1" applyAlignment="1">
      <alignment vertical="top" shrinkToFit="1"/>
    </xf>
    <xf numFmtId="1" fontId="6" fillId="0" borderId="1" xfId="0" applyNumberFormat="1" applyFont="1" applyFill="1" applyBorder="1" applyAlignment="1">
      <alignment vertical="top" shrinkToFit="1"/>
    </xf>
    <xf numFmtId="1" fontId="6" fillId="0" borderId="7" xfId="0" applyNumberFormat="1" applyFont="1" applyFill="1" applyBorder="1" applyAlignment="1">
      <alignment vertical="top" shrinkToFit="1"/>
    </xf>
    <xf numFmtId="1" fontId="6" fillId="0" borderId="8" xfId="0" applyNumberFormat="1" applyFont="1" applyFill="1" applyBorder="1" applyAlignment="1">
      <alignment shrinkToFit="1"/>
    </xf>
    <xf numFmtId="0" fontId="6" fillId="0" borderId="6" xfId="0" applyFont="1" applyFill="1" applyBorder="1" applyAlignment="1">
      <alignment wrapText="1"/>
    </xf>
    <xf numFmtId="0" fontId="6" fillId="0" borderId="6" xfId="0" applyFont="1" applyFill="1" applyBorder="1" applyAlignment="1">
      <alignment horizontal="left" wrapText="1"/>
    </xf>
    <xf numFmtId="1" fontId="6" fillId="0" borderId="7" xfId="0" applyNumberFormat="1" applyFont="1" applyFill="1" applyBorder="1" applyAlignment="1">
      <alignment vertical="top" wrapText="1"/>
    </xf>
    <xf numFmtId="2" fontId="6" fillId="0" borderId="6" xfId="0" applyNumberFormat="1" applyFont="1" applyFill="1" applyBorder="1" applyAlignment="1">
      <alignment horizontal="right" vertical="top" shrinkToFit="1"/>
    </xf>
    <xf numFmtId="0" fontId="14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1" fontId="6" fillId="2" borderId="1" xfId="0" applyNumberFormat="1" applyFont="1" applyFill="1" applyBorder="1" applyAlignment="1">
      <alignment vertical="top" shrinkToFit="1"/>
    </xf>
    <xf numFmtId="3" fontId="0" fillId="0" borderId="0" xfId="0" applyNumberFormat="1" applyFill="1" applyBorder="1" applyAlignment="1">
      <alignment horizontal="left" vertical="top"/>
    </xf>
    <xf numFmtId="0" fontId="15" fillId="0" borderId="6" xfId="0" applyFont="1" applyFill="1" applyBorder="1" applyAlignment="1">
      <alignment horizontal="left" vertical="top"/>
    </xf>
    <xf numFmtId="1" fontId="15" fillId="0" borderId="6" xfId="0" applyNumberFormat="1" applyFont="1" applyFill="1" applyBorder="1" applyAlignment="1">
      <alignment horizontal="right" vertical="top"/>
    </xf>
    <xf numFmtId="0" fontId="16" fillId="0" borderId="6" xfId="0" applyFont="1" applyFill="1" applyBorder="1" applyAlignment="1">
      <alignment horizontal="left" vertical="top"/>
    </xf>
    <xf numFmtId="1" fontId="15" fillId="0" borderId="6" xfId="0" applyNumberFormat="1" applyFont="1" applyFill="1" applyBorder="1" applyAlignment="1">
      <alignment horizontal="right" vertical="top" shrinkToFit="1"/>
    </xf>
    <xf numFmtId="0" fontId="14" fillId="3" borderId="6" xfId="0" applyFont="1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right" vertical="top"/>
    </xf>
    <xf numFmtId="0" fontId="0" fillId="3" borderId="6" xfId="0" applyFill="1" applyBorder="1" applyAlignment="1">
      <alignment horizontal="left" vertical="top"/>
    </xf>
    <xf numFmtId="164" fontId="0" fillId="0" borderId="6" xfId="0" applyNumberFormat="1" applyFill="1" applyBorder="1" applyAlignment="1">
      <alignment horizontal="left" vertical="top"/>
    </xf>
    <xf numFmtId="164" fontId="16" fillId="0" borderId="6" xfId="0" applyNumberFormat="1" applyFont="1" applyFill="1" applyBorder="1" applyAlignment="1">
      <alignment horizontal="left" vertical="top"/>
    </xf>
    <xf numFmtId="1" fontId="6" fillId="0" borderId="15" xfId="0" applyNumberFormat="1" applyFont="1" applyFill="1" applyBorder="1" applyAlignment="1">
      <alignment horizontal="right" vertical="top" shrinkToFit="1"/>
    </xf>
    <xf numFmtId="0" fontId="5" fillId="0" borderId="10" xfId="0" applyFont="1" applyFill="1" applyBorder="1" applyAlignment="1">
      <alignment horizontal="left" vertical="top" wrapText="1"/>
    </xf>
    <xf numFmtId="3" fontId="6" fillId="0" borderId="10" xfId="0" applyNumberFormat="1" applyFont="1" applyFill="1" applyBorder="1" applyAlignment="1">
      <alignment horizontal="right" vertical="top" shrinkToFit="1"/>
    </xf>
    <xf numFmtId="1" fontId="6" fillId="0" borderId="10" xfId="0" applyNumberFormat="1" applyFont="1" applyFill="1" applyBorder="1" applyAlignment="1">
      <alignment horizontal="right" vertical="top" shrinkToFit="1"/>
    </xf>
    <xf numFmtId="164" fontId="6" fillId="0" borderId="6" xfId="0" applyNumberFormat="1" applyFont="1" applyFill="1" applyBorder="1" applyAlignment="1">
      <alignment horizontal="right" vertical="top"/>
    </xf>
    <xf numFmtId="164" fontId="6" fillId="0" borderId="0" xfId="0" applyNumberFormat="1" applyFont="1" applyFill="1" applyBorder="1" applyAlignment="1">
      <alignment horizontal="right" vertical="top"/>
    </xf>
    <xf numFmtId="0" fontId="15" fillId="0" borderId="6" xfId="0" applyFont="1" applyFill="1" applyBorder="1" applyAlignment="1">
      <alignment horizontal="left" vertical="top" wrapText="1"/>
    </xf>
    <xf numFmtId="1" fontId="6" fillId="0" borderId="6" xfId="0" applyNumberFormat="1" applyFont="1" applyFill="1" applyBorder="1" applyAlignment="1">
      <alignment horizontal="right" vertical="top"/>
    </xf>
    <xf numFmtId="0" fontId="5" fillId="0" borderId="6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8"/>
    </xf>
    <xf numFmtId="0" fontId="1" fillId="0" borderId="6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center" vertical="top" wrapText="1"/>
    </xf>
    <xf numFmtId="0" fontId="0" fillId="0" borderId="8" xfId="0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top" wrapText="1" indent="1"/>
    </xf>
    <xf numFmtId="2" fontId="3" fillId="0" borderId="2" xfId="0" applyNumberFormat="1" applyFont="1" applyFill="1" applyBorder="1" applyAlignment="1">
      <alignment horizontal="center" vertical="top" shrinkToFit="1"/>
    </xf>
    <xf numFmtId="2" fontId="3" fillId="0" borderId="3" xfId="0" applyNumberFormat="1" applyFont="1" applyFill="1" applyBorder="1" applyAlignment="1">
      <alignment horizontal="center" vertical="top" shrinkToFit="1"/>
    </xf>
    <xf numFmtId="2" fontId="3" fillId="0" borderId="4" xfId="0" applyNumberFormat="1" applyFont="1" applyFill="1" applyBorder="1" applyAlignment="1">
      <alignment horizontal="center" vertical="top" shrinkToFit="1"/>
    </xf>
    <xf numFmtId="0" fontId="1" fillId="0" borderId="8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left" vertical="top" wrapText="1"/>
    </xf>
    <xf numFmtId="3" fontId="9" fillId="0" borderId="8" xfId="0" applyNumberFormat="1" applyFont="1" applyFill="1" applyBorder="1" applyAlignment="1">
      <alignment horizontal="center" vertical="top" shrinkToFit="1"/>
    </xf>
    <xf numFmtId="3" fontId="9" fillId="0" borderId="5" xfId="0" applyNumberFormat="1" applyFont="1" applyFill="1" applyBorder="1" applyAlignment="1">
      <alignment horizontal="center" vertical="top" shrinkToFit="1"/>
    </xf>
    <xf numFmtId="3" fontId="9" fillId="0" borderId="9" xfId="0" applyNumberFormat="1" applyFont="1" applyFill="1" applyBorder="1" applyAlignment="1">
      <alignment horizontal="center" vertical="top" shrinkToFit="1"/>
    </xf>
    <xf numFmtId="0" fontId="8" fillId="0" borderId="8" xfId="0" applyFont="1" applyFill="1" applyBorder="1" applyAlignment="1">
      <alignment horizontal="left" vertical="top" wrapText="1" indent="2"/>
    </xf>
    <xf numFmtId="0" fontId="8" fillId="0" borderId="9" xfId="0" applyFont="1" applyFill="1" applyBorder="1" applyAlignment="1">
      <alignment horizontal="left" vertical="top" wrapText="1" indent="2"/>
    </xf>
    <xf numFmtId="3" fontId="9" fillId="0" borderId="8" xfId="0" applyNumberFormat="1" applyFont="1" applyFill="1" applyBorder="1" applyAlignment="1">
      <alignment horizontal="left" vertical="top" indent="5" shrinkToFit="1"/>
    </xf>
    <xf numFmtId="3" fontId="9" fillId="0" borderId="5" xfId="0" applyNumberFormat="1" applyFont="1" applyFill="1" applyBorder="1" applyAlignment="1">
      <alignment horizontal="left" vertical="top" indent="5" shrinkToFit="1"/>
    </xf>
    <xf numFmtId="3" fontId="9" fillId="0" borderId="9" xfId="0" applyNumberFormat="1" applyFont="1" applyFill="1" applyBorder="1" applyAlignment="1">
      <alignment horizontal="left" vertical="top" indent="5" shrinkToFit="1"/>
    </xf>
    <xf numFmtId="0" fontId="8" fillId="0" borderId="8" xfId="0" applyFont="1" applyFill="1" applyBorder="1" applyAlignment="1">
      <alignment horizontal="left" vertical="top" wrapText="1" indent="1"/>
    </xf>
    <xf numFmtId="0" fontId="8" fillId="0" borderId="5" xfId="0" applyFont="1" applyFill="1" applyBorder="1" applyAlignment="1">
      <alignment horizontal="left" vertical="top" wrapText="1" indent="1"/>
    </xf>
    <xf numFmtId="0" fontId="8" fillId="0" borderId="9" xfId="0" applyFont="1" applyFill="1" applyBorder="1" applyAlignment="1">
      <alignment horizontal="left" vertical="top" wrapText="1" indent="1"/>
    </xf>
    <xf numFmtId="3" fontId="9" fillId="0" borderId="8" xfId="0" applyNumberFormat="1" applyFont="1" applyFill="1" applyBorder="1" applyAlignment="1">
      <alignment horizontal="right" vertical="top" indent="5" shrinkToFit="1"/>
    </xf>
    <xf numFmtId="3" fontId="9" fillId="0" borderId="5" xfId="0" applyNumberFormat="1" applyFont="1" applyFill="1" applyBorder="1" applyAlignment="1">
      <alignment horizontal="right" vertical="top" indent="5" shrinkToFit="1"/>
    </xf>
    <xf numFmtId="3" fontId="9" fillId="0" borderId="9" xfId="0" applyNumberFormat="1" applyFont="1" applyFill="1" applyBorder="1" applyAlignment="1">
      <alignment horizontal="right" vertical="top" indent="5" shrinkToFit="1"/>
    </xf>
    <xf numFmtId="3" fontId="9" fillId="0" borderId="2" xfId="0" applyNumberFormat="1" applyFont="1" applyFill="1" applyBorder="1" applyAlignment="1">
      <alignment horizontal="center" vertical="top" shrinkToFit="1"/>
    </xf>
    <xf numFmtId="3" fontId="9" fillId="0" borderId="3" xfId="0" applyNumberFormat="1" applyFont="1" applyFill="1" applyBorder="1" applyAlignment="1">
      <alignment horizontal="center" vertical="top" shrinkToFit="1"/>
    </xf>
    <xf numFmtId="3" fontId="9" fillId="0" borderId="4" xfId="0" applyNumberFormat="1" applyFont="1" applyFill="1" applyBorder="1" applyAlignment="1">
      <alignment horizontal="center" vertical="top" shrinkToFit="1"/>
    </xf>
    <xf numFmtId="0" fontId="8" fillId="0" borderId="2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3" fontId="9" fillId="0" borderId="2" xfId="0" applyNumberFormat="1" applyFont="1" applyFill="1" applyBorder="1" applyAlignment="1">
      <alignment horizontal="left" vertical="top" indent="5" shrinkToFit="1"/>
    </xf>
    <xf numFmtId="3" fontId="9" fillId="0" borderId="3" xfId="0" applyNumberFormat="1" applyFont="1" applyFill="1" applyBorder="1" applyAlignment="1">
      <alignment horizontal="left" vertical="top" indent="5" shrinkToFit="1"/>
    </xf>
    <xf numFmtId="3" fontId="9" fillId="0" borderId="4" xfId="0" applyNumberFormat="1" applyFont="1" applyFill="1" applyBorder="1" applyAlignment="1">
      <alignment horizontal="left" vertical="top" indent="5" shrinkToFit="1"/>
    </xf>
    <xf numFmtId="0" fontId="8" fillId="0" borderId="2" xfId="0" applyFont="1" applyFill="1" applyBorder="1" applyAlignment="1">
      <alignment horizontal="left" vertical="top" wrapText="1" indent="1"/>
    </xf>
    <xf numFmtId="0" fontId="8" fillId="0" borderId="3" xfId="0" applyFont="1" applyFill="1" applyBorder="1" applyAlignment="1">
      <alignment horizontal="left" vertical="top" wrapText="1" indent="1"/>
    </xf>
    <xf numFmtId="0" fontId="8" fillId="0" borderId="4" xfId="0" applyFont="1" applyFill="1" applyBorder="1" applyAlignment="1">
      <alignment horizontal="left" vertical="top" wrapText="1" indent="1"/>
    </xf>
    <xf numFmtId="3" fontId="9" fillId="0" borderId="2" xfId="0" applyNumberFormat="1" applyFont="1" applyFill="1" applyBorder="1" applyAlignment="1">
      <alignment horizontal="right" vertical="top" indent="5" shrinkToFit="1"/>
    </xf>
    <xf numFmtId="3" fontId="9" fillId="0" borderId="3" xfId="0" applyNumberFormat="1" applyFont="1" applyFill="1" applyBorder="1" applyAlignment="1">
      <alignment horizontal="right" vertical="top" indent="5" shrinkToFit="1"/>
    </xf>
    <xf numFmtId="3" fontId="9" fillId="0" borderId="4" xfId="0" applyNumberFormat="1" applyFont="1" applyFill="1" applyBorder="1" applyAlignment="1">
      <alignment horizontal="right" vertical="top" indent="5" shrinkToFit="1"/>
    </xf>
    <xf numFmtId="0" fontId="8" fillId="0" borderId="2" xfId="0" applyFont="1" applyFill="1" applyBorder="1" applyAlignment="1">
      <alignment horizontal="left" vertical="top" wrapText="1" indent="2"/>
    </xf>
    <xf numFmtId="0" fontId="8" fillId="0" borderId="4" xfId="0" applyFont="1" applyFill="1" applyBorder="1" applyAlignment="1">
      <alignment horizontal="left" vertical="top" wrapText="1" indent="2"/>
    </xf>
    <xf numFmtId="0" fontId="8" fillId="0" borderId="3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left" vertical="top" wrapText="1" indent="2"/>
    </xf>
    <xf numFmtId="0" fontId="7" fillId="0" borderId="6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1" fontId="9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right" vertical="top" wrapText="1" indent="1"/>
    </xf>
    <xf numFmtId="3" fontId="6" fillId="0" borderId="8" xfId="0" applyNumberFormat="1" applyFont="1" applyFill="1" applyBorder="1" applyAlignment="1">
      <alignment horizontal="right" vertical="top" shrinkToFit="1"/>
    </xf>
    <xf numFmtId="3" fontId="6" fillId="0" borderId="9" xfId="0" applyNumberFormat="1" applyFont="1" applyFill="1" applyBorder="1" applyAlignment="1">
      <alignment horizontal="right" vertical="top" shrinkToFit="1"/>
    </xf>
    <xf numFmtId="3" fontId="6" fillId="0" borderId="8" xfId="0" applyNumberFormat="1" applyFont="1" applyFill="1" applyBorder="1" applyAlignment="1">
      <alignment horizontal="left" vertical="top" shrinkToFit="1"/>
    </xf>
    <xf numFmtId="3" fontId="6" fillId="0" borderId="9" xfId="0" applyNumberFormat="1" applyFont="1" applyFill="1" applyBorder="1" applyAlignment="1">
      <alignment horizontal="left" vertical="top" shrinkToFit="1"/>
    </xf>
    <xf numFmtId="3" fontId="6" fillId="0" borderId="5" xfId="0" applyNumberFormat="1" applyFont="1" applyFill="1" applyBorder="1" applyAlignment="1">
      <alignment horizontal="right" vertical="top" shrinkToFit="1"/>
    </xf>
    <xf numFmtId="1" fontId="6" fillId="0" borderId="8" xfId="0" applyNumberFormat="1" applyFont="1" applyFill="1" applyBorder="1" applyAlignment="1">
      <alignment horizontal="right" vertical="top" shrinkToFit="1"/>
    </xf>
    <xf numFmtId="1" fontId="6" fillId="0" borderId="5" xfId="0" applyNumberFormat="1" applyFont="1" applyFill="1" applyBorder="1" applyAlignment="1">
      <alignment horizontal="right" vertical="top" shrinkToFit="1"/>
    </xf>
    <xf numFmtId="1" fontId="6" fillId="0" borderId="9" xfId="0" applyNumberFormat="1" applyFont="1" applyFill="1" applyBorder="1" applyAlignment="1">
      <alignment horizontal="right" vertical="top" shrinkToFit="1"/>
    </xf>
    <xf numFmtId="3" fontId="6" fillId="0" borderId="2" xfId="0" applyNumberFormat="1" applyFont="1" applyFill="1" applyBorder="1" applyAlignment="1">
      <alignment horizontal="right" vertical="top" shrinkToFit="1"/>
    </xf>
    <xf numFmtId="3" fontId="6" fillId="0" borderId="4" xfId="0" applyNumberFormat="1" applyFont="1" applyFill="1" applyBorder="1" applyAlignment="1">
      <alignment horizontal="right" vertical="top" shrinkToFit="1"/>
    </xf>
    <xf numFmtId="3" fontId="6" fillId="0" borderId="2" xfId="0" applyNumberFormat="1" applyFont="1" applyFill="1" applyBorder="1" applyAlignment="1">
      <alignment horizontal="left" vertical="top" shrinkToFit="1"/>
    </xf>
    <xf numFmtId="3" fontId="6" fillId="0" borderId="4" xfId="0" applyNumberFormat="1" applyFont="1" applyFill="1" applyBorder="1" applyAlignment="1">
      <alignment horizontal="left" vertical="top" shrinkToFit="1"/>
    </xf>
    <xf numFmtId="3" fontId="6" fillId="0" borderId="3" xfId="0" applyNumberFormat="1" applyFont="1" applyFill="1" applyBorder="1" applyAlignment="1">
      <alignment horizontal="right" vertical="top" shrinkToFit="1"/>
    </xf>
    <xf numFmtId="1" fontId="6" fillId="0" borderId="2" xfId="0" applyNumberFormat="1" applyFont="1" applyFill="1" applyBorder="1" applyAlignment="1">
      <alignment horizontal="right" vertical="top" shrinkToFit="1"/>
    </xf>
    <xf numFmtId="1" fontId="6" fillId="0" borderId="3" xfId="0" applyNumberFormat="1" applyFont="1" applyFill="1" applyBorder="1" applyAlignment="1">
      <alignment horizontal="right" vertical="top" shrinkToFit="1"/>
    </xf>
    <xf numFmtId="1" fontId="6" fillId="0" borderId="4" xfId="0" applyNumberFormat="1" applyFont="1" applyFill="1" applyBorder="1" applyAlignment="1">
      <alignment horizontal="right" vertical="top" shrinkToFit="1"/>
    </xf>
    <xf numFmtId="1" fontId="6" fillId="0" borderId="2" xfId="0" applyNumberFormat="1" applyFont="1" applyFill="1" applyBorder="1" applyAlignment="1">
      <alignment horizontal="left" vertical="top" indent="1" shrinkToFit="1"/>
    </xf>
    <xf numFmtId="1" fontId="6" fillId="0" borderId="4" xfId="0" applyNumberFormat="1" applyFont="1" applyFill="1" applyBorder="1" applyAlignment="1">
      <alignment horizontal="left" vertical="top" indent="1" shrinkToFit="1"/>
    </xf>
    <xf numFmtId="164" fontId="0" fillId="0" borderId="0" xfId="0" applyNumberForma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164" fontId="0" fillId="0" borderId="0" xfId="0" applyNumberFormat="1" applyFill="1" applyBorder="1" applyAlignment="1">
      <alignment horizontal="left" vertical="top"/>
    </xf>
    <xf numFmtId="0" fontId="14" fillId="0" borderId="0" xfId="0" applyFont="1" applyFill="1" applyBorder="1" applyAlignment="1">
      <alignment vertical="top"/>
    </xf>
    <xf numFmtId="0" fontId="18" fillId="0" borderId="0" xfId="0" applyFont="1"/>
    <xf numFmtId="0" fontId="1" fillId="0" borderId="6" xfId="0" applyFont="1" applyBorder="1"/>
    <xf numFmtId="0" fontId="2" fillId="0" borderId="6" xfId="0" applyFont="1" applyBorder="1"/>
    <xf numFmtId="164" fontId="2" fillId="0" borderId="6" xfId="0" applyNumberFormat="1" applyFont="1" applyBorder="1"/>
    <xf numFmtId="0" fontId="0" fillId="0" borderId="0" xfId="0"/>
    <xf numFmtId="44" fontId="2" fillId="0" borderId="6" xfId="1" applyFont="1" applyBorder="1"/>
    <xf numFmtId="44" fontId="0" fillId="0" borderId="0" xfId="0" applyNumberFormat="1" applyFill="1" applyBorder="1" applyAlignment="1">
      <alignment horizontal="right" vertical="top"/>
    </xf>
    <xf numFmtId="0" fontId="19" fillId="0" borderId="0" xfId="0" applyFont="1" applyFill="1" applyBorder="1" applyAlignment="1">
      <alignment horizontal="left" vertical="top"/>
    </xf>
    <xf numFmtId="0" fontId="19" fillId="0" borderId="6" xfId="0" applyFont="1" applyFill="1" applyBorder="1" applyAlignment="1">
      <alignment horizontal="left" vertical="top"/>
    </xf>
    <xf numFmtId="164" fontId="3" fillId="0" borderId="6" xfId="0" applyNumberFormat="1" applyFont="1" applyFill="1" applyBorder="1" applyAlignment="1">
      <alignment horizontal="right" vertical="top"/>
    </xf>
    <xf numFmtId="0" fontId="14" fillId="0" borderId="6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44" fontId="3" fillId="0" borderId="6" xfId="0" applyNumberFormat="1" applyFont="1" applyFill="1" applyBorder="1" applyAlignment="1">
      <alignment horizontal="left" vertical="top"/>
    </xf>
    <xf numFmtId="44" fontId="19" fillId="0" borderId="6" xfId="0" applyNumberFormat="1" applyFont="1" applyFill="1" applyBorder="1" applyAlignment="1">
      <alignment horizontal="left" vertical="top"/>
    </xf>
    <xf numFmtId="44" fontId="19" fillId="4" borderId="6" xfId="0" applyNumberFormat="1" applyFont="1" applyFill="1" applyBorder="1" applyAlignment="1">
      <alignment horizontal="left" vertical="top"/>
    </xf>
    <xf numFmtId="164" fontId="0" fillId="0" borderId="0" xfId="0" applyNumberFormat="1"/>
    <xf numFmtId="0" fontId="14" fillId="0" borderId="0" xfId="0" applyFont="1"/>
    <xf numFmtId="0" fontId="3" fillId="0" borderId="0" xfId="0" applyFont="1" applyFill="1" applyBorder="1" applyAlignment="1">
      <alignment horizontal="left" vertical="top"/>
    </xf>
    <xf numFmtId="44" fontId="0" fillId="0" borderId="0" xfId="1" applyFont="1" applyFill="1" applyBorder="1" applyAlignment="1">
      <alignment horizontal="left" vertical="top"/>
    </xf>
    <xf numFmtId="0" fontId="3" fillId="0" borderId="0" xfId="0" applyFont="1"/>
    <xf numFmtId="164" fontId="2" fillId="0" borderId="6" xfId="0" applyNumberFormat="1" applyFont="1" applyBorder="1" applyAlignment="1">
      <alignment horizontal="right"/>
    </xf>
    <xf numFmtId="164" fontId="2" fillId="0" borderId="6" xfId="1" applyNumberFormat="1" applyFont="1" applyBorder="1"/>
    <xf numFmtId="44" fontId="3" fillId="0" borderId="6" xfId="1" applyFont="1" applyFill="1" applyBorder="1" applyAlignment="1">
      <alignment horizontal="left" vertical="top"/>
    </xf>
    <xf numFmtId="0" fontId="20" fillId="0" borderId="6" xfId="0" applyFont="1" applyFill="1" applyBorder="1" applyAlignment="1">
      <alignment horizontal="left" vertical="top"/>
    </xf>
    <xf numFmtId="0" fontId="21" fillId="0" borderId="6" xfId="0" applyFont="1" applyFill="1" applyBorder="1" applyAlignment="1">
      <alignment horizontal="left" vertical="top"/>
    </xf>
    <xf numFmtId="164" fontId="21" fillId="0" borderId="6" xfId="0" applyNumberFormat="1" applyFont="1" applyFill="1" applyBorder="1" applyAlignment="1">
      <alignment horizontal="right" vertical="top"/>
    </xf>
    <xf numFmtId="44" fontId="2" fillId="0" borderId="6" xfId="0" applyNumberFormat="1" applyFont="1" applyBorder="1" applyAlignment="1">
      <alignment horizontal="right"/>
    </xf>
    <xf numFmtId="0" fontId="3" fillId="0" borderId="6" xfId="0" applyFont="1" applyFill="1" applyBorder="1" applyAlignment="1">
      <alignment horizontal="right" vertical="top"/>
    </xf>
    <xf numFmtId="164" fontId="0" fillId="0" borderId="6" xfId="0" applyNumberFormat="1" applyFill="1" applyBorder="1" applyAlignment="1">
      <alignment horizontal="right" vertical="top"/>
    </xf>
    <xf numFmtId="44" fontId="0" fillId="0" borderId="6" xfId="0" applyNumberFormat="1" applyFill="1" applyBorder="1" applyAlignment="1">
      <alignment horizontal="right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2'!$A$25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0"/>
            <c:trendlineLbl>
              <c:layout>
                <c:manualLayout>
                  <c:x val="9.2025371828521434E-3"/>
                  <c:y val="-0.52160396617089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2'!$B$25:$M$25</c:f>
              <c:numCache>
                <c:formatCode>0</c:formatCode>
                <c:ptCount val="12"/>
                <c:pt idx="0">
                  <c:v>78307</c:v>
                </c:pt>
                <c:pt idx="1">
                  <c:v>191507</c:v>
                </c:pt>
                <c:pt idx="2">
                  <c:v>253979</c:v>
                </c:pt>
                <c:pt idx="3">
                  <c:v>199991</c:v>
                </c:pt>
                <c:pt idx="4">
                  <c:v>74052</c:v>
                </c:pt>
                <c:pt idx="5">
                  <c:v>127736</c:v>
                </c:pt>
                <c:pt idx="6">
                  <c:v>159539</c:v>
                </c:pt>
                <c:pt idx="7">
                  <c:v>152416</c:v>
                </c:pt>
                <c:pt idx="8">
                  <c:v>125107</c:v>
                </c:pt>
                <c:pt idx="9">
                  <c:v>105844</c:v>
                </c:pt>
                <c:pt idx="10">
                  <c:v>54121</c:v>
                </c:pt>
                <c:pt idx="11">
                  <c:v>41545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5-4FE3-AAFB-694A0931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74616"/>
        <c:axId val="758071664"/>
      </c:lineChart>
      <c:catAx>
        <c:axId val="75807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71664"/>
        <c:crosses val="autoZero"/>
        <c:auto val="1"/>
        <c:lblAlgn val="ctr"/>
        <c:lblOffset val="100"/>
        <c:noMultiLvlLbl val="0"/>
      </c:catAx>
      <c:valAx>
        <c:axId val="7580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7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Aba-Luzhon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2'!$A$4</c:f>
              <c:strCache>
                <c:ptCount val="1"/>
                <c:pt idx="0">
                  <c:v>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2'!$B$4:$M$4</c:f>
              <c:numCache>
                <c:formatCode>0</c:formatCode>
                <c:ptCount val="12"/>
                <c:pt idx="0">
                  <c:v>61</c:v>
                </c:pt>
                <c:pt idx="1">
                  <c:v>176</c:v>
                </c:pt>
                <c:pt idx="2" formatCode="#,##0">
                  <c:v>1544</c:v>
                </c:pt>
                <c:pt idx="3" formatCode="#,##0">
                  <c:v>1714</c:v>
                </c:pt>
                <c:pt idx="4" formatCode="#,##0">
                  <c:v>1297</c:v>
                </c:pt>
                <c:pt idx="5" formatCode="#,##0">
                  <c:v>1018</c:v>
                </c:pt>
                <c:pt idx="6" formatCode="#,##0">
                  <c:v>1750</c:v>
                </c:pt>
                <c:pt idx="7" formatCode="#,##0">
                  <c:v>1607</c:v>
                </c:pt>
                <c:pt idx="8" formatCode="#,##0">
                  <c:v>2428</c:v>
                </c:pt>
                <c:pt idx="9">
                  <c:v>690</c:v>
                </c:pt>
                <c:pt idx="10">
                  <c:v>563</c:v>
                </c:pt>
                <c:pt idx="11" formatCode="#,##0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F-401E-9ABD-CE8120B90B92}"/>
            </c:ext>
          </c:extLst>
        </c:ser>
        <c:ser>
          <c:idx val="1"/>
          <c:order val="1"/>
          <c:tx>
            <c:strRef>
              <c:f>'Table 2'!$A$5</c:f>
              <c:strCache>
                <c:ptCount val="1"/>
                <c:pt idx="0">
                  <c:v>Bazhong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2'!$B$5:$M$5</c:f>
              <c:numCache>
                <c:formatCode>#,##0</c:formatCode>
                <c:ptCount val="12"/>
                <c:pt idx="0">
                  <c:v>4656</c:v>
                </c:pt>
                <c:pt idx="1">
                  <c:v>9395</c:v>
                </c:pt>
                <c:pt idx="2">
                  <c:v>6292</c:v>
                </c:pt>
                <c:pt idx="3">
                  <c:v>1993</c:v>
                </c:pt>
                <c:pt idx="4" formatCode="0">
                  <c:v>874</c:v>
                </c:pt>
                <c:pt idx="5">
                  <c:v>2790</c:v>
                </c:pt>
                <c:pt idx="6">
                  <c:v>3883</c:v>
                </c:pt>
                <c:pt idx="7">
                  <c:v>3614</c:v>
                </c:pt>
                <c:pt idx="8">
                  <c:v>2853</c:v>
                </c:pt>
                <c:pt idx="9">
                  <c:v>2326</c:v>
                </c:pt>
                <c:pt idx="10">
                  <c:v>3040</c:v>
                </c:pt>
                <c:pt idx="11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F-401E-9ABD-CE8120B90B92}"/>
            </c:ext>
          </c:extLst>
        </c:ser>
        <c:ser>
          <c:idx val="2"/>
          <c:order val="2"/>
          <c:tx>
            <c:strRef>
              <c:f>'Table 2'!$A$6</c:f>
              <c:strCache>
                <c:ptCount val="1"/>
                <c:pt idx="0">
                  <c:v>Chengdu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2'!$B$6:$M$6</c:f>
              <c:numCache>
                <c:formatCode>#,##0</c:formatCode>
                <c:ptCount val="12"/>
                <c:pt idx="0">
                  <c:v>16360</c:v>
                </c:pt>
                <c:pt idx="1">
                  <c:v>30961</c:v>
                </c:pt>
                <c:pt idx="2">
                  <c:v>60936</c:v>
                </c:pt>
                <c:pt idx="3">
                  <c:v>62496</c:v>
                </c:pt>
                <c:pt idx="4" formatCode="0">
                  <c:v>723</c:v>
                </c:pt>
                <c:pt idx="5">
                  <c:v>44574</c:v>
                </c:pt>
                <c:pt idx="6">
                  <c:v>47859</c:v>
                </c:pt>
                <c:pt idx="7">
                  <c:v>51302</c:v>
                </c:pt>
                <c:pt idx="8">
                  <c:v>51315</c:v>
                </c:pt>
                <c:pt idx="9">
                  <c:v>45317</c:v>
                </c:pt>
                <c:pt idx="10">
                  <c:v>8353</c:v>
                </c:pt>
                <c:pt idx="11" formatCode="0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F-401E-9ABD-CE8120B90B92}"/>
            </c:ext>
          </c:extLst>
        </c:ser>
        <c:ser>
          <c:idx val="3"/>
          <c:order val="3"/>
          <c:tx>
            <c:strRef>
              <c:f>'Table 2'!$A$7</c:f>
              <c:strCache>
                <c:ptCount val="1"/>
                <c:pt idx="0">
                  <c:v>Dazhou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2'!$B$7:$M$7</c:f>
              <c:numCache>
                <c:formatCode>#,##0</c:formatCode>
                <c:ptCount val="12"/>
                <c:pt idx="0">
                  <c:v>4597</c:v>
                </c:pt>
                <c:pt idx="1">
                  <c:v>6000</c:v>
                </c:pt>
                <c:pt idx="2">
                  <c:v>10139</c:v>
                </c:pt>
                <c:pt idx="3">
                  <c:v>10794</c:v>
                </c:pt>
                <c:pt idx="4">
                  <c:v>5679</c:v>
                </c:pt>
                <c:pt idx="5">
                  <c:v>6454</c:v>
                </c:pt>
                <c:pt idx="6">
                  <c:v>7212</c:v>
                </c:pt>
                <c:pt idx="7">
                  <c:v>7607</c:v>
                </c:pt>
                <c:pt idx="8">
                  <c:v>5725</c:v>
                </c:pt>
                <c:pt idx="9">
                  <c:v>6811</c:v>
                </c:pt>
                <c:pt idx="10">
                  <c:v>5246</c:v>
                </c:pt>
                <c:pt idx="11" formatCode="0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F-401E-9ABD-CE8120B90B92}"/>
            </c:ext>
          </c:extLst>
        </c:ser>
        <c:ser>
          <c:idx val="4"/>
          <c:order val="4"/>
          <c:tx>
            <c:strRef>
              <c:f>'Table 2'!$A$8</c:f>
              <c:strCache>
                <c:ptCount val="1"/>
                <c:pt idx="0">
                  <c:v>Deyang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2'!$B$8:$M$8</c:f>
              <c:numCache>
                <c:formatCode>#,##0</c:formatCode>
                <c:ptCount val="12"/>
                <c:pt idx="0">
                  <c:v>2841</c:v>
                </c:pt>
                <c:pt idx="1">
                  <c:v>3621</c:v>
                </c:pt>
                <c:pt idx="2">
                  <c:v>9376</c:v>
                </c:pt>
                <c:pt idx="3">
                  <c:v>9678</c:v>
                </c:pt>
                <c:pt idx="4">
                  <c:v>2814</c:v>
                </c:pt>
                <c:pt idx="5">
                  <c:v>4746</c:v>
                </c:pt>
                <c:pt idx="6">
                  <c:v>6886</c:v>
                </c:pt>
                <c:pt idx="7">
                  <c:v>5502</c:v>
                </c:pt>
                <c:pt idx="8">
                  <c:v>5691</c:v>
                </c:pt>
                <c:pt idx="9">
                  <c:v>4352</c:v>
                </c:pt>
                <c:pt idx="10">
                  <c:v>5847</c:v>
                </c:pt>
                <c:pt idx="11">
                  <c:v>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F-401E-9ABD-CE8120B90B92}"/>
            </c:ext>
          </c:extLst>
        </c:ser>
        <c:ser>
          <c:idx val="5"/>
          <c:order val="5"/>
          <c:tx>
            <c:strRef>
              <c:f>'Table 2'!$A$9</c:f>
              <c:strCache>
                <c:ptCount val="1"/>
                <c:pt idx="0">
                  <c:v>Ganzi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2'!$B$9:$M$9</c:f>
              <c:numCache>
                <c:formatCode>0</c:formatCode>
                <c:ptCount val="12"/>
                <c:pt idx="0">
                  <c:v>774</c:v>
                </c:pt>
                <c:pt idx="1">
                  <c:v>774</c:v>
                </c:pt>
                <c:pt idx="2">
                  <c:v>983</c:v>
                </c:pt>
                <c:pt idx="3" formatCode="#,##0">
                  <c:v>2304</c:v>
                </c:pt>
                <c:pt idx="4" formatCode="#,##0">
                  <c:v>1814</c:v>
                </c:pt>
                <c:pt idx="5">
                  <c:v>240</c:v>
                </c:pt>
                <c:pt idx="6">
                  <c:v>55</c:v>
                </c:pt>
                <c:pt idx="7" formatCode="#,##0">
                  <c:v>1070</c:v>
                </c:pt>
                <c:pt idx="8">
                  <c:v>860</c:v>
                </c:pt>
                <c:pt idx="9">
                  <c:v>200</c:v>
                </c:pt>
                <c:pt idx="10">
                  <c:v>950</c:v>
                </c:pt>
                <c:pt idx="11" formatCode="#,##0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F-401E-9ABD-CE8120B90B92}"/>
            </c:ext>
          </c:extLst>
        </c:ser>
        <c:ser>
          <c:idx val="6"/>
          <c:order val="6"/>
          <c:tx>
            <c:strRef>
              <c:f>'Table 2'!$A$10</c:f>
              <c:strCache>
                <c:ptCount val="1"/>
                <c:pt idx="0">
                  <c:v>Guang’an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2'!$B$10:$M$10</c:f>
              <c:numCache>
                <c:formatCode>#,##0</c:formatCode>
                <c:ptCount val="12"/>
                <c:pt idx="0">
                  <c:v>1851</c:v>
                </c:pt>
                <c:pt idx="1">
                  <c:v>5396</c:v>
                </c:pt>
                <c:pt idx="2">
                  <c:v>11630</c:v>
                </c:pt>
                <c:pt idx="3">
                  <c:v>8325</c:v>
                </c:pt>
                <c:pt idx="4">
                  <c:v>1749</c:v>
                </c:pt>
                <c:pt idx="5">
                  <c:v>3185</c:v>
                </c:pt>
                <c:pt idx="6">
                  <c:v>5930</c:v>
                </c:pt>
                <c:pt idx="7">
                  <c:v>4148</c:v>
                </c:pt>
                <c:pt idx="8">
                  <c:v>2526</c:v>
                </c:pt>
                <c:pt idx="9">
                  <c:v>3791</c:v>
                </c:pt>
                <c:pt idx="10">
                  <c:v>2817</c:v>
                </c:pt>
                <c:pt idx="1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FF-401E-9ABD-CE8120B90B92}"/>
            </c:ext>
          </c:extLst>
        </c:ser>
        <c:ser>
          <c:idx val="7"/>
          <c:order val="7"/>
          <c:tx>
            <c:strRef>
              <c:f>'Table 2'!$A$11</c:f>
              <c:strCache>
                <c:ptCount val="1"/>
                <c:pt idx="0">
                  <c:v>Guangyuan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2'!$B$11:$M$11</c:f>
              <c:numCache>
                <c:formatCode>#,##0</c:formatCode>
                <c:ptCount val="12"/>
                <c:pt idx="0">
                  <c:v>2936</c:v>
                </c:pt>
                <c:pt idx="1">
                  <c:v>9165</c:v>
                </c:pt>
                <c:pt idx="2">
                  <c:v>8950</c:v>
                </c:pt>
                <c:pt idx="3">
                  <c:v>4311</c:v>
                </c:pt>
                <c:pt idx="4">
                  <c:v>4871</c:v>
                </c:pt>
                <c:pt idx="5">
                  <c:v>4463</c:v>
                </c:pt>
                <c:pt idx="6">
                  <c:v>4240</c:v>
                </c:pt>
                <c:pt idx="7">
                  <c:v>2814</c:v>
                </c:pt>
                <c:pt idx="8">
                  <c:v>1007</c:v>
                </c:pt>
                <c:pt idx="9">
                  <c:v>1427</c:v>
                </c:pt>
                <c:pt idx="10">
                  <c:v>1185</c:v>
                </c:pt>
                <c:pt idx="11">
                  <c:v>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FF-401E-9ABD-CE8120B90B92}"/>
            </c:ext>
          </c:extLst>
        </c:ser>
        <c:ser>
          <c:idx val="8"/>
          <c:order val="8"/>
          <c:tx>
            <c:strRef>
              <c:f>'Table 2'!$A$12</c:f>
              <c:strCache>
                <c:ptCount val="1"/>
                <c:pt idx="0">
                  <c:v>Leshan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2'!$B$12:$M$12</c:f>
              <c:numCache>
                <c:formatCode>#,##0</c:formatCode>
                <c:ptCount val="12"/>
                <c:pt idx="0">
                  <c:v>6678</c:v>
                </c:pt>
                <c:pt idx="1">
                  <c:v>12456</c:v>
                </c:pt>
                <c:pt idx="2">
                  <c:v>11905</c:v>
                </c:pt>
                <c:pt idx="3">
                  <c:v>9706</c:v>
                </c:pt>
                <c:pt idx="4">
                  <c:v>2963</c:v>
                </c:pt>
                <c:pt idx="5">
                  <c:v>6700</c:v>
                </c:pt>
                <c:pt idx="6">
                  <c:v>10315</c:v>
                </c:pt>
                <c:pt idx="7">
                  <c:v>8457</c:v>
                </c:pt>
                <c:pt idx="8">
                  <c:v>8049</c:v>
                </c:pt>
                <c:pt idx="9">
                  <c:v>6138</c:v>
                </c:pt>
                <c:pt idx="10">
                  <c:v>1842</c:v>
                </c:pt>
                <c:pt idx="11" formatCode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FF-401E-9ABD-CE8120B90B92}"/>
            </c:ext>
          </c:extLst>
        </c:ser>
        <c:ser>
          <c:idx val="9"/>
          <c:order val="9"/>
          <c:tx>
            <c:strRef>
              <c:f>'Table 2'!$A$13</c:f>
              <c:strCache>
                <c:ptCount val="1"/>
                <c:pt idx="0">
                  <c:v>Liangshan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2'!$B$13:$M$13</c:f>
              <c:numCache>
                <c:formatCode>#,##0</c:formatCode>
                <c:ptCount val="12"/>
                <c:pt idx="0">
                  <c:v>2329</c:v>
                </c:pt>
                <c:pt idx="1">
                  <c:v>4577</c:v>
                </c:pt>
                <c:pt idx="2">
                  <c:v>4602</c:v>
                </c:pt>
                <c:pt idx="3">
                  <c:v>4837</c:v>
                </c:pt>
                <c:pt idx="4" formatCode="0">
                  <c:v>178</c:v>
                </c:pt>
                <c:pt idx="5">
                  <c:v>4525</c:v>
                </c:pt>
                <c:pt idx="6">
                  <c:v>5721</c:v>
                </c:pt>
                <c:pt idx="7">
                  <c:v>4305</c:v>
                </c:pt>
                <c:pt idx="8">
                  <c:v>4598</c:v>
                </c:pt>
                <c:pt idx="9">
                  <c:v>4109</c:v>
                </c:pt>
                <c:pt idx="10">
                  <c:v>2756</c:v>
                </c:pt>
                <c:pt idx="11">
                  <c:v>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FF-401E-9ABD-CE8120B90B92}"/>
            </c:ext>
          </c:extLst>
        </c:ser>
        <c:ser>
          <c:idx val="10"/>
          <c:order val="10"/>
          <c:tx>
            <c:strRef>
              <c:f>'Table 2'!$A$14</c:f>
              <c:strCache>
                <c:ptCount val="1"/>
                <c:pt idx="0">
                  <c:v>Luzhou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2'!$B$14:$M$14</c:f>
              <c:numCache>
                <c:formatCode>#,##0</c:formatCode>
                <c:ptCount val="12"/>
                <c:pt idx="0">
                  <c:v>6731</c:v>
                </c:pt>
                <c:pt idx="1">
                  <c:v>12277</c:v>
                </c:pt>
                <c:pt idx="2">
                  <c:v>10613</c:v>
                </c:pt>
                <c:pt idx="3">
                  <c:v>7812</c:v>
                </c:pt>
                <c:pt idx="4">
                  <c:v>1220</c:v>
                </c:pt>
                <c:pt idx="5">
                  <c:v>7058</c:v>
                </c:pt>
                <c:pt idx="6">
                  <c:v>7385</c:v>
                </c:pt>
                <c:pt idx="7">
                  <c:v>7054</c:v>
                </c:pt>
                <c:pt idx="8">
                  <c:v>6136</c:v>
                </c:pt>
                <c:pt idx="9">
                  <c:v>5251</c:v>
                </c:pt>
                <c:pt idx="10">
                  <c:v>4517</c:v>
                </c:pt>
                <c:pt idx="11">
                  <c:v>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FF-401E-9ABD-CE8120B9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646544"/>
        <c:axId val="1203653760"/>
      </c:lineChart>
      <c:catAx>
        <c:axId val="12036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53760"/>
        <c:crosses val="autoZero"/>
        <c:auto val="1"/>
        <c:lblAlgn val="ctr"/>
        <c:lblOffset val="100"/>
        <c:noMultiLvlLbl val="0"/>
      </c:catAx>
      <c:valAx>
        <c:axId val="12036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2'!$A$15</c:f>
              <c:strCache>
                <c:ptCount val="1"/>
                <c:pt idx="0">
                  <c:v>Meishan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2'!$B$15:$M$15</c:f>
              <c:numCache>
                <c:formatCode>#,##0</c:formatCode>
                <c:ptCount val="12"/>
                <c:pt idx="0" formatCode="0">
                  <c:v>0</c:v>
                </c:pt>
                <c:pt idx="1">
                  <c:v>10400</c:v>
                </c:pt>
                <c:pt idx="2">
                  <c:v>10400</c:v>
                </c:pt>
                <c:pt idx="3">
                  <c:v>3554</c:v>
                </c:pt>
                <c:pt idx="4">
                  <c:v>5002</c:v>
                </c:pt>
                <c:pt idx="5">
                  <c:v>4277</c:v>
                </c:pt>
                <c:pt idx="6">
                  <c:v>5348</c:v>
                </c:pt>
                <c:pt idx="7">
                  <c:v>5342</c:v>
                </c:pt>
                <c:pt idx="8">
                  <c:v>4959</c:v>
                </c:pt>
                <c:pt idx="9">
                  <c:v>3309</c:v>
                </c:pt>
                <c:pt idx="10">
                  <c:v>3497</c:v>
                </c:pt>
                <c:pt idx="11" formatCode="0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E-45AC-88B0-2168DCF26D16}"/>
            </c:ext>
          </c:extLst>
        </c:ser>
        <c:ser>
          <c:idx val="1"/>
          <c:order val="1"/>
          <c:tx>
            <c:strRef>
              <c:f>'Table 2'!$A$16</c:f>
              <c:strCache>
                <c:ptCount val="1"/>
                <c:pt idx="0">
                  <c:v>Mianyang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2'!$B$16:$M$16</c:f>
              <c:numCache>
                <c:formatCode>#,##0</c:formatCode>
                <c:ptCount val="12"/>
                <c:pt idx="0" formatCode="0">
                  <c:v>200</c:v>
                </c:pt>
                <c:pt idx="1">
                  <c:v>26558</c:v>
                </c:pt>
                <c:pt idx="2">
                  <c:v>15833</c:v>
                </c:pt>
                <c:pt idx="3">
                  <c:v>16930</c:v>
                </c:pt>
                <c:pt idx="4">
                  <c:v>19946</c:v>
                </c:pt>
                <c:pt idx="5" formatCode="0">
                  <c:v>568</c:v>
                </c:pt>
                <c:pt idx="6">
                  <c:v>5730</c:v>
                </c:pt>
                <c:pt idx="7">
                  <c:v>7658</c:v>
                </c:pt>
                <c:pt idx="8" formatCode="0">
                  <c:v>391</c:v>
                </c:pt>
                <c:pt idx="9" formatCode="0">
                  <c:v>251</c:v>
                </c:pt>
                <c:pt idx="10" formatCode="0">
                  <c:v>75</c:v>
                </c:pt>
                <c:pt idx="11">
                  <c:v>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E-45AC-88B0-2168DCF26D16}"/>
            </c:ext>
          </c:extLst>
        </c:ser>
        <c:ser>
          <c:idx val="2"/>
          <c:order val="2"/>
          <c:tx>
            <c:strRef>
              <c:f>'Table 2'!$A$17</c:f>
              <c:strCache>
                <c:ptCount val="1"/>
                <c:pt idx="0">
                  <c:v>Neijiang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2'!$B$17:$M$17</c:f>
              <c:numCache>
                <c:formatCode>#,##0</c:formatCode>
                <c:ptCount val="12"/>
                <c:pt idx="0">
                  <c:v>3374</c:v>
                </c:pt>
                <c:pt idx="1">
                  <c:v>10066</c:v>
                </c:pt>
                <c:pt idx="2">
                  <c:v>9418</c:v>
                </c:pt>
                <c:pt idx="3">
                  <c:v>3961</c:v>
                </c:pt>
                <c:pt idx="4">
                  <c:v>1721</c:v>
                </c:pt>
                <c:pt idx="5">
                  <c:v>4718</c:v>
                </c:pt>
                <c:pt idx="6">
                  <c:v>3906</c:v>
                </c:pt>
                <c:pt idx="7">
                  <c:v>5628</c:v>
                </c:pt>
                <c:pt idx="8">
                  <c:v>3624</c:v>
                </c:pt>
                <c:pt idx="9">
                  <c:v>4658</c:v>
                </c:pt>
                <c:pt idx="10">
                  <c:v>2111</c:v>
                </c:pt>
                <c:pt idx="11">
                  <c:v>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E-45AC-88B0-2168DCF26D16}"/>
            </c:ext>
          </c:extLst>
        </c:ser>
        <c:ser>
          <c:idx val="3"/>
          <c:order val="3"/>
          <c:tx>
            <c:strRef>
              <c:f>'Table 2'!$A$18</c:f>
              <c:strCache>
                <c:ptCount val="1"/>
                <c:pt idx="0">
                  <c:v>Nanchong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2'!$B$18:$M$18</c:f>
              <c:numCache>
                <c:formatCode>#,##0</c:formatCode>
                <c:ptCount val="12"/>
                <c:pt idx="0">
                  <c:v>2392</c:v>
                </c:pt>
                <c:pt idx="1">
                  <c:v>6319</c:v>
                </c:pt>
                <c:pt idx="2">
                  <c:v>35995</c:v>
                </c:pt>
                <c:pt idx="3">
                  <c:v>19330</c:v>
                </c:pt>
                <c:pt idx="4">
                  <c:v>7032</c:v>
                </c:pt>
                <c:pt idx="5">
                  <c:v>7367</c:v>
                </c:pt>
                <c:pt idx="6">
                  <c:v>10012</c:v>
                </c:pt>
                <c:pt idx="7">
                  <c:v>7871</c:v>
                </c:pt>
                <c:pt idx="8">
                  <c:v>2708</c:v>
                </c:pt>
                <c:pt idx="9">
                  <c:v>1321</c:v>
                </c:pt>
                <c:pt idx="10">
                  <c:v>1999</c:v>
                </c:pt>
                <c:pt idx="11" formatCode="0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E-45AC-88B0-2168DCF26D16}"/>
            </c:ext>
          </c:extLst>
        </c:ser>
        <c:ser>
          <c:idx val="4"/>
          <c:order val="4"/>
          <c:tx>
            <c:strRef>
              <c:f>'Table 2'!$A$19</c:f>
              <c:strCache>
                <c:ptCount val="1"/>
                <c:pt idx="0">
                  <c:v>Panzhihua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2'!$B$19:$M$19</c:f>
              <c:numCache>
                <c:formatCode>#,##0</c:formatCode>
                <c:ptCount val="12"/>
                <c:pt idx="0">
                  <c:v>1475</c:v>
                </c:pt>
                <c:pt idx="1">
                  <c:v>3192</c:v>
                </c:pt>
                <c:pt idx="2">
                  <c:v>2386</c:v>
                </c:pt>
                <c:pt idx="3" formatCode="0">
                  <c:v>763</c:v>
                </c:pt>
                <c:pt idx="4">
                  <c:v>1006</c:v>
                </c:pt>
                <c:pt idx="5">
                  <c:v>2773</c:v>
                </c:pt>
                <c:pt idx="6">
                  <c:v>3805</c:v>
                </c:pt>
                <c:pt idx="7">
                  <c:v>2923</c:v>
                </c:pt>
                <c:pt idx="8">
                  <c:v>2833</c:v>
                </c:pt>
                <c:pt idx="9">
                  <c:v>2929</c:v>
                </c:pt>
                <c:pt idx="10" formatCode="0">
                  <c:v>555</c:v>
                </c:pt>
                <c:pt idx="11" formatCode="0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E-45AC-88B0-2168DCF26D16}"/>
            </c:ext>
          </c:extLst>
        </c:ser>
        <c:ser>
          <c:idx val="5"/>
          <c:order val="5"/>
          <c:tx>
            <c:strRef>
              <c:f>'Table 2'!$A$20</c:f>
              <c:strCache>
                <c:ptCount val="1"/>
                <c:pt idx="0">
                  <c:v>Suining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2'!$B$20:$M$20</c:f>
              <c:numCache>
                <c:formatCode>#,##0</c:formatCode>
                <c:ptCount val="12"/>
                <c:pt idx="0">
                  <c:v>4726</c:v>
                </c:pt>
                <c:pt idx="1">
                  <c:v>8595</c:v>
                </c:pt>
                <c:pt idx="2">
                  <c:v>7472</c:v>
                </c:pt>
                <c:pt idx="3">
                  <c:v>3978</c:v>
                </c:pt>
                <c:pt idx="4">
                  <c:v>3761</c:v>
                </c:pt>
                <c:pt idx="5">
                  <c:v>4261</c:v>
                </c:pt>
                <c:pt idx="6">
                  <c:v>5625</c:v>
                </c:pt>
                <c:pt idx="7">
                  <c:v>4301</c:v>
                </c:pt>
                <c:pt idx="8">
                  <c:v>5007</c:v>
                </c:pt>
                <c:pt idx="9">
                  <c:v>2807</c:v>
                </c:pt>
                <c:pt idx="10">
                  <c:v>3016</c:v>
                </c:pt>
                <c:pt idx="11">
                  <c:v>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2E-45AC-88B0-2168DCF26D16}"/>
            </c:ext>
          </c:extLst>
        </c:ser>
        <c:ser>
          <c:idx val="6"/>
          <c:order val="6"/>
          <c:tx>
            <c:strRef>
              <c:f>'Table 2'!$A$21</c:f>
              <c:strCache>
                <c:ptCount val="1"/>
                <c:pt idx="0">
                  <c:v>Ya’an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2'!$B$21:$M$21</c:f>
              <c:numCache>
                <c:formatCode>#,##0</c:formatCode>
                <c:ptCount val="12"/>
                <c:pt idx="0">
                  <c:v>2195</c:v>
                </c:pt>
                <c:pt idx="1">
                  <c:v>4584</c:v>
                </c:pt>
                <c:pt idx="2">
                  <c:v>4620</c:v>
                </c:pt>
                <c:pt idx="3">
                  <c:v>2817</c:v>
                </c:pt>
                <c:pt idx="4">
                  <c:v>1042</c:v>
                </c:pt>
                <c:pt idx="5">
                  <c:v>2446</c:v>
                </c:pt>
                <c:pt idx="6">
                  <c:v>3095</c:v>
                </c:pt>
                <c:pt idx="7">
                  <c:v>2435</c:v>
                </c:pt>
                <c:pt idx="8">
                  <c:v>2286</c:v>
                </c:pt>
                <c:pt idx="9">
                  <c:v>2437</c:v>
                </c:pt>
                <c:pt idx="10">
                  <c:v>1843</c:v>
                </c:pt>
                <c:pt idx="11">
                  <c:v>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2E-45AC-88B0-2168DCF26D16}"/>
            </c:ext>
          </c:extLst>
        </c:ser>
        <c:ser>
          <c:idx val="7"/>
          <c:order val="7"/>
          <c:tx>
            <c:strRef>
              <c:f>'Table 2'!$A$22</c:f>
              <c:strCache>
                <c:ptCount val="1"/>
                <c:pt idx="0">
                  <c:v>Yibin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2'!$B$22:$M$22</c:f>
              <c:numCache>
                <c:formatCode>#,##0</c:formatCode>
                <c:ptCount val="12"/>
                <c:pt idx="0">
                  <c:v>9571</c:v>
                </c:pt>
                <c:pt idx="1">
                  <c:v>17742</c:v>
                </c:pt>
                <c:pt idx="2">
                  <c:v>15000</c:v>
                </c:pt>
                <c:pt idx="3">
                  <c:v>9131</c:v>
                </c:pt>
                <c:pt idx="4">
                  <c:v>1597</c:v>
                </c:pt>
                <c:pt idx="5">
                  <c:v>7877</c:v>
                </c:pt>
                <c:pt idx="6">
                  <c:v>10624</c:v>
                </c:pt>
                <c:pt idx="7">
                  <c:v>9420</c:v>
                </c:pt>
                <c:pt idx="8">
                  <c:v>3468</c:v>
                </c:pt>
                <c:pt idx="9">
                  <c:v>1448</c:v>
                </c:pt>
                <c:pt idx="10" formatCode="0">
                  <c:v>191</c:v>
                </c:pt>
                <c:pt idx="11" formatCode="0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2E-45AC-88B0-2168DCF26D16}"/>
            </c:ext>
          </c:extLst>
        </c:ser>
        <c:ser>
          <c:idx val="8"/>
          <c:order val="8"/>
          <c:tx>
            <c:strRef>
              <c:f>'Table 2'!$A$23</c:f>
              <c:strCache>
                <c:ptCount val="1"/>
                <c:pt idx="0">
                  <c:v>Ziyang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2'!$B$23:$M$23</c:f>
              <c:numCache>
                <c:formatCode>#,##0</c:formatCode>
                <c:ptCount val="12"/>
                <c:pt idx="0">
                  <c:v>3010</c:v>
                </c:pt>
                <c:pt idx="1">
                  <c:v>3261</c:v>
                </c:pt>
                <c:pt idx="2">
                  <c:v>5050</c:v>
                </c:pt>
                <c:pt idx="3">
                  <c:v>6421</c:v>
                </c:pt>
                <c:pt idx="4">
                  <c:v>5051</c:v>
                </c:pt>
                <c:pt idx="5">
                  <c:v>3286</c:v>
                </c:pt>
                <c:pt idx="6">
                  <c:v>4030</c:v>
                </c:pt>
                <c:pt idx="7">
                  <c:v>4224</c:v>
                </c:pt>
                <c:pt idx="8">
                  <c:v>4187</c:v>
                </c:pt>
                <c:pt idx="9">
                  <c:v>2198</c:v>
                </c:pt>
                <c:pt idx="10" formatCode="0">
                  <c:v>236</c:v>
                </c:pt>
                <c:pt idx="11" formatCode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2E-45AC-88B0-2168DCF26D16}"/>
            </c:ext>
          </c:extLst>
        </c:ser>
        <c:ser>
          <c:idx val="9"/>
          <c:order val="9"/>
          <c:tx>
            <c:strRef>
              <c:f>'Table 2'!$A$24</c:f>
              <c:strCache>
                <c:ptCount val="1"/>
                <c:pt idx="0">
                  <c:v>Zigong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2'!$B$24:$M$24</c:f>
              <c:numCache>
                <c:formatCode>#,##0</c:formatCode>
                <c:ptCount val="12"/>
                <c:pt idx="0">
                  <c:v>1550</c:v>
                </c:pt>
                <c:pt idx="1">
                  <c:v>5992</c:v>
                </c:pt>
                <c:pt idx="2">
                  <c:v>10835</c:v>
                </c:pt>
                <c:pt idx="3">
                  <c:v>9136</c:v>
                </c:pt>
                <c:pt idx="4">
                  <c:v>3712</c:v>
                </c:pt>
                <c:pt idx="5">
                  <c:v>4410</c:v>
                </c:pt>
                <c:pt idx="6">
                  <c:v>6128</c:v>
                </c:pt>
                <c:pt idx="7">
                  <c:v>5134</c:v>
                </c:pt>
                <c:pt idx="8">
                  <c:v>4456</c:v>
                </c:pt>
                <c:pt idx="9">
                  <c:v>4074</c:v>
                </c:pt>
                <c:pt idx="10">
                  <c:v>3482</c:v>
                </c:pt>
                <c:pt idx="11">
                  <c:v>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2E-45AC-88B0-2168DCF26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651792"/>
        <c:axId val="1203656712"/>
      </c:lineChart>
      <c:catAx>
        <c:axId val="12036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56712"/>
        <c:crosses val="autoZero"/>
        <c:auto val="1"/>
        <c:lblAlgn val="ctr"/>
        <c:lblOffset val="100"/>
        <c:noMultiLvlLbl val="0"/>
      </c:catAx>
      <c:valAx>
        <c:axId val="12036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Chengdu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2'!$A$4</c:f>
              <c:strCache>
                <c:ptCount val="1"/>
                <c:pt idx="0">
                  <c:v>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2'!$B$4:$M$4</c:f>
              <c:numCache>
                <c:formatCode>0</c:formatCode>
                <c:ptCount val="12"/>
                <c:pt idx="0">
                  <c:v>61</c:v>
                </c:pt>
                <c:pt idx="1">
                  <c:v>176</c:v>
                </c:pt>
                <c:pt idx="2" formatCode="#,##0">
                  <c:v>1544</c:v>
                </c:pt>
                <c:pt idx="3" formatCode="#,##0">
                  <c:v>1714</c:v>
                </c:pt>
                <c:pt idx="4" formatCode="#,##0">
                  <c:v>1297</c:v>
                </c:pt>
                <c:pt idx="5" formatCode="#,##0">
                  <c:v>1018</c:v>
                </c:pt>
                <c:pt idx="6" formatCode="#,##0">
                  <c:v>1750</c:v>
                </c:pt>
                <c:pt idx="7" formatCode="#,##0">
                  <c:v>1607</c:v>
                </c:pt>
                <c:pt idx="8" formatCode="#,##0">
                  <c:v>2428</c:v>
                </c:pt>
                <c:pt idx="9">
                  <c:v>690</c:v>
                </c:pt>
                <c:pt idx="10">
                  <c:v>563</c:v>
                </c:pt>
                <c:pt idx="11" formatCode="#,##0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9-4BC1-9128-AF09FF33037A}"/>
            </c:ext>
          </c:extLst>
        </c:ser>
        <c:ser>
          <c:idx val="1"/>
          <c:order val="1"/>
          <c:tx>
            <c:strRef>
              <c:f>'Table 2'!$A$5</c:f>
              <c:strCache>
                <c:ptCount val="1"/>
                <c:pt idx="0">
                  <c:v>Bazhong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2'!$B$5:$M$5</c:f>
              <c:numCache>
                <c:formatCode>#,##0</c:formatCode>
                <c:ptCount val="12"/>
                <c:pt idx="0">
                  <c:v>4656</c:v>
                </c:pt>
                <c:pt idx="1">
                  <c:v>9395</c:v>
                </c:pt>
                <c:pt idx="2">
                  <c:v>6292</c:v>
                </c:pt>
                <c:pt idx="3">
                  <c:v>1993</c:v>
                </c:pt>
                <c:pt idx="4" formatCode="0">
                  <c:v>874</c:v>
                </c:pt>
                <c:pt idx="5">
                  <c:v>2790</c:v>
                </c:pt>
                <c:pt idx="6">
                  <c:v>3883</c:v>
                </c:pt>
                <c:pt idx="7">
                  <c:v>3614</c:v>
                </c:pt>
                <c:pt idx="8">
                  <c:v>2853</c:v>
                </c:pt>
                <c:pt idx="9">
                  <c:v>2326</c:v>
                </c:pt>
                <c:pt idx="10">
                  <c:v>3040</c:v>
                </c:pt>
                <c:pt idx="11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9-4BC1-9128-AF09FF33037A}"/>
            </c:ext>
          </c:extLst>
        </c:ser>
        <c:ser>
          <c:idx val="2"/>
          <c:order val="2"/>
          <c:tx>
            <c:strRef>
              <c:f>'Table 2'!$A$7</c:f>
              <c:strCache>
                <c:ptCount val="1"/>
                <c:pt idx="0">
                  <c:v>Dazhou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2'!$B$7:$M$7</c:f>
              <c:numCache>
                <c:formatCode>#,##0</c:formatCode>
                <c:ptCount val="12"/>
                <c:pt idx="0">
                  <c:v>4597</c:v>
                </c:pt>
                <c:pt idx="1">
                  <c:v>6000</c:v>
                </c:pt>
                <c:pt idx="2">
                  <c:v>10139</c:v>
                </c:pt>
                <c:pt idx="3">
                  <c:v>10794</c:v>
                </c:pt>
                <c:pt idx="4">
                  <c:v>5679</c:v>
                </c:pt>
                <c:pt idx="5">
                  <c:v>6454</c:v>
                </c:pt>
                <c:pt idx="6">
                  <c:v>7212</c:v>
                </c:pt>
                <c:pt idx="7">
                  <c:v>7607</c:v>
                </c:pt>
                <c:pt idx="8">
                  <c:v>5725</c:v>
                </c:pt>
                <c:pt idx="9">
                  <c:v>6811</c:v>
                </c:pt>
                <c:pt idx="10">
                  <c:v>5246</c:v>
                </c:pt>
                <c:pt idx="11" formatCode="0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9-4BC1-9128-AF09FF33037A}"/>
            </c:ext>
          </c:extLst>
        </c:ser>
        <c:ser>
          <c:idx val="3"/>
          <c:order val="3"/>
          <c:tx>
            <c:strRef>
              <c:f>'Table 2'!$A$8</c:f>
              <c:strCache>
                <c:ptCount val="1"/>
                <c:pt idx="0">
                  <c:v>Deyang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2'!$B$8:$M$8</c:f>
              <c:numCache>
                <c:formatCode>#,##0</c:formatCode>
                <c:ptCount val="12"/>
                <c:pt idx="0">
                  <c:v>2841</c:v>
                </c:pt>
                <c:pt idx="1">
                  <c:v>3621</c:v>
                </c:pt>
                <c:pt idx="2">
                  <c:v>9376</c:v>
                </c:pt>
                <c:pt idx="3">
                  <c:v>9678</c:v>
                </c:pt>
                <c:pt idx="4">
                  <c:v>2814</c:v>
                </c:pt>
                <c:pt idx="5">
                  <c:v>4746</c:v>
                </c:pt>
                <c:pt idx="6">
                  <c:v>6886</c:v>
                </c:pt>
                <c:pt idx="7">
                  <c:v>5502</c:v>
                </c:pt>
                <c:pt idx="8">
                  <c:v>5691</c:v>
                </c:pt>
                <c:pt idx="9">
                  <c:v>4352</c:v>
                </c:pt>
                <c:pt idx="10">
                  <c:v>5847</c:v>
                </c:pt>
                <c:pt idx="11">
                  <c:v>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9-4BC1-9128-AF09FF33037A}"/>
            </c:ext>
          </c:extLst>
        </c:ser>
        <c:ser>
          <c:idx val="4"/>
          <c:order val="4"/>
          <c:tx>
            <c:strRef>
              <c:f>'Table 2'!$A$9</c:f>
              <c:strCache>
                <c:ptCount val="1"/>
                <c:pt idx="0">
                  <c:v>Ganzi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2'!$B$9:$M$9</c:f>
              <c:numCache>
                <c:formatCode>0</c:formatCode>
                <c:ptCount val="12"/>
                <c:pt idx="0">
                  <c:v>774</c:v>
                </c:pt>
                <c:pt idx="1">
                  <c:v>774</c:v>
                </c:pt>
                <c:pt idx="2">
                  <c:v>983</c:v>
                </c:pt>
                <c:pt idx="3" formatCode="#,##0">
                  <c:v>2304</c:v>
                </c:pt>
                <c:pt idx="4" formatCode="#,##0">
                  <c:v>1814</c:v>
                </c:pt>
                <c:pt idx="5">
                  <c:v>240</c:v>
                </c:pt>
                <c:pt idx="6">
                  <c:v>55</c:v>
                </c:pt>
                <c:pt idx="7" formatCode="#,##0">
                  <c:v>1070</c:v>
                </c:pt>
                <c:pt idx="8">
                  <c:v>860</c:v>
                </c:pt>
                <c:pt idx="9">
                  <c:v>200</c:v>
                </c:pt>
                <c:pt idx="10">
                  <c:v>950</c:v>
                </c:pt>
                <c:pt idx="11" formatCode="#,##0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9-4BC1-9128-AF09FF33037A}"/>
            </c:ext>
          </c:extLst>
        </c:ser>
        <c:ser>
          <c:idx val="5"/>
          <c:order val="5"/>
          <c:tx>
            <c:strRef>
              <c:f>'Table 2'!$A$10</c:f>
              <c:strCache>
                <c:ptCount val="1"/>
                <c:pt idx="0">
                  <c:v>Guang’an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2'!$B$10:$M$10</c:f>
              <c:numCache>
                <c:formatCode>#,##0</c:formatCode>
                <c:ptCount val="12"/>
                <c:pt idx="0">
                  <c:v>1851</c:v>
                </c:pt>
                <c:pt idx="1">
                  <c:v>5396</c:v>
                </c:pt>
                <c:pt idx="2">
                  <c:v>11630</c:v>
                </c:pt>
                <c:pt idx="3">
                  <c:v>8325</c:v>
                </c:pt>
                <c:pt idx="4">
                  <c:v>1749</c:v>
                </c:pt>
                <c:pt idx="5">
                  <c:v>3185</c:v>
                </c:pt>
                <c:pt idx="6">
                  <c:v>5930</c:v>
                </c:pt>
                <c:pt idx="7">
                  <c:v>4148</c:v>
                </c:pt>
                <c:pt idx="8">
                  <c:v>2526</c:v>
                </c:pt>
                <c:pt idx="9">
                  <c:v>3791</c:v>
                </c:pt>
                <c:pt idx="10">
                  <c:v>2817</c:v>
                </c:pt>
                <c:pt idx="1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9-4BC1-9128-AF09FF33037A}"/>
            </c:ext>
          </c:extLst>
        </c:ser>
        <c:ser>
          <c:idx val="6"/>
          <c:order val="6"/>
          <c:tx>
            <c:strRef>
              <c:f>'Table 2'!$A$11</c:f>
              <c:strCache>
                <c:ptCount val="1"/>
                <c:pt idx="0">
                  <c:v>Guangyuan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2'!$B$11:$M$11</c:f>
              <c:numCache>
                <c:formatCode>#,##0</c:formatCode>
                <c:ptCount val="12"/>
                <c:pt idx="0">
                  <c:v>2936</c:v>
                </c:pt>
                <c:pt idx="1">
                  <c:v>9165</c:v>
                </c:pt>
                <c:pt idx="2">
                  <c:v>8950</c:v>
                </c:pt>
                <c:pt idx="3">
                  <c:v>4311</c:v>
                </c:pt>
                <c:pt idx="4">
                  <c:v>4871</c:v>
                </c:pt>
                <c:pt idx="5">
                  <c:v>4463</c:v>
                </c:pt>
                <c:pt idx="6">
                  <c:v>4240</c:v>
                </c:pt>
                <c:pt idx="7">
                  <c:v>2814</c:v>
                </c:pt>
                <c:pt idx="8">
                  <c:v>1007</c:v>
                </c:pt>
                <c:pt idx="9">
                  <c:v>1427</c:v>
                </c:pt>
                <c:pt idx="10">
                  <c:v>1185</c:v>
                </c:pt>
                <c:pt idx="11">
                  <c:v>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99-4BC1-9128-AF09FF33037A}"/>
            </c:ext>
          </c:extLst>
        </c:ser>
        <c:ser>
          <c:idx val="7"/>
          <c:order val="7"/>
          <c:tx>
            <c:strRef>
              <c:f>'Table 2'!$A$12</c:f>
              <c:strCache>
                <c:ptCount val="1"/>
                <c:pt idx="0">
                  <c:v>Leshan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2'!$B$12:$M$12</c:f>
              <c:numCache>
                <c:formatCode>#,##0</c:formatCode>
                <c:ptCount val="12"/>
                <c:pt idx="0">
                  <c:v>6678</c:v>
                </c:pt>
                <c:pt idx="1">
                  <c:v>12456</c:v>
                </c:pt>
                <c:pt idx="2">
                  <c:v>11905</c:v>
                </c:pt>
                <c:pt idx="3">
                  <c:v>9706</c:v>
                </c:pt>
                <c:pt idx="4">
                  <c:v>2963</c:v>
                </c:pt>
                <c:pt idx="5">
                  <c:v>6700</c:v>
                </c:pt>
                <c:pt idx="6">
                  <c:v>10315</c:v>
                </c:pt>
                <c:pt idx="7">
                  <c:v>8457</c:v>
                </c:pt>
                <c:pt idx="8">
                  <c:v>8049</c:v>
                </c:pt>
                <c:pt idx="9">
                  <c:v>6138</c:v>
                </c:pt>
                <c:pt idx="10">
                  <c:v>1842</c:v>
                </c:pt>
                <c:pt idx="11" formatCode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99-4BC1-9128-AF09FF33037A}"/>
            </c:ext>
          </c:extLst>
        </c:ser>
        <c:ser>
          <c:idx val="8"/>
          <c:order val="8"/>
          <c:tx>
            <c:strRef>
              <c:f>'Table 2'!$A$13</c:f>
              <c:strCache>
                <c:ptCount val="1"/>
                <c:pt idx="0">
                  <c:v>Liangshan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2'!$B$13:$M$13</c:f>
              <c:numCache>
                <c:formatCode>#,##0</c:formatCode>
                <c:ptCount val="12"/>
                <c:pt idx="0">
                  <c:v>2329</c:v>
                </c:pt>
                <c:pt idx="1">
                  <c:v>4577</c:v>
                </c:pt>
                <c:pt idx="2">
                  <c:v>4602</c:v>
                </c:pt>
                <c:pt idx="3">
                  <c:v>4837</c:v>
                </c:pt>
                <c:pt idx="4" formatCode="0">
                  <c:v>178</c:v>
                </c:pt>
                <c:pt idx="5">
                  <c:v>4525</c:v>
                </c:pt>
                <c:pt idx="6">
                  <c:v>5721</c:v>
                </c:pt>
                <c:pt idx="7">
                  <c:v>4305</c:v>
                </c:pt>
                <c:pt idx="8">
                  <c:v>4598</c:v>
                </c:pt>
                <c:pt idx="9">
                  <c:v>4109</c:v>
                </c:pt>
                <c:pt idx="10">
                  <c:v>2756</c:v>
                </c:pt>
                <c:pt idx="11">
                  <c:v>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99-4BC1-9128-AF09FF33037A}"/>
            </c:ext>
          </c:extLst>
        </c:ser>
        <c:ser>
          <c:idx val="9"/>
          <c:order val="9"/>
          <c:tx>
            <c:strRef>
              <c:f>'Table 2'!$A$14</c:f>
              <c:strCache>
                <c:ptCount val="1"/>
                <c:pt idx="0">
                  <c:v>Luzhou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2'!$B$3:$M$3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'Table 2'!$B$14:$M$14</c:f>
              <c:numCache>
                <c:formatCode>#,##0</c:formatCode>
                <c:ptCount val="12"/>
                <c:pt idx="0">
                  <c:v>6731</c:v>
                </c:pt>
                <c:pt idx="1">
                  <c:v>12277</c:v>
                </c:pt>
                <c:pt idx="2">
                  <c:v>10613</c:v>
                </c:pt>
                <c:pt idx="3">
                  <c:v>7812</c:v>
                </c:pt>
                <c:pt idx="4">
                  <c:v>1220</c:v>
                </c:pt>
                <c:pt idx="5">
                  <c:v>7058</c:v>
                </c:pt>
                <c:pt idx="6">
                  <c:v>7385</c:v>
                </c:pt>
                <c:pt idx="7">
                  <c:v>7054</c:v>
                </c:pt>
                <c:pt idx="8">
                  <c:v>6136</c:v>
                </c:pt>
                <c:pt idx="9">
                  <c:v>5251</c:v>
                </c:pt>
                <c:pt idx="10">
                  <c:v>4517</c:v>
                </c:pt>
                <c:pt idx="11">
                  <c:v>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99-4BC1-9128-AF09FF33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322536"/>
        <c:axId val="962326472"/>
      </c:lineChart>
      <c:catAx>
        <c:axId val="96232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26472"/>
        <c:crosses val="autoZero"/>
        <c:auto val="1"/>
        <c:lblAlgn val="ctr"/>
        <c:lblOffset val="100"/>
        <c:noMultiLvlLbl val="0"/>
      </c:catAx>
      <c:valAx>
        <c:axId val="9623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en-US" baseline="0"/>
              <a:t> total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58787887292009"/>
          <c:y val="0.10694559276022092"/>
          <c:w val="0.77341661093942649"/>
          <c:h val="0.69112172631215618"/>
        </c:manualLayout>
      </c:layout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'BST known demand'!$B$31:$M$31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'BST known demand'!$B$53:$M$53</c:f>
              <c:numCache>
                <c:formatCode>0</c:formatCode>
                <c:ptCount val="12"/>
                <c:pt idx="0">
                  <c:v>31322.799999999996</c:v>
                </c:pt>
                <c:pt idx="1">
                  <c:v>76602.8</c:v>
                </c:pt>
                <c:pt idx="2">
                  <c:v>101591.6</c:v>
                </c:pt>
                <c:pt idx="3">
                  <c:v>79996.399999999994</c:v>
                </c:pt>
                <c:pt idx="4">
                  <c:v>29620.800000000003</c:v>
                </c:pt>
                <c:pt idx="5">
                  <c:v>51094.400000000001</c:v>
                </c:pt>
                <c:pt idx="6">
                  <c:v>63815.599999999991</c:v>
                </c:pt>
                <c:pt idx="7">
                  <c:v>60966.400000000009</c:v>
                </c:pt>
                <c:pt idx="8">
                  <c:v>50042.8</c:v>
                </c:pt>
                <c:pt idx="9">
                  <c:v>42337.599999999999</c:v>
                </c:pt>
                <c:pt idx="10">
                  <c:v>21648.400000000001</c:v>
                </c:pt>
                <c:pt idx="11">
                  <c:v>16618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F-4877-8121-635E20F4BADF}"/>
            </c:ext>
          </c:extLst>
        </c:ser>
        <c:ser>
          <c:idx val="1"/>
          <c:order val="1"/>
          <c:tx>
            <c:v>Demand (per 5 days)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'BST known demand'!$B$78:$M$78</c:f>
              <c:numCache>
                <c:formatCode>0</c:formatCode>
                <c:ptCount val="12"/>
                <c:pt idx="0">
                  <c:v>13051.166666666668</c:v>
                </c:pt>
                <c:pt idx="1">
                  <c:v>31917.833333333336</c:v>
                </c:pt>
                <c:pt idx="2">
                  <c:v>42329.833333333336</c:v>
                </c:pt>
                <c:pt idx="3">
                  <c:v>33331.833333333343</c:v>
                </c:pt>
                <c:pt idx="4">
                  <c:v>12342</c:v>
                </c:pt>
                <c:pt idx="5">
                  <c:v>21289.333333333339</c:v>
                </c:pt>
                <c:pt idx="6">
                  <c:v>26589.833333333332</c:v>
                </c:pt>
                <c:pt idx="7">
                  <c:v>25402.666666666664</c:v>
                </c:pt>
                <c:pt idx="8">
                  <c:v>20851.166666666664</c:v>
                </c:pt>
                <c:pt idx="9">
                  <c:v>17640.666666666668</c:v>
                </c:pt>
                <c:pt idx="10">
                  <c:v>9020.1666666666679</c:v>
                </c:pt>
                <c:pt idx="11">
                  <c:v>6924.1666666666652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F-4877-8121-635E20F4BADF}"/>
            </c:ext>
          </c:extLst>
        </c:ser>
        <c:ser>
          <c:idx val="2"/>
          <c:order val="2"/>
          <c:tx>
            <c:v>BSL for Normal Dist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('BST known demand'!$O$53,'BST known demand'!$O$53,'BST known demand'!$O$53,'BST known demand'!$O$53,'BST known demand'!$O$53,'BST known demand'!$O$53,'BST known demand'!$O$53,'BST known demand'!$O$53,'BST known demand'!$O$53,'BST known demand'!$O$53,'BST known demand'!$O$53,'BST known demand'!$O$53)</c:f>
              <c:numCache>
                <c:formatCode>General</c:formatCode>
                <c:ptCount val="12"/>
                <c:pt idx="0">
                  <c:v>129758</c:v>
                </c:pt>
                <c:pt idx="1">
                  <c:v>129758</c:v>
                </c:pt>
                <c:pt idx="2">
                  <c:v>129758</c:v>
                </c:pt>
                <c:pt idx="3">
                  <c:v>129758</c:v>
                </c:pt>
                <c:pt idx="4">
                  <c:v>129758</c:v>
                </c:pt>
                <c:pt idx="5">
                  <c:v>129758</c:v>
                </c:pt>
                <c:pt idx="6">
                  <c:v>129758</c:v>
                </c:pt>
                <c:pt idx="7">
                  <c:v>129758</c:v>
                </c:pt>
                <c:pt idx="8">
                  <c:v>129758</c:v>
                </c:pt>
                <c:pt idx="9">
                  <c:v>129758</c:v>
                </c:pt>
                <c:pt idx="10">
                  <c:v>129758</c:v>
                </c:pt>
                <c:pt idx="11">
                  <c:v>129758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F-4877-8121-635E20F4B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432448"/>
        <c:axId val="962427856"/>
      </c:lineChart>
      <c:catAx>
        <c:axId val="962432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27856"/>
        <c:crosses val="autoZero"/>
        <c:auto val="1"/>
        <c:lblAlgn val="ctr"/>
        <c:lblOffset val="100"/>
        <c:noMultiLvlLbl val="0"/>
      </c:catAx>
      <c:valAx>
        <c:axId val="9624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77575630298129"/>
          <c:y val="0.22869120123345418"/>
          <c:w val="0.25444255882020778"/>
          <c:h val="0.19391615370764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'BST Normal Dist'!$AB$25:$CU$25</c:f>
              <c:numCache>
                <c:formatCode>0</c:formatCode>
                <c:ptCount val="72"/>
                <c:pt idx="0">
                  <c:v>13051.166666666668</c:v>
                </c:pt>
                <c:pt idx="1">
                  <c:v>13051.166666666668</c:v>
                </c:pt>
                <c:pt idx="2">
                  <c:v>13051.166666666668</c:v>
                </c:pt>
                <c:pt idx="3">
                  <c:v>13051.166666666668</c:v>
                </c:pt>
                <c:pt idx="4">
                  <c:v>13051.166666666668</c:v>
                </c:pt>
                <c:pt idx="5">
                  <c:v>13051.166666666668</c:v>
                </c:pt>
                <c:pt idx="6">
                  <c:v>31917.833333333336</c:v>
                </c:pt>
                <c:pt idx="7">
                  <c:v>31917.833333333336</c:v>
                </c:pt>
                <c:pt idx="8">
                  <c:v>31917.833333333336</c:v>
                </c:pt>
                <c:pt idx="9">
                  <c:v>31917.833333333336</c:v>
                </c:pt>
                <c:pt idx="10">
                  <c:v>31917.833333333336</c:v>
                </c:pt>
                <c:pt idx="11">
                  <c:v>31917.833333333336</c:v>
                </c:pt>
                <c:pt idx="12">
                  <c:v>42329.833333333336</c:v>
                </c:pt>
                <c:pt idx="13">
                  <c:v>42329.833333333336</c:v>
                </c:pt>
                <c:pt idx="14">
                  <c:v>42329.833333333336</c:v>
                </c:pt>
                <c:pt idx="15">
                  <c:v>42329.833333333336</c:v>
                </c:pt>
                <c:pt idx="16">
                  <c:v>42329.833333333336</c:v>
                </c:pt>
                <c:pt idx="17">
                  <c:v>42329.833333333336</c:v>
                </c:pt>
                <c:pt idx="18">
                  <c:v>33331.833333333343</c:v>
                </c:pt>
                <c:pt idx="19">
                  <c:v>33331.833333333343</c:v>
                </c:pt>
                <c:pt idx="20">
                  <c:v>33331.833333333343</c:v>
                </c:pt>
                <c:pt idx="21">
                  <c:v>33331.833333333343</c:v>
                </c:pt>
                <c:pt idx="22">
                  <c:v>33331.833333333343</c:v>
                </c:pt>
                <c:pt idx="23">
                  <c:v>33331.833333333343</c:v>
                </c:pt>
                <c:pt idx="24">
                  <c:v>12342</c:v>
                </c:pt>
                <c:pt idx="25">
                  <c:v>12342</c:v>
                </c:pt>
                <c:pt idx="26">
                  <c:v>12342</c:v>
                </c:pt>
                <c:pt idx="27">
                  <c:v>12342</c:v>
                </c:pt>
                <c:pt idx="28">
                  <c:v>12342</c:v>
                </c:pt>
                <c:pt idx="29">
                  <c:v>12342</c:v>
                </c:pt>
                <c:pt idx="30">
                  <c:v>21289.333333333339</c:v>
                </c:pt>
                <c:pt idx="31">
                  <c:v>21289.333333333339</c:v>
                </c:pt>
                <c:pt idx="32">
                  <c:v>21289.333333333339</c:v>
                </c:pt>
                <c:pt idx="33">
                  <c:v>21289.333333333339</c:v>
                </c:pt>
                <c:pt idx="34">
                  <c:v>21289.333333333339</c:v>
                </c:pt>
                <c:pt idx="35">
                  <c:v>21289.333333333339</c:v>
                </c:pt>
                <c:pt idx="36">
                  <c:v>26589.833333333332</c:v>
                </c:pt>
                <c:pt idx="37">
                  <c:v>26589.833333333332</c:v>
                </c:pt>
                <c:pt idx="38">
                  <c:v>26589.833333333332</c:v>
                </c:pt>
                <c:pt idx="39">
                  <c:v>26589.833333333332</c:v>
                </c:pt>
                <c:pt idx="40">
                  <c:v>26589.833333333332</c:v>
                </c:pt>
                <c:pt idx="41">
                  <c:v>26589.833333333332</c:v>
                </c:pt>
                <c:pt idx="42">
                  <c:v>25402.666666666664</c:v>
                </c:pt>
                <c:pt idx="43">
                  <c:v>25402.666666666664</c:v>
                </c:pt>
                <c:pt idx="44">
                  <c:v>25402.666666666664</c:v>
                </c:pt>
                <c:pt idx="45">
                  <c:v>25402.666666666664</c:v>
                </c:pt>
                <c:pt idx="46">
                  <c:v>25402.666666666664</c:v>
                </c:pt>
                <c:pt idx="47">
                  <c:v>25402.666666666664</c:v>
                </c:pt>
                <c:pt idx="48">
                  <c:v>20851.166666666664</c:v>
                </c:pt>
                <c:pt idx="49">
                  <c:v>20851.166666666664</c:v>
                </c:pt>
                <c:pt idx="50">
                  <c:v>20851.166666666664</c:v>
                </c:pt>
                <c:pt idx="51">
                  <c:v>20851.166666666664</c:v>
                </c:pt>
                <c:pt idx="52">
                  <c:v>20851.166666666664</c:v>
                </c:pt>
                <c:pt idx="53">
                  <c:v>20851.166666666664</c:v>
                </c:pt>
                <c:pt idx="54">
                  <c:v>17640.666666666668</c:v>
                </c:pt>
                <c:pt idx="55">
                  <c:v>17640.666666666668</c:v>
                </c:pt>
                <c:pt idx="56">
                  <c:v>17640.666666666668</c:v>
                </c:pt>
                <c:pt idx="57">
                  <c:v>17640.666666666668</c:v>
                </c:pt>
                <c:pt idx="58">
                  <c:v>17640.666666666668</c:v>
                </c:pt>
                <c:pt idx="59">
                  <c:v>17640.666666666668</c:v>
                </c:pt>
                <c:pt idx="60">
                  <c:v>9020.1666666666679</c:v>
                </c:pt>
                <c:pt idx="61">
                  <c:v>9020.1666666666679</c:v>
                </c:pt>
                <c:pt idx="62">
                  <c:v>9020.1666666666679</c:v>
                </c:pt>
                <c:pt idx="63">
                  <c:v>9020.1666666666679</c:v>
                </c:pt>
                <c:pt idx="64">
                  <c:v>9020.1666666666679</c:v>
                </c:pt>
                <c:pt idx="65">
                  <c:v>9020.1666666666679</c:v>
                </c:pt>
                <c:pt idx="66">
                  <c:v>6924.1666666666652</c:v>
                </c:pt>
                <c:pt idx="67">
                  <c:v>6924.1666666666652</c:v>
                </c:pt>
                <c:pt idx="68">
                  <c:v>6924.1666666666652</c:v>
                </c:pt>
                <c:pt idx="69">
                  <c:v>6924.1666666666652</c:v>
                </c:pt>
                <c:pt idx="70">
                  <c:v>6924.1666666666652</c:v>
                </c:pt>
                <c:pt idx="71">
                  <c:v>6924.1666666666652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C-4C96-8E39-049F7F7E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154520"/>
        <c:axId val="826153864"/>
      </c:lineChart>
      <c:catAx>
        <c:axId val="82615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53864"/>
        <c:crosses val="autoZero"/>
        <c:auto val="1"/>
        <c:lblAlgn val="ctr"/>
        <c:lblOffset val="100"/>
        <c:noMultiLvlLbl val="0"/>
      </c:catAx>
      <c:valAx>
        <c:axId val="82615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5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50223</xdr:colOff>
      <xdr:row>3</xdr:row>
      <xdr:rowOff>44161</xdr:rowOff>
    </xdr:from>
    <xdr:to>
      <xdr:col>34</xdr:col>
      <xdr:colOff>323851</xdr:colOff>
      <xdr:row>21</xdr:row>
      <xdr:rowOff>136813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7FDCFF-E646-4C4A-B933-049005334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44162</xdr:colOff>
      <xdr:row>3</xdr:row>
      <xdr:rowOff>41563</xdr:rowOff>
    </xdr:from>
    <xdr:to>
      <xdr:col>38</xdr:col>
      <xdr:colOff>321252</xdr:colOff>
      <xdr:row>21</xdr:row>
      <xdr:rowOff>130752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A7AFE4-8EF8-4BFC-BBBC-AD3D83773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247649</xdr:colOff>
      <xdr:row>22</xdr:row>
      <xdr:rowOff>81395</xdr:rowOff>
    </xdr:from>
    <xdr:to>
      <xdr:col>39</xdr:col>
      <xdr:colOff>329911</xdr:colOff>
      <xdr:row>40</xdr:row>
      <xdr:rowOff>3464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E089A1-DB75-45FF-B3A8-79D1BDE1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432954</xdr:colOff>
      <xdr:row>3</xdr:row>
      <xdr:rowOff>12988</xdr:rowOff>
    </xdr:from>
    <xdr:to>
      <xdr:col>47</xdr:col>
      <xdr:colOff>176645</xdr:colOff>
      <xdr:row>21</xdr:row>
      <xdr:rowOff>102177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1775C4-CA9B-435B-8770-6ED1B4E9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99580</xdr:colOff>
      <xdr:row>53</xdr:row>
      <xdr:rowOff>148069</xdr:rowOff>
    </xdr:from>
    <xdr:to>
      <xdr:col>24</xdr:col>
      <xdr:colOff>25978</xdr:colOff>
      <xdr:row>74</xdr:row>
      <xdr:rowOff>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BBB8E-1581-49EB-984C-1F714AA82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112568</xdr:colOff>
      <xdr:row>27</xdr:row>
      <xdr:rowOff>113433</xdr:rowOff>
    </xdr:from>
    <xdr:to>
      <xdr:col>92</xdr:col>
      <xdr:colOff>259773</xdr:colOff>
      <xdr:row>44</xdr:row>
      <xdr:rowOff>59747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76A67-E72C-4508-965D-B09A23D7C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0</xdr:rowOff>
    </xdr:from>
    <xdr:ext cx="5981700" cy="2857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0" y="0"/>
          <a:ext cx="5981700" cy="28575"/>
        </a:xfrm>
        <a:custGeom>
          <a:avLst/>
          <a:gdLst/>
          <a:ahLst/>
          <a:cxnLst/>
          <a:rect l="0" t="0" r="0" b="0"/>
          <a:pathLst>
            <a:path w="5981700" h="28575">
              <a:moveTo>
                <a:pt x="5981700" y="0"/>
              </a:moveTo>
              <a:lnTo>
                <a:pt x="0" y="0"/>
              </a:lnTo>
              <a:lnTo>
                <a:pt x="0" y="28194"/>
              </a:lnTo>
              <a:lnTo>
                <a:pt x="5981700" y="28194"/>
              </a:lnTo>
              <a:lnTo>
                <a:pt x="598170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0"/>
  <sheetViews>
    <sheetView topLeftCell="A33" zoomScaleNormal="100" workbookViewId="0">
      <selection activeCell="N25" sqref="N25"/>
    </sheetView>
  </sheetViews>
  <sheetFormatPr defaultRowHeight="12.75"/>
  <cols>
    <col min="1" max="1" width="11.33203125" bestFit="1" customWidth="1"/>
    <col min="2" max="7" width="10.6640625" customWidth="1"/>
    <col min="8" max="8" width="10.5" customWidth="1"/>
    <col min="9" max="14" width="10.6640625" customWidth="1"/>
    <col min="15" max="15" width="9.6640625" bestFit="1" customWidth="1"/>
    <col min="16" max="16" width="11.1640625" customWidth="1"/>
    <col min="17" max="17" width="15.1640625" customWidth="1"/>
    <col min="20" max="20" width="9.6640625" bestFit="1" customWidth="1"/>
  </cols>
  <sheetData>
    <row r="1" spans="1:22" ht="14.25" customHeight="1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11"/>
      <c r="P1" t="s">
        <v>150</v>
      </c>
      <c r="Q1">
        <v>7</v>
      </c>
      <c r="R1" s="58" t="s">
        <v>156</v>
      </c>
      <c r="S1">
        <v>0.99</v>
      </c>
    </row>
    <row r="2" spans="1:22" ht="14.25" customHeight="1">
      <c r="A2" s="82" t="s">
        <v>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11"/>
      <c r="R2" s="58" t="s">
        <v>164</v>
      </c>
      <c r="S2">
        <f>_xlfn.NORM.S.INV(0.99)</f>
        <v>2.3263478740408408</v>
      </c>
      <c r="T2">
        <f>S2</f>
        <v>2.3263478740408408</v>
      </c>
    </row>
    <row r="3" spans="1:22" ht="11.25" customHeight="1">
      <c r="A3" s="54"/>
      <c r="B3" s="43" t="s">
        <v>110</v>
      </c>
      <c r="C3" s="12" t="s">
        <v>111</v>
      </c>
      <c r="D3" s="43" t="s">
        <v>112</v>
      </c>
      <c r="E3" s="12" t="s">
        <v>113</v>
      </c>
      <c r="F3" s="43" t="s">
        <v>114</v>
      </c>
      <c r="G3" s="12" t="s">
        <v>115</v>
      </c>
      <c r="H3" s="43" t="s">
        <v>116</v>
      </c>
      <c r="I3" s="13" t="s">
        <v>117</v>
      </c>
      <c r="J3" s="43" t="s">
        <v>118</v>
      </c>
      <c r="K3" s="12" t="s">
        <v>119</v>
      </c>
      <c r="L3" s="43" t="s">
        <v>120</v>
      </c>
      <c r="M3" s="73" t="s">
        <v>121</v>
      </c>
      <c r="N3" s="78" t="s">
        <v>159</v>
      </c>
      <c r="O3" s="78" t="s">
        <v>160</v>
      </c>
      <c r="P3" s="78" t="s">
        <v>161</v>
      </c>
      <c r="Q3" s="78" t="s">
        <v>162</v>
      </c>
      <c r="R3" s="58" t="s">
        <v>163</v>
      </c>
      <c r="S3" s="58" t="s">
        <v>149</v>
      </c>
      <c r="T3" s="164" t="s">
        <v>172</v>
      </c>
      <c r="U3" s="164" t="s">
        <v>173</v>
      </c>
      <c r="V3" t="s">
        <v>168</v>
      </c>
    </row>
    <row r="4" spans="1:22" ht="11.25" customHeight="1">
      <c r="A4" s="43" t="s">
        <v>122</v>
      </c>
      <c r="B4" s="14">
        <v>61</v>
      </c>
      <c r="C4" s="14">
        <v>176</v>
      </c>
      <c r="D4" s="15">
        <v>1544</v>
      </c>
      <c r="E4" s="15">
        <v>1714</v>
      </c>
      <c r="F4" s="15">
        <v>1297</v>
      </c>
      <c r="G4" s="15">
        <v>1018</v>
      </c>
      <c r="H4" s="15">
        <v>1750</v>
      </c>
      <c r="I4" s="15">
        <v>1607</v>
      </c>
      <c r="J4" s="15">
        <v>2428</v>
      </c>
      <c r="K4" s="14">
        <v>690</v>
      </c>
      <c r="L4" s="14">
        <v>563</v>
      </c>
      <c r="M4" s="74">
        <v>1025</v>
      </c>
      <c r="N4" s="76">
        <f>AVERAGE(B4:M4)</f>
        <v>1156.0833333333333</v>
      </c>
      <c r="O4" s="79">
        <v>1027</v>
      </c>
      <c r="P4" s="79">
        <v>5</v>
      </c>
      <c r="Q4" s="76">
        <f>(P4*O4)/N4</f>
        <v>4.4417213292006057</v>
      </c>
      <c r="R4" s="161">
        <f>_xlfn.STDEV.S(B4:M4)</f>
        <v>701.97415885270993</v>
      </c>
      <c r="S4">
        <v>5</v>
      </c>
      <c r="T4">
        <f t="shared" ref="T4:T24" si="0">SQRT((R4*R4*$Q$1)/(30))</f>
        <v>339.08573340080176</v>
      </c>
      <c r="U4">
        <f>SQRT((R4*R4)/(30))</f>
        <v>128.16236052978135</v>
      </c>
      <c r="V4">
        <f>S4-2</f>
        <v>3</v>
      </c>
    </row>
    <row r="5" spans="1:22" ht="11.25" customHeight="1">
      <c r="A5" s="43" t="s">
        <v>123</v>
      </c>
      <c r="B5" s="15">
        <v>4656</v>
      </c>
      <c r="C5" s="15">
        <v>9395</v>
      </c>
      <c r="D5" s="15">
        <v>6292</v>
      </c>
      <c r="E5" s="15">
        <v>1993</v>
      </c>
      <c r="F5" s="14">
        <v>874</v>
      </c>
      <c r="G5" s="15">
        <v>2790</v>
      </c>
      <c r="H5" s="15">
        <v>3883</v>
      </c>
      <c r="I5" s="15">
        <v>3614</v>
      </c>
      <c r="J5" s="15">
        <v>2853</v>
      </c>
      <c r="K5" s="15">
        <v>2326</v>
      </c>
      <c r="L5" s="15">
        <v>3040</v>
      </c>
      <c r="M5" s="74">
        <v>2400</v>
      </c>
      <c r="N5" s="76">
        <f t="shared" ref="N5:N25" si="1">AVERAGE(B5:M5)</f>
        <v>3676.3333333333335</v>
      </c>
      <c r="O5" s="79">
        <v>1640</v>
      </c>
      <c r="P5" s="79">
        <v>10</v>
      </c>
      <c r="Q5" s="76">
        <f t="shared" ref="Q5:Q24" si="2">(P5*O5)/N5</f>
        <v>4.4609665427509295</v>
      </c>
      <c r="R5" s="161">
        <f t="shared" ref="R5:R25" si="3">_xlfn.STDEV.S(B5:M5)</f>
        <v>2267.5316709558606</v>
      </c>
      <c r="S5">
        <v>4</v>
      </c>
      <c r="T5">
        <f t="shared" si="0"/>
        <v>1095.3218575912613</v>
      </c>
      <c r="U5">
        <f t="shared" ref="U5:U25" si="4">SQRT((R5*R5)/(30))</f>
        <v>413.99274867996888</v>
      </c>
      <c r="V5">
        <f t="shared" ref="V5:V24" si="5">S5-2</f>
        <v>2</v>
      </c>
    </row>
    <row r="6" spans="1:22" ht="11.25" customHeight="1">
      <c r="A6" s="43" t="s">
        <v>124</v>
      </c>
      <c r="B6" s="15">
        <v>16360</v>
      </c>
      <c r="C6" s="15">
        <v>30961</v>
      </c>
      <c r="D6" s="15">
        <v>60936</v>
      </c>
      <c r="E6" s="15">
        <v>62496</v>
      </c>
      <c r="F6" s="14">
        <v>723</v>
      </c>
      <c r="G6" s="15">
        <v>44574</v>
      </c>
      <c r="H6" s="15">
        <v>47859</v>
      </c>
      <c r="I6" s="15">
        <v>51302</v>
      </c>
      <c r="J6" s="15">
        <v>51315</v>
      </c>
      <c r="K6" s="15">
        <v>45317</v>
      </c>
      <c r="L6" s="15">
        <v>8353</v>
      </c>
      <c r="M6" s="75">
        <v>801</v>
      </c>
      <c r="N6" s="76">
        <f t="shared" si="1"/>
        <v>35083.083333333336</v>
      </c>
      <c r="O6" s="79">
        <v>9600</v>
      </c>
      <c r="P6" s="79">
        <v>15</v>
      </c>
      <c r="Q6" s="76">
        <f t="shared" si="2"/>
        <v>4.1045423126530594</v>
      </c>
      <c r="R6" s="161">
        <f t="shared" si="3"/>
        <v>22847.96313363755</v>
      </c>
      <c r="S6">
        <v>3</v>
      </c>
      <c r="T6">
        <f t="shared" si="0"/>
        <v>11036.61472175296</v>
      </c>
      <c r="U6">
        <f t="shared" si="4"/>
        <v>4171.4482671132364</v>
      </c>
      <c r="V6">
        <f t="shared" si="5"/>
        <v>1</v>
      </c>
    </row>
    <row r="7" spans="1:22" ht="11.25" customHeight="1">
      <c r="A7" s="43" t="s">
        <v>125</v>
      </c>
      <c r="B7" s="15">
        <v>4597</v>
      </c>
      <c r="C7" s="15">
        <v>6000</v>
      </c>
      <c r="D7" s="15">
        <v>10139</v>
      </c>
      <c r="E7" s="15">
        <v>10794</v>
      </c>
      <c r="F7" s="15">
        <v>5679</v>
      </c>
      <c r="G7" s="15">
        <v>6454</v>
      </c>
      <c r="H7" s="15">
        <v>7212</v>
      </c>
      <c r="I7" s="15">
        <v>7607</v>
      </c>
      <c r="J7" s="15">
        <v>5725</v>
      </c>
      <c r="K7" s="15">
        <v>6811</v>
      </c>
      <c r="L7" s="15">
        <v>5246</v>
      </c>
      <c r="M7" s="75">
        <v>780</v>
      </c>
      <c r="N7" s="76">
        <f t="shared" si="1"/>
        <v>6420.333333333333</v>
      </c>
      <c r="O7" s="79">
        <v>4772</v>
      </c>
      <c r="P7" s="79">
        <v>10</v>
      </c>
      <c r="Q7" s="76">
        <f t="shared" si="2"/>
        <v>7.4326358963709049</v>
      </c>
      <c r="R7" s="161">
        <f t="shared" si="3"/>
        <v>2573.8689778525086</v>
      </c>
      <c r="S7">
        <v>4</v>
      </c>
      <c r="T7">
        <f t="shared" si="0"/>
        <v>1243.2968351130075</v>
      </c>
      <c r="U7">
        <f t="shared" si="4"/>
        <v>469.92203307752794</v>
      </c>
      <c r="V7">
        <f t="shared" si="5"/>
        <v>2</v>
      </c>
    </row>
    <row r="8" spans="1:22" ht="11.25" customHeight="1">
      <c r="A8" s="43" t="s">
        <v>126</v>
      </c>
      <c r="B8" s="15">
        <v>2841</v>
      </c>
      <c r="C8" s="15">
        <v>3621</v>
      </c>
      <c r="D8" s="15">
        <v>9376</v>
      </c>
      <c r="E8" s="15">
        <v>9678</v>
      </c>
      <c r="F8" s="15">
        <v>2814</v>
      </c>
      <c r="G8" s="15">
        <v>4746</v>
      </c>
      <c r="H8" s="15">
        <v>6886</v>
      </c>
      <c r="I8" s="15">
        <v>5502</v>
      </c>
      <c r="J8" s="15">
        <v>5691</v>
      </c>
      <c r="K8" s="15">
        <v>4352</v>
      </c>
      <c r="L8" s="15">
        <v>5847</v>
      </c>
      <c r="M8" s="74">
        <v>6605</v>
      </c>
      <c r="N8" s="76">
        <f t="shared" si="1"/>
        <v>5663.25</v>
      </c>
      <c r="O8" s="79">
        <v>10792</v>
      </c>
      <c r="P8" s="79">
        <v>10</v>
      </c>
      <c r="Q8" s="76">
        <f t="shared" si="2"/>
        <v>19.056195647375624</v>
      </c>
      <c r="R8" s="161">
        <f t="shared" si="3"/>
        <v>2239.3202347222168</v>
      </c>
      <c r="S8">
        <v>3</v>
      </c>
      <c r="T8">
        <f t="shared" si="0"/>
        <v>1081.6944392241669</v>
      </c>
      <c r="U8">
        <f t="shared" si="4"/>
        <v>408.84206867837383</v>
      </c>
      <c r="V8">
        <f t="shared" si="5"/>
        <v>1</v>
      </c>
    </row>
    <row r="9" spans="1:22" ht="11.25" customHeight="1">
      <c r="A9" s="43" t="s">
        <v>127</v>
      </c>
      <c r="B9" s="14">
        <v>774</v>
      </c>
      <c r="C9" s="14">
        <v>774</v>
      </c>
      <c r="D9" s="14">
        <v>983</v>
      </c>
      <c r="E9" s="15">
        <v>2304</v>
      </c>
      <c r="F9" s="15">
        <v>1814</v>
      </c>
      <c r="G9" s="14">
        <v>240</v>
      </c>
      <c r="H9" s="14">
        <v>55</v>
      </c>
      <c r="I9" s="15">
        <v>1070</v>
      </c>
      <c r="J9" s="14">
        <v>860</v>
      </c>
      <c r="K9" s="14">
        <v>200</v>
      </c>
      <c r="L9" s="14">
        <v>950</v>
      </c>
      <c r="M9" s="74">
        <v>1660</v>
      </c>
      <c r="N9" s="76">
        <f t="shared" si="1"/>
        <v>973.66666666666663</v>
      </c>
      <c r="O9" s="79">
        <v>1907</v>
      </c>
      <c r="P9" s="79">
        <v>5</v>
      </c>
      <c r="Q9" s="76">
        <f t="shared" si="2"/>
        <v>9.7928791509756934</v>
      </c>
      <c r="R9" s="161">
        <f t="shared" si="3"/>
        <v>676.24341143936579</v>
      </c>
      <c r="S9">
        <v>5</v>
      </c>
      <c r="T9">
        <f t="shared" si="0"/>
        <v>326.65660157654139</v>
      </c>
      <c r="U9">
        <f t="shared" si="4"/>
        <v>123.46459026986258</v>
      </c>
      <c r="V9">
        <f t="shared" si="5"/>
        <v>3</v>
      </c>
    </row>
    <row r="10" spans="1:22" ht="11.25" customHeight="1">
      <c r="A10" s="43" t="s">
        <v>128</v>
      </c>
      <c r="B10" s="15">
        <v>1851</v>
      </c>
      <c r="C10" s="15">
        <v>5396</v>
      </c>
      <c r="D10" s="15">
        <v>11630</v>
      </c>
      <c r="E10" s="15">
        <v>8325</v>
      </c>
      <c r="F10" s="15">
        <v>1749</v>
      </c>
      <c r="G10" s="15">
        <v>3185</v>
      </c>
      <c r="H10" s="15">
        <v>5930</v>
      </c>
      <c r="I10" s="15">
        <v>4148</v>
      </c>
      <c r="J10" s="15">
        <v>2526</v>
      </c>
      <c r="K10" s="15">
        <v>3791</v>
      </c>
      <c r="L10" s="15">
        <v>2817</v>
      </c>
      <c r="M10" s="74">
        <v>2912</v>
      </c>
      <c r="N10" s="76">
        <f t="shared" si="1"/>
        <v>4521.666666666667</v>
      </c>
      <c r="O10" s="79">
        <v>1174</v>
      </c>
      <c r="P10" s="79">
        <v>10</v>
      </c>
      <c r="Q10" s="76">
        <f t="shared" si="2"/>
        <v>2.596387762624401</v>
      </c>
      <c r="R10" s="161">
        <f t="shared" si="3"/>
        <v>2931.0489693292502</v>
      </c>
      <c r="S10">
        <v>3</v>
      </c>
      <c r="T10">
        <f t="shared" si="0"/>
        <v>1415.8311625360141</v>
      </c>
      <c r="U10">
        <f t="shared" si="4"/>
        <v>535.13387921796607</v>
      </c>
      <c r="V10">
        <f t="shared" si="5"/>
        <v>1</v>
      </c>
    </row>
    <row r="11" spans="1:22" ht="11.25" customHeight="1">
      <c r="A11" s="43" t="s">
        <v>129</v>
      </c>
      <c r="B11" s="15">
        <v>2936</v>
      </c>
      <c r="C11" s="15">
        <v>9165</v>
      </c>
      <c r="D11" s="15">
        <v>8950</v>
      </c>
      <c r="E11" s="15">
        <v>4311</v>
      </c>
      <c r="F11" s="15">
        <v>4871</v>
      </c>
      <c r="G11" s="15">
        <v>4463</v>
      </c>
      <c r="H11" s="15">
        <v>4240</v>
      </c>
      <c r="I11" s="15">
        <v>2814</v>
      </c>
      <c r="J11" s="15">
        <v>1007</v>
      </c>
      <c r="K11" s="15">
        <v>1427</v>
      </c>
      <c r="L11" s="15">
        <v>1185</v>
      </c>
      <c r="M11" s="74">
        <v>1631</v>
      </c>
      <c r="N11" s="76">
        <f t="shared" si="1"/>
        <v>3916.6666666666665</v>
      </c>
      <c r="O11" s="79">
        <v>2040</v>
      </c>
      <c r="P11" s="79">
        <v>10</v>
      </c>
      <c r="Q11" s="76">
        <f t="shared" si="2"/>
        <v>5.2085106382978728</v>
      </c>
      <c r="R11" s="161">
        <f t="shared" si="3"/>
        <v>2761.3761171933929</v>
      </c>
      <c r="S11">
        <v>4</v>
      </c>
      <c r="T11">
        <f t="shared" si="0"/>
        <v>1333.8713884059739</v>
      </c>
      <c r="U11">
        <f t="shared" si="4"/>
        <v>504.15599638095017</v>
      </c>
      <c r="V11">
        <f t="shared" si="5"/>
        <v>2</v>
      </c>
    </row>
    <row r="12" spans="1:22" ht="11.25" customHeight="1">
      <c r="A12" s="43" t="s">
        <v>130</v>
      </c>
      <c r="B12" s="15">
        <v>6678</v>
      </c>
      <c r="C12" s="15">
        <v>12456</v>
      </c>
      <c r="D12" s="15">
        <v>11905</v>
      </c>
      <c r="E12" s="15">
        <v>9706</v>
      </c>
      <c r="F12" s="15">
        <v>2963</v>
      </c>
      <c r="G12" s="15">
        <v>6700</v>
      </c>
      <c r="H12" s="15">
        <v>10315</v>
      </c>
      <c r="I12" s="15">
        <v>8457</v>
      </c>
      <c r="J12" s="15">
        <v>8049</v>
      </c>
      <c r="K12" s="15">
        <v>6138</v>
      </c>
      <c r="L12" s="15">
        <v>1842</v>
      </c>
      <c r="M12" s="75">
        <v>192</v>
      </c>
      <c r="N12" s="76">
        <f t="shared" si="1"/>
        <v>7116.75</v>
      </c>
      <c r="O12" s="79">
        <v>1717</v>
      </c>
      <c r="P12" s="79">
        <v>10</v>
      </c>
      <c r="Q12" s="76">
        <f t="shared" si="2"/>
        <v>2.4126181192257703</v>
      </c>
      <c r="R12" s="161">
        <f t="shared" si="3"/>
        <v>3877.5136158251066</v>
      </c>
      <c r="S12">
        <v>3</v>
      </c>
      <c r="T12">
        <f t="shared" si="0"/>
        <v>1873.0170215133626</v>
      </c>
      <c r="U12">
        <f t="shared" si="4"/>
        <v>707.93389147361052</v>
      </c>
      <c r="V12">
        <f t="shared" si="5"/>
        <v>1</v>
      </c>
    </row>
    <row r="13" spans="1:22" ht="11.25" customHeight="1">
      <c r="A13" s="43" t="s">
        <v>131</v>
      </c>
      <c r="B13" s="15">
        <v>2329</v>
      </c>
      <c r="C13" s="15">
        <v>4577</v>
      </c>
      <c r="D13" s="15">
        <v>4602</v>
      </c>
      <c r="E13" s="15">
        <v>4837</v>
      </c>
      <c r="F13" s="14">
        <v>178</v>
      </c>
      <c r="G13" s="15">
        <v>4525</v>
      </c>
      <c r="H13" s="15">
        <v>5721</v>
      </c>
      <c r="I13" s="15">
        <v>4305</v>
      </c>
      <c r="J13" s="15">
        <v>4598</v>
      </c>
      <c r="K13" s="15">
        <v>4109</v>
      </c>
      <c r="L13" s="15">
        <v>2756</v>
      </c>
      <c r="M13" s="74">
        <v>3753</v>
      </c>
      <c r="N13" s="76">
        <f t="shared" si="1"/>
        <v>3857.5</v>
      </c>
      <c r="O13" s="79">
        <v>1296</v>
      </c>
      <c r="P13" s="79">
        <v>5</v>
      </c>
      <c r="Q13" s="76">
        <f t="shared" si="2"/>
        <v>1.6798444588464032</v>
      </c>
      <c r="R13" s="161">
        <f t="shared" si="3"/>
        <v>1472.8041590480016</v>
      </c>
      <c r="S13">
        <v>5</v>
      </c>
      <c r="T13">
        <f t="shared" si="0"/>
        <v>711.43199807064343</v>
      </c>
      <c r="U13">
        <f t="shared" si="4"/>
        <v>268.8960202326723</v>
      </c>
      <c r="V13">
        <f t="shared" si="5"/>
        <v>3</v>
      </c>
    </row>
    <row r="14" spans="1:22" ht="11.25" customHeight="1">
      <c r="A14" s="43" t="s">
        <v>132</v>
      </c>
      <c r="B14" s="15">
        <v>6731</v>
      </c>
      <c r="C14" s="15">
        <v>12277</v>
      </c>
      <c r="D14" s="15">
        <v>10613</v>
      </c>
      <c r="E14" s="15">
        <v>7812</v>
      </c>
      <c r="F14" s="15">
        <v>1220</v>
      </c>
      <c r="G14" s="15">
        <v>7058</v>
      </c>
      <c r="H14" s="15">
        <v>7385</v>
      </c>
      <c r="I14" s="15">
        <v>7054</v>
      </c>
      <c r="J14" s="15">
        <v>6136</v>
      </c>
      <c r="K14" s="15">
        <v>5251</v>
      </c>
      <c r="L14" s="15">
        <v>4517</v>
      </c>
      <c r="M14" s="74">
        <v>4487</v>
      </c>
      <c r="N14" s="76">
        <f t="shared" si="1"/>
        <v>6711.75</v>
      </c>
      <c r="O14" s="79">
        <v>4154</v>
      </c>
      <c r="P14" s="79">
        <v>10</v>
      </c>
      <c r="Q14" s="76">
        <f t="shared" si="2"/>
        <v>6.1891459008455323</v>
      </c>
      <c r="R14" s="161">
        <f t="shared" si="3"/>
        <v>2868.0688189093371</v>
      </c>
      <c r="S14">
        <v>3</v>
      </c>
      <c r="T14">
        <f t="shared" si="0"/>
        <v>1385.4088596271258</v>
      </c>
      <c r="U14">
        <f t="shared" si="4"/>
        <v>523.63532953128106</v>
      </c>
      <c r="V14">
        <f t="shared" si="5"/>
        <v>1</v>
      </c>
    </row>
    <row r="15" spans="1:22" ht="11.25" customHeight="1">
      <c r="A15" s="43" t="s">
        <v>133</v>
      </c>
      <c r="B15" s="14">
        <v>0</v>
      </c>
      <c r="C15" s="15">
        <v>10400</v>
      </c>
      <c r="D15" s="15">
        <v>10400</v>
      </c>
      <c r="E15" s="15">
        <v>3554</v>
      </c>
      <c r="F15" s="15">
        <v>5002</v>
      </c>
      <c r="G15" s="15">
        <v>4277</v>
      </c>
      <c r="H15" s="15">
        <v>5348</v>
      </c>
      <c r="I15" s="15">
        <v>5342</v>
      </c>
      <c r="J15" s="15">
        <v>4959</v>
      </c>
      <c r="K15" s="15">
        <v>3309</v>
      </c>
      <c r="L15" s="15">
        <v>3497</v>
      </c>
      <c r="M15" s="75">
        <v>378</v>
      </c>
      <c r="N15" s="76">
        <f t="shared" si="1"/>
        <v>4705.5</v>
      </c>
      <c r="O15" s="79">
        <v>2672</v>
      </c>
      <c r="P15" s="79">
        <v>10</v>
      </c>
      <c r="Q15" s="76">
        <f t="shared" si="2"/>
        <v>5.6784613749867177</v>
      </c>
      <c r="R15" s="161">
        <f t="shared" si="3"/>
        <v>3185.3929256700958</v>
      </c>
      <c r="S15">
        <v>3</v>
      </c>
      <c r="T15">
        <f t="shared" si="0"/>
        <v>1538.6909656843989</v>
      </c>
      <c r="U15">
        <f t="shared" si="4"/>
        <v>581.5705199689628</v>
      </c>
      <c r="V15">
        <f t="shared" si="5"/>
        <v>1</v>
      </c>
    </row>
    <row r="16" spans="1:22" ht="11.25" customHeight="1">
      <c r="A16" s="43" t="s">
        <v>134</v>
      </c>
      <c r="B16" s="14">
        <v>200</v>
      </c>
      <c r="C16" s="15">
        <v>26558</v>
      </c>
      <c r="D16" s="15">
        <v>15833</v>
      </c>
      <c r="E16" s="15">
        <v>16930</v>
      </c>
      <c r="F16" s="15">
        <v>19946</v>
      </c>
      <c r="G16" s="14">
        <v>568</v>
      </c>
      <c r="H16" s="15">
        <v>5730</v>
      </c>
      <c r="I16" s="15">
        <v>7658</v>
      </c>
      <c r="J16" s="14">
        <v>391</v>
      </c>
      <c r="K16" s="14">
        <v>251</v>
      </c>
      <c r="L16" s="14">
        <v>75</v>
      </c>
      <c r="M16" s="74">
        <v>2187</v>
      </c>
      <c r="N16" s="76">
        <f t="shared" si="1"/>
        <v>8027.25</v>
      </c>
      <c r="O16" s="79">
        <v>3840</v>
      </c>
      <c r="P16" s="79">
        <v>10</v>
      </c>
      <c r="Q16" s="76">
        <f t="shared" si="2"/>
        <v>4.7837055031299638</v>
      </c>
      <c r="R16" s="161">
        <f t="shared" si="3"/>
        <v>9361.8331647463929</v>
      </c>
      <c r="S16">
        <v>3</v>
      </c>
      <c r="T16">
        <f t="shared" si="0"/>
        <v>4522.1950475103649</v>
      </c>
      <c r="U16">
        <f t="shared" si="4"/>
        <v>1709.2290679771925</v>
      </c>
      <c r="V16">
        <f t="shared" si="5"/>
        <v>1</v>
      </c>
    </row>
    <row r="17" spans="1:25" ht="11.25" customHeight="1">
      <c r="A17" s="43" t="s">
        <v>135</v>
      </c>
      <c r="B17" s="15">
        <v>3374</v>
      </c>
      <c r="C17" s="15">
        <v>10066</v>
      </c>
      <c r="D17" s="15">
        <v>9418</v>
      </c>
      <c r="E17" s="15">
        <v>3961</v>
      </c>
      <c r="F17" s="15">
        <v>1721</v>
      </c>
      <c r="G17" s="15">
        <v>4718</v>
      </c>
      <c r="H17" s="15">
        <v>3906</v>
      </c>
      <c r="I17" s="15">
        <v>5628</v>
      </c>
      <c r="J17" s="15">
        <v>3624</v>
      </c>
      <c r="K17" s="15">
        <v>4658</v>
      </c>
      <c r="L17" s="15">
        <v>2111</v>
      </c>
      <c r="M17" s="74">
        <v>3005</v>
      </c>
      <c r="N17" s="76">
        <f t="shared" si="1"/>
        <v>4682.5</v>
      </c>
      <c r="O17" s="79">
        <v>7802</v>
      </c>
      <c r="P17" s="79">
        <v>10</v>
      </c>
      <c r="Q17" s="76">
        <f t="shared" si="2"/>
        <v>16.662039508809396</v>
      </c>
      <c r="R17" s="161">
        <f t="shared" si="3"/>
        <v>2601.6790557428312</v>
      </c>
      <c r="S17">
        <v>3</v>
      </c>
      <c r="T17">
        <f t="shared" si="0"/>
        <v>1256.7303789813254</v>
      </c>
      <c r="U17">
        <f t="shared" si="4"/>
        <v>474.99943540636309</v>
      </c>
      <c r="V17">
        <f t="shared" si="5"/>
        <v>1</v>
      </c>
    </row>
    <row r="18" spans="1:25" ht="11.25" customHeight="1">
      <c r="A18" s="43" t="s">
        <v>136</v>
      </c>
      <c r="B18" s="15">
        <v>2392</v>
      </c>
      <c r="C18" s="15">
        <v>6319</v>
      </c>
      <c r="D18" s="15">
        <v>35995</v>
      </c>
      <c r="E18" s="15">
        <v>19330</v>
      </c>
      <c r="F18" s="15">
        <v>7032</v>
      </c>
      <c r="G18" s="15">
        <v>7367</v>
      </c>
      <c r="H18" s="15">
        <v>10012</v>
      </c>
      <c r="I18" s="15">
        <v>7871</v>
      </c>
      <c r="J18" s="15">
        <v>2708</v>
      </c>
      <c r="K18" s="15">
        <v>1321</v>
      </c>
      <c r="L18" s="15">
        <v>1999</v>
      </c>
      <c r="M18" s="75">
        <v>865</v>
      </c>
      <c r="N18" s="76">
        <f t="shared" si="1"/>
        <v>8600.9166666666661</v>
      </c>
      <c r="O18" s="79">
        <v>6742</v>
      </c>
      <c r="P18" s="79">
        <v>10</v>
      </c>
      <c r="Q18" s="76">
        <f t="shared" si="2"/>
        <v>7.838699363439944</v>
      </c>
      <c r="R18" s="161">
        <f t="shared" si="3"/>
        <v>10031.623492810879</v>
      </c>
      <c r="S18">
        <v>3</v>
      </c>
      <c r="T18">
        <f t="shared" si="0"/>
        <v>4845.7345136749082</v>
      </c>
      <c r="U18">
        <f t="shared" si="4"/>
        <v>1831.5154918037606</v>
      </c>
      <c r="V18">
        <f t="shared" si="5"/>
        <v>1</v>
      </c>
    </row>
    <row r="19" spans="1:25" ht="11.25" customHeight="1">
      <c r="A19" s="43" t="s">
        <v>137</v>
      </c>
      <c r="B19" s="15">
        <v>1475</v>
      </c>
      <c r="C19" s="15">
        <v>3192</v>
      </c>
      <c r="D19" s="15">
        <v>2386</v>
      </c>
      <c r="E19" s="14">
        <v>763</v>
      </c>
      <c r="F19" s="15">
        <v>1006</v>
      </c>
      <c r="G19" s="15">
        <v>2773</v>
      </c>
      <c r="H19" s="15">
        <v>3805</v>
      </c>
      <c r="I19" s="15">
        <v>2923</v>
      </c>
      <c r="J19" s="15">
        <v>2833</v>
      </c>
      <c r="K19" s="15">
        <v>2929</v>
      </c>
      <c r="L19" s="14">
        <v>555</v>
      </c>
      <c r="M19" s="75">
        <v>770</v>
      </c>
      <c r="N19" s="76">
        <f t="shared" si="1"/>
        <v>2117.5</v>
      </c>
      <c r="O19" s="79">
        <v>3534</v>
      </c>
      <c r="P19" s="79">
        <v>10</v>
      </c>
      <c r="Q19" s="76">
        <f t="shared" si="2"/>
        <v>16.689492325855962</v>
      </c>
      <c r="R19" s="161">
        <f t="shared" si="3"/>
        <v>1130.7018335368687</v>
      </c>
      <c r="S19">
        <v>5</v>
      </c>
      <c r="T19">
        <f t="shared" si="0"/>
        <v>546.18087524633131</v>
      </c>
      <c r="U19">
        <f t="shared" si="4"/>
        <v>206.43696668019811</v>
      </c>
      <c r="V19">
        <f t="shared" si="5"/>
        <v>3</v>
      </c>
    </row>
    <row r="20" spans="1:25" ht="11.25" customHeight="1">
      <c r="A20" s="43" t="s">
        <v>138</v>
      </c>
      <c r="B20" s="15">
        <v>4726</v>
      </c>
      <c r="C20" s="15">
        <v>8595</v>
      </c>
      <c r="D20" s="15">
        <v>7472</v>
      </c>
      <c r="E20" s="15">
        <v>3978</v>
      </c>
      <c r="F20" s="15">
        <v>3761</v>
      </c>
      <c r="G20" s="15">
        <v>4261</v>
      </c>
      <c r="H20" s="15">
        <v>5625</v>
      </c>
      <c r="I20" s="15">
        <v>4301</v>
      </c>
      <c r="J20" s="15">
        <v>5007</v>
      </c>
      <c r="K20" s="15">
        <v>2807</v>
      </c>
      <c r="L20" s="15">
        <v>3016</v>
      </c>
      <c r="M20" s="74">
        <v>2708</v>
      </c>
      <c r="N20" s="76">
        <f t="shared" si="1"/>
        <v>4688.083333333333</v>
      </c>
      <c r="O20" s="79">
        <v>1999</v>
      </c>
      <c r="P20" s="79">
        <v>10</v>
      </c>
      <c r="Q20" s="76">
        <f t="shared" si="2"/>
        <v>4.2640027018859881</v>
      </c>
      <c r="R20" s="161">
        <f t="shared" si="3"/>
        <v>1807.7145520007164</v>
      </c>
      <c r="S20">
        <v>3</v>
      </c>
      <c r="T20">
        <f t="shared" si="0"/>
        <v>873.20908742038137</v>
      </c>
      <c r="U20">
        <f t="shared" si="4"/>
        <v>330.04201255371265</v>
      </c>
      <c r="V20">
        <f t="shared" si="5"/>
        <v>1</v>
      </c>
    </row>
    <row r="21" spans="1:25" ht="11.25" customHeight="1">
      <c r="A21" s="43" t="s">
        <v>139</v>
      </c>
      <c r="B21" s="15">
        <v>2195</v>
      </c>
      <c r="C21" s="15">
        <v>4584</v>
      </c>
      <c r="D21" s="15">
        <v>4620</v>
      </c>
      <c r="E21" s="15">
        <v>2817</v>
      </c>
      <c r="F21" s="15">
        <v>1042</v>
      </c>
      <c r="G21" s="15">
        <v>2446</v>
      </c>
      <c r="H21" s="15">
        <v>3095</v>
      </c>
      <c r="I21" s="15">
        <v>2435</v>
      </c>
      <c r="J21" s="15">
        <v>2286</v>
      </c>
      <c r="K21" s="15">
        <v>2437</v>
      </c>
      <c r="L21" s="15">
        <v>1843</v>
      </c>
      <c r="M21" s="74">
        <v>1865</v>
      </c>
      <c r="N21" s="76">
        <f t="shared" si="1"/>
        <v>2638.75</v>
      </c>
      <c r="O21" s="79">
        <v>3770</v>
      </c>
      <c r="P21" s="79">
        <v>10</v>
      </c>
      <c r="Q21" s="76">
        <f t="shared" si="2"/>
        <v>14.287067740407389</v>
      </c>
      <c r="R21" s="161">
        <f t="shared" si="3"/>
        <v>1051.9039123936609</v>
      </c>
      <c r="S21">
        <v>3</v>
      </c>
      <c r="T21">
        <f t="shared" si="0"/>
        <v>508.11786317623967</v>
      </c>
      <c r="U21">
        <f t="shared" si="4"/>
        <v>192.05050038198203</v>
      </c>
      <c r="V21">
        <f t="shared" si="5"/>
        <v>1</v>
      </c>
    </row>
    <row r="22" spans="1:25" ht="11.25" customHeight="1">
      <c r="A22" s="43" t="s">
        <v>140</v>
      </c>
      <c r="B22" s="15">
        <v>9571</v>
      </c>
      <c r="C22" s="15">
        <v>17742</v>
      </c>
      <c r="D22" s="15">
        <v>15000</v>
      </c>
      <c r="E22" s="15">
        <v>9131</v>
      </c>
      <c r="F22" s="15">
        <v>1597</v>
      </c>
      <c r="G22" s="15">
        <v>7877</v>
      </c>
      <c r="H22" s="15">
        <v>10624</v>
      </c>
      <c r="I22" s="15">
        <v>9420</v>
      </c>
      <c r="J22" s="15">
        <v>3468</v>
      </c>
      <c r="K22" s="15">
        <v>1448</v>
      </c>
      <c r="L22" s="14">
        <v>191</v>
      </c>
      <c r="M22" s="75">
        <v>305</v>
      </c>
      <c r="N22" s="76">
        <f t="shared" si="1"/>
        <v>7197.833333333333</v>
      </c>
      <c r="O22" s="79">
        <v>5932</v>
      </c>
      <c r="P22" s="79">
        <v>10</v>
      </c>
      <c r="Q22" s="76">
        <f t="shared" si="2"/>
        <v>8.2413689304651871</v>
      </c>
      <c r="R22" s="161">
        <f t="shared" si="3"/>
        <v>5827.1204308089864</v>
      </c>
      <c r="S22">
        <v>3</v>
      </c>
      <c r="T22">
        <f t="shared" si="0"/>
        <v>2814.7665836090246</v>
      </c>
      <c r="U22">
        <f t="shared" si="4"/>
        <v>1063.8817684177677</v>
      </c>
      <c r="V22">
        <f t="shared" si="5"/>
        <v>1</v>
      </c>
    </row>
    <row r="23" spans="1:25" ht="11.25" customHeight="1">
      <c r="A23" s="43" t="s">
        <v>141</v>
      </c>
      <c r="B23" s="15">
        <v>3010</v>
      </c>
      <c r="C23" s="15">
        <v>3261</v>
      </c>
      <c r="D23" s="15">
        <v>5050</v>
      </c>
      <c r="E23" s="15">
        <v>6421</v>
      </c>
      <c r="F23" s="15">
        <v>5051</v>
      </c>
      <c r="G23" s="15">
        <v>3286</v>
      </c>
      <c r="H23" s="15">
        <v>4030</v>
      </c>
      <c r="I23" s="15">
        <v>4224</v>
      </c>
      <c r="J23" s="15">
        <v>4187</v>
      </c>
      <c r="K23" s="15">
        <v>2198</v>
      </c>
      <c r="L23" s="14">
        <v>236</v>
      </c>
      <c r="M23" s="75">
        <v>1</v>
      </c>
      <c r="N23" s="76">
        <f t="shared" si="1"/>
        <v>3412.9166666666665</v>
      </c>
      <c r="O23" s="79">
        <v>3272</v>
      </c>
      <c r="P23" s="79">
        <v>10</v>
      </c>
      <c r="Q23" s="76">
        <f t="shared" si="2"/>
        <v>9.5871078012452688</v>
      </c>
      <c r="R23" s="161">
        <f t="shared" si="3"/>
        <v>1894.0409642461336</v>
      </c>
      <c r="S23">
        <v>3</v>
      </c>
      <c r="T23">
        <f t="shared" si="0"/>
        <v>914.90870618688814</v>
      </c>
      <c r="U23">
        <f t="shared" si="4"/>
        <v>345.80298698548108</v>
      </c>
      <c r="V23">
        <f t="shared" si="5"/>
        <v>1</v>
      </c>
    </row>
    <row r="24" spans="1:25" ht="11.25" customHeight="1">
      <c r="A24" s="43" t="s">
        <v>142</v>
      </c>
      <c r="B24" s="15">
        <v>1550</v>
      </c>
      <c r="C24" s="15">
        <v>5992</v>
      </c>
      <c r="D24" s="15">
        <v>10835</v>
      </c>
      <c r="E24" s="15">
        <v>9136</v>
      </c>
      <c r="F24" s="15">
        <v>3712</v>
      </c>
      <c r="G24" s="15">
        <v>4410</v>
      </c>
      <c r="H24" s="15">
        <v>6128</v>
      </c>
      <c r="I24" s="15">
        <v>5134</v>
      </c>
      <c r="J24" s="15">
        <v>4456</v>
      </c>
      <c r="K24" s="15">
        <v>4074</v>
      </c>
      <c r="L24" s="15">
        <v>3482</v>
      </c>
      <c r="M24" s="74">
        <v>3215</v>
      </c>
      <c r="N24" s="76">
        <f t="shared" si="1"/>
        <v>5177</v>
      </c>
      <c r="O24" s="79">
        <v>2600</v>
      </c>
      <c r="P24" s="79">
        <v>10</v>
      </c>
      <c r="Q24" s="76">
        <f t="shared" si="2"/>
        <v>5.0222136372416459</v>
      </c>
      <c r="R24" s="161">
        <f t="shared" si="3"/>
        <v>2586.7790080259342</v>
      </c>
      <c r="S24">
        <v>3</v>
      </c>
      <c r="T24">
        <f t="shared" si="0"/>
        <v>1249.5329721479336</v>
      </c>
      <c r="U24">
        <f t="shared" si="4"/>
        <v>472.27907132554708</v>
      </c>
      <c r="V24">
        <f t="shared" si="5"/>
        <v>1</v>
      </c>
    </row>
    <row r="25" spans="1:25">
      <c r="A25" s="58" t="s">
        <v>144</v>
      </c>
      <c r="B25" s="59">
        <f>SUM(B4:B24)</f>
        <v>78307</v>
      </c>
      <c r="C25" s="59">
        <f t="shared" ref="C25:M25" si="6">SUM(C4:C24)</f>
        <v>191507</v>
      </c>
      <c r="D25" s="59">
        <f t="shared" si="6"/>
        <v>253979</v>
      </c>
      <c r="E25" s="59">
        <f t="shared" si="6"/>
        <v>199991</v>
      </c>
      <c r="F25" s="59">
        <f t="shared" si="6"/>
        <v>74052</v>
      </c>
      <c r="G25" s="59">
        <f t="shared" si="6"/>
        <v>127736</v>
      </c>
      <c r="H25" s="59">
        <f t="shared" si="6"/>
        <v>159539</v>
      </c>
      <c r="I25" s="59">
        <f t="shared" si="6"/>
        <v>152416</v>
      </c>
      <c r="J25" s="59">
        <f t="shared" si="6"/>
        <v>125107</v>
      </c>
      <c r="K25" s="59">
        <f t="shared" si="6"/>
        <v>105844</v>
      </c>
      <c r="L25" s="59">
        <f t="shared" si="6"/>
        <v>54121</v>
      </c>
      <c r="M25" s="59">
        <f t="shared" si="6"/>
        <v>41545</v>
      </c>
      <c r="N25" s="76">
        <f t="shared" si="1"/>
        <v>130345.33333333333</v>
      </c>
      <c r="O25" s="77"/>
      <c r="P25" s="77"/>
      <c r="Q25" s="77">
        <v>1</v>
      </c>
      <c r="R25" s="161">
        <f t="shared" si="3"/>
        <v>64260.178667851847</v>
      </c>
      <c r="S25">
        <v>7</v>
      </c>
      <c r="U25">
        <f t="shared" si="4"/>
        <v>11732.249801898244</v>
      </c>
      <c r="V25">
        <f>S25-2</f>
        <v>5</v>
      </c>
    </row>
    <row r="27" spans="1:25">
      <c r="A27" s="82" t="s">
        <v>105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4"/>
      <c r="O27" s="11"/>
      <c r="P27" s="11"/>
      <c r="Q27" s="11"/>
      <c r="R27" s="11"/>
      <c r="S27" s="11"/>
      <c r="T27" s="11"/>
      <c r="U27" s="11"/>
    </row>
    <row r="28" spans="1:25" ht="12.75" customHeight="1">
      <c r="A28" s="82" t="s">
        <v>106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4"/>
      <c r="O28" s="11"/>
      <c r="P28" s="162" t="s">
        <v>169</v>
      </c>
      <c r="Q28" s="11"/>
      <c r="S28" s="162" t="s">
        <v>170</v>
      </c>
      <c r="T28" s="11"/>
      <c r="U28" s="11"/>
      <c r="V28" s="162" t="s">
        <v>174</v>
      </c>
      <c r="Y28" t="s">
        <v>175</v>
      </c>
    </row>
    <row r="29" spans="1:25" ht="12.75" customHeight="1">
      <c r="A29" s="55"/>
      <c r="B29" s="12" t="s">
        <v>110</v>
      </c>
      <c r="C29" s="43" t="s">
        <v>111</v>
      </c>
      <c r="D29" s="12" t="s">
        <v>112</v>
      </c>
      <c r="E29" s="12" t="s">
        <v>113</v>
      </c>
      <c r="F29" s="43" t="s">
        <v>114</v>
      </c>
      <c r="G29" s="40" t="s">
        <v>115</v>
      </c>
      <c r="H29" s="12" t="s">
        <v>116</v>
      </c>
      <c r="I29" s="43" t="s">
        <v>143</v>
      </c>
      <c r="J29" s="41" t="s">
        <v>118</v>
      </c>
      <c r="K29" s="43" t="s">
        <v>119</v>
      </c>
      <c r="L29" s="40" t="s">
        <v>120</v>
      </c>
      <c r="M29" s="12" t="s">
        <v>121</v>
      </c>
      <c r="N29" s="43" t="s">
        <v>110</v>
      </c>
      <c r="P29" s="46"/>
      <c r="T29" s="58" t="s">
        <v>171</v>
      </c>
      <c r="U29" s="46"/>
      <c r="V29" s="46"/>
      <c r="W29" s="58" t="s">
        <v>171</v>
      </c>
    </row>
    <row r="30" spans="1:25">
      <c r="A30" s="34" t="s">
        <v>122</v>
      </c>
      <c r="B30" s="56">
        <v>1250</v>
      </c>
      <c r="C30" s="45">
        <v>2214</v>
      </c>
      <c r="D30" s="52">
        <v>3063</v>
      </c>
      <c r="E30" s="52">
        <v>3484</v>
      </c>
      <c r="F30" s="53">
        <v>2010</v>
      </c>
      <c r="G30" s="52">
        <v>1513</v>
      </c>
      <c r="H30" s="52">
        <v>1313</v>
      </c>
      <c r="I30" s="45">
        <v>1175</v>
      </c>
      <c r="J30" s="52">
        <v>886</v>
      </c>
      <c r="K30" s="45">
        <v>1525</v>
      </c>
      <c r="L30" s="52">
        <v>1015</v>
      </c>
      <c r="M30" s="52">
        <v>1124</v>
      </c>
      <c r="N30" s="49">
        <v>665</v>
      </c>
      <c r="O30" s="59">
        <f>AVERAGE(B30:N30)</f>
        <v>1633.6153846153845</v>
      </c>
      <c r="P30">
        <f>O30*Q4</f>
        <v>7256.0642975564042</v>
      </c>
      <c r="Q30" s="47"/>
      <c r="S30" s="163">
        <f>_xlfn.NORM.INV($S$1,N4*((30+S4)/30),SQRT(R4*R4*(30+S4)/30))-N4</f>
        <v>1956.5611328726834</v>
      </c>
      <c r="T30">
        <f>S30*Q4</f>
        <v>8690.499315765499</v>
      </c>
      <c r="U30" s="163"/>
      <c r="V30" s="163">
        <f>_xlfn.NORM.INV($S$1,N4/(30/S4),SQRT(U4*U4*S4))-((N4/30)*S4)</f>
        <v>666.68419285687992</v>
      </c>
      <c r="W30">
        <f>V30*Q4</f>
        <v>2961.2253992532937</v>
      </c>
      <c r="Y30" s="165">
        <v>666.6841928568798</v>
      </c>
    </row>
    <row r="31" spans="1:25">
      <c r="A31" s="2" t="s">
        <v>123</v>
      </c>
      <c r="B31" s="51">
        <v>1280</v>
      </c>
      <c r="C31" s="44">
        <v>1764</v>
      </c>
      <c r="D31" s="51">
        <v>2999</v>
      </c>
      <c r="E31" s="51">
        <v>3357</v>
      </c>
      <c r="F31" s="44">
        <v>1482</v>
      </c>
      <c r="G31" s="51">
        <v>658</v>
      </c>
      <c r="H31" s="51">
        <v>670</v>
      </c>
      <c r="I31" s="44">
        <v>1122</v>
      </c>
      <c r="J31" s="51">
        <v>1228</v>
      </c>
      <c r="K31" s="44">
        <v>1405</v>
      </c>
      <c r="L31" s="51">
        <v>1199</v>
      </c>
      <c r="M31" s="51">
        <v>1014</v>
      </c>
      <c r="N31" s="50">
        <v>2515</v>
      </c>
      <c r="O31" s="59">
        <f t="shared" ref="O31:O51" si="7">AVERAGE(B31:N31)</f>
        <v>1591.7692307692307</v>
      </c>
      <c r="P31">
        <f t="shared" ref="P31:P51" si="8">O31*Q5</f>
        <v>7100.8292822419216</v>
      </c>
      <c r="S31" s="163">
        <f>_xlfn.NORM.INV($S$1,N5*((30+S5)/30),SQRT(R5*R5*(30+S5)/30))-N5</f>
        <v>6105.9159482103623</v>
      </c>
      <c r="T31">
        <f>S31*Q5</f>
        <v>27238.286757815742</v>
      </c>
      <c r="U31" s="47"/>
      <c r="V31" s="163">
        <f t="shared" ref="V31:V51" si="9">_xlfn.NORM.INV($S$1,N5/(30/S5),SQRT(U5*U5*S5))-((N5/30)*S5)</f>
        <v>1926.1823015199393</v>
      </c>
      <c r="W31">
        <f t="shared" ref="W31:W51" si="10">V31*Q5</f>
        <v>8592.6348023194314</v>
      </c>
      <c r="Y31" s="165">
        <v>1926.1823015199393</v>
      </c>
    </row>
    <row r="32" spans="1:25">
      <c r="A32" s="2" t="s">
        <v>124</v>
      </c>
      <c r="B32" s="51">
        <v>6195</v>
      </c>
      <c r="C32" s="44">
        <v>9764</v>
      </c>
      <c r="D32" s="51">
        <v>17699</v>
      </c>
      <c r="E32" s="51">
        <v>20579</v>
      </c>
      <c r="F32" s="44">
        <v>7547</v>
      </c>
      <c r="G32" s="51">
        <v>8824</v>
      </c>
      <c r="H32" s="51">
        <v>8926</v>
      </c>
      <c r="I32" s="44">
        <v>5811</v>
      </c>
      <c r="J32" s="51">
        <v>6999</v>
      </c>
      <c r="K32" s="44">
        <v>6348</v>
      </c>
      <c r="L32" s="51">
        <v>9231</v>
      </c>
      <c r="M32" s="51">
        <v>891</v>
      </c>
      <c r="N32" s="50">
        <v>7694</v>
      </c>
      <c r="O32" s="59">
        <f t="shared" si="7"/>
        <v>8962.1538461538457</v>
      </c>
      <c r="P32">
        <f t="shared" si="8"/>
        <v>36785.53967404482</v>
      </c>
      <c r="S32" s="163">
        <f>_xlfn.NORM.INV($S$1,N6*((30+S6)/30),SQRT(R6*R6*(30+S6)/30))-N6</f>
        <v>59254.921846671998</v>
      </c>
      <c r="T32">
        <f>S32*Q6</f>
        <v>243214.33395261536</v>
      </c>
      <c r="U32" s="47"/>
      <c r="V32" s="163">
        <f t="shared" si="9"/>
        <v>16808.236396063672</v>
      </c>
      <c r="W32">
        <f t="shared" si="10"/>
        <v>68990.117488718504</v>
      </c>
      <c r="Y32" s="165">
        <v>16808.236396063672</v>
      </c>
    </row>
    <row r="33" spans="1:25">
      <c r="A33" s="2" t="s">
        <v>125</v>
      </c>
      <c r="B33" s="51">
        <v>6551</v>
      </c>
      <c r="C33" s="44">
        <v>7017</v>
      </c>
      <c r="D33" s="51">
        <v>10111</v>
      </c>
      <c r="E33" s="51">
        <v>12352</v>
      </c>
      <c r="F33" s="44">
        <v>6073</v>
      </c>
      <c r="G33" s="51">
        <v>944</v>
      </c>
      <c r="H33" s="51">
        <v>1541</v>
      </c>
      <c r="I33" s="44">
        <v>1075</v>
      </c>
      <c r="J33" s="51">
        <v>1648</v>
      </c>
      <c r="K33" s="44">
        <v>3273</v>
      </c>
      <c r="L33" s="51">
        <v>992</v>
      </c>
      <c r="M33" s="51">
        <v>1346</v>
      </c>
      <c r="N33" s="50">
        <v>4396</v>
      </c>
      <c r="O33" s="59">
        <f t="shared" si="7"/>
        <v>4409.1538461538457</v>
      </c>
      <c r="P33">
        <f t="shared" si="8"/>
        <v>32771.635149544913</v>
      </c>
      <c r="S33" s="163">
        <f>_xlfn.NORM.INV($S$1,N7*((30+S7)/30),SQRT(R7*R7*(30+S7)/30))-N7</f>
        <v>7230.453432754447</v>
      </c>
      <c r="T33">
        <f>S33*Q7</f>
        <v>53741.327731328936</v>
      </c>
      <c r="U33" s="47"/>
      <c r="V33" s="163">
        <f t="shared" si="9"/>
        <v>2186.4042452297135</v>
      </c>
      <c r="W33">
        <f t="shared" si="10"/>
        <v>16250.746677072104</v>
      </c>
      <c r="Y33" s="165">
        <v>2186.4042452297135</v>
      </c>
    </row>
    <row r="34" spans="1:25">
      <c r="A34" s="2" t="s">
        <v>126</v>
      </c>
      <c r="B34" s="51">
        <v>4646</v>
      </c>
      <c r="C34" s="44">
        <v>5328</v>
      </c>
      <c r="D34" s="51">
        <v>5610</v>
      </c>
      <c r="E34" s="51">
        <v>6820</v>
      </c>
      <c r="F34" s="44">
        <v>4215</v>
      </c>
      <c r="G34" s="51">
        <v>1401</v>
      </c>
      <c r="H34" s="51">
        <v>1349</v>
      </c>
      <c r="I34" s="44">
        <v>1114</v>
      </c>
      <c r="J34" s="51">
        <v>1587</v>
      </c>
      <c r="K34" s="44">
        <v>1576</v>
      </c>
      <c r="L34" s="51">
        <v>1146</v>
      </c>
      <c r="M34" s="51">
        <v>1818</v>
      </c>
      <c r="N34" s="50">
        <v>701</v>
      </c>
      <c r="O34" s="59">
        <f t="shared" si="7"/>
        <v>2870.0769230769229</v>
      </c>
      <c r="P34">
        <f t="shared" si="8"/>
        <v>54692.74736917168</v>
      </c>
      <c r="S34" s="163">
        <f>_xlfn.NORM.INV($S$1,N8*((30+S8)/30),SQRT(R8*R8*(30+S8)/30))-N8</f>
        <v>6030.029529261632</v>
      </c>
      <c r="T34">
        <f>S34*Q8</f>
        <v>114909.42246906199</v>
      </c>
      <c r="U34" s="48"/>
      <c r="V34" s="163">
        <f t="shared" si="9"/>
        <v>1647.3688989932919</v>
      </c>
      <c r="W34">
        <f t="shared" si="10"/>
        <v>31392.584042617942</v>
      </c>
      <c r="Y34" s="165">
        <v>1647.3688989932916</v>
      </c>
    </row>
    <row r="35" spans="1:25">
      <c r="A35" s="2" t="s">
        <v>127</v>
      </c>
      <c r="B35" s="51">
        <v>1303</v>
      </c>
      <c r="C35" s="44">
        <v>2390</v>
      </c>
      <c r="D35" s="51">
        <v>3478</v>
      </c>
      <c r="E35" s="51">
        <v>3553</v>
      </c>
      <c r="F35" s="44">
        <v>1814</v>
      </c>
      <c r="G35" s="60">
        <v>0</v>
      </c>
      <c r="H35" s="51">
        <v>390</v>
      </c>
      <c r="I35" s="44">
        <v>685</v>
      </c>
      <c r="J35" s="51">
        <v>555</v>
      </c>
      <c r="K35" s="44">
        <v>595</v>
      </c>
      <c r="L35" s="51">
        <v>535</v>
      </c>
      <c r="M35" s="51">
        <v>405</v>
      </c>
      <c r="N35" s="50">
        <v>545</v>
      </c>
      <c r="O35" s="59">
        <f t="shared" si="7"/>
        <v>1249.8461538461538</v>
      </c>
      <c r="P35">
        <f t="shared" si="8"/>
        <v>12239.592341927158</v>
      </c>
      <c r="S35" s="163">
        <f>_xlfn.NORM.INV($S$1,N9*((30+S9)/30),SQRT(R9*R9*(30+S9)/30))-N9</f>
        <v>1861.5036024521187</v>
      </c>
      <c r="T35">
        <f>S35*Q9</f>
        <v>18229.479817919499</v>
      </c>
      <c r="U35" s="48"/>
      <c r="V35" s="163">
        <f t="shared" si="9"/>
        <v>642.24699334670663</v>
      </c>
      <c r="W35">
        <f t="shared" si="10"/>
        <v>6289.4471909217882</v>
      </c>
      <c r="Y35" s="165">
        <v>642.24699334670674</v>
      </c>
    </row>
    <row r="36" spans="1:25">
      <c r="A36" s="2" t="s">
        <v>128</v>
      </c>
      <c r="B36" s="51">
        <v>655</v>
      </c>
      <c r="C36" s="44">
        <v>2891</v>
      </c>
      <c r="D36" s="51">
        <v>5713</v>
      </c>
      <c r="E36" s="51">
        <v>3013</v>
      </c>
      <c r="F36" s="44">
        <v>1864</v>
      </c>
      <c r="G36" s="51">
        <v>355</v>
      </c>
      <c r="H36" s="51">
        <v>730</v>
      </c>
      <c r="I36" s="44">
        <v>570</v>
      </c>
      <c r="J36" s="51">
        <v>1374</v>
      </c>
      <c r="K36" s="44">
        <v>1547</v>
      </c>
      <c r="L36" s="51">
        <v>626</v>
      </c>
      <c r="M36" s="51">
        <v>1199</v>
      </c>
      <c r="N36" s="50">
        <v>1557</v>
      </c>
      <c r="O36" s="59">
        <f t="shared" si="7"/>
        <v>1699.5384615384614</v>
      </c>
      <c r="P36">
        <f t="shared" si="8"/>
        <v>4412.6608636479623</v>
      </c>
      <c r="S36" s="163">
        <f>_xlfn.NORM.INV($S$1,N10*((30+S10)/30),SQRT(R10*R10*(30+S10)/30))-N10</f>
        <v>7603.6161471374298</v>
      </c>
      <c r="T36">
        <f>S36*Q10</f>
        <v>19741.935916120918</v>
      </c>
      <c r="U36" s="47"/>
      <c r="V36" s="163">
        <f t="shared" si="9"/>
        <v>2156.2431485366888</v>
      </c>
      <c r="W36">
        <f t="shared" si="10"/>
        <v>5598.4433241033676</v>
      </c>
      <c r="Y36" s="165">
        <v>2156.2431485366883</v>
      </c>
    </row>
    <row r="37" spans="1:25">
      <c r="A37" s="2" t="s">
        <v>129</v>
      </c>
      <c r="B37" s="51">
        <v>5052</v>
      </c>
      <c r="C37" s="44">
        <v>7922</v>
      </c>
      <c r="D37" s="51">
        <v>9640</v>
      </c>
      <c r="E37" s="51">
        <v>8945</v>
      </c>
      <c r="F37" s="44">
        <v>4701</v>
      </c>
      <c r="G37" s="51">
        <v>1175</v>
      </c>
      <c r="H37" s="51">
        <v>836</v>
      </c>
      <c r="I37" s="44">
        <v>1224</v>
      </c>
      <c r="J37" s="51">
        <v>1070</v>
      </c>
      <c r="K37" s="44">
        <v>1783</v>
      </c>
      <c r="L37" s="51">
        <v>1457</v>
      </c>
      <c r="M37" s="51">
        <v>1407</v>
      </c>
      <c r="N37" s="50">
        <v>574</v>
      </c>
      <c r="O37" s="59">
        <f t="shared" si="7"/>
        <v>3522</v>
      </c>
      <c r="P37">
        <f t="shared" si="8"/>
        <v>18344.374468085109</v>
      </c>
      <c r="S37" s="163">
        <f>_xlfn.NORM.INV($S$1,N11*((30+S11)/30),SQRT(R11*R11*(30+S11)/30))-N11</f>
        <v>7361.0088477280697</v>
      </c>
      <c r="T37">
        <f>S37*Q11</f>
        <v>38339.892891996416</v>
      </c>
      <c r="U37" s="48"/>
      <c r="V37" s="163">
        <f t="shared" si="9"/>
        <v>2345.6844607315306</v>
      </c>
      <c r="W37">
        <f t="shared" si="10"/>
        <v>12217.522467810186</v>
      </c>
      <c r="Y37" s="165">
        <v>2345.6844607315306</v>
      </c>
    </row>
    <row r="38" spans="1:25">
      <c r="A38" s="2" t="s">
        <v>130</v>
      </c>
      <c r="B38" s="51">
        <v>534</v>
      </c>
      <c r="C38" s="44">
        <v>3257</v>
      </c>
      <c r="D38" s="51">
        <v>9403</v>
      </c>
      <c r="E38" s="51">
        <v>11570</v>
      </c>
      <c r="F38" s="44">
        <v>5157</v>
      </c>
      <c r="G38" s="51">
        <v>2194</v>
      </c>
      <c r="H38" s="51">
        <v>1945</v>
      </c>
      <c r="I38" s="44">
        <v>2071</v>
      </c>
      <c r="J38" s="51">
        <v>2113</v>
      </c>
      <c r="K38" s="44">
        <v>2012</v>
      </c>
      <c r="L38" s="51">
        <v>1599</v>
      </c>
      <c r="M38" s="51">
        <v>1108</v>
      </c>
      <c r="N38" s="50">
        <v>918</v>
      </c>
      <c r="O38" s="59">
        <f t="shared" si="7"/>
        <v>3375.4615384615386</v>
      </c>
      <c r="P38">
        <f t="shared" si="8"/>
        <v>8143.6996684420019</v>
      </c>
      <c r="S38" s="163">
        <f>_xlfn.NORM.INV($S$1,N12*((30+S12)/30),SQRT(R12*R12*(30+S12)/30))-N12</f>
        <v>10172.398114345149</v>
      </c>
      <c r="T38">
        <f>S38*Q12</f>
        <v>24542.112006647167</v>
      </c>
      <c r="U38" s="48"/>
      <c r="V38" s="163">
        <f t="shared" si="9"/>
        <v>2852.5153468841327</v>
      </c>
      <c r="W38">
        <f t="shared" si="10"/>
        <v>6882.0302112622421</v>
      </c>
      <c r="Y38" s="165">
        <v>2852.5153468841331</v>
      </c>
    </row>
    <row r="39" spans="1:25">
      <c r="A39" s="2" t="s">
        <v>131</v>
      </c>
      <c r="B39" s="51">
        <v>3134</v>
      </c>
      <c r="C39" s="44">
        <v>3595</v>
      </c>
      <c r="D39" s="51">
        <v>5693</v>
      </c>
      <c r="E39" s="51">
        <v>5416</v>
      </c>
      <c r="F39" s="44">
        <v>1751</v>
      </c>
      <c r="G39" s="51">
        <v>1573</v>
      </c>
      <c r="H39" s="51">
        <v>1687</v>
      </c>
      <c r="I39" s="44">
        <v>1626</v>
      </c>
      <c r="J39" s="51">
        <v>1700</v>
      </c>
      <c r="K39" s="44">
        <v>1874</v>
      </c>
      <c r="L39" s="51">
        <v>1131</v>
      </c>
      <c r="M39" s="51">
        <v>934</v>
      </c>
      <c r="N39" s="50">
        <v>1920</v>
      </c>
      <c r="O39" s="59">
        <f t="shared" si="7"/>
        <v>2464.1538461538462</v>
      </c>
      <c r="P39">
        <f t="shared" si="8"/>
        <v>4139.3951842065908</v>
      </c>
      <c r="S39" s="163">
        <f>_xlfn.NORM.INV($S$1,N13*((30+S13)/30),SQRT(R13*R13*(30+S13)/30))-N13</f>
        <v>4343.6948471377582</v>
      </c>
      <c r="T39">
        <f>S39*Q13</f>
        <v>7296.7317198840374</v>
      </c>
      <c r="U39" s="47"/>
      <c r="V39" s="163">
        <f t="shared" si="9"/>
        <v>1398.7626747058027</v>
      </c>
      <c r="W39">
        <f t="shared" si="10"/>
        <v>2349.7037283457166</v>
      </c>
      <c r="Y39" s="165">
        <v>1398.7626747058027</v>
      </c>
    </row>
    <row r="40" spans="1:25">
      <c r="A40" s="2" t="s">
        <v>132</v>
      </c>
      <c r="B40" s="51">
        <v>3422</v>
      </c>
      <c r="C40" s="44">
        <v>4524</v>
      </c>
      <c r="D40" s="51">
        <v>5280</v>
      </c>
      <c r="E40" s="51">
        <v>5216</v>
      </c>
      <c r="F40" s="44">
        <v>2755</v>
      </c>
      <c r="G40" s="51">
        <v>1535</v>
      </c>
      <c r="H40" s="51">
        <v>1223</v>
      </c>
      <c r="I40" s="44">
        <v>1728</v>
      </c>
      <c r="J40" s="51">
        <v>1354</v>
      </c>
      <c r="K40" s="44">
        <v>3500</v>
      </c>
      <c r="L40" s="51">
        <v>2198</v>
      </c>
      <c r="M40" s="51">
        <v>1411</v>
      </c>
      <c r="N40" s="50">
        <v>2437</v>
      </c>
      <c r="O40" s="59">
        <f t="shared" si="7"/>
        <v>2814.0769230769229</v>
      </c>
      <c r="P40">
        <f t="shared" si="8"/>
        <v>17416.732653125546</v>
      </c>
      <c r="S40" s="163">
        <f>_xlfn.NORM.INV($S$1,N14*((30+S14)/30),SQRT(R14*R14*(30+S14)/30))-N14</f>
        <v>7668.9595745911683</v>
      </c>
      <c r="T40">
        <f>S40*Q14</f>
        <v>47464.309714831026</v>
      </c>
      <c r="U40" s="47"/>
      <c r="V40" s="163">
        <f t="shared" si="9"/>
        <v>2109.9114361505162</v>
      </c>
      <c r="W40">
        <f t="shared" si="10"/>
        <v>13058.549716198078</v>
      </c>
      <c r="Y40" s="165">
        <v>2109.9114361505167</v>
      </c>
    </row>
    <row r="41" spans="1:25">
      <c r="A41" s="2" t="s">
        <v>133</v>
      </c>
      <c r="B41" s="51">
        <v>341</v>
      </c>
      <c r="C41" s="44">
        <v>511</v>
      </c>
      <c r="D41" s="51">
        <v>2276</v>
      </c>
      <c r="E41" s="51">
        <v>3870</v>
      </c>
      <c r="F41" s="44">
        <v>1915</v>
      </c>
      <c r="G41" s="51">
        <v>4386</v>
      </c>
      <c r="H41" s="51">
        <v>2246</v>
      </c>
      <c r="I41" s="44">
        <v>1078</v>
      </c>
      <c r="J41" s="51">
        <v>844</v>
      </c>
      <c r="K41" s="44">
        <v>1555</v>
      </c>
      <c r="L41" s="51">
        <v>913</v>
      </c>
      <c r="M41" s="51">
        <v>855</v>
      </c>
      <c r="N41" s="50">
        <v>690</v>
      </c>
      <c r="O41" s="59">
        <f t="shared" si="7"/>
        <v>1652.3076923076924</v>
      </c>
      <c r="P41">
        <f t="shared" si="8"/>
        <v>9382.5654103626694</v>
      </c>
      <c r="S41" s="163">
        <f>_xlfn.NORM.INV($S$1,N15*((30+S15)/30),SQRT(R15*R15*(30+S15)/30))-N15</f>
        <v>8242.5718330544405</v>
      </c>
      <c r="T41">
        <f>S41*Q15</f>
        <v>46805.125784553107</v>
      </c>
      <c r="U41" s="48"/>
      <c r="V41" s="163">
        <f t="shared" si="9"/>
        <v>2343.3527529719795</v>
      </c>
      <c r="W41">
        <f t="shared" si="10"/>
        <v>13306.638095720176</v>
      </c>
      <c r="Y41" s="165">
        <v>2343.3527529719795</v>
      </c>
    </row>
    <row r="42" spans="1:25">
      <c r="A42" s="2" t="s">
        <v>134</v>
      </c>
      <c r="B42" s="51">
        <v>5288</v>
      </c>
      <c r="C42" s="44">
        <v>7932</v>
      </c>
      <c r="D42" s="51">
        <v>23220</v>
      </c>
      <c r="E42" s="51">
        <v>26150</v>
      </c>
      <c r="F42" s="44">
        <v>8218</v>
      </c>
      <c r="G42" s="51">
        <v>6696</v>
      </c>
      <c r="H42" s="51">
        <v>6409</v>
      </c>
      <c r="I42" s="44">
        <v>2380</v>
      </c>
      <c r="J42" s="51">
        <v>3162</v>
      </c>
      <c r="K42" s="44">
        <v>3062</v>
      </c>
      <c r="L42" s="51">
        <v>3136</v>
      </c>
      <c r="M42" s="51">
        <v>3366</v>
      </c>
      <c r="N42" s="50">
        <v>1179</v>
      </c>
      <c r="O42" s="59">
        <f t="shared" si="7"/>
        <v>7707.5384615384619</v>
      </c>
      <c r="P42">
        <f t="shared" si="8"/>
        <v>36870.594154047394</v>
      </c>
      <c r="S42" s="163">
        <f>_xlfn.NORM.INV($S$1,N16*((30+S16)/30),SQRT(R16*R16*(30+S16)/30))-N16</f>
        <v>23644.607760355495</v>
      </c>
      <c r="T42">
        <f>S42*Q16</f>
        <v>113108.84026256204</v>
      </c>
      <c r="U42" s="47"/>
      <c r="V42" s="163">
        <f t="shared" si="9"/>
        <v>6887.0867837624246</v>
      </c>
      <c r="W42">
        <f t="shared" si="10"/>
        <v>32945.794948017952</v>
      </c>
      <c r="Y42" s="165">
        <v>6887.0867837624237</v>
      </c>
    </row>
    <row r="43" spans="1:25">
      <c r="A43" s="2" t="s">
        <v>135</v>
      </c>
      <c r="B43" s="51">
        <v>4037</v>
      </c>
      <c r="C43" s="44">
        <v>3031</v>
      </c>
      <c r="D43" s="51">
        <v>5962</v>
      </c>
      <c r="E43" s="51">
        <v>8673</v>
      </c>
      <c r="F43" s="44">
        <v>3724</v>
      </c>
      <c r="G43" s="51">
        <v>2003</v>
      </c>
      <c r="H43" s="51">
        <v>644</v>
      </c>
      <c r="I43" s="44">
        <v>1708</v>
      </c>
      <c r="J43" s="51">
        <v>1380</v>
      </c>
      <c r="K43" s="44">
        <v>1056</v>
      </c>
      <c r="L43" s="51">
        <v>1508</v>
      </c>
      <c r="M43" s="51">
        <v>826</v>
      </c>
      <c r="N43" s="50">
        <v>869</v>
      </c>
      <c r="O43" s="59">
        <f t="shared" si="7"/>
        <v>2724.6923076923076</v>
      </c>
      <c r="P43">
        <f t="shared" si="8"/>
        <v>45398.930880118278</v>
      </c>
      <c r="S43" s="163">
        <f>_xlfn.NORM.INV($S$1,N17*((30+S17)/30),SQRT(R17*R17*(30+S17)/30))-N17</f>
        <v>6816.0717273870832</v>
      </c>
      <c r="T43">
        <f>S43*Q17</f>
        <v>113569.65641660229</v>
      </c>
      <c r="U43" s="48"/>
      <c r="V43" s="163">
        <f t="shared" si="9"/>
        <v>1913.9402641644219</v>
      </c>
      <c r="W43">
        <f t="shared" si="10"/>
        <v>31890.148299008692</v>
      </c>
      <c r="Y43" s="165">
        <v>1913.9402641644219</v>
      </c>
    </row>
    <row r="44" spans="1:25">
      <c r="A44" s="2" t="s">
        <v>136</v>
      </c>
      <c r="B44" s="51">
        <v>9364</v>
      </c>
      <c r="C44" s="44">
        <v>10073</v>
      </c>
      <c r="D44" s="51">
        <v>27066</v>
      </c>
      <c r="E44" s="51">
        <v>28536</v>
      </c>
      <c r="F44" s="44">
        <v>8468</v>
      </c>
      <c r="G44" s="51">
        <v>1988</v>
      </c>
      <c r="H44" s="51">
        <v>1208</v>
      </c>
      <c r="I44" s="44">
        <v>895</v>
      </c>
      <c r="J44" s="51">
        <v>1387</v>
      </c>
      <c r="K44" s="44">
        <v>5986</v>
      </c>
      <c r="L44" s="51">
        <v>5052</v>
      </c>
      <c r="M44" s="51">
        <v>4392</v>
      </c>
      <c r="N44" s="50">
        <v>3527</v>
      </c>
      <c r="O44" s="59">
        <f t="shared" si="7"/>
        <v>8303.2307692307695</v>
      </c>
      <c r="P44">
        <f t="shared" si="8"/>
        <v>65086.52974526419</v>
      </c>
      <c r="S44" s="163">
        <f>_xlfn.NORM.INV($S$1,N18*((30+S18)/30),SQRT(R18*R18*(30+S18)/30))-N18</f>
        <v>25336.19198660025</v>
      </c>
      <c r="T44">
        <f>S44*Q18</f>
        <v>198602.79199735558</v>
      </c>
      <c r="U44" s="47"/>
      <c r="V44" s="163">
        <f t="shared" si="9"/>
        <v>7379.8219174834039</v>
      </c>
      <c r="W44">
        <f t="shared" si="10"/>
        <v>57848.205366877308</v>
      </c>
      <c r="Y44" s="165">
        <v>7379.821917483403</v>
      </c>
    </row>
    <row r="45" spans="1:25">
      <c r="A45" s="2" t="s">
        <v>137</v>
      </c>
      <c r="B45" s="51">
        <v>1299</v>
      </c>
      <c r="C45" s="44">
        <v>1554</v>
      </c>
      <c r="D45" s="51">
        <v>1696</v>
      </c>
      <c r="E45" s="51">
        <v>896</v>
      </c>
      <c r="F45" s="44">
        <v>105</v>
      </c>
      <c r="G45" s="51">
        <v>1111</v>
      </c>
      <c r="H45" s="51">
        <v>837</v>
      </c>
      <c r="I45" s="44">
        <v>1111</v>
      </c>
      <c r="J45" s="51">
        <v>1414</v>
      </c>
      <c r="K45" s="44">
        <v>1784</v>
      </c>
      <c r="L45" s="51">
        <v>1205</v>
      </c>
      <c r="M45" s="51">
        <v>1270</v>
      </c>
      <c r="N45" s="50">
        <v>992</v>
      </c>
      <c r="O45" s="59">
        <f t="shared" si="7"/>
        <v>1174.9230769230769</v>
      </c>
      <c r="P45">
        <f t="shared" si="8"/>
        <v>19608.869675778766</v>
      </c>
      <c r="S45" s="163">
        <f>_xlfn.NORM.INV($S$1,N19*((30+S19)/30),SQRT(R19*R19*(30+S19)/30))-N19</f>
        <v>3194.07966071788</v>
      </c>
      <c r="T45">
        <f>S45*Q19</f>
        <v>53307.567985723676</v>
      </c>
      <c r="U45" s="48"/>
      <c r="V45" s="163">
        <f t="shared" si="9"/>
        <v>1073.8586737798851</v>
      </c>
      <c r="W45">
        <f t="shared" si="10"/>
        <v>17922.156095103252</v>
      </c>
      <c r="Y45" s="165">
        <v>1073.8586737798851</v>
      </c>
    </row>
    <row r="46" spans="1:25">
      <c r="A46" s="2" t="s">
        <v>138</v>
      </c>
      <c r="B46" s="51">
        <v>5218</v>
      </c>
      <c r="C46" s="44">
        <v>6498</v>
      </c>
      <c r="D46" s="51">
        <v>10305</v>
      </c>
      <c r="E46" s="51">
        <v>10876</v>
      </c>
      <c r="F46" s="44">
        <v>4460</v>
      </c>
      <c r="G46" s="51">
        <v>699</v>
      </c>
      <c r="H46" s="51">
        <v>938</v>
      </c>
      <c r="I46" s="44">
        <v>853</v>
      </c>
      <c r="J46" s="51">
        <v>744</v>
      </c>
      <c r="K46" s="44">
        <v>926</v>
      </c>
      <c r="L46" s="51">
        <v>679</v>
      </c>
      <c r="M46" s="51">
        <v>897</v>
      </c>
      <c r="N46" s="50">
        <v>917</v>
      </c>
      <c r="O46" s="59">
        <f t="shared" si="7"/>
        <v>3385.3846153846152</v>
      </c>
      <c r="P46">
        <f t="shared" si="8"/>
        <v>14435.289146923256</v>
      </c>
      <c r="S46" s="163">
        <f>_xlfn.NORM.INV($S$1,N20*((30+S20)/30),SQRT(R20*R20*(30+S20)/30))-N20</f>
        <v>4879.4406458679796</v>
      </c>
      <c r="T46">
        <f>S46*Q20</f>
        <v>20805.948097673376</v>
      </c>
      <c r="U46" s="48"/>
      <c r="V46" s="163">
        <f t="shared" si="9"/>
        <v>1329.8556789904515</v>
      </c>
      <c r="W46">
        <f t="shared" si="10"/>
        <v>5670.5082083337102</v>
      </c>
      <c r="Y46" s="165">
        <v>1329.8556789904517</v>
      </c>
    </row>
    <row r="47" spans="1:25">
      <c r="A47" s="2" t="s">
        <v>139</v>
      </c>
      <c r="B47" s="51">
        <v>1782</v>
      </c>
      <c r="C47" s="44">
        <v>3228</v>
      </c>
      <c r="D47" s="51">
        <v>4065</v>
      </c>
      <c r="E47" s="51">
        <v>3555</v>
      </c>
      <c r="F47" s="44">
        <v>1827</v>
      </c>
      <c r="G47" s="51">
        <v>1195</v>
      </c>
      <c r="H47" s="51">
        <v>1128</v>
      </c>
      <c r="I47" s="44">
        <v>1114</v>
      </c>
      <c r="J47" s="51">
        <v>1139</v>
      </c>
      <c r="K47" s="44">
        <v>1213</v>
      </c>
      <c r="L47" s="51">
        <v>686</v>
      </c>
      <c r="M47" s="51">
        <v>1093</v>
      </c>
      <c r="N47" s="50">
        <v>1188</v>
      </c>
      <c r="O47" s="59">
        <f t="shared" si="7"/>
        <v>1785.6153846153845</v>
      </c>
      <c r="P47">
        <f t="shared" si="8"/>
        <v>25511.207958313593</v>
      </c>
      <c r="S47" s="163">
        <f>_xlfn.NORM.INV($S$1,N21*((30+S21)/30),SQRT(R21*R21*(30+S21)/30))-N21</f>
        <v>2830.4092907983941</v>
      </c>
      <c r="T47">
        <f>S47*Q21</f>
        <v>40438.249270715096</v>
      </c>
      <c r="U47" s="47"/>
      <c r="V47" s="163">
        <f t="shared" si="9"/>
        <v>773.83920492356037</v>
      </c>
      <c r="W47">
        <f t="shared" si="10"/>
        <v>11055.893140925902</v>
      </c>
      <c r="Y47" s="165">
        <v>773.83920492356037</v>
      </c>
    </row>
    <row r="48" spans="1:25">
      <c r="A48" s="2" t="s">
        <v>140</v>
      </c>
      <c r="B48" s="51">
        <v>3498</v>
      </c>
      <c r="C48" s="44">
        <v>3799</v>
      </c>
      <c r="D48" s="51">
        <v>6269</v>
      </c>
      <c r="E48" s="51">
        <v>7044</v>
      </c>
      <c r="F48" s="44">
        <v>2825</v>
      </c>
      <c r="G48" s="51">
        <v>1228</v>
      </c>
      <c r="H48" s="51">
        <v>952</v>
      </c>
      <c r="I48" s="44">
        <v>1881</v>
      </c>
      <c r="J48" s="51">
        <v>807</v>
      </c>
      <c r="K48" s="44">
        <v>2959</v>
      </c>
      <c r="L48" s="51">
        <v>3212</v>
      </c>
      <c r="M48" s="51">
        <v>3212</v>
      </c>
      <c r="N48" s="50">
        <v>3537</v>
      </c>
      <c r="O48" s="59">
        <f t="shared" si="7"/>
        <v>3171</v>
      </c>
      <c r="P48">
        <f t="shared" si="8"/>
        <v>26133.380878505108</v>
      </c>
      <c r="S48" s="163">
        <f>_xlfn.NORM.INV($S$1,N22*((30+S22)/30),SQRT(R22*R22*(30+S22)/30))-N22</f>
        <v>14937.340874545589</v>
      </c>
      <c r="T48">
        <f>S48*Q22</f>
        <v>123104.13698724771</v>
      </c>
      <c r="U48" s="47"/>
      <c r="V48" s="163">
        <f t="shared" si="9"/>
        <v>4286.7548908626304</v>
      </c>
      <c r="W48">
        <f t="shared" si="10"/>
        <v>35328.728570074963</v>
      </c>
      <c r="Y48" s="165">
        <v>4286.7548908626295</v>
      </c>
    </row>
    <row r="49" spans="1:25">
      <c r="A49" s="2" t="s">
        <v>141</v>
      </c>
      <c r="B49" s="51">
        <v>4579</v>
      </c>
      <c r="C49" s="44">
        <v>6428</v>
      </c>
      <c r="D49" s="51">
        <v>8168</v>
      </c>
      <c r="E49" s="51">
        <v>10341</v>
      </c>
      <c r="F49" s="44">
        <v>6312</v>
      </c>
      <c r="G49" s="51">
        <v>1261</v>
      </c>
      <c r="H49" s="51">
        <v>672</v>
      </c>
      <c r="I49" s="44">
        <v>1133</v>
      </c>
      <c r="J49" s="51">
        <v>1077</v>
      </c>
      <c r="K49" s="44">
        <v>1346</v>
      </c>
      <c r="L49" s="51">
        <v>403</v>
      </c>
      <c r="M49" s="51">
        <v>259</v>
      </c>
      <c r="N49" s="50">
        <v>259</v>
      </c>
      <c r="O49" s="59">
        <f t="shared" si="7"/>
        <v>3249.0769230769229</v>
      </c>
      <c r="P49">
        <f t="shared" si="8"/>
        <v>31149.250716076742</v>
      </c>
      <c r="S49" s="163">
        <f>_xlfn.NORM.INV($S$1,N23*((30+S23)/30),SQRT(R23*R23*(30+S23)/30))-N23</f>
        <v>4962.5512946994477</v>
      </c>
      <c r="T49">
        <f>S49*Q23</f>
        <v>47576.514231492882</v>
      </c>
      <c r="U49" s="48"/>
      <c r="V49" s="163">
        <f t="shared" si="9"/>
        <v>1393.3622040910996</v>
      </c>
      <c r="W49">
        <f t="shared" si="10"/>
        <v>13358.313656802084</v>
      </c>
      <c r="Y49" s="165">
        <v>1393.3622040910991</v>
      </c>
    </row>
    <row r="50" spans="1:25">
      <c r="A50" s="2" t="s">
        <v>142</v>
      </c>
      <c r="B50" s="51">
        <v>3256</v>
      </c>
      <c r="C50" s="44">
        <v>6884</v>
      </c>
      <c r="D50" s="51">
        <v>14998</v>
      </c>
      <c r="E50" s="51">
        <v>15486</v>
      </c>
      <c r="F50" s="44">
        <v>5744</v>
      </c>
      <c r="G50" s="51">
        <v>2032</v>
      </c>
      <c r="H50" s="51">
        <v>1269</v>
      </c>
      <c r="I50" s="44">
        <v>1187</v>
      </c>
      <c r="J50" s="51">
        <v>1383</v>
      </c>
      <c r="K50" s="44">
        <v>2479</v>
      </c>
      <c r="L50" s="51">
        <v>2050</v>
      </c>
      <c r="M50" s="51">
        <v>2213</v>
      </c>
      <c r="N50" s="50">
        <v>414</v>
      </c>
      <c r="O50" s="59">
        <f t="shared" si="7"/>
        <v>4568.8461538461543</v>
      </c>
      <c r="P50">
        <f t="shared" si="8"/>
        <v>22945.721460305198</v>
      </c>
      <c r="S50" s="163">
        <f>_xlfn.NORM.INV($S$1,N24*((30+S24)/30),SQRT(R24*R24*(30+S24)/30))-N24</f>
        <v>6829.1671868730882</v>
      </c>
      <c r="T50">
        <f>S50*Q24</f>
        <v>34297.536576917191</v>
      </c>
      <c r="U50" s="48"/>
      <c r="V50" s="163">
        <f t="shared" si="9"/>
        <v>1902.9789577725394</v>
      </c>
      <c r="W50">
        <f t="shared" si="10"/>
        <v>9557.1668731091413</v>
      </c>
      <c r="Y50" s="165">
        <v>2197.3708270643383</v>
      </c>
    </row>
    <row r="51" spans="1:25">
      <c r="A51" s="58" t="s">
        <v>144</v>
      </c>
      <c r="B51" s="59">
        <f>SUM(B30:B50)</f>
        <v>72684</v>
      </c>
      <c r="C51" s="59">
        <f t="shared" ref="C51:O51" si="11">SUM(C30:C50)</f>
        <v>100604</v>
      </c>
      <c r="D51" s="59">
        <f t="shared" si="11"/>
        <v>182714</v>
      </c>
      <c r="E51" s="59">
        <f t="shared" si="11"/>
        <v>199732</v>
      </c>
      <c r="F51" s="59">
        <f t="shared" si="11"/>
        <v>82967</v>
      </c>
      <c r="G51" s="59">
        <f t="shared" si="11"/>
        <v>42771</v>
      </c>
      <c r="H51" s="59">
        <f t="shared" si="11"/>
        <v>36913</v>
      </c>
      <c r="I51" s="59">
        <f t="shared" si="11"/>
        <v>31541</v>
      </c>
      <c r="J51" s="59">
        <f t="shared" si="11"/>
        <v>33851</v>
      </c>
      <c r="K51" s="59">
        <f t="shared" si="11"/>
        <v>47804</v>
      </c>
      <c r="L51" s="59">
        <f t="shared" si="11"/>
        <v>39973</v>
      </c>
      <c r="M51" s="59">
        <f t="shared" si="11"/>
        <v>31040</v>
      </c>
      <c r="N51" s="59">
        <f t="shared" si="11"/>
        <v>37494</v>
      </c>
      <c r="O51" s="59">
        <f>AVERAGE(B51:N51)</f>
        <v>72314.461538461532</v>
      </c>
      <c r="P51">
        <f t="shared" si="8"/>
        <v>72314.461538461532</v>
      </c>
      <c r="S51" s="163">
        <f>_xlfn.NORM.INV($S$1,N25*((30+S25)/30),SQRT(R25*R25*(30+S25)/30))-N25</f>
        <v>196432.53952070745</v>
      </c>
      <c r="T51">
        <f>S51*Q25</f>
        <v>196432.53952070745</v>
      </c>
      <c r="V51" s="163">
        <f t="shared" si="9"/>
        <v>72211.269400697725</v>
      </c>
      <c r="W51">
        <f t="shared" si="10"/>
        <v>72211.269400697725</v>
      </c>
      <c r="Y51" s="165">
        <v>32500.689207556628</v>
      </c>
    </row>
    <row r="52" spans="1:25">
      <c r="P52">
        <f>SUM(P30:P51)</f>
        <v>572140.07251615089</v>
      </c>
      <c r="T52">
        <f>SUM(T30:T51)</f>
        <v>1591457.2394255374</v>
      </c>
      <c r="W52">
        <f>SUM(W30:W51)</f>
        <v>475677.82770329347</v>
      </c>
    </row>
    <row r="53" spans="1:25">
      <c r="A53" s="82" t="s">
        <v>109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4"/>
    </row>
    <row r="54" spans="1:25">
      <c r="A54" s="42"/>
      <c r="B54" s="43" t="s">
        <v>3</v>
      </c>
      <c r="C54" s="12" t="s">
        <v>4</v>
      </c>
      <c r="D54" s="43" t="s">
        <v>5</v>
      </c>
      <c r="E54" s="12" t="s">
        <v>6</v>
      </c>
      <c r="F54" s="43" t="s">
        <v>7</v>
      </c>
      <c r="G54" s="12" t="s">
        <v>8</v>
      </c>
      <c r="H54" s="43" t="s">
        <v>9</v>
      </c>
      <c r="I54" s="13" t="s">
        <v>10</v>
      </c>
      <c r="J54" s="43" t="s">
        <v>11</v>
      </c>
      <c r="K54" s="12" t="s">
        <v>12</v>
      </c>
      <c r="L54" s="43" t="s">
        <v>13</v>
      </c>
      <c r="M54" s="12" t="s">
        <v>14</v>
      </c>
    </row>
    <row r="55" spans="1:25">
      <c r="A55" s="43" t="s">
        <v>15</v>
      </c>
      <c r="B55" s="57">
        <f>B30-B4</f>
        <v>1189</v>
      </c>
      <c r="C55" s="57">
        <f t="shared" ref="C55:M55" si="12">C30-C4</f>
        <v>2038</v>
      </c>
      <c r="D55" s="57">
        <f t="shared" si="12"/>
        <v>1519</v>
      </c>
      <c r="E55" s="57">
        <f t="shared" si="12"/>
        <v>1770</v>
      </c>
      <c r="F55" s="57">
        <f t="shared" si="12"/>
        <v>713</v>
      </c>
      <c r="G55" s="57">
        <f t="shared" si="12"/>
        <v>495</v>
      </c>
      <c r="H55" s="57">
        <f t="shared" si="12"/>
        <v>-437</v>
      </c>
      <c r="I55" s="57">
        <f t="shared" si="12"/>
        <v>-432</v>
      </c>
      <c r="J55" s="57">
        <f t="shared" si="12"/>
        <v>-1542</v>
      </c>
      <c r="K55" s="57">
        <f t="shared" si="12"/>
        <v>835</v>
      </c>
      <c r="L55" s="57">
        <f t="shared" si="12"/>
        <v>452</v>
      </c>
      <c r="M55" s="57">
        <f t="shared" si="12"/>
        <v>99</v>
      </c>
    </row>
    <row r="56" spans="1:25">
      <c r="A56" s="43" t="s">
        <v>16</v>
      </c>
      <c r="B56" s="57">
        <f t="shared" ref="B56:M74" si="13">B31-B5</f>
        <v>-3376</v>
      </c>
      <c r="C56" s="57">
        <f t="shared" si="13"/>
        <v>-7631</v>
      </c>
      <c r="D56" s="57">
        <f t="shared" si="13"/>
        <v>-3293</v>
      </c>
      <c r="E56" s="57">
        <f t="shared" si="13"/>
        <v>1364</v>
      </c>
      <c r="F56" s="57">
        <f t="shared" si="13"/>
        <v>608</v>
      </c>
      <c r="G56" s="57">
        <f t="shared" si="13"/>
        <v>-2132</v>
      </c>
      <c r="H56" s="57">
        <f t="shared" si="13"/>
        <v>-3213</v>
      </c>
      <c r="I56" s="57">
        <f t="shared" si="13"/>
        <v>-2492</v>
      </c>
      <c r="J56" s="57">
        <f t="shared" si="13"/>
        <v>-1625</v>
      </c>
      <c r="K56" s="57">
        <f t="shared" si="13"/>
        <v>-921</v>
      </c>
      <c r="L56" s="57">
        <f t="shared" si="13"/>
        <v>-1841</v>
      </c>
      <c r="M56" s="57">
        <f t="shared" si="13"/>
        <v>-1386</v>
      </c>
    </row>
    <row r="57" spans="1:25">
      <c r="A57" s="43" t="s">
        <v>17</v>
      </c>
      <c r="B57" s="57">
        <f t="shared" si="13"/>
        <v>-10165</v>
      </c>
      <c r="C57" s="57">
        <f t="shared" si="13"/>
        <v>-21197</v>
      </c>
      <c r="D57" s="57">
        <f t="shared" si="13"/>
        <v>-43237</v>
      </c>
      <c r="E57" s="57">
        <f t="shared" si="13"/>
        <v>-41917</v>
      </c>
      <c r="F57" s="57">
        <f t="shared" si="13"/>
        <v>6824</v>
      </c>
      <c r="G57" s="57">
        <f t="shared" si="13"/>
        <v>-35750</v>
      </c>
      <c r="H57" s="57">
        <f t="shared" si="13"/>
        <v>-38933</v>
      </c>
      <c r="I57" s="57">
        <f t="shared" si="13"/>
        <v>-45491</v>
      </c>
      <c r="J57" s="57">
        <f t="shared" si="13"/>
        <v>-44316</v>
      </c>
      <c r="K57" s="57">
        <f t="shared" si="13"/>
        <v>-38969</v>
      </c>
      <c r="L57" s="57">
        <f t="shared" si="13"/>
        <v>878</v>
      </c>
      <c r="M57" s="57">
        <f t="shared" si="13"/>
        <v>90</v>
      </c>
    </row>
    <row r="58" spans="1:25">
      <c r="A58" s="43" t="s">
        <v>18</v>
      </c>
      <c r="B58" s="57">
        <f t="shared" si="13"/>
        <v>1954</v>
      </c>
      <c r="C58" s="57">
        <f t="shared" si="13"/>
        <v>1017</v>
      </c>
      <c r="D58" s="57">
        <f t="shared" si="13"/>
        <v>-28</v>
      </c>
      <c r="E58" s="57">
        <f t="shared" si="13"/>
        <v>1558</v>
      </c>
      <c r="F58" s="57">
        <f t="shared" si="13"/>
        <v>394</v>
      </c>
      <c r="G58" s="57">
        <f t="shared" si="13"/>
        <v>-5510</v>
      </c>
      <c r="H58" s="57">
        <f t="shared" si="13"/>
        <v>-5671</v>
      </c>
      <c r="I58" s="57">
        <f t="shared" si="13"/>
        <v>-6532</v>
      </c>
      <c r="J58" s="57">
        <f t="shared" si="13"/>
        <v>-4077</v>
      </c>
      <c r="K58" s="57">
        <f t="shared" si="13"/>
        <v>-3538</v>
      </c>
      <c r="L58" s="57">
        <f t="shared" si="13"/>
        <v>-4254</v>
      </c>
      <c r="M58" s="57">
        <f t="shared" si="13"/>
        <v>566</v>
      </c>
    </row>
    <row r="59" spans="1:25">
      <c r="A59" s="43" t="s">
        <v>19</v>
      </c>
      <c r="B59" s="57">
        <f t="shared" si="13"/>
        <v>1805</v>
      </c>
      <c r="C59" s="57">
        <f t="shared" si="13"/>
        <v>1707</v>
      </c>
      <c r="D59" s="57">
        <f t="shared" si="13"/>
        <v>-3766</v>
      </c>
      <c r="E59" s="57">
        <f t="shared" si="13"/>
        <v>-2858</v>
      </c>
      <c r="F59" s="57">
        <f t="shared" si="13"/>
        <v>1401</v>
      </c>
      <c r="G59" s="57">
        <f t="shared" si="13"/>
        <v>-3345</v>
      </c>
      <c r="H59" s="57">
        <f t="shared" si="13"/>
        <v>-5537</v>
      </c>
      <c r="I59" s="57">
        <f t="shared" si="13"/>
        <v>-4388</v>
      </c>
      <c r="J59" s="57">
        <f t="shared" si="13"/>
        <v>-4104</v>
      </c>
      <c r="K59" s="57">
        <f t="shared" si="13"/>
        <v>-2776</v>
      </c>
      <c r="L59" s="57">
        <f t="shared" si="13"/>
        <v>-4701</v>
      </c>
      <c r="M59" s="57">
        <f t="shared" si="13"/>
        <v>-4787</v>
      </c>
    </row>
    <row r="60" spans="1:25">
      <c r="A60" s="43" t="s">
        <v>20</v>
      </c>
      <c r="B60" s="57">
        <f t="shared" si="13"/>
        <v>529</v>
      </c>
      <c r="C60" s="57">
        <f t="shared" si="13"/>
        <v>1616</v>
      </c>
      <c r="D60" s="57">
        <f t="shared" si="13"/>
        <v>2495</v>
      </c>
      <c r="E60" s="57">
        <f t="shared" si="13"/>
        <v>1249</v>
      </c>
      <c r="F60" s="57">
        <f t="shared" si="13"/>
        <v>0</v>
      </c>
      <c r="G60" s="57">
        <f t="shared" si="13"/>
        <v>-240</v>
      </c>
      <c r="H60" s="57">
        <f t="shared" si="13"/>
        <v>335</v>
      </c>
      <c r="I60" s="57">
        <f t="shared" si="13"/>
        <v>-385</v>
      </c>
      <c r="J60" s="57">
        <f t="shared" si="13"/>
        <v>-305</v>
      </c>
      <c r="K60" s="57">
        <f t="shared" si="13"/>
        <v>395</v>
      </c>
      <c r="L60" s="57">
        <f t="shared" si="13"/>
        <v>-415</v>
      </c>
      <c r="M60" s="57">
        <f t="shared" si="13"/>
        <v>-1255</v>
      </c>
    </row>
    <row r="61" spans="1:25">
      <c r="A61" s="43" t="s">
        <v>21</v>
      </c>
      <c r="B61" s="57">
        <f t="shared" si="13"/>
        <v>-1196</v>
      </c>
      <c r="C61" s="57">
        <f t="shared" si="13"/>
        <v>-2505</v>
      </c>
      <c r="D61" s="57">
        <f t="shared" si="13"/>
        <v>-5917</v>
      </c>
      <c r="E61" s="57">
        <f t="shared" si="13"/>
        <v>-5312</v>
      </c>
      <c r="F61" s="57">
        <f t="shared" si="13"/>
        <v>115</v>
      </c>
      <c r="G61" s="57">
        <f t="shared" si="13"/>
        <v>-2830</v>
      </c>
      <c r="H61" s="57">
        <f t="shared" si="13"/>
        <v>-5200</v>
      </c>
      <c r="I61" s="57">
        <f t="shared" si="13"/>
        <v>-3578</v>
      </c>
      <c r="J61" s="57">
        <f t="shared" si="13"/>
        <v>-1152</v>
      </c>
      <c r="K61" s="57">
        <f t="shared" si="13"/>
        <v>-2244</v>
      </c>
      <c r="L61" s="57">
        <f t="shared" si="13"/>
        <v>-2191</v>
      </c>
      <c r="M61" s="57">
        <f t="shared" si="13"/>
        <v>-1713</v>
      </c>
    </row>
    <row r="62" spans="1:25">
      <c r="A62" s="43" t="s">
        <v>22</v>
      </c>
      <c r="B62" s="57">
        <f t="shared" si="13"/>
        <v>2116</v>
      </c>
      <c r="C62" s="57">
        <f t="shared" si="13"/>
        <v>-1243</v>
      </c>
      <c r="D62" s="57">
        <f t="shared" si="13"/>
        <v>690</v>
      </c>
      <c r="E62" s="57">
        <f t="shared" si="13"/>
        <v>4634</v>
      </c>
      <c r="F62" s="57">
        <f t="shared" si="13"/>
        <v>-170</v>
      </c>
      <c r="G62" s="57">
        <f t="shared" si="13"/>
        <v>-3288</v>
      </c>
      <c r="H62" s="57">
        <f t="shared" si="13"/>
        <v>-3404</v>
      </c>
      <c r="I62" s="57">
        <f t="shared" si="13"/>
        <v>-1590</v>
      </c>
      <c r="J62" s="57">
        <f t="shared" si="13"/>
        <v>63</v>
      </c>
      <c r="K62" s="57">
        <f t="shared" si="13"/>
        <v>356</v>
      </c>
      <c r="L62" s="57">
        <f t="shared" si="13"/>
        <v>272</v>
      </c>
      <c r="M62" s="57">
        <f t="shared" si="13"/>
        <v>-224</v>
      </c>
    </row>
    <row r="63" spans="1:25">
      <c r="A63" s="43" t="s">
        <v>23</v>
      </c>
      <c r="B63" s="57">
        <f t="shared" si="13"/>
        <v>-6144</v>
      </c>
      <c r="C63" s="57">
        <f t="shared" si="13"/>
        <v>-9199</v>
      </c>
      <c r="D63" s="57">
        <f t="shared" si="13"/>
        <v>-2502</v>
      </c>
      <c r="E63" s="57">
        <f t="shared" si="13"/>
        <v>1864</v>
      </c>
      <c r="F63" s="57">
        <f t="shared" si="13"/>
        <v>2194</v>
      </c>
      <c r="G63" s="57">
        <f t="shared" si="13"/>
        <v>-4506</v>
      </c>
      <c r="H63" s="57">
        <f t="shared" si="13"/>
        <v>-8370</v>
      </c>
      <c r="I63" s="57">
        <f t="shared" si="13"/>
        <v>-6386</v>
      </c>
      <c r="J63" s="57">
        <f t="shared" si="13"/>
        <v>-5936</v>
      </c>
      <c r="K63" s="57">
        <f t="shared" si="13"/>
        <v>-4126</v>
      </c>
      <c r="L63" s="57">
        <f t="shared" si="13"/>
        <v>-243</v>
      </c>
      <c r="M63" s="57">
        <f t="shared" si="13"/>
        <v>916</v>
      </c>
    </row>
    <row r="64" spans="1:25">
      <c r="A64" s="43" t="s">
        <v>24</v>
      </c>
      <c r="B64" s="57">
        <f t="shared" si="13"/>
        <v>805</v>
      </c>
      <c r="C64" s="57">
        <f t="shared" si="13"/>
        <v>-982</v>
      </c>
      <c r="D64" s="57">
        <f t="shared" si="13"/>
        <v>1091</v>
      </c>
      <c r="E64" s="57">
        <f t="shared" si="13"/>
        <v>579</v>
      </c>
      <c r="F64" s="57">
        <f t="shared" si="13"/>
        <v>1573</v>
      </c>
      <c r="G64" s="57">
        <f t="shared" si="13"/>
        <v>-2952</v>
      </c>
      <c r="H64" s="57">
        <f t="shared" si="13"/>
        <v>-4034</v>
      </c>
      <c r="I64" s="57">
        <f t="shared" si="13"/>
        <v>-2679</v>
      </c>
      <c r="J64" s="57">
        <f t="shared" si="13"/>
        <v>-2898</v>
      </c>
      <c r="K64" s="57">
        <f t="shared" si="13"/>
        <v>-2235</v>
      </c>
      <c r="L64" s="57">
        <f t="shared" si="13"/>
        <v>-1625</v>
      </c>
      <c r="M64" s="57">
        <f t="shared" si="13"/>
        <v>-2819</v>
      </c>
    </row>
    <row r="65" spans="1:13">
      <c r="A65" s="43" t="s">
        <v>25</v>
      </c>
      <c r="B65" s="57">
        <f t="shared" si="13"/>
        <v>-3309</v>
      </c>
      <c r="C65" s="57">
        <f t="shared" si="13"/>
        <v>-7753</v>
      </c>
      <c r="D65" s="57">
        <f t="shared" si="13"/>
        <v>-5333</v>
      </c>
      <c r="E65" s="57">
        <f t="shared" si="13"/>
        <v>-2596</v>
      </c>
      <c r="F65" s="57">
        <f t="shared" si="13"/>
        <v>1535</v>
      </c>
      <c r="G65" s="57">
        <f t="shared" si="13"/>
        <v>-5523</v>
      </c>
      <c r="H65" s="57">
        <f t="shared" si="13"/>
        <v>-6162</v>
      </c>
      <c r="I65" s="57">
        <f t="shared" si="13"/>
        <v>-5326</v>
      </c>
      <c r="J65" s="57">
        <f t="shared" si="13"/>
        <v>-4782</v>
      </c>
      <c r="K65" s="57">
        <f t="shared" si="13"/>
        <v>-1751</v>
      </c>
      <c r="L65" s="57">
        <f t="shared" si="13"/>
        <v>-2319</v>
      </c>
      <c r="M65" s="57">
        <f t="shared" si="13"/>
        <v>-3076</v>
      </c>
    </row>
    <row r="66" spans="1:13">
      <c r="A66" s="43" t="s">
        <v>26</v>
      </c>
      <c r="B66" s="57">
        <f t="shared" si="13"/>
        <v>341</v>
      </c>
      <c r="C66" s="57">
        <f t="shared" si="13"/>
        <v>-9889</v>
      </c>
      <c r="D66" s="57">
        <f t="shared" si="13"/>
        <v>-8124</v>
      </c>
      <c r="E66" s="57">
        <f t="shared" si="13"/>
        <v>316</v>
      </c>
      <c r="F66" s="57">
        <f t="shared" si="13"/>
        <v>-3087</v>
      </c>
      <c r="G66" s="57">
        <f t="shared" si="13"/>
        <v>109</v>
      </c>
      <c r="H66" s="57">
        <f t="shared" si="13"/>
        <v>-3102</v>
      </c>
      <c r="I66" s="57">
        <f t="shared" si="13"/>
        <v>-4264</v>
      </c>
      <c r="J66" s="57">
        <f t="shared" si="13"/>
        <v>-4115</v>
      </c>
      <c r="K66" s="57">
        <f t="shared" si="13"/>
        <v>-1754</v>
      </c>
      <c r="L66" s="57">
        <f t="shared" si="13"/>
        <v>-2584</v>
      </c>
      <c r="M66" s="57">
        <f t="shared" si="13"/>
        <v>477</v>
      </c>
    </row>
    <row r="67" spans="1:13">
      <c r="A67" s="43" t="s">
        <v>27</v>
      </c>
      <c r="B67" s="57">
        <f t="shared" si="13"/>
        <v>5088</v>
      </c>
      <c r="C67" s="57">
        <f t="shared" si="13"/>
        <v>-18626</v>
      </c>
      <c r="D67" s="57">
        <f t="shared" si="13"/>
        <v>7387</v>
      </c>
      <c r="E67" s="57">
        <f t="shared" si="13"/>
        <v>9220</v>
      </c>
      <c r="F67" s="57">
        <f t="shared" si="13"/>
        <v>-11728</v>
      </c>
      <c r="G67" s="57">
        <f t="shared" si="13"/>
        <v>6128</v>
      </c>
      <c r="H67" s="57">
        <f t="shared" si="13"/>
        <v>679</v>
      </c>
      <c r="I67" s="57">
        <f t="shared" si="13"/>
        <v>-5278</v>
      </c>
      <c r="J67" s="57">
        <f t="shared" si="13"/>
        <v>2771</v>
      </c>
      <c r="K67" s="57">
        <f t="shared" si="13"/>
        <v>2811</v>
      </c>
      <c r="L67" s="57">
        <f t="shared" si="13"/>
        <v>3061</v>
      </c>
      <c r="M67" s="57">
        <f t="shared" si="13"/>
        <v>1179</v>
      </c>
    </row>
    <row r="68" spans="1:13">
      <c r="A68" s="43" t="s">
        <v>28</v>
      </c>
      <c r="B68" s="57">
        <f t="shared" si="13"/>
        <v>663</v>
      </c>
      <c r="C68" s="57">
        <f t="shared" si="13"/>
        <v>-7035</v>
      </c>
      <c r="D68" s="57">
        <f t="shared" si="13"/>
        <v>-3456</v>
      </c>
      <c r="E68" s="57">
        <f t="shared" si="13"/>
        <v>4712</v>
      </c>
      <c r="F68" s="57">
        <f t="shared" si="13"/>
        <v>2003</v>
      </c>
      <c r="G68" s="57">
        <f t="shared" si="13"/>
        <v>-2715</v>
      </c>
      <c r="H68" s="57">
        <f t="shared" si="13"/>
        <v>-3262</v>
      </c>
      <c r="I68" s="57">
        <f t="shared" si="13"/>
        <v>-3920</v>
      </c>
      <c r="J68" s="57">
        <f t="shared" si="13"/>
        <v>-2244</v>
      </c>
      <c r="K68" s="57">
        <f t="shared" si="13"/>
        <v>-3602</v>
      </c>
      <c r="L68" s="57">
        <f t="shared" si="13"/>
        <v>-603</v>
      </c>
      <c r="M68" s="57">
        <f t="shared" si="13"/>
        <v>-2179</v>
      </c>
    </row>
    <row r="69" spans="1:13">
      <c r="A69" s="43" t="s">
        <v>29</v>
      </c>
      <c r="B69" s="57">
        <f t="shared" si="13"/>
        <v>6972</v>
      </c>
      <c r="C69" s="57">
        <f t="shared" si="13"/>
        <v>3754</v>
      </c>
      <c r="D69" s="57">
        <f t="shared" si="13"/>
        <v>-8929</v>
      </c>
      <c r="E69" s="57">
        <f t="shared" si="13"/>
        <v>9206</v>
      </c>
      <c r="F69" s="57">
        <f t="shared" si="13"/>
        <v>1436</v>
      </c>
      <c r="G69" s="57">
        <f t="shared" si="13"/>
        <v>-5379</v>
      </c>
      <c r="H69" s="57">
        <f t="shared" si="13"/>
        <v>-8804</v>
      </c>
      <c r="I69" s="57">
        <f t="shared" si="13"/>
        <v>-6976</v>
      </c>
      <c r="J69" s="57">
        <f t="shared" si="13"/>
        <v>-1321</v>
      </c>
      <c r="K69" s="57">
        <f t="shared" si="13"/>
        <v>4665</v>
      </c>
      <c r="L69" s="57">
        <f t="shared" si="13"/>
        <v>3053</v>
      </c>
      <c r="M69" s="57">
        <f t="shared" si="13"/>
        <v>3527</v>
      </c>
    </row>
    <row r="70" spans="1:13">
      <c r="A70" s="43" t="s">
        <v>30</v>
      </c>
      <c r="B70" s="57">
        <f t="shared" si="13"/>
        <v>-176</v>
      </c>
      <c r="C70" s="57">
        <f t="shared" si="13"/>
        <v>-1638</v>
      </c>
      <c r="D70" s="57">
        <f t="shared" si="13"/>
        <v>-690</v>
      </c>
      <c r="E70" s="57">
        <f t="shared" si="13"/>
        <v>133</v>
      </c>
      <c r="F70" s="57">
        <f t="shared" si="13"/>
        <v>-901</v>
      </c>
      <c r="G70" s="57">
        <f t="shared" si="13"/>
        <v>-1662</v>
      </c>
      <c r="H70" s="57">
        <f t="shared" si="13"/>
        <v>-2968</v>
      </c>
      <c r="I70" s="57">
        <f t="shared" si="13"/>
        <v>-1812</v>
      </c>
      <c r="J70" s="57">
        <f t="shared" si="13"/>
        <v>-1419</v>
      </c>
      <c r="K70" s="57">
        <f t="shared" si="13"/>
        <v>-1145</v>
      </c>
      <c r="L70" s="57">
        <f t="shared" si="13"/>
        <v>650</v>
      </c>
      <c r="M70" s="57">
        <f t="shared" si="13"/>
        <v>500</v>
      </c>
    </row>
    <row r="71" spans="1:13">
      <c r="A71" s="43" t="s">
        <v>31</v>
      </c>
      <c r="B71" s="57">
        <f t="shared" si="13"/>
        <v>492</v>
      </c>
      <c r="C71" s="57">
        <f t="shared" si="13"/>
        <v>-2097</v>
      </c>
      <c r="D71" s="57">
        <f t="shared" si="13"/>
        <v>2833</v>
      </c>
      <c r="E71" s="57">
        <f t="shared" si="13"/>
        <v>6898</v>
      </c>
      <c r="F71" s="57">
        <f t="shared" si="13"/>
        <v>699</v>
      </c>
      <c r="G71" s="57">
        <f t="shared" si="13"/>
        <v>-3562</v>
      </c>
      <c r="H71" s="57">
        <f t="shared" si="13"/>
        <v>-4687</v>
      </c>
      <c r="I71" s="57">
        <f t="shared" si="13"/>
        <v>-3448</v>
      </c>
      <c r="J71" s="57">
        <f t="shared" si="13"/>
        <v>-4263</v>
      </c>
      <c r="K71" s="57">
        <f t="shared" si="13"/>
        <v>-1881</v>
      </c>
      <c r="L71" s="57">
        <f t="shared" si="13"/>
        <v>-2337</v>
      </c>
      <c r="M71" s="57">
        <f t="shared" si="13"/>
        <v>-1811</v>
      </c>
    </row>
    <row r="72" spans="1:13">
      <c r="A72" s="43" t="s">
        <v>32</v>
      </c>
      <c r="B72" s="57">
        <f t="shared" si="13"/>
        <v>-413</v>
      </c>
      <c r="C72" s="57">
        <f t="shared" si="13"/>
        <v>-1356</v>
      </c>
      <c r="D72" s="57">
        <f t="shared" si="13"/>
        <v>-555</v>
      </c>
      <c r="E72" s="57">
        <f t="shared" si="13"/>
        <v>738</v>
      </c>
      <c r="F72" s="57">
        <f t="shared" si="13"/>
        <v>785</v>
      </c>
      <c r="G72" s="57">
        <f t="shared" si="13"/>
        <v>-1251</v>
      </c>
      <c r="H72" s="57">
        <f t="shared" si="13"/>
        <v>-1967</v>
      </c>
      <c r="I72" s="57">
        <f t="shared" si="13"/>
        <v>-1321</v>
      </c>
      <c r="J72" s="57">
        <f t="shared" si="13"/>
        <v>-1147</v>
      </c>
      <c r="K72" s="57">
        <f t="shared" si="13"/>
        <v>-1224</v>
      </c>
      <c r="L72" s="57">
        <f t="shared" si="13"/>
        <v>-1157</v>
      </c>
      <c r="M72" s="57">
        <f t="shared" si="13"/>
        <v>-772</v>
      </c>
    </row>
    <row r="73" spans="1:13">
      <c r="A73" s="43" t="s">
        <v>33</v>
      </c>
      <c r="B73" s="57">
        <f t="shared" si="13"/>
        <v>-6073</v>
      </c>
      <c r="C73" s="57">
        <f t="shared" si="13"/>
        <v>-13943</v>
      </c>
      <c r="D73" s="57">
        <f t="shared" si="13"/>
        <v>-8731</v>
      </c>
      <c r="E73" s="57">
        <f t="shared" si="13"/>
        <v>-2087</v>
      </c>
      <c r="F73" s="57">
        <f t="shared" si="13"/>
        <v>1228</v>
      </c>
      <c r="G73" s="57">
        <f t="shared" si="13"/>
        <v>-6649</v>
      </c>
      <c r="H73" s="57">
        <f t="shared" si="13"/>
        <v>-9672</v>
      </c>
      <c r="I73" s="57">
        <f t="shared" si="13"/>
        <v>-7539</v>
      </c>
      <c r="J73" s="57">
        <f t="shared" si="13"/>
        <v>-2661</v>
      </c>
      <c r="K73" s="57">
        <f t="shared" si="13"/>
        <v>1511</v>
      </c>
      <c r="L73" s="57">
        <f t="shared" si="13"/>
        <v>3021</v>
      </c>
      <c r="M73" s="57">
        <f t="shared" si="13"/>
        <v>2907</v>
      </c>
    </row>
    <row r="74" spans="1:13">
      <c r="A74" s="43" t="s">
        <v>34</v>
      </c>
      <c r="B74" s="57">
        <f t="shared" si="13"/>
        <v>1569</v>
      </c>
      <c r="C74" s="57">
        <f t="shared" si="13"/>
        <v>3167</v>
      </c>
      <c r="D74" s="57">
        <f t="shared" si="13"/>
        <v>3118</v>
      </c>
      <c r="E74" s="57">
        <f t="shared" si="13"/>
        <v>3920</v>
      </c>
      <c r="F74" s="57">
        <f t="shared" si="13"/>
        <v>1261</v>
      </c>
      <c r="G74" s="57">
        <f t="shared" si="13"/>
        <v>-2025</v>
      </c>
      <c r="H74" s="57">
        <f t="shared" si="13"/>
        <v>-3358</v>
      </c>
      <c r="I74" s="57">
        <f t="shared" si="13"/>
        <v>-3091</v>
      </c>
      <c r="J74" s="57">
        <f t="shared" si="13"/>
        <v>-3110</v>
      </c>
      <c r="K74" s="57">
        <f t="shared" si="13"/>
        <v>-852</v>
      </c>
      <c r="L74" s="57">
        <f t="shared" si="13"/>
        <v>167</v>
      </c>
      <c r="M74" s="57">
        <f t="shared" si="13"/>
        <v>258</v>
      </c>
    </row>
    <row r="75" spans="1:13">
      <c r="A75" s="43" t="s">
        <v>35</v>
      </c>
      <c r="B75" s="57">
        <f>B50-B24</f>
        <v>1706</v>
      </c>
      <c r="C75" s="57">
        <f t="shared" ref="C75:M75" si="14">C50-C24</f>
        <v>892</v>
      </c>
      <c r="D75" s="57">
        <f t="shared" si="14"/>
        <v>4163</v>
      </c>
      <c r="E75" s="57">
        <f t="shared" si="14"/>
        <v>6350</v>
      </c>
      <c r="F75" s="57">
        <f t="shared" si="14"/>
        <v>2032</v>
      </c>
      <c r="G75" s="57">
        <f t="shared" si="14"/>
        <v>-2378</v>
      </c>
      <c r="H75" s="57">
        <f t="shared" si="14"/>
        <v>-4859</v>
      </c>
      <c r="I75" s="57">
        <f t="shared" si="14"/>
        <v>-3947</v>
      </c>
      <c r="J75" s="57">
        <f t="shared" si="14"/>
        <v>-3073</v>
      </c>
      <c r="K75" s="57">
        <f t="shared" si="14"/>
        <v>-1595</v>
      </c>
      <c r="L75" s="57">
        <f t="shared" si="14"/>
        <v>-1432</v>
      </c>
      <c r="M75" s="57">
        <f t="shared" si="14"/>
        <v>-1002</v>
      </c>
    </row>
    <row r="78" spans="1:13">
      <c r="A78" s="82" t="s">
        <v>145</v>
      </c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4"/>
    </row>
    <row r="79" spans="1:13">
      <c r="A79" s="42"/>
      <c r="B79" s="43" t="s">
        <v>3</v>
      </c>
      <c r="C79" s="12" t="s">
        <v>4</v>
      </c>
      <c r="D79" s="43" t="s">
        <v>5</v>
      </c>
      <c r="E79" s="12" t="s">
        <v>6</v>
      </c>
      <c r="F79" s="43" t="s">
        <v>7</v>
      </c>
      <c r="G79" s="12" t="s">
        <v>8</v>
      </c>
      <c r="H79" s="43" t="s">
        <v>9</v>
      </c>
      <c r="I79" s="13" t="s">
        <v>10</v>
      </c>
      <c r="J79" s="43" t="s">
        <v>11</v>
      </c>
      <c r="K79" s="12" t="s">
        <v>12</v>
      </c>
      <c r="L79" s="43" t="s">
        <v>13</v>
      </c>
      <c r="M79" s="12" t="s">
        <v>14</v>
      </c>
    </row>
    <row r="80" spans="1:13">
      <c r="A80" s="43" t="s">
        <v>15</v>
      </c>
      <c r="B80" s="14">
        <f>C30-B30+B4</f>
        <v>1025</v>
      </c>
      <c r="C80" s="14">
        <f t="shared" ref="C80:M80" si="15">D30-C30+C4</f>
        <v>1025</v>
      </c>
      <c r="D80" s="14">
        <f t="shared" si="15"/>
        <v>1965</v>
      </c>
      <c r="E80" s="14">
        <f t="shared" si="15"/>
        <v>240</v>
      </c>
      <c r="F80" s="14">
        <f t="shared" si="15"/>
        <v>800</v>
      </c>
      <c r="G80" s="14">
        <f t="shared" si="15"/>
        <v>818</v>
      </c>
      <c r="H80" s="14">
        <f t="shared" si="15"/>
        <v>1612</v>
      </c>
      <c r="I80" s="14">
        <f t="shared" si="15"/>
        <v>1318</v>
      </c>
      <c r="J80" s="14">
        <f t="shared" si="15"/>
        <v>3067</v>
      </c>
      <c r="K80" s="14">
        <f t="shared" si="15"/>
        <v>180</v>
      </c>
      <c r="L80" s="14">
        <f t="shared" si="15"/>
        <v>672</v>
      </c>
      <c r="M80" s="14">
        <f t="shared" si="15"/>
        <v>566</v>
      </c>
    </row>
    <row r="81" spans="1:13">
      <c r="A81" s="43" t="s">
        <v>16</v>
      </c>
      <c r="B81" s="14">
        <f t="shared" ref="B81:M81" si="16">C31-B31+B5</f>
        <v>5140</v>
      </c>
      <c r="C81" s="14">
        <f t="shared" si="16"/>
        <v>10630</v>
      </c>
      <c r="D81" s="14">
        <f t="shared" si="16"/>
        <v>6650</v>
      </c>
      <c r="E81" s="14">
        <f t="shared" si="16"/>
        <v>118</v>
      </c>
      <c r="F81" s="14">
        <f t="shared" si="16"/>
        <v>50</v>
      </c>
      <c r="G81" s="14">
        <f t="shared" si="16"/>
        <v>2802</v>
      </c>
      <c r="H81" s="14">
        <f t="shared" si="16"/>
        <v>4335</v>
      </c>
      <c r="I81" s="14">
        <f t="shared" si="16"/>
        <v>3720</v>
      </c>
      <c r="J81" s="14">
        <f t="shared" si="16"/>
        <v>3030</v>
      </c>
      <c r="K81" s="14">
        <f t="shared" si="16"/>
        <v>2120</v>
      </c>
      <c r="L81" s="14">
        <f t="shared" si="16"/>
        <v>2855</v>
      </c>
      <c r="M81" s="14">
        <f t="shared" si="16"/>
        <v>3901</v>
      </c>
    </row>
    <row r="82" spans="1:13">
      <c r="A82" s="43" t="s">
        <v>17</v>
      </c>
      <c r="B82" s="14">
        <f t="shared" ref="B82:M82" si="17">C32-B32+B6</f>
        <v>19929</v>
      </c>
      <c r="C82" s="14">
        <f t="shared" si="17"/>
        <v>38896</v>
      </c>
      <c r="D82" s="14">
        <f t="shared" si="17"/>
        <v>63816</v>
      </c>
      <c r="E82" s="14">
        <f t="shared" si="17"/>
        <v>49464</v>
      </c>
      <c r="F82" s="14">
        <f t="shared" si="17"/>
        <v>2000</v>
      </c>
      <c r="G82" s="14">
        <f t="shared" si="17"/>
        <v>44676</v>
      </c>
      <c r="H82" s="14">
        <f t="shared" si="17"/>
        <v>44744</v>
      </c>
      <c r="I82" s="14">
        <f t="shared" si="17"/>
        <v>52490</v>
      </c>
      <c r="J82" s="14">
        <f t="shared" si="17"/>
        <v>50664</v>
      </c>
      <c r="K82" s="14">
        <f t="shared" si="17"/>
        <v>48200</v>
      </c>
      <c r="L82" s="14">
        <f t="shared" si="17"/>
        <v>13</v>
      </c>
      <c r="M82" s="14">
        <f t="shared" si="17"/>
        <v>7604</v>
      </c>
    </row>
    <row r="83" spans="1:13">
      <c r="A83" s="43" t="s">
        <v>18</v>
      </c>
      <c r="B83" s="14">
        <f t="shared" ref="B83:M83" si="18">C33-B33+B7</f>
        <v>5063</v>
      </c>
      <c r="C83" s="14">
        <f t="shared" si="18"/>
        <v>9094</v>
      </c>
      <c r="D83" s="14">
        <f t="shared" si="18"/>
        <v>12380</v>
      </c>
      <c r="E83" s="14">
        <f t="shared" si="18"/>
        <v>4515</v>
      </c>
      <c r="F83" s="14">
        <f t="shared" si="18"/>
        <v>550</v>
      </c>
      <c r="G83" s="14">
        <f t="shared" si="18"/>
        <v>7051</v>
      </c>
      <c r="H83" s="14">
        <f t="shared" si="18"/>
        <v>6746</v>
      </c>
      <c r="I83" s="14">
        <f t="shared" si="18"/>
        <v>8180</v>
      </c>
      <c r="J83" s="14">
        <f t="shared" si="18"/>
        <v>7350</v>
      </c>
      <c r="K83" s="14">
        <f t="shared" si="18"/>
        <v>4530</v>
      </c>
      <c r="L83" s="14">
        <f t="shared" si="18"/>
        <v>5600</v>
      </c>
      <c r="M83" s="14">
        <f t="shared" si="18"/>
        <v>3830</v>
      </c>
    </row>
    <row r="84" spans="1:13">
      <c r="A84" s="43" t="s">
        <v>19</v>
      </c>
      <c r="B84" s="14">
        <f t="shared" ref="B84:M84" si="19">C34-B34+B8</f>
        <v>3523</v>
      </c>
      <c r="C84" s="14">
        <f t="shared" si="19"/>
        <v>3903</v>
      </c>
      <c r="D84" s="14">
        <f t="shared" si="19"/>
        <v>10586</v>
      </c>
      <c r="E84" s="14">
        <f t="shared" si="19"/>
        <v>7073</v>
      </c>
      <c r="F84" s="14">
        <f t="shared" si="19"/>
        <v>0</v>
      </c>
      <c r="G84" s="14">
        <f t="shared" si="19"/>
        <v>4694</v>
      </c>
      <c r="H84" s="14">
        <f t="shared" si="19"/>
        <v>6651</v>
      </c>
      <c r="I84" s="14">
        <f t="shared" si="19"/>
        <v>5975</v>
      </c>
      <c r="J84" s="14">
        <f t="shared" si="19"/>
        <v>5680</v>
      </c>
      <c r="K84" s="14">
        <f t="shared" si="19"/>
        <v>3922</v>
      </c>
      <c r="L84" s="14">
        <f t="shared" si="19"/>
        <v>6519</v>
      </c>
      <c r="M84" s="14">
        <f t="shared" si="19"/>
        <v>5488</v>
      </c>
    </row>
    <row r="85" spans="1:13">
      <c r="A85" s="43" t="s">
        <v>20</v>
      </c>
      <c r="B85" s="14">
        <f t="shared" ref="B85:M85" si="20">C35-B35+B9</f>
        <v>1861</v>
      </c>
      <c r="C85" s="14">
        <f t="shared" si="20"/>
        <v>1862</v>
      </c>
      <c r="D85" s="14">
        <f t="shared" si="20"/>
        <v>1058</v>
      </c>
      <c r="E85" s="14">
        <f t="shared" si="20"/>
        <v>565</v>
      </c>
      <c r="F85" s="14">
        <f t="shared" si="20"/>
        <v>0</v>
      </c>
      <c r="G85" s="14">
        <f t="shared" si="20"/>
        <v>630</v>
      </c>
      <c r="H85" s="14">
        <f t="shared" si="20"/>
        <v>350</v>
      </c>
      <c r="I85" s="14">
        <f t="shared" si="20"/>
        <v>940</v>
      </c>
      <c r="J85" s="14">
        <f t="shared" si="20"/>
        <v>900</v>
      </c>
      <c r="K85" s="14">
        <f t="shared" si="20"/>
        <v>140</v>
      </c>
      <c r="L85" s="14">
        <f t="shared" si="20"/>
        <v>820</v>
      </c>
      <c r="M85" s="14">
        <f t="shared" si="20"/>
        <v>1800</v>
      </c>
    </row>
    <row r="86" spans="1:13">
      <c r="A86" s="43" t="s">
        <v>21</v>
      </c>
      <c r="B86" s="14">
        <f t="shared" ref="B86:M86" si="21">C36-B36+B10</f>
        <v>4087</v>
      </c>
      <c r="C86" s="14">
        <f t="shared" si="21"/>
        <v>8218</v>
      </c>
      <c r="D86" s="14">
        <f t="shared" si="21"/>
        <v>8930</v>
      </c>
      <c r="E86" s="14">
        <f t="shared" si="21"/>
        <v>7176</v>
      </c>
      <c r="F86" s="14">
        <f t="shared" si="21"/>
        <v>240</v>
      </c>
      <c r="G86" s="14">
        <f t="shared" si="21"/>
        <v>3560</v>
      </c>
      <c r="H86" s="14">
        <f t="shared" si="21"/>
        <v>5770</v>
      </c>
      <c r="I86" s="14">
        <f t="shared" si="21"/>
        <v>4952</v>
      </c>
      <c r="J86" s="14">
        <f t="shared" si="21"/>
        <v>2699</v>
      </c>
      <c r="K86" s="14">
        <f t="shared" si="21"/>
        <v>2870</v>
      </c>
      <c r="L86" s="14">
        <f t="shared" si="21"/>
        <v>3390</v>
      </c>
      <c r="M86" s="14">
        <f t="shared" si="21"/>
        <v>3270</v>
      </c>
    </row>
    <row r="87" spans="1:13">
      <c r="A87" s="43" t="s">
        <v>22</v>
      </c>
      <c r="B87" s="14">
        <f t="shared" ref="B87:M87" si="22">C37-B37+B11</f>
        <v>5806</v>
      </c>
      <c r="C87" s="14">
        <f t="shared" si="22"/>
        <v>10883</v>
      </c>
      <c r="D87" s="14">
        <f t="shared" si="22"/>
        <v>8255</v>
      </c>
      <c r="E87" s="14">
        <f t="shared" si="22"/>
        <v>67</v>
      </c>
      <c r="F87" s="14">
        <f t="shared" si="22"/>
        <v>1345</v>
      </c>
      <c r="G87" s="14">
        <f t="shared" si="22"/>
        <v>4124</v>
      </c>
      <c r="H87" s="14">
        <f t="shared" si="22"/>
        <v>4628</v>
      </c>
      <c r="I87" s="14">
        <f t="shared" si="22"/>
        <v>2660</v>
      </c>
      <c r="J87" s="14">
        <f t="shared" si="22"/>
        <v>1720</v>
      </c>
      <c r="K87" s="14">
        <f t="shared" si="22"/>
        <v>1101</v>
      </c>
      <c r="L87" s="14">
        <f t="shared" si="22"/>
        <v>1135</v>
      </c>
      <c r="M87" s="14">
        <f t="shared" si="22"/>
        <v>798</v>
      </c>
    </row>
    <row r="88" spans="1:13">
      <c r="A88" s="43" t="s">
        <v>23</v>
      </c>
      <c r="B88" s="14">
        <f t="shared" ref="B88:M88" si="23">C38-B38+B12</f>
        <v>9401</v>
      </c>
      <c r="C88" s="14">
        <f t="shared" si="23"/>
        <v>18602</v>
      </c>
      <c r="D88" s="14">
        <f t="shared" si="23"/>
        <v>14072</v>
      </c>
      <c r="E88" s="14">
        <f t="shared" si="23"/>
        <v>3293</v>
      </c>
      <c r="F88" s="14">
        <f t="shared" si="23"/>
        <v>0</v>
      </c>
      <c r="G88" s="14">
        <f t="shared" si="23"/>
        <v>6451</v>
      </c>
      <c r="H88" s="14">
        <f t="shared" si="23"/>
        <v>10441</v>
      </c>
      <c r="I88" s="14">
        <f t="shared" si="23"/>
        <v>8499</v>
      </c>
      <c r="J88" s="14">
        <f t="shared" si="23"/>
        <v>7948</v>
      </c>
      <c r="K88" s="14">
        <f t="shared" si="23"/>
        <v>5725</v>
      </c>
      <c r="L88" s="14">
        <f t="shared" si="23"/>
        <v>1351</v>
      </c>
      <c r="M88" s="14">
        <f t="shared" si="23"/>
        <v>2</v>
      </c>
    </row>
    <row r="89" spans="1:13">
      <c r="A89" s="43" t="s">
        <v>24</v>
      </c>
      <c r="B89" s="14">
        <f t="shared" ref="B89:M89" si="24">C39-B39+B13</f>
        <v>2790</v>
      </c>
      <c r="C89" s="14">
        <f t="shared" si="24"/>
        <v>6675</v>
      </c>
      <c r="D89" s="14">
        <f t="shared" si="24"/>
        <v>4325</v>
      </c>
      <c r="E89" s="14">
        <f t="shared" si="24"/>
        <v>1172</v>
      </c>
      <c r="F89" s="14">
        <f t="shared" si="24"/>
        <v>0</v>
      </c>
      <c r="G89" s="14">
        <f t="shared" si="24"/>
        <v>4639</v>
      </c>
      <c r="H89" s="14">
        <f t="shared" si="24"/>
        <v>5660</v>
      </c>
      <c r="I89" s="14">
        <f t="shared" si="24"/>
        <v>4379</v>
      </c>
      <c r="J89" s="14">
        <f t="shared" si="24"/>
        <v>4772</v>
      </c>
      <c r="K89" s="14">
        <f t="shared" si="24"/>
        <v>3366</v>
      </c>
      <c r="L89" s="14">
        <f t="shared" si="24"/>
        <v>2559</v>
      </c>
      <c r="M89" s="14">
        <f t="shared" si="24"/>
        <v>4739</v>
      </c>
    </row>
    <row r="90" spans="1:13">
      <c r="A90" s="43" t="s">
        <v>25</v>
      </c>
      <c r="B90" s="14">
        <f t="shared" ref="B90:M90" si="25">C40-B40+B14</f>
        <v>7833</v>
      </c>
      <c r="C90" s="14">
        <f t="shared" si="25"/>
        <v>13033</v>
      </c>
      <c r="D90" s="14">
        <f t="shared" si="25"/>
        <v>10549</v>
      </c>
      <c r="E90" s="14">
        <f t="shared" si="25"/>
        <v>5351</v>
      </c>
      <c r="F90" s="14">
        <f t="shared" si="25"/>
        <v>0</v>
      </c>
      <c r="G90" s="14">
        <f t="shared" si="25"/>
        <v>6746</v>
      </c>
      <c r="H90" s="14">
        <f t="shared" si="25"/>
        <v>7890</v>
      </c>
      <c r="I90" s="14">
        <f t="shared" si="25"/>
        <v>6680</v>
      </c>
      <c r="J90" s="14">
        <f t="shared" si="25"/>
        <v>8282</v>
      </c>
      <c r="K90" s="14">
        <f t="shared" si="25"/>
        <v>3949</v>
      </c>
      <c r="L90" s="14">
        <f t="shared" si="25"/>
        <v>3730</v>
      </c>
      <c r="M90" s="14">
        <f t="shared" si="25"/>
        <v>5513</v>
      </c>
    </row>
    <row r="91" spans="1:13">
      <c r="A91" s="43" t="s">
        <v>26</v>
      </c>
      <c r="B91" s="14">
        <f t="shared" ref="B91:M91" si="26">C41-B41+B15</f>
        <v>170</v>
      </c>
      <c r="C91" s="14">
        <f t="shared" si="26"/>
        <v>12165</v>
      </c>
      <c r="D91" s="14">
        <f t="shared" si="26"/>
        <v>11994</v>
      </c>
      <c r="E91" s="14">
        <f t="shared" si="26"/>
        <v>1599</v>
      </c>
      <c r="F91" s="14">
        <f t="shared" si="26"/>
        <v>7473</v>
      </c>
      <c r="G91" s="14">
        <f t="shared" si="26"/>
        <v>2137</v>
      </c>
      <c r="H91" s="14">
        <f t="shared" si="26"/>
        <v>4180</v>
      </c>
      <c r="I91" s="14">
        <f t="shared" si="26"/>
        <v>5108</v>
      </c>
      <c r="J91" s="14">
        <f t="shared" si="26"/>
        <v>5670</v>
      </c>
      <c r="K91" s="14">
        <f t="shared" si="26"/>
        <v>2667</v>
      </c>
      <c r="L91" s="14">
        <f t="shared" si="26"/>
        <v>3439</v>
      </c>
      <c r="M91" s="14">
        <f t="shared" si="26"/>
        <v>213</v>
      </c>
    </row>
    <row r="92" spans="1:13">
      <c r="A92" s="43" t="s">
        <v>27</v>
      </c>
      <c r="B92" s="14">
        <f t="shared" ref="B92:M92" si="27">C42-B42+B16</f>
        <v>2844</v>
      </c>
      <c r="C92" s="14">
        <f t="shared" si="27"/>
        <v>41846</v>
      </c>
      <c r="D92" s="14">
        <f t="shared" si="27"/>
        <v>18763</v>
      </c>
      <c r="E92" s="14">
        <f>F42-E42+E16</f>
        <v>-1002</v>
      </c>
      <c r="F92" s="14">
        <f t="shared" si="27"/>
        <v>18424</v>
      </c>
      <c r="G92" s="14">
        <f t="shared" si="27"/>
        <v>281</v>
      </c>
      <c r="H92" s="14">
        <f t="shared" si="27"/>
        <v>1701</v>
      </c>
      <c r="I92" s="14">
        <f t="shared" si="27"/>
        <v>8440</v>
      </c>
      <c r="J92" s="14">
        <f t="shared" si="27"/>
        <v>291</v>
      </c>
      <c r="K92" s="14">
        <f t="shared" si="27"/>
        <v>325</v>
      </c>
      <c r="L92" s="14">
        <f t="shared" si="27"/>
        <v>305</v>
      </c>
      <c r="M92" s="14">
        <f t="shared" si="27"/>
        <v>0</v>
      </c>
    </row>
    <row r="93" spans="1:13">
      <c r="A93" s="43" t="s">
        <v>28</v>
      </c>
      <c r="B93" s="14">
        <f t="shared" ref="B93:M93" si="28">C43-B43+B17</f>
        <v>2368</v>
      </c>
      <c r="C93" s="14">
        <f t="shared" si="28"/>
        <v>12997</v>
      </c>
      <c r="D93" s="14">
        <f t="shared" si="28"/>
        <v>12129</v>
      </c>
      <c r="E93" s="14">
        <f>F43-E43+E17</f>
        <v>-988</v>
      </c>
      <c r="F93" s="14">
        <f t="shared" si="28"/>
        <v>0</v>
      </c>
      <c r="G93" s="14">
        <f t="shared" si="28"/>
        <v>3359</v>
      </c>
      <c r="H93" s="14">
        <f t="shared" si="28"/>
        <v>4970</v>
      </c>
      <c r="I93" s="14">
        <f t="shared" si="28"/>
        <v>5300</v>
      </c>
      <c r="J93" s="14">
        <f t="shared" si="28"/>
        <v>3300</v>
      </c>
      <c r="K93" s="14">
        <f t="shared" si="28"/>
        <v>5110</v>
      </c>
      <c r="L93" s="14">
        <f t="shared" si="28"/>
        <v>1429</v>
      </c>
      <c r="M93" s="14">
        <f t="shared" si="28"/>
        <v>3048</v>
      </c>
    </row>
    <row r="94" spans="1:13">
      <c r="A94" s="43" t="s">
        <v>29</v>
      </c>
      <c r="B94" s="14">
        <f t="shared" ref="B94:M94" si="29">C44-B44+B18</f>
        <v>3101</v>
      </c>
      <c r="C94" s="14">
        <f t="shared" si="29"/>
        <v>23312</v>
      </c>
      <c r="D94" s="14">
        <f t="shared" si="29"/>
        <v>37465</v>
      </c>
      <c r="E94" s="14">
        <f t="shared" si="29"/>
        <v>-738</v>
      </c>
      <c r="F94" s="14">
        <f t="shared" si="29"/>
        <v>552</v>
      </c>
      <c r="G94" s="14">
        <f t="shared" si="29"/>
        <v>6587</v>
      </c>
      <c r="H94" s="14">
        <f t="shared" si="29"/>
        <v>9699</v>
      </c>
      <c r="I94" s="14">
        <f t="shared" si="29"/>
        <v>8363</v>
      </c>
      <c r="J94" s="14">
        <f t="shared" si="29"/>
        <v>7307</v>
      </c>
      <c r="K94" s="14">
        <f t="shared" si="29"/>
        <v>387</v>
      </c>
      <c r="L94" s="14">
        <f t="shared" si="29"/>
        <v>1339</v>
      </c>
      <c r="M94" s="14">
        <f t="shared" si="29"/>
        <v>0</v>
      </c>
    </row>
    <row r="95" spans="1:13">
      <c r="A95" s="43" t="s">
        <v>30</v>
      </c>
      <c r="B95" s="14">
        <f t="shared" ref="B95:M95" si="30">C45-B45+B19</f>
        <v>1730</v>
      </c>
      <c r="C95" s="14">
        <f t="shared" si="30"/>
        <v>3334</v>
      </c>
      <c r="D95" s="14">
        <f t="shared" si="30"/>
        <v>1586</v>
      </c>
      <c r="E95" s="14">
        <f t="shared" si="30"/>
        <v>-28</v>
      </c>
      <c r="F95" s="14">
        <f t="shared" si="30"/>
        <v>2012</v>
      </c>
      <c r="G95" s="14">
        <f t="shared" si="30"/>
        <v>2499</v>
      </c>
      <c r="H95" s="14">
        <f t="shared" si="30"/>
        <v>4079</v>
      </c>
      <c r="I95" s="14">
        <f t="shared" si="30"/>
        <v>3226</v>
      </c>
      <c r="J95" s="14">
        <f t="shared" si="30"/>
        <v>3203</v>
      </c>
      <c r="K95" s="14">
        <f t="shared" si="30"/>
        <v>2350</v>
      </c>
      <c r="L95" s="14">
        <f t="shared" si="30"/>
        <v>620</v>
      </c>
      <c r="M95" s="14">
        <f t="shared" si="30"/>
        <v>492</v>
      </c>
    </row>
    <row r="96" spans="1:13">
      <c r="A96" s="43" t="s">
        <v>31</v>
      </c>
      <c r="B96" s="14">
        <f t="shared" ref="B96:M96" si="31">C46-B46+B20</f>
        <v>6006</v>
      </c>
      <c r="C96" s="14">
        <f t="shared" si="31"/>
        <v>12402</v>
      </c>
      <c r="D96" s="14">
        <f t="shared" si="31"/>
        <v>8043</v>
      </c>
      <c r="E96" s="14">
        <f>F46-E46+E20</f>
        <v>-2438</v>
      </c>
      <c r="F96" s="14">
        <f t="shared" si="31"/>
        <v>0</v>
      </c>
      <c r="G96" s="14">
        <f t="shared" si="31"/>
        <v>4500</v>
      </c>
      <c r="H96" s="14">
        <f t="shared" si="31"/>
        <v>5540</v>
      </c>
      <c r="I96" s="14">
        <f t="shared" si="31"/>
        <v>4192</v>
      </c>
      <c r="J96" s="14">
        <f t="shared" si="31"/>
        <v>5189</v>
      </c>
      <c r="K96" s="14">
        <f t="shared" si="31"/>
        <v>2560</v>
      </c>
      <c r="L96" s="14">
        <f t="shared" si="31"/>
        <v>3234</v>
      </c>
      <c r="M96" s="14">
        <f t="shared" si="31"/>
        <v>2728</v>
      </c>
    </row>
    <row r="97" spans="1:13">
      <c r="A97" s="43" t="s">
        <v>32</v>
      </c>
      <c r="B97" s="14">
        <f t="shared" ref="B97:M97" si="32">C47-B47+B21</f>
        <v>3641</v>
      </c>
      <c r="C97" s="14">
        <f t="shared" si="32"/>
        <v>5421</v>
      </c>
      <c r="D97" s="14">
        <f t="shared" si="32"/>
        <v>4110</v>
      </c>
      <c r="E97" s="14">
        <f t="shared" si="32"/>
        <v>1089</v>
      </c>
      <c r="F97" s="14">
        <f t="shared" si="32"/>
        <v>410</v>
      </c>
      <c r="G97" s="14">
        <f t="shared" si="32"/>
        <v>2379</v>
      </c>
      <c r="H97" s="14">
        <f t="shared" si="32"/>
        <v>3081</v>
      </c>
      <c r="I97" s="14">
        <f t="shared" si="32"/>
        <v>2460</v>
      </c>
      <c r="J97" s="14">
        <f t="shared" si="32"/>
        <v>2360</v>
      </c>
      <c r="K97" s="14">
        <f t="shared" si="32"/>
        <v>1910</v>
      </c>
      <c r="L97" s="14">
        <f t="shared" si="32"/>
        <v>2250</v>
      </c>
      <c r="M97" s="14">
        <f t="shared" si="32"/>
        <v>1960</v>
      </c>
    </row>
    <row r="98" spans="1:13">
      <c r="A98" s="43" t="s">
        <v>33</v>
      </c>
      <c r="B98" s="14">
        <f t="shared" ref="B98:M98" si="33">C48-B48+B22</f>
        <v>9872</v>
      </c>
      <c r="C98" s="14">
        <f t="shared" si="33"/>
        <v>20212</v>
      </c>
      <c r="D98" s="14">
        <f t="shared" si="33"/>
        <v>15775</v>
      </c>
      <c r="E98" s="14">
        <f t="shared" si="33"/>
        <v>4912</v>
      </c>
      <c r="F98" s="14">
        <f t="shared" si="33"/>
        <v>0</v>
      </c>
      <c r="G98" s="14">
        <f t="shared" si="33"/>
        <v>7601</v>
      </c>
      <c r="H98" s="14">
        <f t="shared" si="33"/>
        <v>11553</v>
      </c>
      <c r="I98" s="14">
        <f t="shared" si="33"/>
        <v>8346</v>
      </c>
      <c r="J98" s="14">
        <f t="shared" si="33"/>
        <v>5620</v>
      </c>
      <c r="K98" s="14">
        <f t="shared" si="33"/>
        <v>1701</v>
      </c>
      <c r="L98" s="14">
        <f t="shared" si="33"/>
        <v>191</v>
      </c>
      <c r="M98" s="14">
        <f t="shared" si="33"/>
        <v>630</v>
      </c>
    </row>
    <row r="99" spans="1:13">
      <c r="A99" s="43" t="s">
        <v>34</v>
      </c>
      <c r="B99" s="14">
        <f t="shared" ref="B99:M99" si="34">C49-B49+B23</f>
        <v>4859</v>
      </c>
      <c r="C99" s="14">
        <f t="shared" si="34"/>
        <v>5001</v>
      </c>
      <c r="D99" s="14">
        <f t="shared" si="34"/>
        <v>7223</v>
      </c>
      <c r="E99" s="14">
        <f t="shared" si="34"/>
        <v>2392</v>
      </c>
      <c r="F99" s="14">
        <f t="shared" si="34"/>
        <v>0</v>
      </c>
      <c r="G99" s="14">
        <f t="shared" si="34"/>
        <v>2697</v>
      </c>
      <c r="H99" s="14">
        <f t="shared" si="34"/>
        <v>4491</v>
      </c>
      <c r="I99" s="14">
        <f t="shared" si="34"/>
        <v>4168</v>
      </c>
      <c r="J99" s="14">
        <f t="shared" si="34"/>
        <v>4456</v>
      </c>
      <c r="K99" s="14">
        <f t="shared" si="34"/>
        <v>1255</v>
      </c>
      <c r="L99" s="14">
        <f t="shared" si="34"/>
        <v>92</v>
      </c>
      <c r="M99" s="14">
        <f t="shared" si="34"/>
        <v>1</v>
      </c>
    </row>
    <row r="100" spans="1:13">
      <c r="A100" s="43" t="s">
        <v>35</v>
      </c>
      <c r="B100" s="14">
        <f t="shared" ref="B100:M100" si="35">C50-B50+B24</f>
        <v>5178</v>
      </c>
      <c r="C100" s="14">
        <f t="shared" si="35"/>
        <v>14106</v>
      </c>
      <c r="D100" s="14">
        <f t="shared" si="35"/>
        <v>11323</v>
      </c>
      <c r="E100" s="14">
        <f t="shared" si="35"/>
        <v>-606</v>
      </c>
      <c r="F100" s="14">
        <f t="shared" si="35"/>
        <v>0</v>
      </c>
      <c r="G100" s="14">
        <f t="shared" si="35"/>
        <v>3647</v>
      </c>
      <c r="H100" s="14">
        <f t="shared" si="35"/>
        <v>6046</v>
      </c>
      <c r="I100" s="14">
        <f t="shared" si="35"/>
        <v>5330</v>
      </c>
      <c r="J100" s="14">
        <f t="shared" si="35"/>
        <v>5552</v>
      </c>
      <c r="K100" s="14">
        <f t="shared" si="35"/>
        <v>3645</v>
      </c>
      <c r="L100" s="14">
        <f t="shared" si="35"/>
        <v>3645</v>
      </c>
      <c r="M100" s="14">
        <f t="shared" si="35"/>
        <v>1416</v>
      </c>
    </row>
    <row r="103" spans="1:13">
      <c r="E103" s="59">
        <f>E92+E93+E94+E95+E96+E100</f>
        <v>-5800</v>
      </c>
    </row>
    <row r="104" spans="1:13">
      <c r="F104" s="58" t="s">
        <v>145</v>
      </c>
    </row>
    <row r="105" spans="1:13">
      <c r="D105" s="58" t="s">
        <v>146</v>
      </c>
      <c r="E105" s="61">
        <f>SUM(E4:E24)</f>
        <v>199991</v>
      </c>
      <c r="F105" s="59">
        <f>SUM(E80:E100)-E103</f>
        <v>89026</v>
      </c>
    </row>
    <row r="106" spans="1:13">
      <c r="D106" s="58" t="s">
        <v>147</v>
      </c>
      <c r="E106" s="59">
        <f>SUM(E30:E50)</f>
        <v>199732</v>
      </c>
      <c r="F106" s="59">
        <f>SUM(F30:F50)</f>
        <v>82967</v>
      </c>
    </row>
    <row r="107" spans="1:13">
      <c r="D107" s="58" t="s">
        <v>148</v>
      </c>
      <c r="E107" s="61">
        <f>E105-E106</f>
        <v>259</v>
      </c>
      <c r="F107" s="61"/>
    </row>
    <row r="109" spans="1:13">
      <c r="E109" s="59">
        <f>E106-E105+F105</f>
        <v>88767</v>
      </c>
    </row>
    <row r="110" spans="1:13">
      <c r="E110" s="59">
        <f>F106-E109</f>
        <v>-5800</v>
      </c>
    </row>
  </sheetData>
  <mergeCells count="6">
    <mergeCell ref="A1:M1"/>
    <mergeCell ref="A53:M53"/>
    <mergeCell ref="A78:M78"/>
    <mergeCell ref="A28:N28"/>
    <mergeCell ref="A27:N27"/>
    <mergeCell ref="A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377-4E91-4FFC-BF16-A922C6E45899}">
  <dimension ref="A1:R78"/>
  <sheetViews>
    <sheetView topLeftCell="A30" zoomScale="110" zoomScaleNormal="110" workbookViewId="0">
      <selection activeCell="B59" sqref="B59"/>
    </sheetView>
  </sheetViews>
  <sheetFormatPr defaultRowHeight="12.75"/>
  <cols>
    <col min="1" max="1" width="13.83203125" customWidth="1"/>
    <col min="14" max="14" width="10" customWidth="1"/>
  </cols>
  <sheetData>
    <row r="1" spans="1:15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58" t="s">
        <v>150</v>
      </c>
      <c r="O1">
        <v>7</v>
      </c>
    </row>
    <row r="2" spans="1:15">
      <c r="A2" s="82" t="s">
        <v>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5">
      <c r="A3" s="54"/>
      <c r="B3" s="43" t="s">
        <v>110</v>
      </c>
      <c r="C3" s="12" t="s">
        <v>111</v>
      </c>
      <c r="D3" s="43" t="s">
        <v>112</v>
      </c>
      <c r="E3" s="12" t="s">
        <v>113</v>
      </c>
      <c r="F3" s="43" t="s">
        <v>114</v>
      </c>
      <c r="G3" s="12" t="s">
        <v>115</v>
      </c>
      <c r="H3" s="43" t="s">
        <v>116</v>
      </c>
      <c r="I3" s="13" t="s">
        <v>117</v>
      </c>
      <c r="J3" s="43" t="s">
        <v>118</v>
      </c>
      <c r="K3" s="12" t="s">
        <v>119</v>
      </c>
      <c r="L3" s="43" t="s">
        <v>120</v>
      </c>
      <c r="M3" s="12" t="s">
        <v>121</v>
      </c>
      <c r="N3" s="58" t="s">
        <v>149</v>
      </c>
    </row>
    <row r="4" spans="1:15">
      <c r="A4" s="43" t="s">
        <v>122</v>
      </c>
      <c r="B4" s="14">
        <v>61</v>
      </c>
      <c r="C4" s="14">
        <v>176</v>
      </c>
      <c r="D4" s="15">
        <v>1544</v>
      </c>
      <c r="E4" s="15">
        <v>1714</v>
      </c>
      <c r="F4" s="15">
        <v>1297</v>
      </c>
      <c r="G4" s="15">
        <v>1018</v>
      </c>
      <c r="H4" s="15">
        <v>1750</v>
      </c>
      <c r="I4" s="15">
        <v>1607</v>
      </c>
      <c r="J4" s="15">
        <v>2428</v>
      </c>
      <c r="K4" s="14">
        <v>690</v>
      </c>
      <c r="L4" s="14">
        <v>563</v>
      </c>
      <c r="M4" s="15">
        <v>1025</v>
      </c>
      <c r="N4">
        <v>5</v>
      </c>
    </row>
    <row r="5" spans="1:15">
      <c r="A5" s="43" t="s">
        <v>123</v>
      </c>
      <c r="B5" s="15">
        <v>4656</v>
      </c>
      <c r="C5" s="15">
        <v>9395</v>
      </c>
      <c r="D5" s="15">
        <v>6292</v>
      </c>
      <c r="E5" s="15">
        <v>1993</v>
      </c>
      <c r="F5" s="14">
        <v>874</v>
      </c>
      <c r="G5" s="15">
        <v>2790</v>
      </c>
      <c r="H5" s="15">
        <v>3883</v>
      </c>
      <c r="I5" s="15">
        <v>3614</v>
      </c>
      <c r="J5" s="15">
        <v>2853</v>
      </c>
      <c r="K5" s="15">
        <v>2326</v>
      </c>
      <c r="L5" s="15">
        <v>3040</v>
      </c>
      <c r="M5" s="15">
        <v>2400</v>
      </c>
      <c r="N5">
        <v>4</v>
      </c>
    </row>
    <row r="6" spans="1:15">
      <c r="A6" s="43" t="s">
        <v>124</v>
      </c>
      <c r="B6" s="15">
        <v>16360</v>
      </c>
      <c r="C6" s="15">
        <v>30961</v>
      </c>
      <c r="D6" s="15">
        <v>60936</v>
      </c>
      <c r="E6" s="15">
        <v>62496</v>
      </c>
      <c r="F6" s="14">
        <v>723</v>
      </c>
      <c r="G6" s="15">
        <v>44574</v>
      </c>
      <c r="H6" s="15">
        <v>47859</v>
      </c>
      <c r="I6" s="15">
        <v>51302</v>
      </c>
      <c r="J6" s="15">
        <v>51315</v>
      </c>
      <c r="K6" s="15">
        <v>45317</v>
      </c>
      <c r="L6" s="15">
        <v>8353</v>
      </c>
      <c r="M6" s="14">
        <v>801</v>
      </c>
      <c r="N6">
        <v>3</v>
      </c>
    </row>
    <row r="7" spans="1:15">
      <c r="A7" s="43" t="s">
        <v>125</v>
      </c>
      <c r="B7" s="15">
        <v>4597</v>
      </c>
      <c r="C7" s="15">
        <v>6000</v>
      </c>
      <c r="D7" s="15">
        <v>10139</v>
      </c>
      <c r="E7" s="15">
        <v>10794</v>
      </c>
      <c r="F7" s="15">
        <v>5679</v>
      </c>
      <c r="G7" s="15">
        <v>6454</v>
      </c>
      <c r="H7" s="15">
        <v>7212</v>
      </c>
      <c r="I7" s="15">
        <v>7607</v>
      </c>
      <c r="J7" s="15">
        <v>5725</v>
      </c>
      <c r="K7" s="15">
        <v>6811</v>
      </c>
      <c r="L7" s="15">
        <v>5246</v>
      </c>
      <c r="M7" s="14">
        <v>780</v>
      </c>
      <c r="N7">
        <v>4</v>
      </c>
    </row>
    <row r="8" spans="1:15">
      <c r="A8" s="43" t="s">
        <v>126</v>
      </c>
      <c r="B8" s="15">
        <v>2841</v>
      </c>
      <c r="C8" s="15">
        <v>3621</v>
      </c>
      <c r="D8" s="15">
        <v>9376</v>
      </c>
      <c r="E8" s="15">
        <v>9678</v>
      </c>
      <c r="F8" s="15">
        <v>2814</v>
      </c>
      <c r="G8" s="15">
        <v>4746</v>
      </c>
      <c r="H8" s="15">
        <v>6886</v>
      </c>
      <c r="I8" s="15">
        <v>5502</v>
      </c>
      <c r="J8" s="15">
        <v>5691</v>
      </c>
      <c r="K8" s="15">
        <v>4352</v>
      </c>
      <c r="L8" s="15">
        <v>5847</v>
      </c>
      <c r="M8" s="15">
        <v>6605</v>
      </c>
      <c r="N8">
        <v>3</v>
      </c>
    </row>
    <row r="9" spans="1:15">
      <c r="A9" s="43" t="s">
        <v>127</v>
      </c>
      <c r="B9" s="14">
        <v>774</v>
      </c>
      <c r="C9" s="14">
        <v>774</v>
      </c>
      <c r="D9" s="14">
        <v>983</v>
      </c>
      <c r="E9" s="15">
        <v>2304</v>
      </c>
      <c r="F9" s="15">
        <v>1814</v>
      </c>
      <c r="G9" s="14">
        <v>240</v>
      </c>
      <c r="H9" s="14">
        <v>55</v>
      </c>
      <c r="I9" s="15">
        <v>1070</v>
      </c>
      <c r="J9" s="14">
        <v>860</v>
      </c>
      <c r="K9" s="14">
        <v>200</v>
      </c>
      <c r="L9" s="14">
        <v>950</v>
      </c>
      <c r="M9" s="15">
        <v>1660</v>
      </c>
      <c r="N9">
        <v>5</v>
      </c>
    </row>
    <row r="10" spans="1:15">
      <c r="A10" s="43" t="s">
        <v>128</v>
      </c>
      <c r="B10" s="15">
        <v>1851</v>
      </c>
      <c r="C10" s="15">
        <v>5396</v>
      </c>
      <c r="D10" s="15">
        <v>11630</v>
      </c>
      <c r="E10" s="15">
        <v>8325</v>
      </c>
      <c r="F10" s="15">
        <v>1749</v>
      </c>
      <c r="G10" s="15">
        <v>3185</v>
      </c>
      <c r="H10" s="15">
        <v>5930</v>
      </c>
      <c r="I10" s="15">
        <v>4148</v>
      </c>
      <c r="J10" s="15">
        <v>2526</v>
      </c>
      <c r="K10" s="15">
        <v>3791</v>
      </c>
      <c r="L10" s="15">
        <v>2817</v>
      </c>
      <c r="M10" s="15">
        <v>2912</v>
      </c>
      <c r="N10">
        <v>3</v>
      </c>
    </row>
    <row r="11" spans="1:15">
      <c r="A11" s="43" t="s">
        <v>129</v>
      </c>
      <c r="B11" s="15">
        <v>2936</v>
      </c>
      <c r="C11" s="15">
        <v>9165</v>
      </c>
      <c r="D11" s="15">
        <v>8950</v>
      </c>
      <c r="E11" s="15">
        <v>4311</v>
      </c>
      <c r="F11" s="15">
        <v>4871</v>
      </c>
      <c r="G11" s="15">
        <v>4463</v>
      </c>
      <c r="H11" s="15">
        <v>4240</v>
      </c>
      <c r="I11" s="15">
        <v>2814</v>
      </c>
      <c r="J11" s="15">
        <v>1007</v>
      </c>
      <c r="K11" s="15">
        <v>1427</v>
      </c>
      <c r="L11" s="15">
        <v>1185</v>
      </c>
      <c r="M11" s="15">
        <v>1631</v>
      </c>
      <c r="N11">
        <v>4</v>
      </c>
    </row>
    <row r="12" spans="1:15">
      <c r="A12" s="43" t="s">
        <v>130</v>
      </c>
      <c r="B12" s="15">
        <v>6678</v>
      </c>
      <c r="C12" s="15">
        <v>12456</v>
      </c>
      <c r="D12" s="15">
        <v>11905</v>
      </c>
      <c r="E12" s="15">
        <v>9706</v>
      </c>
      <c r="F12" s="15">
        <v>2963</v>
      </c>
      <c r="G12" s="15">
        <v>6700</v>
      </c>
      <c r="H12" s="15">
        <v>10315</v>
      </c>
      <c r="I12" s="15">
        <v>8457</v>
      </c>
      <c r="J12" s="15">
        <v>8049</v>
      </c>
      <c r="K12" s="15">
        <v>6138</v>
      </c>
      <c r="L12" s="15">
        <v>1842</v>
      </c>
      <c r="M12" s="14">
        <v>192</v>
      </c>
      <c r="N12">
        <v>3</v>
      </c>
    </row>
    <row r="13" spans="1:15">
      <c r="A13" s="43" t="s">
        <v>131</v>
      </c>
      <c r="B13" s="15">
        <v>2329</v>
      </c>
      <c r="C13" s="15">
        <v>4577</v>
      </c>
      <c r="D13" s="15">
        <v>4602</v>
      </c>
      <c r="E13" s="15">
        <v>4837</v>
      </c>
      <c r="F13" s="14">
        <v>178</v>
      </c>
      <c r="G13" s="15">
        <v>4525</v>
      </c>
      <c r="H13" s="15">
        <v>5721</v>
      </c>
      <c r="I13" s="15">
        <v>4305</v>
      </c>
      <c r="J13" s="15">
        <v>4598</v>
      </c>
      <c r="K13" s="15">
        <v>4109</v>
      </c>
      <c r="L13" s="15">
        <v>2756</v>
      </c>
      <c r="M13" s="15">
        <v>3753</v>
      </c>
      <c r="N13">
        <v>5</v>
      </c>
    </row>
    <row r="14" spans="1:15">
      <c r="A14" s="43" t="s">
        <v>132</v>
      </c>
      <c r="B14" s="15">
        <v>6731</v>
      </c>
      <c r="C14" s="15">
        <v>12277</v>
      </c>
      <c r="D14" s="15">
        <v>10613</v>
      </c>
      <c r="E14" s="15">
        <v>7812</v>
      </c>
      <c r="F14" s="15">
        <v>1220</v>
      </c>
      <c r="G14" s="15">
        <v>7058</v>
      </c>
      <c r="H14" s="15">
        <v>7385</v>
      </c>
      <c r="I14" s="15">
        <v>7054</v>
      </c>
      <c r="J14" s="15">
        <v>6136</v>
      </c>
      <c r="K14" s="15">
        <v>5251</v>
      </c>
      <c r="L14" s="15">
        <v>4517</v>
      </c>
      <c r="M14" s="15">
        <v>4487</v>
      </c>
      <c r="N14">
        <v>3</v>
      </c>
    </row>
    <row r="15" spans="1:15">
      <c r="A15" s="43" t="s">
        <v>133</v>
      </c>
      <c r="B15" s="14">
        <v>0</v>
      </c>
      <c r="C15" s="15">
        <v>10400</v>
      </c>
      <c r="D15" s="15">
        <v>10400</v>
      </c>
      <c r="E15" s="15">
        <v>3554</v>
      </c>
      <c r="F15" s="15">
        <v>5002</v>
      </c>
      <c r="G15" s="15">
        <v>4277</v>
      </c>
      <c r="H15" s="15">
        <v>5348</v>
      </c>
      <c r="I15" s="15">
        <v>5342</v>
      </c>
      <c r="J15" s="15">
        <v>4959</v>
      </c>
      <c r="K15" s="15">
        <v>3309</v>
      </c>
      <c r="L15" s="15">
        <v>3497</v>
      </c>
      <c r="M15" s="14">
        <v>378</v>
      </c>
      <c r="N15">
        <v>3</v>
      </c>
    </row>
    <row r="16" spans="1:15">
      <c r="A16" s="43" t="s">
        <v>134</v>
      </c>
      <c r="B16" s="14">
        <v>200</v>
      </c>
      <c r="C16" s="15">
        <v>26558</v>
      </c>
      <c r="D16" s="15">
        <v>15833</v>
      </c>
      <c r="E16" s="15">
        <v>16930</v>
      </c>
      <c r="F16" s="15">
        <v>19946</v>
      </c>
      <c r="G16" s="14">
        <v>568</v>
      </c>
      <c r="H16" s="15">
        <v>5730</v>
      </c>
      <c r="I16" s="15">
        <v>7658</v>
      </c>
      <c r="J16" s="14">
        <v>391</v>
      </c>
      <c r="K16" s="14">
        <v>251</v>
      </c>
      <c r="L16" s="14">
        <v>75</v>
      </c>
      <c r="M16" s="15">
        <v>2187</v>
      </c>
      <c r="N16">
        <v>3</v>
      </c>
    </row>
    <row r="17" spans="1:18">
      <c r="A17" s="43" t="s">
        <v>135</v>
      </c>
      <c r="B17" s="15">
        <v>3374</v>
      </c>
      <c r="C17" s="15">
        <v>10066</v>
      </c>
      <c r="D17" s="15">
        <v>9418</v>
      </c>
      <c r="E17" s="15">
        <v>3961</v>
      </c>
      <c r="F17" s="15">
        <v>1721</v>
      </c>
      <c r="G17" s="15">
        <v>4718</v>
      </c>
      <c r="H17" s="15">
        <v>3906</v>
      </c>
      <c r="I17" s="15">
        <v>5628</v>
      </c>
      <c r="J17" s="15">
        <v>3624</v>
      </c>
      <c r="K17" s="15">
        <v>4658</v>
      </c>
      <c r="L17" s="15">
        <v>2111</v>
      </c>
      <c r="M17" s="15">
        <v>3005</v>
      </c>
      <c r="N17">
        <v>3</v>
      </c>
    </row>
    <row r="18" spans="1:18">
      <c r="A18" s="43" t="s">
        <v>136</v>
      </c>
      <c r="B18" s="15">
        <v>2392</v>
      </c>
      <c r="C18" s="15">
        <v>6319</v>
      </c>
      <c r="D18" s="15">
        <v>35995</v>
      </c>
      <c r="E18" s="15">
        <v>19330</v>
      </c>
      <c r="F18" s="15">
        <v>7032</v>
      </c>
      <c r="G18" s="15">
        <v>7367</v>
      </c>
      <c r="H18" s="15">
        <v>10012</v>
      </c>
      <c r="I18" s="15">
        <v>7871</v>
      </c>
      <c r="J18" s="15">
        <v>2708</v>
      </c>
      <c r="K18" s="15">
        <v>1321</v>
      </c>
      <c r="L18" s="15">
        <v>1999</v>
      </c>
      <c r="M18" s="14">
        <v>865</v>
      </c>
      <c r="N18">
        <v>3</v>
      </c>
    </row>
    <row r="19" spans="1:18">
      <c r="A19" s="43" t="s">
        <v>137</v>
      </c>
      <c r="B19" s="15">
        <v>1475</v>
      </c>
      <c r="C19" s="15">
        <v>3192</v>
      </c>
      <c r="D19" s="15">
        <v>2386</v>
      </c>
      <c r="E19" s="14">
        <v>763</v>
      </c>
      <c r="F19" s="15">
        <v>1006</v>
      </c>
      <c r="G19" s="15">
        <v>2773</v>
      </c>
      <c r="H19" s="15">
        <v>3805</v>
      </c>
      <c r="I19" s="15">
        <v>2923</v>
      </c>
      <c r="J19" s="15">
        <v>2833</v>
      </c>
      <c r="K19" s="15">
        <v>2929</v>
      </c>
      <c r="L19" s="14">
        <v>555</v>
      </c>
      <c r="M19" s="14">
        <v>770</v>
      </c>
      <c r="N19">
        <v>5</v>
      </c>
    </row>
    <row r="20" spans="1:18">
      <c r="A20" s="43" t="s">
        <v>138</v>
      </c>
      <c r="B20" s="15">
        <v>4726</v>
      </c>
      <c r="C20" s="15">
        <v>8595</v>
      </c>
      <c r="D20" s="15">
        <v>7472</v>
      </c>
      <c r="E20" s="15">
        <v>3978</v>
      </c>
      <c r="F20" s="15">
        <v>3761</v>
      </c>
      <c r="G20" s="15">
        <v>4261</v>
      </c>
      <c r="H20" s="15">
        <v>5625</v>
      </c>
      <c r="I20" s="15">
        <v>4301</v>
      </c>
      <c r="J20" s="15">
        <v>5007</v>
      </c>
      <c r="K20" s="15">
        <v>2807</v>
      </c>
      <c r="L20" s="15">
        <v>3016</v>
      </c>
      <c r="M20" s="15">
        <v>2708</v>
      </c>
      <c r="N20">
        <v>3</v>
      </c>
    </row>
    <row r="21" spans="1:18">
      <c r="A21" s="43" t="s">
        <v>139</v>
      </c>
      <c r="B21" s="15">
        <v>2195</v>
      </c>
      <c r="C21" s="15">
        <v>4584</v>
      </c>
      <c r="D21" s="15">
        <v>4620</v>
      </c>
      <c r="E21" s="15">
        <v>2817</v>
      </c>
      <c r="F21" s="15">
        <v>1042</v>
      </c>
      <c r="G21" s="15">
        <v>2446</v>
      </c>
      <c r="H21" s="15">
        <v>3095</v>
      </c>
      <c r="I21" s="15">
        <v>2435</v>
      </c>
      <c r="J21" s="15">
        <v>2286</v>
      </c>
      <c r="K21" s="15">
        <v>2437</v>
      </c>
      <c r="L21" s="15">
        <v>1843</v>
      </c>
      <c r="M21" s="15">
        <v>1865</v>
      </c>
      <c r="N21">
        <v>3</v>
      </c>
    </row>
    <row r="22" spans="1:18">
      <c r="A22" s="43" t="s">
        <v>140</v>
      </c>
      <c r="B22" s="15">
        <v>9571</v>
      </c>
      <c r="C22" s="15">
        <v>17742</v>
      </c>
      <c r="D22" s="15">
        <v>15000</v>
      </c>
      <c r="E22" s="15">
        <v>9131</v>
      </c>
      <c r="F22" s="15">
        <v>1597</v>
      </c>
      <c r="G22" s="15">
        <v>7877</v>
      </c>
      <c r="H22" s="15">
        <v>10624</v>
      </c>
      <c r="I22" s="15">
        <v>9420</v>
      </c>
      <c r="J22" s="15">
        <v>3468</v>
      </c>
      <c r="K22" s="15">
        <v>1448</v>
      </c>
      <c r="L22" s="14">
        <v>191</v>
      </c>
      <c r="M22" s="14">
        <v>305</v>
      </c>
      <c r="N22">
        <v>3</v>
      </c>
    </row>
    <row r="23" spans="1:18">
      <c r="A23" s="43" t="s">
        <v>141</v>
      </c>
      <c r="B23" s="15">
        <v>3010</v>
      </c>
      <c r="C23" s="15">
        <v>3261</v>
      </c>
      <c r="D23" s="15">
        <v>5050</v>
      </c>
      <c r="E23" s="15">
        <v>6421</v>
      </c>
      <c r="F23" s="15">
        <v>5051</v>
      </c>
      <c r="G23" s="15">
        <v>3286</v>
      </c>
      <c r="H23" s="15">
        <v>4030</v>
      </c>
      <c r="I23" s="15">
        <v>4224</v>
      </c>
      <c r="J23" s="15">
        <v>4187</v>
      </c>
      <c r="K23" s="15">
        <v>2198</v>
      </c>
      <c r="L23" s="14">
        <v>236</v>
      </c>
      <c r="M23" s="14">
        <v>1</v>
      </c>
      <c r="N23">
        <v>3</v>
      </c>
    </row>
    <row r="24" spans="1:18">
      <c r="A24" s="43" t="s">
        <v>142</v>
      </c>
      <c r="B24" s="15">
        <v>1550</v>
      </c>
      <c r="C24" s="15">
        <v>5992</v>
      </c>
      <c r="D24" s="15">
        <v>10835</v>
      </c>
      <c r="E24" s="15">
        <v>9136</v>
      </c>
      <c r="F24" s="15">
        <v>3712</v>
      </c>
      <c r="G24" s="15">
        <v>4410</v>
      </c>
      <c r="H24" s="15">
        <v>6128</v>
      </c>
      <c r="I24" s="15">
        <v>5134</v>
      </c>
      <c r="J24" s="15">
        <v>4456</v>
      </c>
      <c r="K24" s="15">
        <v>4074</v>
      </c>
      <c r="L24" s="15">
        <v>3482</v>
      </c>
      <c r="M24" s="15">
        <v>3215</v>
      </c>
      <c r="N24">
        <v>3</v>
      </c>
    </row>
    <row r="25" spans="1:18">
      <c r="A25" s="62" t="s">
        <v>144</v>
      </c>
      <c r="B25" s="63">
        <f>SUM(B4:B24)</f>
        <v>78307</v>
      </c>
      <c r="C25" s="63">
        <f t="shared" ref="C25:M25" si="0">SUM(C4:C24)</f>
        <v>191507</v>
      </c>
      <c r="D25" s="63">
        <f t="shared" si="0"/>
        <v>253979</v>
      </c>
      <c r="E25" s="63">
        <f t="shared" si="0"/>
        <v>199991</v>
      </c>
      <c r="F25" s="63">
        <f t="shared" si="0"/>
        <v>74052</v>
      </c>
      <c r="G25" s="63">
        <f t="shared" si="0"/>
        <v>127736</v>
      </c>
      <c r="H25" s="63">
        <f t="shared" si="0"/>
        <v>159539</v>
      </c>
      <c r="I25" s="63">
        <f t="shared" si="0"/>
        <v>152416</v>
      </c>
      <c r="J25" s="63">
        <f t="shared" si="0"/>
        <v>125107</v>
      </c>
      <c r="K25" s="63">
        <f t="shared" si="0"/>
        <v>105844</v>
      </c>
      <c r="L25" s="63">
        <f t="shared" si="0"/>
        <v>54121</v>
      </c>
      <c r="M25" s="63">
        <f t="shared" si="0"/>
        <v>41545</v>
      </c>
      <c r="N25">
        <v>5</v>
      </c>
    </row>
    <row r="30" spans="1:18">
      <c r="A30" s="82" t="s">
        <v>152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4"/>
    </row>
    <row r="31" spans="1:18">
      <c r="A31" s="54"/>
      <c r="B31" s="43" t="s">
        <v>110</v>
      </c>
      <c r="C31" s="12" t="s">
        <v>111</v>
      </c>
      <c r="D31" s="43" t="s">
        <v>112</v>
      </c>
      <c r="E31" s="12" t="s">
        <v>113</v>
      </c>
      <c r="F31" s="43" t="s">
        <v>114</v>
      </c>
      <c r="G31" s="12" t="s">
        <v>115</v>
      </c>
      <c r="H31" s="43" t="s">
        <v>116</v>
      </c>
      <c r="I31" s="13" t="s">
        <v>117</v>
      </c>
      <c r="J31" s="43" t="s">
        <v>118</v>
      </c>
      <c r="K31" s="12" t="s">
        <v>119</v>
      </c>
      <c r="L31" s="43" t="s">
        <v>120</v>
      </c>
      <c r="M31" s="12" t="s">
        <v>121</v>
      </c>
      <c r="O31" s="58" t="s">
        <v>157</v>
      </c>
      <c r="R31" s="58" t="s">
        <v>158</v>
      </c>
    </row>
    <row r="32" spans="1:18">
      <c r="A32" s="43" t="s">
        <v>122</v>
      </c>
      <c r="B32" s="14">
        <f>(B4/30)*($O$1+$N$4)</f>
        <v>24.4</v>
      </c>
      <c r="C32" s="14">
        <f t="shared" ref="C32:L32" si="1">(C4/30)*($O$1+$N$4)</f>
        <v>70.399999999999991</v>
      </c>
      <c r="D32" s="14">
        <f t="shared" si="1"/>
        <v>617.6</v>
      </c>
      <c r="E32" s="14">
        <f t="shared" si="1"/>
        <v>685.6</v>
      </c>
      <c r="F32" s="14">
        <f t="shared" si="1"/>
        <v>518.79999999999995</v>
      </c>
      <c r="G32" s="14">
        <f t="shared" si="1"/>
        <v>407.19999999999993</v>
      </c>
      <c r="H32" s="14">
        <f t="shared" si="1"/>
        <v>700</v>
      </c>
      <c r="I32" s="14">
        <f t="shared" si="1"/>
        <v>642.80000000000007</v>
      </c>
      <c r="J32" s="14">
        <f t="shared" si="1"/>
        <v>971.2</v>
      </c>
      <c r="K32" s="14">
        <f t="shared" si="1"/>
        <v>276</v>
      </c>
      <c r="L32" s="14">
        <f t="shared" si="1"/>
        <v>225.2</v>
      </c>
      <c r="M32" s="14">
        <f>(M4/30)*($O$1+$N$4)</f>
        <v>410</v>
      </c>
      <c r="O32">
        <v>1152</v>
      </c>
      <c r="R32">
        <v>1052</v>
      </c>
    </row>
    <row r="33" spans="1:18">
      <c r="A33" s="43" t="s">
        <v>123</v>
      </c>
      <c r="B33" s="14">
        <f>(B5/30)*($O$1+$N$5)</f>
        <v>1707.1999999999998</v>
      </c>
      <c r="C33" s="14">
        <f t="shared" ref="C33:M33" si="2">(C5/30)*($O$1+$N$5)</f>
        <v>3444.8333333333335</v>
      </c>
      <c r="D33" s="14">
        <f t="shared" si="2"/>
        <v>2307.0666666666666</v>
      </c>
      <c r="E33" s="14">
        <f t="shared" si="2"/>
        <v>730.76666666666665</v>
      </c>
      <c r="F33" s="14">
        <f t="shared" si="2"/>
        <v>320.46666666666664</v>
      </c>
      <c r="G33" s="14">
        <f t="shared" si="2"/>
        <v>1023</v>
      </c>
      <c r="H33" s="14">
        <f t="shared" si="2"/>
        <v>1423.7666666666667</v>
      </c>
      <c r="I33" s="14">
        <f t="shared" si="2"/>
        <v>1325.1333333333334</v>
      </c>
      <c r="J33" s="14">
        <f t="shared" si="2"/>
        <v>1046.0999999999999</v>
      </c>
      <c r="K33" s="14">
        <f t="shared" si="2"/>
        <v>852.86666666666667</v>
      </c>
      <c r="L33" s="14">
        <f t="shared" si="2"/>
        <v>1114.6666666666665</v>
      </c>
      <c r="M33" s="14">
        <f t="shared" si="2"/>
        <v>880</v>
      </c>
      <c r="O33">
        <v>3406</v>
      </c>
      <c r="R33">
        <v>3146</v>
      </c>
    </row>
    <row r="34" spans="1:18">
      <c r="A34" s="43" t="s">
        <v>124</v>
      </c>
      <c r="B34" s="14">
        <f>(B6/30)*($O$1+$N$6)</f>
        <v>5453.3333333333339</v>
      </c>
      <c r="C34" s="14">
        <f t="shared" ref="C34:M34" si="3">(C6/30)*($O$1+$N$6)</f>
        <v>10320.333333333332</v>
      </c>
      <c r="D34" s="14">
        <f t="shared" si="3"/>
        <v>20312</v>
      </c>
      <c r="E34" s="14">
        <f t="shared" si="3"/>
        <v>20832</v>
      </c>
      <c r="F34" s="14">
        <f t="shared" si="3"/>
        <v>241</v>
      </c>
      <c r="G34" s="14">
        <f t="shared" si="3"/>
        <v>14858</v>
      </c>
      <c r="H34" s="14">
        <f t="shared" si="3"/>
        <v>15953</v>
      </c>
      <c r="I34" s="14">
        <f t="shared" si="3"/>
        <v>17100.666666666664</v>
      </c>
      <c r="J34" s="14">
        <f t="shared" si="3"/>
        <v>17105</v>
      </c>
      <c r="K34" s="14">
        <f t="shared" si="3"/>
        <v>15105.666666666666</v>
      </c>
      <c r="L34" s="14">
        <f t="shared" si="3"/>
        <v>2784.3333333333335</v>
      </c>
      <c r="M34" s="14">
        <f t="shared" si="3"/>
        <v>267</v>
      </c>
      <c r="O34">
        <v>30788</v>
      </c>
      <c r="R34">
        <v>28763</v>
      </c>
    </row>
    <row r="35" spans="1:18">
      <c r="A35" s="43" t="s">
        <v>125</v>
      </c>
      <c r="B35" s="14">
        <f>(B7/30)*($O$1+$N$7)</f>
        <v>1685.5666666666666</v>
      </c>
      <c r="C35" s="14">
        <f t="shared" ref="C35:M35" si="4">(C7/30)*($O$1+$N$7)</f>
        <v>2200</v>
      </c>
      <c r="D35" s="14">
        <f t="shared" si="4"/>
        <v>3717.6333333333332</v>
      </c>
      <c r="E35" s="14">
        <f t="shared" si="4"/>
        <v>3957.8</v>
      </c>
      <c r="F35" s="14">
        <f t="shared" si="4"/>
        <v>2082.3000000000002</v>
      </c>
      <c r="G35" s="14">
        <f t="shared" si="4"/>
        <v>2366.4666666666667</v>
      </c>
      <c r="H35" s="14">
        <f t="shared" si="4"/>
        <v>2644.4</v>
      </c>
      <c r="I35" s="14">
        <f t="shared" si="4"/>
        <v>2789.2333333333331</v>
      </c>
      <c r="J35" s="14">
        <f t="shared" si="4"/>
        <v>2099.166666666667</v>
      </c>
      <c r="K35" s="14">
        <f t="shared" si="4"/>
        <v>2497.3666666666668</v>
      </c>
      <c r="L35" s="14">
        <f t="shared" si="4"/>
        <v>1923.5333333333333</v>
      </c>
      <c r="M35" s="14">
        <f t="shared" si="4"/>
        <v>286</v>
      </c>
      <c r="O35">
        <v>4391</v>
      </c>
      <c r="R35">
        <v>4245</v>
      </c>
    </row>
    <row r="36" spans="1:18">
      <c r="A36" s="43" t="s">
        <v>126</v>
      </c>
      <c r="B36" s="14">
        <f>(B8/30)*($O$1+$N$8)</f>
        <v>947</v>
      </c>
      <c r="C36" s="14">
        <f t="shared" ref="C36:M36" si="5">(C8/30)*($O$1+$N$8)</f>
        <v>1207</v>
      </c>
      <c r="D36" s="14">
        <f t="shared" si="5"/>
        <v>3125.3333333333335</v>
      </c>
      <c r="E36" s="14">
        <f t="shared" si="5"/>
        <v>3226</v>
      </c>
      <c r="F36" s="14">
        <f>(F8/30)*($O$1+$N$8)</f>
        <v>938</v>
      </c>
      <c r="G36" s="14">
        <f t="shared" si="5"/>
        <v>1582</v>
      </c>
      <c r="H36" s="14">
        <f t="shared" si="5"/>
        <v>2295.3333333333335</v>
      </c>
      <c r="I36" s="14">
        <f t="shared" si="5"/>
        <v>1834</v>
      </c>
      <c r="J36" s="14">
        <f t="shared" si="5"/>
        <v>1897</v>
      </c>
      <c r="K36" s="14">
        <f t="shared" si="5"/>
        <v>1450.6666666666665</v>
      </c>
      <c r="L36" s="14">
        <f t="shared" si="5"/>
        <v>1949</v>
      </c>
      <c r="M36" s="14">
        <f t="shared" si="5"/>
        <v>2201.6666666666665</v>
      </c>
      <c r="O36">
        <v>3463</v>
      </c>
      <c r="R36">
        <v>3413</v>
      </c>
    </row>
    <row r="37" spans="1:18">
      <c r="A37" s="43" t="s">
        <v>127</v>
      </c>
      <c r="B37" s="14">
        <f>(B9/30)*($O$1+$N$9)</f>
        <v>309.60000000000002</v>
      </c>
      <c r="C37" s="14">
        <f t="shared" ref="C37:M37" si="6">(C9/30)*($O$1+$N$9)</f>
        <v>309.60000000000002</v>
      </c>
      <c r="D37" s="14">
        <f t="shared" si="6"/>
        <v>393.2</v>
      </c>
      <c r="E37" s="14">
        <f t="shared" si="6"/>
        <v>921.59999999999991</v>
      </c>
      <c r="F37" s="14">
        <f t="shared" si="6"/>
        <v>725.6</v>
      </c>
      <c r="G37" s="14">
        <f t="shared" si="6"/>
        <v>96</v>
      </c>
      <c r="H37" s="14">
        <f t="shared" si="6"/>
        <v>22</v>
      </c>
      <c r="I37" s="14">
        <f t="shared" si="6"/>
        <v>428</v>
      </c>
      <c r="J37" s="14">
        <f t="shared" si="6"/>
        <v>344</v>
      </c>
      <c r="K37" s="14">
        <f t="shared" si="6"/>
        <v>80</v>
      </c>
      <c r="L37" s="14">
        <f t="shared" si="6"/>
        <v>380</v>
      </c>
      <c r="M37" s="14">
        <f t="shared" si="6"/>
        <v>664</v>
      </c>
      <c r="O37">
        <v>1073</v>
      </c>
      <c r="R37">
        <v>967</v>
      </c>
    </row>
    <row r="38" spans="1:18">
      <c r="A38" s="43" t="s">
        <v>128</v>
      </c>
      <c r="B38" s="14">
        <f>(B10/30)*($O$1+$N$10)</f>
        <v>617</v>
      </c>
      <c r="C38" s="14">
        <f t="shared" ref="C38:M38" si="7">(C10/30)*($O$1+$N$10)</f>
        <v>1798.6666666666667</v>
      </c>
      <c r="D38" s="14">
        <f t="shared" si="7"/>
        <v>3876.666666666667</v>
      </c>
      <c r="E38" s="14">
        <f t="shared" si="7"/>
        <v>2775</v>
      </c>
      <c r="F38" s="14">
        <f t="shared" si="7"/>
        <v>583</v>
      </c>
      <c r="G38" s="14">
        <f t="shared" si="7"/>
        <v>1061.6666666666667</v>
      </c>
      <c r="H38" s="14">
        <f t="shared" si="7"/>
        <v>1976.6666666666665</v>
      </c>
      <c r="I38" s="14">
        <f t="shared" si="7"/>
        <v>1382.6666666666667</v>
      </c>
      <c r="J38" s="14">
        <f t="shared" si="7"/>
        <v>842</v>
      </c>
      <c r="K38" s="14">
        <f t="shared" si="7"/>
        <v>1263.6666666666665</v>
      </c>
      <c r="L38" s="14">
        <f t="shared" si="7"/>
        <v>939</v>
      </c>
      <c r="M38" s="14">
        <f t="shared" si="7"/>
        <v>970.66666666666663</v>
      </c>
      <c r="O38">
        <v>3954</v>
      </c>
      <c r="R38">
        <v>3696</v>
      </c>
    </row>
    <row r="39" spans="1:18">
      <c r="A39" s="43" t="s">
        <v>129</v>
      </c>
      <c r="B39" s="14">
        <f>(B11/30)*($O$1+$N$11)</f>
        <v>1076.5333333333333</v>
      </c>
      <c r="C39" s="14">
        <f t="shared" ref="C39:M39" si="8">(C11/30)*($O$1+$N$11)</f>
        <v>3360.5</v>
      </c>
      <c r="D39" s="14">
        <f t="shared" si="8"/>
        <v>3281.6666666666665</v>
      </c>
      <c r="E39" s="14">
        <f t="shared" si="8"/>
        <v>1580.6999999999998</v>
      </c>
      <c r="F39" s="14">
        <f t="shared" si="8"/>
        <v>1786.0333333333333</v>
      </c>
      <c r="G39" s="14">
        <f t="shared" si="8"/>
        <v>1636.4333333333334</v>
      </c>
      <c r="H39" s="14">
        <f t="shared" si="8"/>
        <v>1554.6666666666667</v>
      </c>
      <c r="I39" s="14">
        <f t="shared" si="8"/>
        <v>1031.8</v>
      </c>
      <c r="J39" s="14">
        <f t="shared" si="8"/>
        <v>369.23333333333335</v>
      </c>
      <c r="K39" s="14">
        <f t="shared" si="8"/>
        <v>523.23333333333335</v>
      </c>
      <c r="L39" s="14">
        <f t="shared" si="8"/>
        <v>434.5</v>
      </c>
      <c r="M39" s="14">
        <f t="shared" si="8"/>
        <v>598.0333333333333</v>
      </c>
      <c r="O39">
        <v>4017</v>
      </c>
      <c r="R39">
        <v>3663</v>
      </c>
    </row>
    <row r="40" spans="1:18">
      <c r="A40" s="43" t="s">
        <v>130</v>
      </c>
      <c r="B40" s="14">
        <f>(B12/30)*($O$1+$N$12)</f>
        <v>2226</v>
      </c>
      <c r="C40" s="14">
        <f t="shared" ref="C40:M40" si="9">(C12/30)*($O$1+$N$12)</f>
        <v>4152</v>
      </c>
      <c r="D40" s="14">
        <f t="shared" si="9"/>
        <v>3968.333333333333</v>
      </c>
      <c r="E40" s="14">
        <f t="shared" si="9"/>
        <v>3235.3333333333335</v>
      </c>
      <c r="F40" s="14">
        <f t="shared" si="9"/>
        <v>987.66666666666663</v>
      </c>
      <c r="G40" s="14">
        <f t="shared" si="9"/>
        <v>2233.3333333333335</v>
      </c>
      <c r="H40" s="14">
        <f t="shared" si="9"/>
        <v>3438.333333333333</v>
      </c>
      <c r="I40" s="14">
        <f t="shared" si="9"/>
        <v>2819</v>
      </c>
      <c r="J40" s="14">
        <f t="shared" si="9"/>
        <v>2683</v>
      </c>
      <c r="K40" s="14">
        <f t="shared" si="9"/>
        <v>2046</v>
      </c>
      <c r="L40" s="14">
        <f t="shared" si="9"/>
        <v>614</v>
      </c>
      <c r="M40" s="14">
        <f t="shared" si="9"/>
        <v>64</v>
      </c>
      <c r="O40">
        <v>5458</v>
      </c>
      <c r="R40">
        <v>5192</v>
      </c>
    </row>
    <row r="41" spans="1:18">
      <c r="A41" s="43" t="s">
        <v>131</v>
      </c>
      <c r="B41" s="14">
        <f>(B13/30)*($O$1+$N$13)</f>
        <v>931.60000000000014</v>
      </c>
      <c r="C41" s="14">
        <f t="shared" ref="C41:M41" si="10">(C13/30)*($O$1+$N$13)</f>
        <v>1830.8</v>
      </c>
      <c r="D41" s="14">
        <f t="shared" si="10"/>
        <v>1840.8000000000002</v>
      </c>
      <c r="E41" s="14">
        <f t="shared" si="10"/>
        <v>1934.7999999999997</v>
      </c>
      <c r="F41" s="14">
        <f t="shared" si="10"/>
        <v>71.2</v>
      </c>
      <c r="G41" s="14">
        <f t="shared" si="10"/>
        <v>1810</v>
      </c>
      <c r="H41" s="14">
        <f t="shared" si="10"/>
        <v>2288.3999999999996</v>
      </c>
      <c r="I41" s="14">
        <f t="shared" si="10"/>
        <v>1722</v>
      </c>
      <c r="J41" s="14">
        <f t="shared" si="10"/>
        <v>1839.2000000000003</v>
      </c>
      <c r="K41" s="14">
        <f t="shared" si="10"/>
        <v>1643.6</v>
      </c>
      <c r="L41" s="14">
        <f t="shared" si="10"/>
        <v>1102.3999999999999</v>
      </c>
      <c r="M41" s="14">
        <f t="shared" si="10"/>
        <v>1501.1999999999998</v>
      </c>
      <c r="O41">
        <v>2798</v>
      </c>
      <c r="R41">
        <v>2685</v>
      </c>
    </row>
    <row r="42" spans="1:18">
      <c r="A42" s="43" t="s">
        <v>132</v>
      </c>
      <c r="B42" s="14">
        <f>(B14/30)*($O$1+$N$14)</f>
        <v>2243.666666666667</v>
      </c>
      <c r="C42" s="14">
        <f t="shared" ref="C42:M42" si="11">(C14/30)*($O$1+$N$14)</f>
        <v>4092.3333333333335</v>
      </c>
      <c r="D42" s="14">
        <f t="shared" si="11"/>
        <v>3537.6666666666665</v>
      </c>
      <c r="E42" s="14">
        <f t="shared" si="11"/>
        <v>2604</v>
      </c>
      <c r="F42" s="14">
        <f t="shared" si="11"/>
        <v>406.66666666666663</v>
      </c>
      <c r="G42" s="14">
        <f t="shared" si="11"/>
        <v>2352.666666666667</v>
      </c>
      <c r="H42" s="14">
        <f t="shared" si="11"/>
        <v>2461.6666666666665</v>
      </c>
      <c r="I42" s="14">
        <f t="shared" si="11"/>
        <v>2351.333333333333</v>
      </c>
      <c r="J42" s="14">
        <f t="shared" si="11"/>
        <v>2045.3333333333333</v>
      </c>
      <c r="K42" s="14">
        <f t="shared" si="11"/>
        <v>1750.3333333333333</v>
      </c>
      <c r="L42" s="14">
        <f t="shared" si="11"/>
        <v>1505.6666666666665</v>
      </c>
      <c r="M42" s="14">
        <f t="shared" si="11"/>
        <v>1495.6666666666665</v>
      </c>
      <c r="O42">
        <v>4327</v>
      </c>
      <c r="R42">
        <v>4226</v>
      </c>
    </row>
    <row r="43" spans="1:18">
      <c r="A43" s="43" t="s">
        <v>133</v>
      </c>
      <c r="B43" s="14">
        <f>(B15/30)*($O$1+$N$15)</f>
        <v>0</v>
      </c>
      <c r="C43" s="14">
        <f t="shared" ref="C43:M43" si="12">(C15/30)*($O$1+$N$15)</f>
        <v>3466.666666666667</v>
      </c>
      <c r="D43" s="14">
        <f t="shared" si="12"/>
        <v>3466.666666666667</v>
      </c>
      <c r="E43" s="14">
        <f t="shared" si="12"/>
        <v>1184.6666666666667</v>
      </c>
      <c r="F43" s="14">
        <f t="shared" si="12"/>
        <v>1667.3333333333333</v>
      </c>
      <c r="G43" s="14">
        <f t="shared" si="12"/>
        <v>1425.6666666666665</v>
      </c>
      <c r="H43" s="14">
        <f t="shared" si="12"/>
        <v>1782.6666666666667</v>
      </c>
      <c r="I43" s="14">
        <f t="shared" si="12"/>
        <v>1780.6666666666665</v>
      </c>
      <c r="J43" s="14">
        <f t="shared" si="12"/>
        <v>1653</v>
      </c>
      <c r="K43" s="14">
        <f t="shared" si="12"/>
        <v>1103</v>
      </c>
      <c r="L43" s="14">
        <f t="shared" si="12"/>
        <v>1165.6666666666665</v>
      </c>
      <c r="M43" s="14">
        <f t="shared" si="12"/>
        <v>126</v>
      </c>
      <c r="O43">
        <v>4256</v>
      </c>
      <c r="R43">
        <v>3961</v>
      </c>
    </row>
    <row r="44" spans="1:18">
      <c r="A44" s="43" t="s">
        <v>134</v>
      </c>
      <c r="B44" s="14">
        <f>(B16/30)*($O$1+$N$16)</f>
        <v>66.666666666666671</v>
      </c>
      <c r="C44" s="14">
        <f t="shared" ref="C44:M44" si="13">(C16/30)*($O$1+$N$16)</f>
        <v>8852.6666666666661</v>
      </c>
      <c r="D44" s="14">
        <f t="shared" si="13"/>
        <v>5277.6666666666661</v>
      </c>
      <c r="E44" s="14">
        <f t="shared" si="13"/>
        <v>5643.3333333333339</v>
      </c>
      <c r="F44" s="14">
        <f t="shared" si="13"/>
        <v>6648.666666666667</v>
      </c>
      <c r="G44" s="14">
        <f t="shared" si="13"/>
        <v>189.33333333333334</v>
      </c>
      <c r="H44" s="14">
        <f t="shared" si="13"/>
        <v>1910</v>
      </c>
      <c r="I44" s="14">
        <f t="shared" si="13"/>
        <v>2552.666666666667</v>
      </c>
      <c r="J44" s="14">
        <f t="shared" si="13"/>
        <v>130.33333333333334</v>
      </c>
      <c r="K44" s="14">
        <f t="shared" si="13"/>
        <v>83.666666666666671</v>
      </c>
      <c r="L44" s="14">
        <f t="shared" si="13"/>
        <v>25</v>
      </c>
      <c r="M44" s="14">
        <f t="shared" si="13"/>
        <v>729</v>
      </c>
      <c r="O44">
        <v>11346</v>
      </c>
      <c r="R44">
        <v>10093</v>
      </c>
    </row>
    <row r="45" spans="1:18">
      <c r="A45" s="43" t="s">
        <v>135</v>
      </c>
      <c r="B45" s="14">
        <f>(B17/30)*($O$1+$N$17)</f>
        <v>1124.6666666666667</v>
      </c>
      <c r="C45" s="14">
        <f t="shared" ref="C45:M45" si="14">(C17/30)*($O$1+$N$17)</f>
        <v>3355.3333333333335</v>
      </c>
      <c r="D45" s="14">
        <f t="shared" si="14"/>
        <v>3139.3333333333335</v>
      </c>
      <c r="E45" s="14">
        <f t="shared" si="14"/>
        <v>1320.3333333333333</v>
      </c>
      <c r="F45" s="14">
        <f t="shared" si="14"/>
        <v>573.66666666666663</v>
      </c>
      <c r="G45" s="14">
        <f t="shared" si="14"/>
        <v>1572.6666666666667</v>
      </c>
      <c r="H45" s="14">
        <f t="shared" si="14"/>
        <v>1302</v>
      </c>
      <c r="I45" s="14">
        <f t="shared" si="14"/>
        <v>1876</v>
      </c>
      <c r="J45" s="14">
        <f t="shared" si="14"/>
        <v>1208</v>
      </c>
      <c r="K45" s="14">
        <f t="shared" si="14"/>
        <v>1552.6666666666667</v>
      </c>
      <c r="L45" s="14">
        <f t="shared" si="14"/>
        <v>703.66666666666663</v>
      </c>
      <c r="M45" s="14">
        <f t="shared" si="14"/>
        <v>1001.6666666666667</v>
      </c>
      <c r="O45">
        <v>3644</v>
      </c>
      <c r="R45">
        <v>3459</v>
      </c>
    </row>
    <row r="46" spans="1:18">
      <c r="A46" s="43" t="s">
        <v>136</v>
      </c>
      <c r="B46" s="14">
        <f>(B18/30)*($O$1+$N$18)</f>
        <v>797.33333333333337</v>
      </c>
      <c r="C46" s="14">
        <f t="shared" ref="C46:M46" si="15">(C18/30)*($O$1+$N$18)</f>
        <v>2106.333333333333</v>
      </c>
      <c r="D46" s="14">
        <f t="shared" si="15"/>
        <v>11998.333333333332</v>
      </c>
      <c r="E46" s="14">
        <f t="shared" si="15"/>
        <v>6443.3333333333339</v>
      </c>
      <c r="F46" s="14">
        <f t="shared" si="15"/>
        <v>2344</v>
      </c>
      <c r="G46" s="14">
        <f t="shared" si="15"/>
        <v>2455.6666666666665</v>
      </c>
      <c r="H46" s="14">
        <f t="shared" si="15"/>
        <v>3337.3333333333335</v>
      </c>
      <c r="I46" s="14">
        <f t="shared" si="15"/>
        <v>2623.666666666667</v>
      </c>
      <c r="J46" s="14">
        <f t="shared" si="15"/>
        <v>902.66666666666663</v>
      </c>
      <c r="K46" s="14">
        <f t="shared" si="15"/>
        <v>440.33333333333331</v>
      </c>
      <c r="L46" s="14">
        <f t="shared" si="15"/>
        <v>666.33333333333337</v>
      </c>
      <c r="M46" s="14">
        <f t="shared" si="15"/>
        <v>288.33333333333331</v>
      </c>
      <c r="O46">
        <v>12157</v>
      </c>
      <c r="R46">
        <v>10815</v>
      </c>
    </row>
    <row r="47" spans="1:18">
      <c r="A47" s="43" t="s">
        <v>137</v>
      </c>
      <c r="B47" s="14">
        <f>(B19/30)*($O$1+$N$19)</f>
        <v>590</v>
      </c>
      <c r="C47" s="14">
        <f t="shared" ref="C47:M47" si="16">(C19/30)*($O$1+$N$19)</f>
        <v>1276.8000000000002</v>
      </c>
      <c r="D47" s="14">
        <f t="shared" si="16"/>
        <v>954.4</v>
      </c>
      <c r="E47" s="14">
        <f t="shared" si="16"/>
        <v>305.2</v>
      </c>
      <c r="F47" s="14">
        <f t="shared" si="16"/>
        <v>402.4</v>
      </c>
      <c r="G47" s="14">
        <f t="shared" si="16"/>
        <v>1109.2</v>
      </c>
      <c r="H47" s="14">
        <f t="shared" si="16"/>
        <v>1522</v>
      </c>
      <c r="I47" s="14">
        <f t="shared" si="16"/>
        <v>1169.2</v>
      </c>
      <c r="J47" s="14">
        <f t="shared" si="16"/>
        <v>1133.2</v>
      </c>
      <c r="K47" s="14">
        <f t="shared" si="16"/>
        <v>1171.6000000000001</v>
      </c>
      <c r="L47" s="14">
        <f t="shared" si="16"/>
        <v>222</v>
      </c>
      <c r="M47" s="14">
        <f t="shared" si="16"/>
        <v>308</v>
      </c>
      <c r="O47">
        <v>1924</v>
      </c>
      <c r="R47">
        <v>1780</v>
      </c>
    </row>
    <row r="48" spans="1:18">
      <c r="A48" s="43" t="s">
        <v>138</v>
      </c>
      <c r="B48" s="14">
        <f>(B20/30)*($O$1+$N$20)</f>
        <v>1575.3333333333333</v>
      </c>
      <c r="C48" s="14">
        <f t="shared" ref="C48:M48" si="17">(C20/30)*($O$1+$N$20)</f>
        <v>2865</v>
      </c>
      <c r="D48" s="14">
        <f t="shared" si="17"/>
        <v>2490.6666666666665</v>
      </c>
      <c r="E48" s="14">
        <f t="shared" si="17"/>
        <v>1326</v>
      </c>
      <c r="F48" s="14">
        <f t="shared" si="17"/>
        <v>1253.6666666666665</v>
      </c>
      <c r="G48" s="14">
        <f t="shared" si="17"/>
        <v>1420.3333333333333</v>
      </c>
      <c r="H48" s="14">
        <f t="shared" si="17"/>
        <v>1875</v>
      </c>
      <c r="I48" s="14">
        <f t="shared" si="17"/>
        <v>1433.6666666666667</v>
      </c>
      <c r="J48" s="14">
        <f t="shared" si="17"/>
        <v>1669</v>
      </c>
      <c r="K48" s="14">
        <f t="shared" si="17"/>
        <v>935.66666666666663</v>
      </c>
      <c r="L48" s="14">
        <f t="shared" si="17"/>
        <v>1005.3333333333333</v>
      </c>
      <c r="M48" s="14">
        <f t="shared" si="17"/>
        <v>902.66666666666663</v>
      </c>
      <c r="O48">
        <v>2819</v>
      </c>
      <c r="R48">
        <v>2786</v>
      </c>
    </row>
    <row r="49" spans="1:18">
      <c r="A49" s="43" t="s">
        <v>139</v>
      </c>
      <c r="B49" s="14">
        <f>(B21/30)*($O$1+$N$21)</f>
        <v>731.66666666666674</v>
      </c>
      <c r="C49" s="14">
        <f t="shared" ref="C49:M49" si="18">(C21/30)*($O$1+$N$21)</f>
        <v>1528</v>
      </c>
      <c r="D49" s="14">
        <f t="shared" si="18"/>
        <v>1540</v>
      </c>
      <c r="E49" s="14">
        <f t="shared" si="18"/>
        <v>939</v>
      </c>
      <c r="F49" s="14">
        <f t="shared" si="18"/>
        <v>347.33333333333337</v>
      </c>
      <c r="G49" s="14">
        <f t="shared" si="18"/>
        <v>815.33333333333326</v>
      </c>
      <c r="H49" s="14">
        <f t="shared" si="18"/>
        <v>1031.6666666666667</v>
      </c>
      <c r="I49" s="14">
        <f t="shared" si="18"/>
        <v>811.66666666666674</v>
      </c>
      <c r="J49" s="14">
        <f t="shared" si="18"/>
        <v>762</v>
      </c>
      <c r="K49" s="14">
        <f t="shared" si="18"/>
        <v>812.33333333333337</v>
      </c>
      <c r="L49" s="14">
        <f t="shared" si="18"/>
        <v>614.33333333333326</v>
      </c>
      <c r="M49" s="14">
        <f t="shared" si="18"/>
        <v>621.66666666666663</v>
      </c>
      <c r="O49">
        <v>1623</v>
      </c>
      <c r="R49">
        <v>1598</v>
      </c>
    </row>
    <row r="50" spans="1:18">
      <c r="A50" s="43" t="s">
        <v>140</v>
      </c>
      <c r="B50" s="14">
        <f>(B22/30)*($O$1+$N$22)</f>
        <v>3190.3333333333335</v>
      </c>
      <c r="C50" s="14">
        <f t="shared" ref="C50:M50" si="19">(C22/30)*($O$1+$N$22)</f>
        <v>5914</v>
      </c>
      <c r="D50" s="14">
        <f t="shared" si="19"/>
        <v>5000</v>
      </c>
      <c r="E50" s="14">
        <f t="shared" si="19"/>
        <v>3043.666666666667</v>
      </c>
      <c r="F50" s="14">
        <f t="shared" si="19"/>
        <v>532.33333333333337</v>
      </c>
      <c r="G50" s="14">
        <f t="shared" si="19"/>
        <v>2625.6666666666665</v>
      </c>
      <c r="H50" s="14">
        <f t="shared" si="19"/>
        <v>3541.333333333333</v>
      </c>
      <c r="I50" s="14">
        <f t="shared" si="19"/>
        <v>3140</v>
      </c>
      <c r="J50" s="14">
        <f t="shared" si="19"/>
        <v>1156</v>
      </c>
      <c r="K50" s="14">
        <f t="shared" si="19"/>
        <v>482.66666666666663</v>
      </c>
      <c r="L50" s="14">
        <f t="shared" si="19"/>
        <v>63.666666666666664</v>
      </c>
      <c r="M50" s="14">
        <f t="shared" si="19"/>
        <v>101.66666666666666</v>
      </c>
      <c r="O50">
        <v>7502</v>
      </c>
      <c r="R50">
        <v>6869</v>
      </c>
    </row>
    <row r="51" spans="1:18">
      <c r="A51" s="43" t="s">
        <v>141</v>
      </c>
      <c r="B51" s="14">
        <f>(B23/30)*($O$1+$N$23)</f>
        <v>1003.3333333333333</v>
      </c>
      <c r="C51" s="14">
        <f t="shared" ref="C51:M51" si="20">(C23/30)*($O$1+$N$23)</f>
        <v>1087</v>
      </c>
      <c r="D51" s="14">
        <f t="shared" si="20"/>
        <v>1683.3333333333335</v>
      </c>
      <c r="E51" s="14">
        <f t="shared" si="20"/>
        <v>2140.3333333333335</v>
      </c>
      <c r="F51" s="14">
        <f t="shared" si="20"/>
        <v>1683.6666666666667</v>
      </c>
      <c r="G51" s="14">
        <f t="shared" si="20"/>
        <v>1095.3333333333333</v>
      </c>
      <c r="H51" s="14">
        <f t="shared" si="20"/>
        <v>1343.3333333333335</v>
      </c>
      <c r="I51" s="14">
        <f t="shared" si="20"/>
        <v>1408</v>
      </c>
      <c r="J51" s="14">
        <f t="shared" si="20"/>
        <v>1395.6666666666665</v>
      </c>
      <c r="K51" s="14">
        <f t="shared" si="20"/>
        <v>732.66666666666663</v>
      </c>
      <c r="L51" s="14">
        <f t="shared" si="20"/>
        <v>78.666666666666657</v>
      </c>
      <c r="M51" s="14">
        <f t="shared" si="20"/>
        <v>0.33333333333333331</v>
      </c>
      <c r="O51">
        <v>2654</v>
      </c>
      <c r="R51">
        <v>2519</v>
      </c>
    </row>
    <row r="52" spans="1:18">
      <c r="A52" s="43" t="s">
        <v>142</v>
      </c>
      <c r="B52" s="14">
        <f>(B24/30)*($O$1+$N$24)</f>
        <v>516.66666666666663</v>
      </c>
      <c r="C52" s="14">
        <f t="shared" ref="C52:M52" si="21">(C24/30)*($O$1+$N$24)</f>
        <v>1997.3333333333333</v>
      </c>
      <c r="D52" s="14">
        <f t="shared" si="21"/>
        <v>3611.666666666667</v>
      </c>
      <c r="E52" s="14">
        <f t="shared" si="21"/>
        <v>3045.3333333333335</v>
      </c>
      <c r="F52" s="14">
        <f t="shared" si="21"/>
        <v>1237.3333333333333</v>
      </c>
      <c r="G52" s="14">
        <f t="shared" si="21"/>
        <v>1470</v>
      </c>
      <c r="H52" s="14">
        <f t="shared" si="21"/>
        <v>2042.6666666666667</v>
      </c>
      <c r="I52" s="14">
        <f t="shared" si="21"/>
        <v>1711.3333333333333</v>
      </c>
      <c r="J52" s="14">
        <f t="shared" si="21"/>
        <v>1485.3333333333333</v>
      </c>
      <c r="K52" s="14">
        <f t="shared" si="21"/>
        <v>1358</v>
      </c>
      <c r="L52" s="14">
        <f t="shared" si="21"/>
        <v>1160.6666666666665</v>
      </c>
      <c r="M52" s="14">
        <f t="shared" si="21"/>
        <v>1071.6666666666667</v>
      </c>
      <c r="O52">
        <v>3727</v>
      </c>
      <c r="R52">
        <v>3578</v>
      </c>
    </row>
    <row r="53" spans="1:18">
      <c r="A53" s="64" t="s">
        <v>144</v>
      </c>
      <c r="B53" s="65">
        <f>(B25/30)*($O$1+$N$25)</f>
        <v>31322.799999999996</v>
      </c>
      <c r="C53" s="65">
        <f t="shared" ref="C53:M53" si="22">(C25/30)*($O$1+$N$25)</f>
        <v>76602.8</v>
      </c>
      <c r="D53" s="65">
        <f t="shared" si="22"/>
        <v>101591.6</v>
      </c>
      <c r="E53" s="65">
        <f t="shared" si="22"/>
        <v>79996.399999999994</v>
      </c>
      <c r="F53" s="65">
        <f t="shared" si="22"/>
        <v>29620.800000000003</v>
      </c>
      <c r="G53" s="65">
        <f t="shared" si="22"/>
        <v>51094.400000000001</v>
      </c>
      <c r="H53" s="65">
        <f t="shared" si="22"/>
        <v>63815.599999999991</v>
      </c>
      <c r="I53" s="65">
        <f t="shared" si="22"/>
        <v>60966.400000000009</v>
      </c>
      <c r="J53" s="65">
        <f t="shared" si="22"/>
        <v>50042.8</v>
      </c>
      <c r="K53" s="65">
        <f t="shared" si="22"/>
        <v>42337.599999999999</v>
      </c>
      <c r="L53" s="65">
        <f t="shared" si="22"/>
        <v>21648.400000000001</v>
      </c>
      <c r="M53" s="65">
        <f t="shared" si="22"/>
        <v>16618</v>
      </c>
      <c r="O53">
        <v>129758</v>
      </c>
      <c r="R53">
        <v>104474</v>
      </c>
    </row>
    <row r="55" spans="1:18">
      <c r="A55" s="82" t="s">
        <v>151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4"/>
    </row>
    <row r="56" spans="1:18">
      <c r="A56" s="54"/>
      <c r="B56" s="43" t="s">
        <v>110</v>
      </c>
      <c r="C56" s="12" t="s">
        <v>111</v>
      </c>
      <c r="D56" s="43" t="s">
        <v>112</v>
      </c>
      <c r="E56" s="12" t="s">
        <v>113</v>
      </c>
      <c r="F56" s="43" t="s">
        <v>114</v>
      </c>
      <c r="G56" s="12" t="s">
        <v>115</v>
      </c>
      <c r="H56" s="43" t="s">
        <v>116</v>
      </c>
      <c r="I56" s="13" t="s">
        <v>117</v>
      </c>
      <c r="J56" s="43" t="s">
        <v>118</v>
      </c>
      <c r="K56" s="12" t="s">
        <v>119</v>
      </c>
      <c r="L56" s="43" t="s">
        <v>120</v>
      </c>
      <c r="M56" s="12" t="s">
        <v>121</v>
      </c>
    </row>
    <row r="57" spans="1:18">
      <c r="A57" s="43" t="s">
        <v>122</v>
      </c>
      <c r="B57" s="14">
        <f>B4/6</f>
        <v>10.166666666666666</v>
      </c>
      <c r="C57" s="14">
        <f t="shared" ref="C57:M57" si="23">C4/6</f>
        <v>29.333333333333332</v>
      </c>
      <c r="D57" s="14">
        <f t="shared" si="23"/>
        <v>257.33333333333331</v>
      </c>
      <c r="E57" s="14">
        <f t="shared" si="23"/>
        <v>285.66666666666669</v>
      </c>
      <c r="F57" s="14">
        <f t="shared" si="23"/>
        <v>216.16666666666666</v>
      </c>
      <c r="G57" s="14">
        <f t="shared" si="23"/>
        <v>169.66666666666666</v>
      </c>
      <c r="H57" s="14">
        <f t="shared" si="23"/>
        <v>291.66666666666669</v>
      </c>
      <c r="I57" s="14">
        <f t="shared" si="23"/>
        <v>267.83333333333331</v>
      </c>
      <c r="J57" s="14">
        <f t="shared" si="23"/>
        <v>404.66666666666669</v>
      </c>
      <c r="K57" s="14">
        <f t="shared" si="23"/>
        <v>115</v>
      </c>
      <c r="L57" s="14">
        <f t="shared" si="23"/>
        <v>93.833333333333329</v>
      </c>
      <c r="M57" s="14">
        <f t="shared" si="23"/>
        <v>170.83333333333334</v>
      </c>
    </row>
    <row r="58" spans="1:18">
      <c r="A58" s="43" t="s">
        <v>123</v>
      </c>
      <c r="B58" s="14">
        <f t="shared" ref="B58:M58" si="24">B5/6</f>
        <v>776</v>
      </c>
      <c r="C58" s="14">
        <f t="shared" si="24"/>
        <v>1565.8333333333333</v>
      </c>
      <c r="D58" s="14">
        <f t="shared" si="24"/>
        <v>1048.6666666666667</v>
      </c>
      <c r="E58" s="14">
        <f t="shared" si="24"/>
        <v>332.16666666666669</v>
      </c>
      <c r="F58" s="14">
        <f t="shared" si="24"/>
        <v>145.66666666666666</v>
      </c>
      <c r="G58" s="14">
        <f t="shared" si="24"/>
        <v>465</v>
      </c>
      <c r="H58" s="14">
        <f t="shared" si="24"/>
        <v>647.16666666666663</v>
      </c>
      <c r="I58" s="14">
        <f t="shared" si="24"/>
        <v>602.33333333333337</v>
      </c>
      <c r="J58" s="14">
        <f t="shared" si="24"/>
        <v>475.5</v>
      </c>
      <c r="K58" s="14">
        <f t="shared" si="24"/>
        <v>387.66666666666669</v>
      </c>
      <c r="L58" s="14">
        <f t="shared" si="24"/>
        <v>506.66666666666669</v>
      </c>
      <c r="M58" s="14">
        <f t="shared" si="24"/>
        <v>400</v>
      </c>
    </row>
    <row r="59" spans="1:18">
      <c r="A59" s="43" t="s">
        <v>124</v>
      </c>
      <c r="B59" s="14">
        <f t="shared" ref="B59:M59" si="25">B6/6</f>
        <v>2726.6666666666665</v>
      </c>
      <c r="C59" s="14">
        <f t="shared" si="25"/>
        <v>5160.166666666667</v>
      </c>
      <c r="D59" s="14">
        <f t="shared" si="25"/>
        <v>10156</v>
      </c>
      <c r="E59" s="14">
        <f t="shared" si="25"/>
        <v>10416</v>
      </c>
      <c r="F59" s="14">
        <f t="shared" si="25"/>
        <v>120.5</v>
      </c>
      <c r="G59" s="14">
        <f t="shared" si="25"/>
        <v>7429</v>
      </c>
      <c r="H59" s="14">
        <f t="shared" si="25"/>
        <v>7976.5</v>
      </c>
      <c r="I59" s="14">
        <f t="shared" si="25"/>
        <v>8550.3333333333339</v>
      </c>
      <c r="J59" s="14">
        <f t="shared" si="25"/>
        <v>8552.5</v>
      </c>
      <c r="K59" s="14">
        <f t="shared" si="25"/>
        <v>7552.833333333333</v>
      </c>
      <c r="L59" s="14">
        <f t="shared" si="25"/>
        <v>1392.1666666666667</v>
      </c>
      <c r="M59" s="14">
        <f t="shared" si="25"/>
        <v>133.5</v>
      </c>
    </row>
    <row r="60" spans="1:18">
      <c r="A60" s="43" t="s">
        <v>125</v>
      </c>
      <c r="B60" s="14">
        <f t="shared" ref="B60:M60" si="26">B7/6</f>
        <v>766.16666666666663</v>
      </c>
      <c r="C60" s="14">
        <f t="shared" si="26"/>
        <v>1000</v>
      </c>
      <c r="D60" s="14">
        <f t="shared" si="26"/>
        <v>1689.8333333333333</v>
      </c>
      <c r="E60" s="14">
        <f t="shared" si="26"/>
        <v>1799</v>
      </c>
      <c r="F60" s="14">
        <f t="shared" si="26"/>
        <v>946.5</v>
      </c>
      <c r="G60" s="14">
        <f t="shared" si="26"/>
        <v>1075.6666666666667</v>
      </c>
      <c r="H60" s="14">
        <f t="shared" si="26"/>
        <v>1202</v>
      </c>
      <c r="I60" s="14">
        <f t="shared" si="26"/>
        <v>1267.8333333333333</v>
      </c>
      <c r="J60" s="14">
        <f t="shared" si="26"/>
        <v>954.16666666666663</v>
      </c>
      <c r="K60" s="14">
        <f t="shared" si="26"/>
        <v>1135.1666666666667</v>
      </c>
      <c r="L60" s="14">
        <f t="shared" si="26"/>
        <v>874.33333333333337</v>
      </c>
      <c r="M60" s="14">
        <f t="shared" si="26"/>
        <v>130</v>
      </c>
    </row>
    <row r="61" spans="1:18">
      <c r="A61" s="43" t="s">
        <v>126</v>
      </c>
      <c r="B61" s="14">
        <f t="shared" ref="B61:M61" si="27">B8/6</f>
        <v>473.5</v>
      </c>
      <c r="C61" s="14">
        <f t="shared" si="27"/>
        <v>603.5</v>
      </c>
      <c r="D61" s="14">
        <f t="shared" si="27"/>
        <v>1562.6666666666667</v>
      </c>
      <c r="E61" s="14">
        <f t="shared" si="27"/>
        <v>1613</v>
      </c>
      <c r="F61" s="14">
        <f t="shared" si="27"/>
        <v>469</v>
      </c>
      <c r="G61" s="14">
        <f t="shared" si="27"/>
        <v>791</v>
      </c>
      <c r="H61" s="14">
        <f t="shared" si="27"/>
        <v>1147.6666666666667</v>
      </c>
      <c r="I61" s="14">
        <f t="shared" si="27"/>
        <v>917</v>
      </c>
      <c r="J61" s="14">
        <f t="shared" si="27"/>
        <v>948.5</v>
      </c>
      <c r="K61" s="14">
        <f t="shared" si="27"/>
        <v>725.33333333333337</v>
      </c>
      <c r="L61" s="14">
        <f t="shared" si="27"/>
        <v>974.5</v>
      </c>
      <c r="M61" s="14">
        <f t="shared" si="27"/>
        <v>1100.8333333333333</v>
      </c>
    </row>
    <row r="62" spans="1:18">
      <c r="A62" s="43" t="s">
        <v>127</v>
      </c>
      <c r="B62" s="14">
        <f t="shared" ref="B62:M62" si="28">B9/6</f>
        <v>129</v>
      </c>
      <c r="C62" s="14">
        <f t="shared" si="28"/>
        <v>129</v>
      </c>
      <c r="D62" s="14">
        <f t="shared" si="28"/>
        <v>163.83333333333334</v>
      </c>
      <c r="E62" s="14">
        <f t="shared" si="28"/>
        <v>384</v>
      </c>
      <c r="F62" s="14">
        <f t="shared" si="28"/>
        <v>302.33333333333331</v>
      </c>
      <c r="G62" s="14">
        <f t="shared" si="28"/>
        <v>40</v>
      </c>
      <c r="H62" s="14">
        <f t="shared" si="28"/>
        <v>9.1666666666666661</v>
      </c>
      <c r="I62" s="14">
        <f t="shared" si="28"/>
        <v>178.33333333333334</v>
      </c>
      <c r="J62" s="14">
        <f t="shared" si="28"/>
        <v>143.33333333333334</v>
      </c>
      <c r="K62" s="14">
        <f t="shared" si="28"/>
        <v>33.333333333333336</v>
      </c>
      <c r="L62" s="14">
        <f t="shared" si="28"/>
        <v>158.33333333333334</v>
      </c>
      <c r="M62" s="14">
        <f t="shared" si="28"/>
        <v>276.66666666666669</v>
      </c>
    </row>
    <row r="63" spans="1:18">
      <c r="A63" s="43" t="s">
        <v>128</v>
      </c>
      <c r="B63" s="14">
        <f t="shared" ref="B63:M63" si="29">B10/6</f>
        <v>308.5</v>
      </c>
      <c r="C63" s="14">
        <f t="shared" si="29"/>
        <v>899.33333333333337</v>
      </c>
      <c r="D63" s="14">
        <f t="shared" si="29"/>
        <v>1938.3333333333333</v>
      </c>
      <c r="E63" s="14">
        <f t="shared" si="29"/>
        <v>1387.5</v>
      </c>
      <c r="F63" s="14">
        <f t="shared" si="29"/>
        <v>291.5</v>
      </c>
      <c r="G63" s="14">
        <f t="shared" si="29"/>
        <v>530.83333333333337</v>
      </c>
      <c r="H63" s="14">
        <f t="shared" si="29"/>
        <v>988.33333333333337</v>
      </c>
      <c r="I63" s="14">
        <f t="shared" si="29"/>
        <v>691.33333333333337</v>
      </c>
      <c r="J63" s="14">
        <f t="shared" si="29"/>
        <v>421</v>
      </c>
      <c r="K63" s="14">
        <f t="shared" si="29"/>
        <v>631.83333333333337</v>
      </c>
      <c r="L63" s="14">
        <f t="shared" si="29"/>
        <v>469.5</v>
      </c>
      <c r="M63" s="14">
        <f t="shared" si="29"/>
        <v>485.33333333333331</v>
      </c>
    </row>
    <row r="64" spans="1:18">
      <c r="A64" s="43" t="s">
        <v>129</v>
      </c>
      <c r="B64" s="14">
        <f t="shared" ref="B64:M64" si="30">B11/6</f>
        <v>489.33333333333331</v>
      </c>
      <c r="C64" s="14">
        <f t="shared" si="30"/>
        <v>1527.5</v>
      </c>
      <c r="D64" s="14">
        <f t="shared" si="30"/>
        <v>1491.6666666666667</v>
      </c>
      <c r="E64" s="14">
        <f t="shared" si="30"/>
        <v>718.5</v>
      </c>
      <c r="F64" s="14">
        <f t="shared" si="30"/>
        <v>811.83333333333337</v>
      </c>
      <c r="G64" s="14">
        <f t="shared" si="30"/>
        <v>743.83333333333337</v>
      </c>
      <c r="H64" s="14">
        <f t="shared" si="30"/>
        <v>706.66666666666663</v>
      </c>
      <c r="I64" s="14">
        <f t="shared" si="30"/>
        <v>469</v>
      </c>
      <c r="J64" s="14">
        <f t="shared" si="30"/>
        <v>167.83333333333334</v>
      </c>
      <c r="K64" s="14">
        <f t="shared" si="30"/>
        <v>237.83333333333334</v>
      </c>
      <c r="L64" s="14">
        <f t="shared" si="30"/>
        <v>197.5</v>
      </c>
      <c r="M64" s="14">
        <f t="shared" si="30"/>
        <v>271.83333333333331</v>
      </c>
    </row>
    <row r="65" spans="1:13">
      <c r="A65" s="43" t="s">
        <v>130</v>
      </c>
      <c r="B65" s="14">
        <f t="shared" ref="B65:M65" si="31">B12/6</f>
        <v>1113</v>
      </c>
      <c r="C65" s="14">
        <f t="shared" si="31"/>
        <v>2076</v>
      </c>
      <c r="D65" s="14">
        <f t="shared" si="31"/>
        <v>1984.1666666666667</v>
      </c>
      <c r="E65" s="14">
        <f t="shared" si="31"/>
        <v>1617.6666666666667</v>
      </c>
      <c r="F65" s="14">
        <f t="shared" si="31"/>
        <v>493.83333333333331</v>
      </c>
      <c r="G65" s="14">
        <f t="shared" si="31"/>
        <v>1116.6666666666667</v>
      </c>
      <c r="H65" s="14">
        <f t="shared" si="31"/>
        <v>1719.1666666666667</v>
      </c>
      <c r="I65" s="14">
        <f t="shared" si="31"/>
        <v>1409.5</v>
      </c>
      <c r="J65" s="14">
        <f t="shared" si="31"/>
        <v>1341.5</v>
      </c>
      <c r="K65" s="14">
        <f t="shared" si="31"/>
        <v>1023</v>
      </c>
      <c r="L65" s="14">
        <f t="shared" si="31"/>
        <v>307</v>
      </c>
      <c r="M65" s="14">
        <f t="shared" si="31"/>
        <v>32</v>
      </c>
    </row>
    <row r="66" spans="1:13">
      <c r="A66" s="43" t="s">
        <v>131</v>
      </c>
      <c r="B66" s="14">
        <f t="shared" ref="B66:M66" si="32">B13/6</f>
        <v>388.16666666666669</v>
      </c>
      <c r="C66" s="14">
        <f t="shared" si="32"/>
        <v>762.83333333333337</v>
      </c>
      <c r="D66" s="14">
        <f t="shared" si="32"/>
        <v>767</v>
      </c>
      <c r="E66" s="14">
        <f t="shared" si="32"/>
        <v>806.16666666666663</v>
      </c>
      <c r="F66" s="14">
        <f t="shared" si="32"/>
        <v>29.666666666666668</v>
      </c>
      <c r="G66" s="14">
        <f t="shared" si="32"/>
        <v>754.16666666666663</v>
      </c>
      <c r="H66" s="14">
        <f t="shared" si="32"/>
        <v>953.5</v>
      </c>
      <c r="I66" s="14">
        <f t="shared" si="32"/>
        <v>717.5</v>
      </c>
      <c r="J66" s="14">
        <f t="shared" si="32"/>
        <v>766.33333333333337</v>
      </c>
      <c r="K66" s="14">
        <f t="shared" si="32"/>
        <v>684.83333333333337</v>
      </c>
      <c r="L66" s="14">
        <f t="shared" si="32"/>
        <v>459.33333333333331</v>
      </c>
      <c r="M66" s="14">
        <f t="shared" si="32"/>
        <v>625.5</v>
      </c>
    </row>
    <row r="67" spans="1:13">
      <c r="A67" s="43" t="s">
        <v>132</v>
      </c>
      <c r="B67" s="14">
        <f t="shared" ref="B67:M67" si="33">B14/6</f>
        <v>1121.8333333333333</v>
      </c>
      <c r="C67" s="14">
        <f t="shared" si="33"/>
        <v>2046.1666666666667</v>
      </c>
      <c r="D67" s="14">
        <f t="shared" si="33"/>
        <v>1768.8333333333333</v>
      </c>
      <c r="E67" s="14">
        <f t="shared" si="33"/>
        <v>1302</v>
      </c>
      <c r="F67" s="14">
        <f t="shared" si="33"/>
        <v>203.33333333333334</v>
      </c>
      <c r="G67" s="14">
        <f t="shared" si="33"/>
        <v>1176.3333333333333</v>
      </c>
      <c r="H67" s="14">
        <f t="shared" si="33"/>
        <v>1230.8333333333333</v>
      </c>
      <c r="I67" s="14">
        <f t="shared" si="33"/>
        <v>1175.6666666666667</v>
      </c>
      <c r="J67" s="14">
        <f t="shared" si="33"/>
        <v>1022.6666666666666</v>
      </c>
      <c r="K67" s="14">
        <f t="shared" si="33"/>
        <v>875.16666666666663</v>
      </c>
      <c r="L67" s="14">
        <f t="shared" si="33"/>
        <v>752.83333333333337</v>
      </c>
      <c r="M67" s="14">
        <f t="shared" si="33"/>
        <v>747.83333333333337</v>
      </c>
    </row>
    <row r="68" spans="1:13">
      <c r="A68" s="43" t="s">
        <v>133</v>
      </c>
      <c r="B68" s="14">
        <f t="shared" ref="B68:M68" si="34">B15/6</f>
        <v>0</v>
      </c>
      <c r="C68" s="14">
        <f t="shared" si="34"/>
        <v>1733.3333333333333</v>
      </c>
      <c r="D68" s="14">
        <f t="shared" si="34"/>
        <v>1733.3333333333333</v>
      </c>
      <c r="E68" s="14">
        <f t="shared" si="34"/>
        <v>592.33333333333337</v>
      </c>
      <c r="F68" s="14">
        <f t="shared" si="34"/>
        <v>833.66666666666663</v>
      </c>
      <c r="G68" s="14">
        <f t="shared" si="34"/>
        <v>712.83333333333337</v>
      </c>
      <c r="H68" s="14">
        <f t="shared" si="34"/>
        <v>891.33333333333337</v>
      </c>
      <c r="I68" s="14">
        <f t="shared" si="34"/>
        <v>890.33333333333337</v>
      </c>
      <c r="J68" s="14">
        <f t="shared" si="34"/>
        <v>826.5</v>
      </c>
      <c r="K68" s="14">
        <f t="shared" si="34"/>
        <v>551.5</v>
      </c>
      <c r="L68" s="14">
        <f t="shared" si="34"/>
        <v>582.83333333333337</v>
      </c>
      <c r="M68" s="14">
        <f t="shared" si="34"/>
        <v>63</v>
      </c>
    </row>
    <row r="69" spans="1:13">
      <c r="A69" s="43" t="s">
        <v>134</v>
      </c>
      <c r="B69" s="14">
        <f t="shared" ref="B69:M69" si="35">B16/6</f>
        <v>33.333333333333336</v>
      </c>
      <c r="C69" s="14">
        <f t="shared" si="35"/>
        <v>4426.333333333333</v>
      </c>
      <c r="D69" s="14">
        <f t="shared" si="35"/>
        <v>2638.8333333333335</v>
      </c>
      <c r="E69" s="14">
        <f t="shared" si="35"/>
        <v>2821.6666666666665</v>
      </c>
      <c r="F69" s="14">
        <f t="shared" si="35"/>
        <v>3324.3333333333335</v>
      </c>
      <c r="G69" s="14">
        <f t="shared" si="35"/>
        <v>94.666666666666671</v>
      </c>
      <c r="H69" s="14">
        <f t="shared" si="35"/>
        <v>955</v>
      </c>
      <c r="I69" s="14">
        <f t="shared" si="35"/>
        <v>1276.3333333333333</v>
      </c>
      <c r="J69" s="14">
        <f t="shared" si="35"/>
        <v>65.166666666666671</v>
      </c>
      <c r="K69" s="14">
        <f t="shared" si="35"/>
        <v>41.833333333333336</v>
      </c>
      <c r="L69" s="14">
        <f t="shared" si="35"/>
        <v>12.5</v>
      </c>
      <c r="M69" s="14">
        <f t="shared" si="35"/>
        <v>364.5</v>
      </c>
    </row>
    <row r="70" spans="1:13">
      <c r="A70" s="43" t="s">
        <v>135</v>
      </c>
      <c r="B70" s="14">
        <f t="shared" ref="B70:M70" si="36">B17/6</f>
        <v>562.33333333333337</v>
      </c>
      <c r="C70" s="14">
        <f t="shared" si="36"/>
        <v>1677.6666666666667</v>
      </c>
      <c r="D70" s="14">
        <f t="shared" si="36"/>
        <v>1569.6666666666667</v>
      </c>
      <c r="E70" s="14">
        <f t="shared" si="36"/>
        <v>660.16666666666663</v>
      </c>
      <c r="F70" s="14">
        <f t="shared" si="36"/>
        <v>286.83333333333331</v>
      </c>
      <c r="G70" s="14">
        <f t="shared" si="36"/>
        <v>786.33333333333337</v>
      </c>
      <c r="H70" s="14">
        <f t="shared" si="36"/>
        <v>651</v>
      </c>
      <c r="I70" s="14">
        <f t="shared" si="36"/>
        <v>938</v>
      </c>
      <c r="J70" s="14">
        <f t="shared" si="36"/>
        <v>604</v>
      </c>
      <c r="K70" s="14">
        <f t="shared" si="36"/>
        <v>776.33333333333337</v>
      </c>
      <c r="L70" s="14">
        <f t="shared" si="36"/>
        <v>351.83333333333331</v>
      </c>
      <c r="M70" s="14">
        <f t="shared" si="36"/>
        <v>500.83333333333331</v>
      </c>
    </row>
    <row r="71" spans="1:13">
      <c r="A71" s="43" t="s">
        <v>136</v>
      </c>
      <c r="B71" s="14">
        <f t="shared" ref="B71:M71" si="37">B18/6</f>
        <v>398.66666666666669</v>
      </c>
      <c r="C71" s="14">
        <f t="shared" si="37"/>
        <v>1053.1666666666667</v>
      </c>
      <c r="D71" s="14">
        <f t="shared" si="37"/>
        <v>5999.166666666667</v>
      </c>
      <c r="E71" s="14">
        <f t="shared" si="37"/>
        <v>3221.6666666666665</v>
      </c>
      <c r="F71" s="14">
        <f t="shared" si="37"/>
        <v>1172</v>
      </c>
      <c r="G71" s="14">
        <f t="shared" si="37"/>
        <v>1227.8333333333333</v>
      </c>
      <c r="H71" s="14">
        <f t="shared" si="37"/>
        <v>1668.6666666666667</v>
      </c>
      <c r="I71" s="14">
        <f t="shared" si="37"/>
        <v>1311.8333333333333</v>
      </c>
      <c r="J71" s="14">
        <f t="shared" si="37"/>
        <v>451.33333333333331</v>
      </c>
      <c r="K71" s="14">
        <f t="shared" si="37"/>
        <v>220.16666666666666</v>
      </c>
      <c r="L71" s="14">
        <f t="shared" si="37"/>
        <v>333.16666666666669</v>
      </c>
      <c r="M71" s="14">
        <f t="shared" si="37"/>
        <v>144.16666666666666</v>
      </c>
    </row>
    <row r="72" spans="1:13">
      <c r="A72" s="43" t="s">
        <v>137</v>
      </c>
      <c r="B72" s="14">
        <f t="shared" ref="B72:M72" si="38">B19/6</f>
        <v>245.83333333333334</v>
      </c>
      <c r="C72" s="14">
        <f t="shared" si="38"/>
        <v>532</v>
      </c>
      <c r="D72" s="14">
        <f t="shared" si="38"/>
        <v>397.66666666666669</v>
      </c>
      <c r="E72" s="14">
        <f t="shared" si="38"/>
        <v>127.16666666666667</v>
      </c>
      <c r="F72" s="14">
        <f t="shared" si="38"/>
        <v>167.66666666666666</v>
      </c>
      <c r="G72" s="14">
        <f t="shared" si="38"/>
        <v>462.16666666666669</v>
      </c>
      <c r="H72" s="14">
        <f t="shared" si="38"/>
        <v>634.16666666666663</v>
      </c>
      <c r="I72" s="14">
        <f t="shared" si="38"/>
        <v>487.16666666666669</v>
      </c>
      <c r="J72" s="14">
        <f t="shared" si="38"/>
        <v>472.16666666666669</v>
      </c>
      <c r="K72" s="14">
        <f t="shared" si="38"/>
        <v>488.16666666666669</v>
      </c>
      <c r="L72" s="14">
        <f t="shared" si="38"/>
        <v>92.5</v>
      </c>
      <c r="M72" s="14">
        <f t="shared" si="38"/>
        <v>128.33333333333334</v>
      </c>
    </row>
    <row r="73" spans="1:13">
      <c r="A73" s="43" t="s">
        <v>138</v>
      </c>
      <c r="B73" s="14">
        <f t="shared" ref="B73:M73" si="39">B20/6</f>
        <v>787.66666666666663</v>
      </c>
      <c r="C73" s="14">
        <f t="shared" si="39"/>
        <v>1432.5</v>
      </c>
      <c r="D73" s="14">
        <f t="shared" si="39"/>
        <v>1245.3333333333333</v>
      </c>
      <c r="E73" s="14">
        <f t="shared" si="39"/>
        <v>663</v>
      </c>
      <c r="F73" s="14">
        <f t="shared" si="39"/>
        <v>626.83333333333337</v>
      </c>
      <c r="G73" s="14">
        <f t="shared" si="39"/>
        <v>710.16666666666663</v>
      </c>
      <c r="H73" s="14">
        <f t="shared" si="39"/>
        <v>937.5</v>
      </c>
      <c r="I73" s="14">
        <f t="shared" si="39"/>
        <v>716.83333333333337</v>
      </c>
      <c r="J73" s="14">
        <f t="shared" si="39"/>
        <v>834.5</v>
      </c>
      <c r="K73" s="14">
        <f t="shared" si="39"/>
        <v>467.83333333333331</v>
      </c>
      <c r="L73" s="14">
        <f t="shared" si="39"/>
        <v>502.66666666666669</v>
      </c>
      <c r="M73" s="14">
        <f t="shared" si="39"/>
        <v>451.33333333333331</v>
      </c>
    </row>
    <row r="74" spans="1:13">
      <c r="A74" s="43" t="s">
        <v>139</v>
      </c>
      <c r="B74" s="14">
        <f t="shared" ref="B74:M74" si="40">B21/6</f>
        <v>365.83333333333331</v>
      </c>
      <c r="C74" s="14">
        <f t="shared" si="40"/>
        <v>764</v>
      </c>
      <c r="D74" s="14">
        <f t="shared" si="40"/>
        <v>770</v>
      </c>
      <c r="E74" s="14">
        <f t="shared" si="40"/>
        <v>469.5</v>
      </c>
      <c r="F74" s="14">
        <f t="shared" si="40"/>
        <v>173.66666666666666</v>
      </c>
      <c r="G74" s="14">
        <f t="shared" si="40"/>
        <v>407.66666666666669</v>
      </c>
      <c r="H74" s="14">
        <f t="shared" si="40"/>
        <v>515.83333333333337</v>
      </c>
      <c r="I74" s="14">
        <f t="shared" si="40"/>
        <v>405.83333333333331</v>
      </c>
      <c r="J74" s="14">
        <f t="shared" si="40"/>
        <v>381</v>
      </c>
      <c r="K74" s="14">
        <f t="shared" si="40"/>
        <v>406.16666666666669</v>
      </c>
      <c r="L74" s="14">
        <f t="shared" si="40"/>
        <v>307.16666666666669</v>
      </c>
      <c r="M74" s="14">
        <f t="shared" si="40"/>
        <v>310.83333333333331</v>
      </c>
    </row>
    <row r="75" spans="1:13">
      <c r="A75" s="43" t="s">
        <v>140</v>
      </c>
      <c r="B75" s="14">
        <f t="shared" ref="B75:M75" si="41">B22/6</f>
        <v>1595.1666666666667</v>
      </c>
      <c r="C75" s="14">
        <f t="shared" si="41"/>
        <v>2957</v>
      </c>
      <c r="D75" s="14">
        <f t="shared" si="41"/>
        <v>2500</v>
      </c>
      <c r="E75" s="14">
        <f t="shared" si="41"/>
        <v>1521.8333333333333</v>
      </c>
      <c r="F75" s="14">
        <f t="shared" si="41"/>
        <v>266.16666666666669</v>
      </c>
      <c r="G75" s="14">
        <f t="shared" si="41"/>
        <v>1312.8333333333333</v>
      </c>
      <c r="H75" s="14">
        <f t="shared" si="41"/>
        <v>1770.6666666666667</v>
      </c>
      <c r="I75" s="14">
        <f t="shared" si="41"/>
        <v>1570</v>
      </c>
      <c r="J75" s="14">
        <f t="shared" si="41"/>
        <v>578</v>
      </c>
      <c r="K75" s="14">
        <f t="shared" si="41"/>
        <v>241.33333333333334</v>
      </c>
      <c r="L75" s="14">
        <f t="shared" si="41"/>
        <v>31.833333333333332</v>
      </c>
      <c r="M75" s="14">
        <f t="shared" si="41"/>
        <v>50.833333333333336</v>
      </c>
    </row>
    <row r="76" spans="1:13">
      <c r="A76" s="43" t="s">
        <v>141</v>
      </c>
      <c r="B76" s="14">
        <f t="shared" ref="B76:M76" si="42">B23/6</f>
        <v>501.66666666666669</v>
      </c>
      <c r="C76" s="14">
        <f t="shared" si="42"/>
        <v>543.5</v>
      </c>
      <c r="D76" s="14">
        <f t="shared" si="42"/>
        <v>841.66666666666663</v>
      </c>
      <c r="E76" s="14">
        <f t="shared" si="42"/>
        <v>1070.1666666666667</v>
      </c>
      <c r="F76" s="14">
        <f t="shared" si="42"/>
        <v>841.83333333333337</v>
      </c>
      <c r="G76" s="14">
        <f t="shared" si="42"/>
        <v>547.66666666666663</v>
      </c>
      <c r="H76" s="14">
        <f t="shared" si="42"/>
        <v>671.66666666666663</v>
      </c>
      <c r="I76" s="14">
        <f t="shared" si="42"/>
        <v>704</v>
      </c>
      <c r="J76" s="14">
        <f t="shared" si="42"/>
        <v>697.83333333333337</v>
      </c>
      <c r="K76" s="14">
        <f t="shared" si="42"/>
        <v>366.33333333333331</v>
      </c>
      <c r="L76" s="14">
        <f t="shared" si="42"/>
        <v>39.333333333333336</v>
      </c>
      <c r="M76" s="14">
        <f t="shared" si="42"/>
        <v>0.16666666666666666</v>
      </c>
    </row>
    <row r="77" spans="1:13">
      <c r="A77" s="43" t="s">
        <v>142</v>
      </c>
      <c r="B77" s="14">
        <f t="shared" ref="B77:M77" si="43">B24/6</f>
        <v>258.33333333333331</v>
      </c>
      <c r="C77" s="14">
        <f t="shared" si="43"/>
        <v>998.66666666666663</v>
      </c>
      <c r="D77" s="14">
        <f t="shared" si="43"/>
        <v>1805.8333333333333</v>
      </c>
      <c r="E77" s="14">
        <f t="shared" si="43"/>
        <v>1522.6666666666667</v>
      </c>
      <c r="F77" s="14">
        <f t="shared" si="43"/>
        <v>618.66666666666663</v>
      </c>
      <c r="G77" s="14">
        <f t="shared" si="43"/>
        <v>735</v>
      </c>
      <c r="H77" s="14">
        <f t="shared" si="43"/>
        <v>1021.3333333333334</v>
      </c>
      <c r="I77" s="14">
        <f t="shared" si="43"/>
        <v>855.66666666666663</v>
      </c>
      <c r="J77" s="14">
        <f t="shared" si="43"/>
        <v>742.66666666666663</v>
      </c>
      <c r="K77" s="14">
        <f t="shared" si="43"/>
        <v>679</v>
      </c>
      <c r="L77" s="14">
        <f t="shared" si="43"/>
        <v>580.33333333333337</v>
      </c>
      <c r="M77" s="14">
        <f t="shared" si="43"/>
        <v>535.83333333333337</v>
      </c>
    </row>
    <row r="78" spans="1:13">
      <c r="A78" s="62" t="s">
        <v>144</v>
      </c>
      <c r="B78" s="63">
        <f t="shared" ref="B78:M78" si="44">SUM(B57:B77)</f>
        <v>13051.166666666668</v>
      </c>
      <c r="C78" s="63">
        <f t="shared" si="44"/>
        <v>31917.833333333336</v>
      </c>
      <c r="D78" s="63">
        <f t="shared" si="44"/>
        <v>42329.833333333336</v>
      </c>
      <c r="E78" s="63">
        <f t="shared" si="44"/>
        <v>33331.833333333343</v>
      </c>
      <c r="F78" s="63">
        <f t="shared" si="44"/>
        <v>12342</v>
      </c>
      <c r="G78" s="63">
        <f t="shared" si="44"/>
        <v>21289.333333333339</v>
      </c>
      <c r="H78" s="63">
        <f t="shared" si="44"/>
        <v>26589.833333333332</v>
      </c>
      <c r="I78" s="63">
        <f t="shared" si="44"/>
        <v>25402.666666666664</v>
      </c>
      <c r="J78" s="63">
        <f t="shared" si="44"/>
        <v>20851.166666666664</v>
      </c>
      <c r="K78" s="63">
        <f t="shared" si="44"/>
        <v>17640.666666666668</v>
      </c>
      <c r="L78" s="63">
        <f t="shared" si="44"/>
        <v>9020.1666666666679</v>
      </c>
      <c r="M78" s="63">
        <f t="shared" si="44"/>
        <v>6924.1666666666652</v>
      </c>
    </row>
  </sheetData>
  <mergeCells count="4">
    <mergeCell ref="A1:M1"/>
    <mergeCell ref="A2:M2"/>
    <mergeCell ref="A30:M30"/>
    <mergeCell ref="A55:M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388D-6EEB-4E32-A5B5-99ACCABBFBE9}">
  <dimension ref="A1:CU99"/>
  <sheetViews>
    <sheetView topLeftCell="M1" zoomScale="110" zoomScaleNormal="110" workbookViewId="0">
      <selection activeCell="S4" sqref="S4"/>
    </sheetView>
  </sheetViews>
  <sheetFormatPr defaultRowHeight="12.75"/>
  <cols>
    <col min="1" max="1" width="13.83203125" customWidth="1"/>
    <col min="2" max="2" width="11.33203125" bestFit="1" customWidth="1"/>
    <col min="14" max="14" width="10" customWidth="1"/>
    <col min="15" max="15" width="15.83203125" bestFit="1" customWidth="1"/>
    <col min="16" max="16" width="12.83203125" customWidth="1"/>
    <col min="27" max="27" width="15.33203125" customWidth="1"/>
    <col min="28" max="28" width="6.33203125" bestFit="1" customWidth="1"/>
    <col min="29" max="29" width="6.33203125" customWidth="1"/>
    <col min="30" max="33" width="6.33203125" bestFit="1" customWidth="1"/>
    <col min="34" max="34" width="7.1640625" customWidth="1"/>
    <col min="35" max="44" width="6.33203125" bestFit="1" customWidth="1"/>
    <col min="45" max="45" width="7.83203125" bestFit="1" customWidth="1"/>
    <col min="46" max="87" width="6.33203125" bestFit="1" customWidth="1"/>
    <col min="88" max="99" width="5.33203125" bestFit="1" customWidth="1"/>
  </cols>
  <sheetData>
    <row r="1" spans="1:99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66" t="s">
        <v>150</v>
      </c>
      <c r="O1" s="67">
        <v>7</v>
      </c>
      <c r="Q1" s="69" t="s">
        <v>156</v>
      </c>
      <c r="R1" s="67">
        <v>0.99</v>
      </c>
    </row>
    <row r="2" spans="1:99">
      <c r="A2" s="82" t="s">
        <v>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O2" s="58" t="s">
        <v>154</v>
      </c>
      <c r="AA2" s="82" t="s">
        <v>151</v>
      </c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4"/>
    </row>
    <row r="3" spans="1:99">
      <c r="A3" s="54"/>
      <c r="B3" s="43" t="s">
        <v>110</v>
      </c>
      <c r="C3" s="12" t="s">
        <v>111</v>
      </c>
      <c r="D3" s="43" t="s">
        <v>112</v>
      </c>
      <c r="E3" s="12" t="s">
        <v>113</v>
      </c>
      <c r="F3" s="43" t="s">
        <v>114</v>
      </c>
      <c r="G3" s="12" t="s">
        <v>115</v>
      </c>
      <c r="H3" s="43" t="s">
        <v>116</v>
      </c>
      <c r="I3" s="13" t="s">
        <v>117</v>
      </c>
      <c r="J3" s="43" t="s">
        <v>118</v>
      </c>
      <c r="K3" s="12" t="s">
        <v>119</v>
      </c>
      <c r="L3" s="43" t="s">
        <v>120</v>
      </c>
      <c r="M3" s="12" t="s">
        <v>121</v>
      </c>
      <c r="N3" s="58" t="s">
        <v>149</v>
      </c>
      <c r="O3" s="58" t="s">
        <v>153</v>
      </c>
      <c r="P3" s="58" t="s">
        <v>155</v>
      </c>
      <c r="AA3" s="54"/>
      <c r="AB3" s="85" t="s">
        <v>110</v>
      </c>
      <c r="AC3" s="85"/>
      <c r="AD3" s="85"/>
      <c r="AE3" s="85"/>
      <c r="AF3" s="85"/>
      <c r="AG3" s="85"/>
      <c r="AH3" s="85" t="s">
        <v>111</v>
      </c>
      <c r="AI3" s="85"/>
      <c r="AJ3" s="85"/>
      <c r="AK3" s="85"/>
      <c r="AL3" s="85"/>
      <c r="AM3" s="85"/>
      <c r="AN3" s="85" t="s">
        <v>112</v>
      </c>
      <c r="AO3" s="85"/>
      <c r="AP3" s="85"/>
      <c r="AQ3" s="85"/>
      <c r="AR3" s="85"/>
      <c r="AS3" s="85"/>
      <c r="AT3" s="85" t="s">
        <v>113</v>
      </c>
      <c r="AU3" s="85"/>
      <c r="AV3" s="85"/>
      <c r="AW3" s="85"/>
      <c r="AX3" s="85"/>
      <c r="AY3" s="85"/>
      <c r="AZ3" s="85" t="s">
        <v>114</v>
      </c>
      <c r="BA3" s="85"/>
      <c r="BB3" s="85"/>
      <c r="BC3" s="85"/>
      <c r="BD3" s="85"/>
      <c r="BE3" s="85"/>
      <c r="BF3" s="85" t="s">
        <v>115</v>
      </c>
      <c r="BG3" s="85"/>
      <c r="BH3" s="85"/>
      <c r="BI3" s="85"/>
      <c r="BJ3" s="85"/>
      <c r="BK3" s="85"/>
      <c r="BL3" s="86" t="s">
        <v>116</v>
      </c>
      <c r="BM3" s="87"/>
      <c r="BN3" s="87"/>
      <c r="BO3" s="87"/>
      <c r="BP3" s="87"/>
      <c r="BQ3" s="88"/>
      <c r="BR3" s="85" t="s">
        <v>117</v>
      </c>
      <c r="BS3" s="85"/>
      <c r="BT3" s="85"/>
      <c r="BU3" s="85"/>
      <c r="BV3" s="85"/>
      <c r="BW3" s="85"/>
      <c r="BX3" s="85" t="s">
        <v>118</v>
      </c>
      <c r="BY3" s="85"/>
      <c r="BZ3" s="85"/>
      <c r="CA3" s="85"/>
      <c r="CB3" s="85"/>
      <c r="CC3" s="85"/>
      <c r="CD3" s="85" t="s">
        <v>119</v>
      </c>
      <c r="CE3" s="85"/>
      <c r="CF3" s="85"/>
      <c r="CG3" s="85"/>
      <c r="CH3" s="85"/>
      <c r="CI3" s="85"/>
      <c r="CJ3" s="86" t="s">
        <v>120</v>
      </c>
      <c r="CK3" s="87"/>
      <c r="CL3" s="87"/>
      <c r="CM3" s="87"/>
      <c r="CN3" s="87"/>
      <c r="CO3" s="88"/>
      <c r="CP3" s="85" t="s">
        <v>121</v>
      </c>
      <c r="CQ3" s="85"/>
      <c r="CR3" s="85"/>
      <c r="CS3" s="85"/>
      <c r="CT3" s="85"/>
      <c r="CU3" s="85"/>
    </row>
    <row r="4" spans="1:99">
      <c r="A4" s="43" t="s">
        <v>122</v>
      </c>
      <c r="B4" s="14">
        <v>61</v>
      </c>
      <c r="C4" s="14">
        <v>176</v>
      </c>
      <c r="D4" s="15">
        <v>1544</v>
      </c>
      <c r="E4" s="15">
        <v>1714</v>
      </c>
      <c r="F4" s="15">
        <v>1297</v>
      </c>
      <c r="G4" s="15">
        <v>1018</v>
      </c>
      <c r="H4" s="15">
        <v>1750</v>
      </c>
      <c r="I4" s="15">
        <v>1607</v>
      </c>
      <c r="J4" s="15">
        <v>2428</v>
      </c>
      <c r="K4" s="14">
        <v>690</v>
      </c>
      <c r="L4" s="14">
        <v>563</v>
      </c>
      <c r="M4" s="15">
        <v>1025</v>
      </c>
      <c r="N4">
        <v>5</v>
      </c>
      <c r="O4" s="68">
        <f>AVERAGEA(B4:M4)</f>
        <v>1156.0833333333333</v>
      </c>
      <c r="P4" s="68">
        <f>_xlfn.STDEV.S(B4:M4)</f>
        <v>701.97415885270993</v>
      </c>
      <c r="S4">
        <f>_xlfn.NORM.INV(0.99,O4,P4)/(30/$O$1)</f>
        <v>650.79453259612001</v>
      </c>
      <c r="AA4" s="43" t="s">
        <v>122</v>
      </c>
      <c r="AB4" s="72">
        <f t="shared" ref="AB4:AG4" si="0">$B$4/6</f>
        <v>10.166666666666666</v>
      </c>
      <c r="AC4" s="72">
        <f t="shared" si="0"/>
        <v>10.166666666666666</v>
      </c>
      <c r="AD4" s="72">
        <f t="shared" si="0"/>
        <v>10.166666666666666</v>
      </c>
      <c r="AE4" s="72">
        <f t="shared" si="0"/>
        <v>10.166666666666666</v>
      </c>
      <c r="AF4" s="72">
        <f t="shared" si="0"/>
        <v>10.166666666666666</v>
      </c>
      <c r="AG4" s="72">
        <f t="shared" si="0"/>
        <v>10.166666666666666</v>
      </c>
      <c r="AH4" s="72">
        <f t="shared" ref="AH4:AH24" si="1">C4/6</f>
        <v>29.333333333333332</v>
      </c>
      <c r="AN4" s="72">
        <f t="shared" ref="AN4:AN24" si="2">D4/6</f>
        <v>257.33333333333331</v>
      </c>
      <c r="AT4" s="72">
        <f t="shared" ref="AT4:AT24" si="3">E4/6</f>
        <v>285.66666666666669</v>
      </c>
      <c r="AZ4" s="72">
        <f t="shared" ref="AZ4:AZ24" si="4">F4/6</f>
        <v>216.16666666666666</v>
      </c>
      <c r="BF4" s="72">
        <f t="shared" ref="BF4:BF24" si="5">G4/6</f>
        <v>169.66666666666666</v>
      </c>
      <c r="BL4" s="72">
        <f t="shared" ref="BL4:BL24" si="6">H4/6</f>
        <v>291.66666666666669</v>
      </c>
      <c r="BR4" s="72">
        <f t="shared" ref="BR4:BR24" si="7">I4/6</f>
        <v>267.83333333333331</v>
      </c>
      <c r="BX4" s="72">
        <f t="shared" ref="BX4:BX24" si="8">J4/6</f>
        <v>404.66666666666669</v>
      </c>
      <c r="CD4" s="72">
        <f t="shared" ref="CD4:CD24" si="9">K4/6</f>
        <v>115</v>
      </c>
      <c r="CJ4" s="72">
        <f t="shared" ref="CJ4:CJ24" si="10">L4/6</f>
        <v>93.833333333333329</v>
      </c>
      <c r="CP4" s="72">
        <f t="shared" ref="CP4:CP24" si="11">M4/6</f>
        <v>170.83333333333334</v>
      </c>
    </row>
    <row r="5" spans="1:99">
      <c r="A5" s="43" t="s">
        <v>123</v>
      </c>
      <c r="B5" s="15">
        <v>4656</v>
      </c>
      <c r="C5" s="15">
        <v>9395</v>
      </c>
      <c r="D5" s="15">
        <v>6292</v>
      </c>
      <c r="E5" s="15">
        <v>1993</v>
      </c>
      <c r="F5" s="14">
        <v>874</v>
      </c>
      <c r="G5" s="15">
        <v>2790</v>
      </c>
      <c r="H5" s="15">
        <v>3883</v>
      </c>
      <c r="I5" s="15">
        <v>3614</v>
      </c>
      <c r="J5" s="15">
        <v>2853</v>
      </c>
      <c r="K5" s="15">
        <v>2326</v>
      </c>
      <c r="L5" s="15">
        <v>3040</v>
      </c>
      <c r="M5" s="15">
        <v>2400</v>
      </c>
      <c r="N5">
        <v>4</v>
      </c>
      <c r="O5" s="68">
        <f t="shared" ref="O5:O25" si="12">AVERAGEA(B5:M5)</f>
        <v>3676.3333333333335</v>
      </c>
      <c r="P5" s="68">
        <f t="shared" ref="P5:P25" si="13">_xlfn.STDEV.S(B5:M5)</f>
        <v>2267.5316709558606</v>
      </c>
      <c r="AA5" s="43" t="s">
        <v>123</v>
      </c>
      <c r="AB5" s="14">
        <f t="shared" ref="AB5:AG5" si="14">$B$5/6</f>
        <v>776</v>
      </c>
      <c r="AC5" s="14">
        <f t="shared" si="14"/>
        <v>776</v>
      </c>
      <c r="AD5" s="14">
        <f t="shared" si="14"/>
        <v>776</v>
      </c>
      <c r="AE5" s="14">
        <f t="shared" si="14"/>
        <v>776</v>
      </c>
      <c r="AF5" s="14">
        <f t="shared" si="14"/>
        <v>776</v>
      </c>
      <c r="AG5" s="14">
        <f t="shared" si="14"/>
        <v>776</v>
      </c>
      <c r="AH5" s="14">
        <f t="shared" si="1"/>
        <v>1565.8333333333333</v>
      </c>
      <c r="AN5" s="14">
        <f t="shared" si="2"/>
        <v>1048.6666666666667</v>
      </c>
      <c r="AT5" s="14">
        <f t="shared" si="3"/>
        <v>332.16666666666669</v>
      </c>
      <c r="AZ5" s="14">
        <f t="shared" si="4"/>
        <v>145.66666666666666</v>
      </c>
      <c r="BF5" s="14">
        <f t="shared" si="5"/>
        <v>465</v>
      </c>
      <c r="BL5" s="14">
        <f t="shared" si="6"/>
        <v>647.16666666666663</v>
      </c>
      <c r="BR5" s="14">
        <f t="shared" si="7"/>
        <v>602.33333333333337</v>
      </c>
      <c r="BX5" s="14">
        <f t="shared" si="8"/>
        <v>475.5</v>
      </c>
      <c r="CD5" s="14">
        <f t="shared" si="9"/>
        <v>387.66666666666669</v>
      </c>
      <c r="CJ5" s="14">
        <f t="shared" si="10"/>
        <v>506.66666666666669</v>
      </c>
      <c r="CP5" s="14">
        <f t="shared" si="11"/>
        <v>400</v>
      </c>
    </row>
    <row r="6" spans="1:99">
      <c r="A6" s="43" t="s">
        <v>124</v>
      </c>
      <c r="B6" s="15">
        <v>16360</v>
      </c>
      <c r="C6" s="15">
        <v>30961</v>
      </c>
      <c r="D6" s="15">
        <v>60936</v>
      </c>
      <c r="E6" s="15">
        <v>62496</v>
      </c>
      <c r="F6" s="14">
        <v>723</v>
      </c>
      <c r="G6" s="15">
        <v>44574</v>
      </c>
      <c r="H6" s="15">
        <v>47859</v>
      </c>
      <c r="I6" s="15">
        <v>51302</v>
      </c>
      <c r="J6" s="15">
        <v>51315</v>
      </c>
      <c r="K6" s="15">
        <v>45317</v>
      </c>
      <c r="L6" s="15">
        <v>8353</v>
      </c>
      <c r="M6" s="14">
        <v>801</v>
      </c>
      <c r="N6">
        <v>3</v>
      </c>
      <c r="O6" s="68">
        <f t="shared" si="12"/>
        <v>35083.083333333336</v>
      </c>
      <c r="P6" s="68">
        <f t="shared" si="13"/>
        <v>22847.96313363755</v>
      </c>
      <c r="AA6" s="43" t="s">
        <v>124</v>
      </c>
      <c r="AB6" s="14">
        <f t="shared" ref="AB6:AG6" si="15">$B$6/6</f>
        <v>2726.6666666666665</v>
      </c>
      <c r="AC6" s="14">
        <f t="shared" si="15"/>
        <v>2726.6666666666665</v>
      </c>
      <c r="AD6" s="14">
        <f t="shared" si="15"/>
        <v>2726.6666666666665</v>
      </c>
      <c r="AE6" s="14">
        <f t="shared" si="15"/>
        <v>2726.6666666666665</v>
      </c>
      <c r="AF6" s="14">
        <f t="shared" si="15"/>
        <v>2726.6666666666665</v>
      </c>
      <c r="AG6" s="14">
        <f t="shared" si="15"/>
        <v>2726.6666666666665</v>
      </c>
      <c r="AH6" s="14">
        <f t="shared" si="1"/>
        <v>5160.166666666667</v>
      </c>
      <c r="AN6" s="14">
        <f t="shared" si="2"/>
        <v>10156</v>
      </c>
      <c r="AT6" s="14">
        <f t="shared" si="3"/>
        <v>10416</v>
      </c>
      <c r="AZ6" s="14">
        <f t="shared" si="4"/>
        <v>120.5</v>
      </c>
      <c r="BF6" s="14">
        <f t="shared" si="5"/>
        <v>7429</v>
      </c>
      <c r="BL6" s="14">
        <f t="shared" si="6"/>
        <v>7976.5</v>
      </c>
      <c r="BR6" s="14">
        <f t="shared" si="7"/>
        <v>8550.3333333333339</v>
      </c>
      <c r="BX6" s="14">
        <f t="shared" si="8"/>
        <v>8552.5</v>
      </c>
      <c r="CD6" s="14">
        <f t="shared" si="9"/>
        <v>7552.833333333333</v>
      </c>
      <c r="CJ6" s="14">
        <f t="shared" si="10"/>
        <v>1392.1666666666667</v>
      </c>
      <c r="CP6" s="14">
        <f t="shared" si="11"/>
        <v>133.5</v>
      </c>
    </row>
    <row r="7" spans="1:99">
      <c r="A7" s="43" t="s">
        <v>125</v>
      </c>
      <c r="B7" s="15">
        <v>4597</v>
      </c>
      <c r="C7" s="15">
        <v>6000</v>
      </c>
      <c r="D7" s="15">
        <v>10139</v>
      </c>
      <c r="E7" s="15">
        <v>10794</v>
      </c>
      <c r="F7" s="15">
        <v>5679</v>
      </c>
      <c r="G7" s="15">
        <v>6454</v>
      </c>
      <c r="H7" s="15">
        <v>7212</v>
      </c>
      <c r="I7" s="15">
        <v>7607</v>
      </c>
      <c r="J7" s="15">
        <v>5725</v>
      </c>
      <c r="K7" s="15">
        <v>6811</v>
      </c>
      <c r="L7" s="15">
        <v>5246</v>
      </c>
      <c r="M7" s="14">
        <v>780</v>
      </c>
      <c r="N7">
        <v>4</v>
      </c>
      <c r="O7" s="68">
        <f t="shared" si="12"/>
        <v>6420.333333333333</v>
      </c>
      <c r="P7" s="68">
        <f t="shared" si="13"/>
        <v>2573.8689778525086</v>
      </c>
      <c r="AA7" s="43" t="s">
        <v>125</v>
      </c>
      <c r="AB7" s="14">
        <f t="shared" ref="AB7:AG7" si="16">$B$7/6</f>
        <v>766.16666666666663</v>
      </c>
      <c r="AC7" s="14">
        <f t="shared" si="16"/>
        <v>766.16666666666663</v>
      </c>
      <c r="AD7" s="14">
        <f t="shared" si="16"/>
        <v>766.16666666666663</v>
      </c>
      <c r="AE7" s="14">
        <f t="shared" si="16"/>
        <v>766.16666666666663</v>
      </c>
      <c r="AF7" s="14">
        <f t="shared" si="16"/>
        <v>766.16666666666663</v>
      </c>
      <c r="AG7" s="14">
        <f t="shared" si="16"/>
        <v>766.16666666666663</v>
      </c>
      <c r="AH7" s="14">
        <f t="shared" si="1"/>
        <v>1000</v>
      </c>
      <c r="AN7" s="14">
        <f t="shared" si="2"/>
        <v>1689.8333333333333</v>
      </c>
      <c r="AT7" s="14">
        <f t="shared" si="3"/>
        <v>1799</v>
      </c>
      <c r="AZ7" s="14">
        <f t="shared" si="4"/>
        <v>946.5</v>
      </c>
      <c r="BF7" s="14">
        <f t="shared" si="5"/>
        <v>1075.6666666666667</v>
      </c>
      <c r="BL7" s="14">
        <f t="shared" si="6"/>
        <v>1202</v>
      </c>
      <c r="BR7" s="14">
        <f t="shared" si="7"/>
        <v>1267.8333333333333</v>
      </c>
      <c r="BX7" s="14">
        <f t="shared" si="8"/>
        <v>954.16666666666663</v>
      </c>
      <c r="CD7" s="14">
        <f t="shared" si="9"/>
        <v>1135.1666666666667</v>
      </c>
      <c r="CJ7" s="14">
        <f t="shared" si="10"/>
        <v>874.33333333333337</v>
      </c>
      <c r="CP7" s="14">
        <f t="shared" si="11"/>
        <v>130</v>
      </c>
    </row>
    <row r="8" spans="1:99">
      <c r="A8" s="43" t="s">
        <v>126</v>
      </c>
      <c r="B8" s="15">
        <v>2841</v>
      </c>
      <c r="C8" s="15">
        <v>3621</v>
      </c>
      <c r="D8" s="15">
        <v>9376</v>
      </c>
      <c r="E8" s="15">
        <v>9678</v>
      </c>
      <c r="F8" s="15">
        <v>2814</v>
      </c>
      <c r="G8" s="15">
        <v>4746</v>
      </c>
      <c r="H8" s="15">
        <v>6886</v>
      </c>
      <c r="I8" s="15">
        <v>5502</v>
      </c>
      <c r="J8" s="15">
        <v>5691</v>
      </c>
      <c r="K8" s="15">
        <v>4352</v>
      </c>
      <c r="L8" s="15">
        <v>5847</v>
      </c>
      <c r="M8" s="15">
        <v>6605</v>
      </c>
      <c r="N8">
        <v>3</v>
      </c>
      <c r="O8" s="68">
        <f t="shared" si="12"/>
        <v>5663.25</v>
      </c>
      <c r="P8" s="68">
        <f t="shared" si="13"/>
        <v>2239.3202347222168</v>
      </c>
      <c r="AA8" s="43" t="s">
        <v>126</v>
      </c>
      <c r="AB8" s="14">
        <f t="shared" ref="AB8:AG8" si="17">$B$8/6</f>
        <v>473.5</v>
      </c>
      <c r="AC8" s="14">
        <f t="shared" si="17"/>
        <v>473.5</v>
      </c>
      <c r="AD8" s="14">
        <f t="shared" si="17"/>
        <v>473.5</v>
      </c>
      <c r="AE8" s="14">
        <f t="shared" si="17"/>
        <v>473.5</v>
      </c>
      <c r="AF8" s="14">
        <f t="shared" si="17"/>
        <v>473.5</v>
      </c>
      <c r="AG8" s="14">
        <f t="shared" si="17"/>
        <v>473.5</v>
      </c>
      <c r="AH8" s="14">
        <f t="shared" si="1"/>
        <v>603.5</v>
      </c>
      <c r="AN8" s="14">
        <f t="shared" si="2"/>
        <v>1562.6666666666667</v>
      </c>
      <c r="AT8" s="14">
        <f t="shared" si="3"/>
        <v>1613</v>
      </c>
      <c r="AZ8" s="14">
        <f t="shared" si="4"/>
        <v>469</v>
      </c>
      <c r="BF8" s="14">
        <f t="shared" si="5"/>
        <v>791</v>
      </c>
      <c r="BL8" s="14">
        <f t="shared" si="6"/>
        <v>1147.6666666666667</v>
      </c>
      <c r="BR8" s="14">
        <f t="shared" si="7"/>
        <v>917</v>
      </c>
      <c r="BX8" s="14">
        <f t="shared" si="8"/>
        <v>948.5</v>
      </c>
      <c r="CD8" s="14">
        <f t="shared" si="9"/>
        <v>725.33333333333337</v>
      </c>
      <c r="CJ8" s="14">
        <f t="shared" si="10"/>
        <v>974.5</v>
      </c>
      <c r="CP8" s="14">
        <f t="shared" si="11"/>
        <v>1100.8333333333333</v>
      </c>
    </row>
    <row r="9" spans="1:99">
      <c r="A9" s="43" t="s">
        <v>127</v>
      </c>
      <c r="B9" s="14">
        <v>774</v>
      </c>
      <c r="C9" s="14">
        <v>774</v>
      </c>
      <c r="D9" s="14">
        <v>983</v>
      </c>
      <c r="E9" s="15">
        <v>2304</v>
      </c>
      <c r="F9" s="15">
        <v>1814</v>
      </c>
      <c r="G9" s="14">
        <v>240</v>
      </c>
      <c r="H9" s="14">
        <v>55</v>
      </c>
      <c r="I9" s="15">
        <v>1070</v>
      </c>
      <c r="J9" s="14">
        <v>860</v>
      </c>
      <c r="K9" s="14">
        <v>200</v>
      </c>
      <c r="L9" s="14">
        <v>950</v>
      </c>
      <c r="M9" s="15">
        <v>1660</v>
      </c>
      <c r="N9">
        <v>5</v>
      </c>
      <c r="O9" s="68">
        <f t="shared" si="12"/>
        <v>973.66666666666663</v>
      </c>
      <c r="P9" s="68">
        <f t="shared" si="13"/>
        <v>676.24341143936579</v>
      </c>
      <c r="AA9" s="43" t="s">
        <v>127</v>
      </c>
      <c r="AB9" s="14">
        <f t="shared" ref="AB9:AG9" si="18">$B$9/6</f>
        <v>129</v>
      </c>
      <c r="AC9" s="14">
        <f t="shared" si="18"/>
        <v>129</v>
      </c>
      <c r="AD9" s="14">
        <f t="shared" si="18"/>
        <v>129</v>
      </c>
      <c r="AE9" s="14">
        <f t="shared" si="18"/>
        <v>129</v>
      </c>
      <c r="AF9" s="14">
        <f t="shared" si="18"/>
        <v>129</v>
      </c>
      <c r="AG9" s="14">
        <f t="shared" si="18"/>
        <v>129</v>
      </c>
      <c r="AH9" s="14">
        <f t="shared" si="1"/>
        <v>129</v>
      </c>
      <c r="AN9" s="14">
        <f t="shared" si="2"/>
        <v>163.83333333333334</v>
      </c>
      <c r="AT9" s="14">
        <f t="shared" si="3"/>
        <v>384</v>
      </c>
      <c r="AZ9" s="14">
        <f t="shared" si="4"/>
        <v>302.33333333333331</v>
      </c>
      <c r="BF9" s="14">
        <f t="shared" si="5"/>
        <v>40</v>
      </c>
      <c r="BL9" s="14">
        <f t="shared" si="6"/>
        <v>9.1666666666666661</v>
      </c>
      <c r="BR9" s="14">
        <f t="shared" si="7"/>
        <v>178.33333333333334</v>
      </c>
      <c r="BX9" s="14">
        <f t="shared" si="8"/>
        <v>143.33333333333334</v>
      </c>
      <c r="CD9" s="14">
        <f t="shared" si="9"/>
        <v>33.333333333333336</v>
      </c>
      <c r="CJ9" s="14">
        <f t="shared" si="10"/>
        <v>158.33333333333334</v>
      </c>
      <c r="CP9" s="14">
        <f t="shared" si="11"/>
        <v>276.66666666666669</v>
      </c>
    </row>
    <row r="10" spans="1:99">
      <c r="A10" s="43" t="s">
        <v>128</v>
      </c>
      <c r="B10" s="15">
        <v>1851</v>
      </c>
      <c r="C10" s="15">
        <v>5396</v>
      </c>
      <c r="D10" s="15">
        <v>11630</v>
      </c>
      <c r="E10" s="15">
        <v>8325</v>
      </c>
      <c r="F10" s="15">
        <v>1749</v>
      </c>
      <c r="G10" s="15">
        <v>3185</v>
      </c>
      <c r="H10" s="15">
        <v>5930</v>
      </c>
      <c r="I10" s="15">
        <v>4148</v>
      </c>
      <c r="J10" s="15">
        <v>2526</v>
      </c>
      <c r="K10" s="15">
        <v>3791</v>
      </c>
      <c r="L10" s="15">
        <v>2817</v>
      </c>
      <c r="M10" s="15">
        <v>2912</v>
      </c>
      <c r="N10">
        <v>3</v>
      </c>
      <c r="O10" s="68">
        <f t="shared" si="12"/>
        <v>4521.666666666667</v>
      </c>
      <c r="P10" s="68">
        <f t="shared" si="13"/>
        <v>2931.0489693292502</v>
      </c>
      <c r="AA10" s="43" t="s">
        <v>128</v>
      </c>
      <c r="AB10" s="14">
        <f t="shared" ref="AB10:AG10" si="19">$B$10/6</f>
        <v>308.5</v>
      </c>
      <c r="AC10" s="14">
        <f t="shared" si="19"/>
        <v>308.5</v>
      </c>
      <c r="AD10" s="14">
        <f t="shared" si="19"/>
        <v>308.5</v>
      </c>
      <c r="AE10" s="14">
        <f t="shared" si="19"/>
        <v>308.5</v>
      </c>
      <c r="AF10" s="14">
        <f t="shared" si="19"/>
        <v>308.5</v>
      </c>
      <c r="AG10" s="14">
        <f t="shared" si="19"/>
        <v>308.5</v>
      </c>
      <c r="AH10" s="14">
        <f t="shared" si="1"/>
        <v>899.33333333333337</v>
      </c>
      <c r="AN10" s="14">
        <f t="shared" si="2"/>
        <v>1938.3333333333333</v>
      </c>
      <c r="AT10" s="14">
        <f t="shared" si="3"/>
        <v>1387.5</v>
      </c>
      <c r="AZ10" s="14">
        <f t="shared" si="4"/>
        <v>291.5</v>
      </c>
      <c r="BF10" s="14">
        <f t="shared" si="5"/>
        <v>530.83333333333337</v>
      </c>
      <c r="BL10" s="14">
        <f t="shared" si="6"/>
        <v>988.33333333333337</v>
      </c>
      <c r="BR10" s="14">
        <f t="shared" si="7"/>
        <v>691.33333333333337</v>
      </c>
      <c r="BX10" s="14">
        <f t="shared" si="8"/>
        <v>421</v>
      </c>
      <c r="CD10" s="14">
        <f t="shared" si="9"/>
        <v>631.83333333333337</v>
      </c>
      <c r="CJ10" s="14">
        <f t="shared" si="10"/>
        <v>469.5</v>
      </c>
      <c r="CP10" s="14">
        <f t="shared" si="11"/>
        <v>485.33333333333331</v>
      </c>
    </row>
    <row r="11" spans="1:99">
      <c r="A11" s="43" t="s">
        <v>129</v>
      </c>
      <c r="B11" s="15">
        <v>2936</v>
      </c>
      <c r="C11" s="15">
        <v>9165</v>
      </c>
      <c r="D11" s="15">
        <v>8950</v>
      </c>
      <c r="E11" s="15">
        <v>4311</v>
      </c>
      <c r="F11" s="15">
        <v>4871</v>
      </c>
      <c r="G11" s="15">
        <v>4463</v>
      </c>
      <c r="H11" s="15">
        <v>4240</v>
      </c>
      <c r="I11" s="15">
        <v>2814</v>
      </c>
      <c r="J11" s="15">
        <v>1007</v>
      </c>
      <c r="K11" s="15">
        <v>1427</v>
      </c>
      <c r="L11" s="15">
        <v>1185</v>
      </c>
      <c r="M11" s="15">
        <v>1631</v>
      </c>
      <c r="N11">
        <v>4</v>
      </c>
      <c r="O11" s="68">
        <f t="shared" si="12"/>
        <v>3916.6666666666665</v>
      </c>
      <c r="P11" s="68">
        <f t="shared" si="13"/>
        <v>2761.3761171933929</v>
      </c>
      <c r="AA11" s="43" t="s">
        <v>129</v>
      </c>
      <c r="AB11" s="14">
        <f t="shared" ref="AB11:AG11" si="20">$B$11/6</f>
        <v>489.33333333333331</v>
      </c>
      <c r="AC11" s="14">
        <f t="shared" si="20"/>
        <v>489.33333333333331</v>
      </c>
      <c r="AD11" s="14">
        <f t="shared" si="20"/>
        <v>489.33333333333331</v>
      </c>
      <c r="AE11" s="14">
        <f t="shared" si="20"/>
        <v>489.33333333333331</v>
      </c>
      <c r="AF11" s="14">
        <f t="shared" si="20"/>
        <v>489.33333333333331</v>
      </c>
      <c r="AG11" s="14">
        <f t="shared" si="20"/>
        <v>489.33333333333331</v>
      </c>
      <c r="AH11" s="14">
        <f t="shared" si="1"/>
        <v>1527.5</v>
      </c>
      <c r="AN11" s="14">
        <f t="shared" si="2"/>
        <v>1491.6666666666667</v>
      </c>
      <c r="AT11" s="14">
        <f t="shared" si="3"/>
        <v>718.5</v>
      </c>
      <c r="AZ11" s="14">
        <f t="shared" si="4"/>
        <v>811.83333333333337</v>
      </c>
      <c r="BF11" s="14">
        <f t="shared" si="5"/>
        <v>743.83333333333337</v>
      </c>
      <c r="BL11" s="14">
        <f t="shared" si="6"/>
        <v>706.66666666666663</v>
      </c>
      <c r="BR11" s="14">
        <f t="shared" si="7"/>
        <v>469</v>
      </c>
      <c r="BX11" s="14">
        <f t="shared" si="8"/>
        <v>167.83333333333334</v>
      </c>
      <c r="CD11" s="14">
        <f t="shared" si="9"/>
        <v>237.83333333333334</v>
      </c>
      <c r="CJ11" s="14">
        <f t="shared" si="10"/>
        <v>197.5</v>
      </c>
      <c r="CP11" s="14">
        <f t="shared" si="11"/>
        <v>271.83333333333331</v>
      </c>
    </row>
    <row r="12" spans="1:99">
      <c r="A12" s="43" t="s">
        <v>130</v>
      </c>
      <c r="B12" s="15">
        <v>6678</v>
      </c>
      <c r="C12" s="15">
        <v>12456</v>
      </c>
      <c r="D12" s="15">
        <v>11905</v>
      </c>
      <c r="E12" s="15">
        <v>9706</v>
      </c>
      <c r="F12" s="15">
        <v>2963</v>
      </c>
      <c r="G12" s="15">
        <v>6700</v>
      </c>
      <c r="H12" s="15">
        <v>10315</v>
      </c>
      <c r="I12" s="15">
        <v>8457</v>
      </c>
      <c r="J12" s="15">
        <v>8049</v>
      </c>
      <c r="K12" s="15">
        <v>6138</v>
      </c>
      <c r="L12" s="15">
        <v>1842</v>
      </c>
      <c r="M12" s="14">
        <v>192</v>
      </c>
      <c r="N12">
        <v>3</v>
      </c>
      <c r="O12" s="68">
        <f t="shared" si="12"/>
        <v>7116.75</v>
      </c>
      <c r="P12" s="68">
        <f t="shared" si="13"/>
        <v>3877.5136158251066</v>
      </c>
      <c r="AA12" s="43" t="s">
        <v>130</v>
      </c>
      <c r="AB12" s="14">
        <f t="shared" ref="AB12:AG12" si="21">$B$12/6</f>
        <v>1113</v>
      </c>
      <c r="AC12" s="14">
        <f t="shared" si="21"/>
        <v>1113</v>
      </c>
      <c r="AD12" s="14">
        <f t="shared" si="21"/>
        <v>1113</v>
      </c>
      <c r="AE12" s="14">
        <f t="shared" si="21"/>
        <v>1113</v>
      </c>
      <c r="AF12" s="14">
        <f t="shared" si="21"/>
        <v>1113</v>
      </c>
      <c r="AG12" s="14">
        <f t="shared" si="21"/>
        <v>1113</v>
      </c>
      <c r="AH12" s="14">
        <f t="shared" si="1"/>
        <v>2076</v>
      </c>
      <c r="AN12" s="14">
        <f t="shared" si="2"/>
        <v>1984.1666666666667</v>
      </c>
      <c r="AT12" s="14">
        <f t="shared" si="3"/>
        <v>1617.6666666666667</v>
      </c>
      <c r="AZ12" s="14">
        <f t="shared" si="4"/>
        <v>493.83333333333331</v>
      </c>
      <c r="BF12" s="14">
        <f t="shared" si="5"/>
        <v>1116.6666666666667</v>
      </c>
      <c r="BL12" s="14">
        <f t="shared" si="6"/>
        <v>1719.1666666666667</v>
      </c>
      <c r="BR12" s="14">
        <f t="shared" si="7"/>
        <v>1409.5</v>
      </c>
      <c r="BX12" s="14">
        <f t="shared" si="8"/>
        <v>1341.5</v>
      </c>
      <c r="CD12" s="14">
        <f t="shared" si="9"/>
        <v>1023</v>
      </c>
      <c r="CJ12" s="14">
        <f t="shared" si="10"/>
        <v>307</v>
      </c>
      <c r="CP12" s="14">
        <f t="shared" si="11"/>
        <v>32</v>
      </c>
    </row>
    <row r="13" spans="1:99">
      <c r="A13" s="43" t="s">
        <v>131</v>
      </c>
      <c r="B13" s="15">
        <v>2329</v>
      </c>
      <c r="C13" s="15">
        <v>4577</v>
      </c>
      <c r="D13" s="15">
        <v>4602</v>
      </c>
      <c r="E13" s="15">
        <v>4837</v>
      </c>
      <c r="F13" s="14">
        <v>178</v>
      </c>
      <c r="G13" s="15">
        <v>4525</v>
      </c>
      <c r="H13" s="15">
        <v>5721</v>
      </c>
      <c r="I13" s="15">
        <v>4305</v>
      </c>
      <c r="J13" s="15">
        <v>4598</v>
      </c>
      <c r="K13" s="15">
        <v>4109</v>
      </c>
      <c r="L13" s="15">
        <v>2756</v>
      </c>
      <c r="M13" s="15">
        <v>3753</v>
      </c>
      <c r="N13">
        <v>5</v>
      </c>
      <c r="O13" s="68">
        <f t="shared" si="12"/>
        <v>3857.5</v>
      </c>
      <c r="P13" s="68">
        <f t="shared" si="13"/>
        <v>1472.8041590480016</v>
      </c>
      <c r="AA13" s="43" t="s">
        <v>131</v>
      </c>
      <c r="AB13" s="14">
        <f t="shared" ref="AB13:AG13" si="22">$B$13/6</f>
        <v>388.16666666666669</v>
      </c>
      <c r="AC13" s="14">
        <f t="shared" si="22"/>
        <v>388.16666666666669</v>
      </c>
      <c r="AD13" s="14">
        <f t="shared" si="22"/>
        <v>388.16666666666669</v>
      </c>
      <c r="AE13" s="14">
        <f t="shared" si="22"/>
        <v>388.16666666666669</v>
      </c>
      <c r="AF13" s="14">
        <f t="shared" si="22"/>
        <v>388.16666666666669</v>
      </c>
      <c r="AG13" s="14">
        <f t="shared" si="22"/>
        <v>388.16666666666669</v>
      </c>
      <c r="AH13" s="14">
        <f t="shared" si="1"/>
        <v>762.83333333333337</v>
      </c>
      <c r="AN13" s="14">
        <f t="shared" si="2"/>
        <v>767</v>
      </c>
      <c r="AT13" s="14">
        <f t="shared" si="3"/>
        <v>806.16666666666663</v>
      </c>
      <c r="AZ13" s="14">
        <f t="shared" si="4"/>
        <v>29.666666666666668</v>
      </c>
      <c r="BF13" s="14">
        <f t="shared" si="5"/>
        <v>754.16666666666663</v>
      </c>
      <c r="BL13" s="14">
        <f t="shared" si="6"/>
        <v>953.5</v>
      </c>
      <c r="BR13" s="14">
        <f t="shared" si="7"/>
        <v>717.5</v>
      </c>
      <c r="BX13" s="14">
        <f t="shared" si="8"/>
        <v>766.33333333333337</v>
      </c>
      <c r="CD13" s="14">
        <f t="shared" si="9"/>
        <v>684.83333333333337</v>
      </c>
      <c r="CJ13" s="14">
        <f t="shared" si="10"/>
        <v>459.33333333333331</v>
      </c>
      <c r="CP13" s="14">
        <f t="shared" si="11"/>
        <v>625.5</v>
      </c>
    </row>
    <row r="14" spans="1:99">
      <c r="A14" s="43" t="s">
        <v>132</v>
      </c>
      <c r="B14" s="15">
        <v>6731</v>
      </c>
      <c r="C14" s="15">
        <v>12277</v>
      </c>
      <c r="D14" s="15">
        <v>10613</v>
      </c>
      <c r="E14" s="15">
        <v>7812</v>
      </c>
      <c r="F14" s="15">
        <v>1220</v>
      </c>
      <c r="G14" s="15">
        <v>7058</v>
      </c>
      <c r="H14" s="15">
        <v>7385</v>
      </c>
      <c r="I14" s="15">
        <v>7054</v>
      </c>
      <c r="J14" s="15">
        <v>6136</v>
      </c>
      <c r="K14" s="15">
        <v>5251</v>
      </c>
      <c r="L14" s="15">
        <v>4517</v>
      </c>
      <c r="M14" s="15">
        <v>4487</v>
      </c>
      <c r="N14">
        <v>3</v>
      </c>
      <c r="O14" s="68">
        <f t="shared" si="12"/>
        <v>6711.75</v>
      </c>
      <c r="P14" s="68">
        <f t="shared" si="13"/>
        <v>2868.0688189093371</v>
      </c>
      <c r="AA14" s="43" t="s">
        <v>132</v>
      </c>
      <c r="AB14" s="14">
        <f t="shared" ref="AB14:AG14" si="23">$B$14/6</f>
        <v>1121.8333333333333</v>
      </c>
      <c r="AC14" s="14">
        <f t="shared" si="23"/>
        <v>1121.8333333333333</v>
      </c>
      <c r="AD14" s="14">
        <f t="shared" si="23"/>
        <v>1121.8333333333333</v>
      </c>
      <c r="AE14" s="14">
        <f t="shared" si="23"/>
        <v>1121.8333333333333</v>
      </c>
      <c r="AF14" s="14">
        <f t="shared" si="23"/>
        <v>1121.8333333333333</v>
      </c>
      <c r="AG14" s="14">
        <f t="shared" si="23"/>
        <v>1121.8333333333333</v>
      </c>
      <c r="AH14" s="14">
        <f t="shared" si="1"/>
        <v>2046.1666666666667</v>
      </c>
      <c r="AN14" s="14">
        <f t="shared" si="2"/>
        <v>1768.8333333333333</v>
      </c>
      <c r="AT14" s="14">
        <f t="shared" si="3"/>
        <v>1302</v>
      </c>
      <c r="AZ14" s="14">
        <f t="shared" si="4"/>
        <v>203.33333333333334</v>
      </c>
      <c r="BF14" s="14">
        <f t="shared" si="5"/>
        <v>1176.3333333333333</v>
      </c>
      <c r="BL14" s="14">
        <f t="shared" si="6"/>
        <v>1230.8333333333333</v>
      </c>
      <c r="BR14" s="14">
        <f t="shared" si="7"/>
        <v>1175.6666666666667</v>
      </c>
      <c r="BX14" s="14">
        <f t="shared" si="8"/>
        <v>1022.6666666666666</v>
      </c>
      <c r="CD14" s="14">
        <f t="shared" si="9"/>
        <v>875.16666666666663</v>
      </c>
      <c r="CJ14" s="14">
        <f t="shared" si="10"/>
        <v>752.83333333333337</v>
      </c>
      <c r="CP14" s="14">
        <f t="shared" si="11"/>
        <v>747.83333333333337</v>
      </c>
    </row>
    <row r="15" spans="1:99">
      <c r="A15" s="43" t="s">
        <v>133</v>
      </c>
      <c r="B15" s="14">
        <v>0</v>
      </c>
      <c r="C15" s="15">
        <v>10400</v>
      </c>
      <c r="D15" s="15">
        <v>10400</v>
      </c>
      <c r="E15" s="15">
        <v>3554</v>
      </c>
      <c r="F15" s="15">
        <v>5002</v>
      </c>
      <c r="G15" s="15">
        <v>4277</v>
      </c>
      <c r="H15" s="15">
        <v>5348</v>
      </c>
      <c r="I15" s="15">
        <v>5342</v>
      </c>
      <c r="J15" s="15">
        <v>4959</v>
      </c>
      <c r="K15" s="15">
        <v>3309</v>
      </c>
      <c r="L15" s="15">
        <v>3497</v>
      </c>
      <c r="M15" s="14">
        <v>378</v>
      </c>
      <c r="N15">
        <v>3</v>
      </c>
      <c r="O15" s="68">
        <f t="shared" si="12"/>
        <v>4705.5</v>
      </c>
      <c r="P15" s="68">
        <f t="shared" si="13"/>
        <v>3185.3929256700958</v>
      </c>
      <c r="AA15" s="43" t="s">
        <v>133</v>
      </c>
      <c r="AB15" s="14">
        <f t="shared" ref="AB15:AG15" si="24">$B$15/6</f>
        <v>0</v>
      </c>
      <c r="AC15" s="14">
        <f t="shared" si="24"/>
        <v>0</v>
      </c>
      <c r="AD15" s="14">
        <f t="shared" si="24"/>
        <v>0</v>
      </c>
      <c r="AE15" s="14">
        <f t="shared" si="24"/>
        <v>0</v>
      </c>
      <c r="AF15" s="14">
        <f t="shared" si="24"/>
        <v>0</v>
      </c>
      <c r="AG15" s="14">
        <f t="shared" si="24"/>
        <v>0</v>
      </c>
      <c r="AH15" s="14">
        <f t="shared" si="1"/>
        <v>1733.3333333333333</v>
      </c>
      <c r="AN15" s="14">
        <f t="shared" si="2"/>
        <v>1733.3333333333333</v>
      </c>
      <c r="AT15" s="14">
        <f t="shared" si="3"/>
        <v>592.33333333333337</v>
      </c>
      <c r="AZ15" s="14">
        <f t="shared" si="4"/>
        <v>833.66666666666663</v>
      </c>
      <c r="BF15" s="14">
        <f t="shared" si="5"/>
        <v>712.83333333333337</v>
      </c>
      <c r="BL15" s="14">
        <f t="shared" si="6"/>
        <v>891.33333333333337</v>
      </c>
      <c r="BR15" s="14">
        <f t="shared" si="7"/>
        <v>890.33333333333337</v>
      </c>
      <c r="BX15" s="14">
        <f t="shared" si="8"/>
        <v>826.5</v>
      </c>
      <c r="CD15" s="14">
        <f t="shared" si="9"/>
        <v>551.5</v>
      </c>
      <c r="CJ15" s="14">
        <f t="shared" si="10"/>
        <v>582.83333333333337</v>
      </c>
      <c r="CP15" s="14">
        <f t="shared" si="11"/>
        <v>63</v>
      </c>
    </row>
    <row r="16" spans="1:99">
      <c r="A16" s="43" t="s">
        <v>134</v>
      </c>
      <c r="B16" s="14">
        <v>200</v>
      </c>
      <c r="C16" s="15">
        <v>26558</v>
      </c>
      <c r="D16" s="15">
        <v>15833</v>
      </c>
      <c r="E16" s="15">
        <v>16930</v>
      </c>
      <c r="F16" s="15">
        <v>19946</v>
      </c>
      <c r="G16" s="14">
        <v>568</v>
      </c>
      <c r="H16" s="15">
        <v>5730</v>
      </c>
      <c r="I16" s="15">
        <v>7658</v>
      </c>
      <c r="J16" s="14">
        <v>391</v>
      </c>
      <c r="K16" s="14">
        <v>251</v>
      </c>
      <c r="L16" s="14">
        <v>75</v>
      </c>
      <c r="M16" s="15">
        <v>2187</v>
      </c>
      <c r="N16">
        <v>3</v>
      </c>
      <c r="O16" s="68">
        <f t="shared" si="12"/>
        <v>8027.25</v>
      </c>
      <c r="P16" s="68">
        <f t="shared" si="13"/>
        <v>9361.8331647463929</v>
      </c>
      <c r="AA16" s="43" t="s">
        <v>134</v>
      </c>
      <c r="AB16" s="14">
        <f t="shared" ref="AB16:AG16" si="25">$B$16/6</f>
        <v>33.333333333333336</v>
      </c>
      <c r="AC16" s="14">
        <f t="shared" si="25"/>
        <v>33.333333333333336</v>
      </c>
      <c r="AD16" s="14">
        <f t="shared" si="25"/>
        <v>33.333333333333336</v>
      </c>
      <c r="AE16" s="14">
        <f t="shared" si="25"/>
        <v>33.333333333333336</v>
      </c>
      <c r="AF16" s="14">
        <f t="shared" si="25"/>
        <v>33.333333333333336</v>
      </c>
      <c r="AG16" s="14">
        <f t="shared" si="25"/>
        <v>33.333333333333336</v>
      </c>
      <c r="AH16" s="14">
        <f t="shared" si="1"/>
        <v>4426.333333333333</v>
      </c>
      <c r="AN16" s="14">
        <f t="shared" si="2"/>
        <v>2638.8333333333335</v>
      </c>
      <c r="AT16" s="14">
        <f t="shared" si="3"/>
        <v>2821.6666666666665</v>
      </c>
      <c r="AZ16" s="14">
        <f t="shared" si="4"/>
        <v>3324.3333333333335</v>
      </c>
      <c r="BF16" s="14">
        <f t="shared" si="5"/>
        <v>94.666666666666671</v>
      </c>
      <c r="BL16" s="14">
        <f t="shared" si="6"/>
        <v>955</v>
      </c>
      <c r="BR16" s="14">
        <f t="shared" si="7"/>
        <v>1276.3333333333333</v>
      </c>
      <c r="BX16" s="14">
        <f t="shared" si="8"/>
        <v>65.166666666666671</v>
      </c>
      <c r="CD16" s="14">
        <f t="shared" si="9"/>
        <v>41.833333333333336</v>
      </c>
      <c r="CJ16" s="14">
        <f t="shared" si="10"/>
        <v>12.5</v>
      </c>
      <c r="CP16" s="14">
        <f t="shared" si="11"/>
        <v>364.5</v>
      </c>
    </row>
    <row r="17" spans="1:99">
      <c r="A17" s="43" t="s">
        <v>135</v>
      </c>
      <c r="B17" s="15">
        <v>3374</v>
      </c>
      <c r="C17" s="15">
        <v>10066</v>
      </c>
      <c r="D17" s="15">
        <v>9418</v>
      </c>
      <c r="E17" s="15">
        <v>3961</v>
      </c>
      <c r="F17" s="15">
        <v>1721</v>
      </c>
      <c r="G17" s="15">
        <v>4718</v>
      </c>
      <c r="H17" s="15">
        <v>3906</v>
      </c>
      <c r="I17" s="15">
        <v>5628</v>
      </c>
      <c r="J17" s="15">
        <v>3624</v>
      </c>
      <c r="K17" s="15">
        <v>4658</v>
      </c>
      <c r="L17" s="15">
        <v>2111</v>
      </c>
      <c r="M17" s="15">
        <v>3005</v>
      </c>
      <c r="N17">
        <v>3</v>
      </c>
      <c r="O17" s="68">
        <f t="shared" si="12"/>
        <v>4682.5</v>
      </c>
      <c r="P17" s="68">
        <f t="shared" si="13"/>
        <v>2601.6790557428312</v>
      </c>
      <c r="AA17" s="43" t="s">
        <v>135</v>
      </c>
      <c r="AB17" s="14">
        <f t="shared" ref="AB17:AG17" si="26">$B$17/6</f>
        <v>562.33333333333337</v>
      </c>
      <c r="AC17" s="14">
        <f t="shared" si="26"/>
        <v>562.33333333333337</v>
      </c>
      <c r="AD17" s="14">
        <f t="shared" si="26"/>
        <v>562.33333333333337</v>
      </c>
      <c r="AE17" s="14">
        <f t="shared" si="26"/>
        <v>562.33333333333337</v>
      </c>
      <c r="AF17" s="14">
        <f t="shared" si="26"/>
        <v>562.33333333333337</v>
      </c>
      <c r="AG17" s="14">
        <f t="shared" si="26"/>
        <v>562.33333333333337</v>
      </c>
      <c r="AH17" s="14">
        <f t="shared" si="1"/>
        <v>1677.6666666666667</v>
      </c>
      <c r="AN17" s="14">
        <f t="shared" si="2"/>
        <v>1569.6666666666667</v>
      </c>
      <c r="AT17" s="14">
        <f t="shared" si="3"/>
        <v>660.16666666666663</v>
      </c>
      <c r="AZ17" s="14">
        <f t="shared" si="4"/>
        <v>286.83333333333331</v>
      </c>
      <c r="BF17" s="14">
        <f t="shared" si="5"/>
        <v>786.33333333333337</v>
      </c>
      <c r="BL17" s="14">
        <f t="shared" si="6"/>
        <v>651</v>
      </c>
      <c r="BR17" s="14">
        <f t="shared" si="7"/>
        <v>938</v>
      </c>
      <c r="BX17" s="14">
        <f t="shared" si="8"/>
        <v>604</v>
      </c>
      <c r="CD17" s="14">
        <f t="shared" si="9"/>
        <v>776.33333333333337</v>
      </c>
      <c r="CJ17" s="14">
        <f t="shared" si="10"/>
        <v>351.83333333333331</v>
      </c>
      <c r="CP17" s="14">
        <f t="shared" si="11"/>
        <v>500.83333333333331</v>
      </c>
    </row>
    <row r="18" spans="1:99">
      <c r="A18" s="43" t="s">
        <v>136</v>
      </c>
      <c r="B18" s="15">
        <v>2392</v>
      </c>
      <c r="C18" s="15">
        <v>6319</v>
      </c>
      <c r="D18" s="15">
        <v>35995</v>
      </c>
      <c r="E18" s="15">
        <v>19330</v>
      </c>
      <c r="F18" s="15">
        <v>7032</v>
      </c>
      <c r="G18" s="15">
        <v>7367</v>
      </c>
      <c r="H18" s="15">
        <v>10012</v>
      </c>
      <c r="I18" s="15">
        <v>7871</v>
      </c>
      <c r="J18" s="15">
        <v>2708</v>
      </c>
      <c r="K18" s="15">
        <v>1321</v>
      </c>
      <c r="L18" s="15">
        <v>1999</v>
      </c>
      <c r="M18" s="14">
        <v>865</v>
      </c>
      <c r="N18">
        <v>3</v>
      </c>
      <c r="O18" s="68">
        <f t="shared" si="12"/>
        <v>8600.9166666666661</v>
      </c>
      <c r="P18" s="68">
        <f t="shared" si="13"/>
        <v>10031.623492810879</v>
      </c>
      <c r="AA18" s="43" t="s">
        <v>136</v>
      </c>
      <c r="AB18" s="14">
        <f t="shared" ref="AB18:AG18" si="27">$B$18/6</f>
        <v>398.66666666666669</v>
      </c>
      <c r="AC18" s="14">
        <f t="shared" si="27"/>
        <v>398.66666666666669</v>
      </c>
      <c r="AD18" s="14">
        <f t="shared" si="27"/>
        <v>398.66666666666669</v>
      </c>
      <c r="AE18" s="14">
        <f t="shared" si="27"/>
        <v>398.66666666666669</v>
      </c>
      <c r="AF18" s="14">
        <f t="shared" si="27"/>
        <v>398.66666666666669</v>
      </c>
      <c r="AG18" s="14">
        <f t="shared" si="27"/>
        <v>398.66666666666669</v>
      </c>
      <c r="AH18" s="14">
        <f t="shared" si="1"/>
        <v>1053.1666666666667</v>
      </c>
      <c r="AN18" s="14">
        <f t="shared" si="2"/>
        <v>5999.166666666667</v>
      </c>
      <c r="AT18" s="14">
        <f t="shared" si="3"/>
        <v>3221.6666666666665</v>
      </c>
      <c r="AZ18" s="14">
        <f t="shared" si="4"/>
        <v>1172</v>
      </c>
      <c r="BF18" s="14">
        <f t="shared" si="5"/>
        <v>1227.8333333333333</v>
      </c>
      <c r="BL18" s="14">
        <f t="shared" si="6"/>
        <v>1668.6666666666667</v>
      </c>
      <c r="BR18" s="14">
        <f t="shared" si="7"/>
        <v>1311.8333333333333</v>
      </c>
      <c r="BX18" s="14">
        <f t="shared" si="8"/>
        <v>451.33333333333331</v>
      </c>
      <c r="CD18" s="14">
        <f t="shared" si="9"/>
        <v>220.16666666666666</v>
      </c>
      <c r="CJ18" s="14">
        <f t="shared" si="10"/>
        <v>333.16666666666669</v>
      </c>
      <c r="CP18" s="14">
        <f t="shared" si="11"/>
        <v>144.16666666666666</v>
      </c>
    </row>
    <row r="19" spans="1:99">
      <c r="A19" s="43" t="s">
        <v>137</v>
      </c>
      <c r="B19" s="15">
        <v>1475</v>
      </c>
      <c r="C19" s="15">
        <v>3192</v>
      </c>
      <c r="D19" s="15">
        <v>2386</v>
      </c>
      <c r="E19" s="14">
        <v>763</v>
      </c>
      <c r="F19" s="15">
        <v>1006</v>
      </c>
      <c r="G19" s="15">
        <v>2773</v>
      </c>
      <c r="H19" s="15">
        <v>3805</v>
      </c>
      <c r="I19" s="15">
        <v>2923</v>
      </c>
      <c r="J19" s="15">
        <v>2833</v>
      </c>
      <c r="K19" s="15">
        <v>2929</v>
      </c>
      <c r="L19" s="14">
        <v>555</v>
      </c>
      <c r="M19" s="14">
        <v>770</v>
      </c>
      <c r="N19">
        <v>5</v>
      </c>
      <c r="O19" s="68">
        <f t="shared" si="12"/>
        <v>2117.5</v>
      </c>
      <c r="P19" s="68">
        <f t="shared" si="13"/>
        <v>1130.7018335368687</v>
      </c>
      <c r="AA19" s="43" t="s">
        <v>137</v>
      </c>
      <c r="AB19" s="14">
        <f t="shared" ref="AB19:AG19" si="28">$B$19/6</f>
        <v>245.83333333333334</v>
      </c>
      <c r="AC19" s="14">
        <f t="shared" si="28"/>
        <v>245.83333333333334</v>
      </c>
      <c r="AD19" s="14">
        <f t="shared" si="28"/>
        <v>245.83333333333334</v>
      </c>
      <c r="AE19" s="14">
        <f t="shared" si="28"/>
        <v>245.83333333333334</v>
      </c>
      <c r="AF19" s="14">
        <f t="shared" si="28"/>
        <v>245.83333333333334</v>
      </c>
      <c r="AG19" s="14">
        <f t="shared" si="28"/>
        <v>245.83333333333334</v>
      </c>
      <c r="AH19" s="14">
        <f t="shared" si="1"/>
        <v>532</v>
      </c>
      <c r="AN19" s="14">
        <f t="shared" si="2"/>
        <v>397.66666666666669</v>
      </c>
      <c r="AT19" s="14">
        <f t="shared" si="3"/>
        <v>127.16666666666667</v>
      </c>
      <c r="AZ19" s="14">
        <f t="shared" si="4"/>
        <v>167.66666666666666</v>
      </c>
      <c r="BF19" s="14">
        <f t="shared" si="5"/>
        <v>462.16666666666669</v>
      </c>
      <c r="BL19" s="14">
        <f t="shared" si="6"/>
        <v>634.16666666666663</v>
      </c>
      <c r="BR19" s="14">
        <f t="shared" si="7"/>
        <v>487.16666666666669</v>
      </c>
      <c r="BX19" s="14">
        <f t="shared" si="8"/>
        <v>472.16666666666669</v>
      </c>
      <c r="CD19" s="14">
        <f t="shared" si="9"/>
        <v>488.16666666666669</v>
      </c>
      <c r="CJ19" s="14">
        <f t="shared" si="10"/>
        <v>92.5</v>
      </c>
      <c r="CP19" s="14">
        <f t="shared" si="11"/>
        <v>128.33333333333334</v>
      </c>
    </row>
    <row r="20" spans="1:99">
      <c r="A20" s="43" t="s">
        <v>138</v>
      </c>
      <c r="B20" s="15">
        <v>4726</v>
      </c>
      <c r="C20" s="15">
        <v>8595</v>
      </c>
      <c r="D20" s="15">
        <v>7472</v>
      </c>
      <c r="E20" s="15">
        <v>3978</v>
      </c>
      <c r="F20" s="15">
        <v>3761</v>
      </c>
      <c r="G20" s="15">
        <v>4261</v>
      </c>
      <c r="H20" s="15">
        <v>5625</v>
      </c>
      <c r="I20" s="15">
        <v>4301</v>
      </c>
      <c r="J20" s="15">
        <v>5007</v>
      </c>
      <c r="K20" s="15">
        <v>2807</v>
      </c>
      <c r="L20" s="15">
        <v>3016</v>
      </c>
      <c r="M20" s="15">
        <v>2708</v>
      </c>
      <c r="N20">
        <v>3</v>
      </c>
      <c r="O20" s="68">
        <f t="shared" si="12"/>
        <v>4688.083333333333</v>
      </c>
      <c r="P20" s="68">
        <f t="shared" si="13"/>
        <v>1807.7145520007164</v>
      </c>
      <c r="AA20" s="43" t="s">
        <v>138</v>
      </c>
      <c r="AB20" s="14">
        <f t="shared" ref="AB20:AG20" si="29">$B$20/6</f>
        <v>787.66666666666663</v>
      </c>
      <c r="AC20" s="14">
        <f t="shared" si="29"/>
        <v>787.66666666666663</v>
      </c>
      <c r="AD20" s="14">
        <f t="shared" si="29"/>
        <v>787.66666666666663</v>
      </c>
      <c r="AE20" s="14">
        <f t="shared" si="29"/>
        <v>787.66666666666663</v>
      </c>
      <c r="AF20" s="14">
        <f t="shared" si="29"/>
        <v>787.66666666666663</v>
      </c>
      <c r="AG20" s="14">
        <f t="shared" si="29"/>
        <v>787.66666666666663</v>
      </c>
      <c r="AH20" s="14">
        <f t="shared" si="1"/>
        <v>1432.5</v>
      </c>
      <c r="AN20" s="14">
        <f t="shared" si="2"/>
        <v>1245.3333333333333</v>
      </c>
      <c r="AT20" s="14">
        <f t="shared" si="3"/>
        <v>663</v>
      </c>
      <c r="AZ20" s="14">
        <f t="shared" si="4"/>
        <v>626.83333333333337</v>
      </c>
      <c r="BF20" s="14">
        <f t="shared" si="5"/>
        <v>710.16666666666663</v>
      </c>
      <c r="BL20" s="14">
        <f t="shared" si="6"/>
        <v>937.5</v>
      </c>
      <c r="BR20" s="14">
        <f t="shared" si="7"/>
        <v>716.83333333333337</v>
      </c>
      <c r="BX20" s="14">
        <f t="shared" si="8"/>
        <v>834.5</v>
      </c>
      <c r="CD20" s="14">
        <f t="shared" si="9"/>
        <v>467.83333333333331</v>
      </c>
      <c r="CJ20" s="14">
        <f t="shared" si="10"/>
        <v>502.66666666666669</v>
      </c>
      <c r="CP20" s="14">
        <f t="shared" si="11"/>
        <v>451.33333333333331</v>
      </c>
    </row>
    <row r="21" spans="1:99">
      <c r="A21" s="43" t="s">
        <v>139</v>
      </c>
      <c r="B21" s="15">
        <v>2195</v>
      </c>
      <c r="C21" s="15">
        <v>4584</v>
      </c>
      <c r="D21" s="15">
        <v>4620</v>
      </c>
      <c r="E21" s="15">
        <v>2817</v>
      </c>
      <c r="F21" s="15">
        <v>1042</v>
      </c>
      <c r="G21" s="15">
        <v>2446</v>
      </c>
      <c r="H21" s="15">
        <v>3095</v>
      </c>
      <c r="I21" s="15">
        <v>2435</v>
      </c>
      <c r="J21" s="15">
        <v>2286</v>
      </c>
      <c r="K21" s="15">
        <v>2437</v>
      </c>
      <c r="L21" s="15">
        <v>1843</v>
      </c>
      <c r="M21" s="15">
        <v>1865</v>
      </c>
      <c r="N21">
        <v>3</v>
      </c>
      <c r="O21" s="68">
        <f t="shared" si="12"/>
        <v>2638.75</v>
      </c>
      <c r="P21" s="68">
        <f t="shared" si="13"/>
        <v>1051.9039123936609</v>
      </c>
      <c r="AA21" s="43" t="s">
        <v>139</v>
      </c>
      <c r="AB21" s="14">
        <f t="shared" ref="AB21:AG21" si="30">$B$21/6</f>
        <v>365.83333333333331</v>
      </c>
      <c r="AC21" s="14">
        <f t="shared" si="30"/>
        <v>365.83333333333331</v>
      </c>
      <c r="AD21" s="14">
        <f t="shared" si="30"/>
        <v>365.83333333333331</v>
      </c>
      <c r="AE21" s="14">
        <f t="shared" si="30"/>
        <v>365.83333333333331</v>
      </c>
      <c r="AF21" s="14">
        <f t="shared" si="30"/>
        <v>365.83333333333331</v>
      </c>
      <c r="AG21" s="14">
        <f t="shared" si="30"/>
        <v>365.83333333333331</v>
      </c>
      <c r="AH21" s="14">
        <f t="shared" si="1"/>
        <v>764</v>
      </c>
      <c r="AN21" s="14">
        <f t="shared" si="2"/>
        <v>770</v>
      </c>
      <c r="AT21" s="14">
        <f t="shared" si="3"/>
        <v>469.5</v>
      </c>
      <c r="AZ21" s="14">
        <f t="shared" si="4"/>
        <v>173.66666666666666</v>
      </c>
      <c r="BF21" s="14">
        <f t="shared" si="5"/>
        <v>407.66666666666669</v>
      </c>
      <c r="BL21" s="14">
        <f t="shared" si="6"/>
        <v>515.83333333333337</v>
      </c>
      <c r="BR21" s="14">
        <f t="shared" si="7"/>
        <v>405.83333333333331</v>
      </c>
      <c r="BX21" s="14">
        <f t="shared" si="8"/>
        <v>381</v>
      </c>
      <c r="CD21" s="14">
        <f t="shared" si="9"/>
        <v>406.16666666666669</v>
      </c>
      <c r="CJ21" s="14">
        <f t="shared" si="10"/>
        <v>307.16666666666669</v>
      </c>
      <c r="CP21" s="14">
        <f t="shared" si="11"/>
        <v>310.83333333333331</v>
      </c>
    </row>
    <row r="22" spans="1:99">
      <c r="A22" s="43" t="s">
        <v>140</v>
      </c>
      <c r="B22" s="15">
        <v>9571</v>
      </c>
      <c r="C22" s="15">
        <v>17742</v>
      </c>
      <c r="D22" s="15">
        <v>15000</v>
      </c>
      <c r="E22" s="15">
        <v>9131</v>
      </c>
      <c r="F22" s="15">
        <v>1597</v>
      </c>
      <c r="G22" s="15">
        <v>7877</v>
      </c>
      <c r="H22" s="15">
        <v>10624</v>
      </c>
      <c r="I22" s="15">
        <v>9420</v>
      </c>
      <c r="J22" s="15">
        <v>3468</v>
      </c>
      <c r="K22" s="15">
        <v>1448</v>
      </c>
      <c r="L22" s="14">
        <v>191</v>
      </c>
      <c r="M22" s="14">
        <v>305</v>
      </c>
      <c r="N22">
        <v>3</v>
      </c>
      <c r="O22" s="68">
        <f t="shared" si="12"/>
        <v>7197.833333333333</v>
      </c>
      <c r="P22" s="68">
        <f t="shared" si="13"/>
        <v>5827.1204308089864</v>
      </c>
      <c r="AA22" s="43" t="s">
        <v>140</v>
      </c>
      <c r="AB22" s="14">
        <f t="shared" ref="AB22:AG22" si="31">$B$22/6</f>
        <v>1595.1666666666667</v>
      </c>
      <c r="AC22" s="14">
        <f t="shared" si="31"/>
        <v>1595.1666666666667</v>
      </c>
      <c r="AD22" s="14">
        <f t="shared" si="31"/>
        <v>1595.1666666666667</v>
      </c>
      <c r="AE22" s="14">
        <f t="shared" si="31"/>
        <v>1595.1666666666667</v>
      </c>
      <c r="AF22" s="14">
        <f t="shared" si="31"/>
        <v>1595.1666666666667</v>
      </c>
      <c r="AG22" s="14">
        <f t="shared" si="31"/>
        <v>1595.1666666666667</v>
      </c>
      <c r="AH22" s="14">
        <f t="shared" si="1"/>
        <v>2957</v>
      </c>
      <c r="AN22" s="14">
        <f t="shared" si="2"/>
        <v>2500</v>
      </c>
      <c r="AT22" s="14">
        <f t="shared" si="3"/>
        <v>1521.8333333333333</v>
      </c>
      <c r="AZ22" s="14">
        <f t="shared" si="4"/>
        <v>266.16666666666669</v>
      </c>
      <c r="BF22" s="14">
        <f t="shared" si="5"/>
        <v>1312.8333333333333</v>
      </c>
      <c r="BL22" s="14">
        <f t="shared" si="6"/>
        <v>1770.6666666666667</v>
      </c>
      <c r="BR22" s="14">
        <f t="shared" si="7"/>
        <v>1570</v>
      </c>
      <c r="BX22" s="14">
        <f t="shared" si="8"/>
        <v>578</v>
      </c>
      <c r="CD22" s="14">
        <f t="shared" si="9"/>
        <v>241.33333333333334</v>
      </c>
      <c r="CJ22" s="14">
        <f t="shared" si="10"/>
        <v>31.833333333333332</v>
      </c>
      <c r="CP22" s="14">
        <f t="shared" si="11"/>
        <v>50.833333333333336</v>
      </c>
    </row>
    <row r="23" spans="1:99">
      <c r="A23" s="43" t="s">
        <v>141</v>
      </c>
      <c r="B23" s="15">
        <v>3010</v>
      </c>
      <c r="C23" s="15">
        <v>3261</v>
      </c>
      <c r="D23" s="15">
        <v>5050</v>
      </c>
      <c r="E23" s="15">
        <v>6421</v>
      </c>
      <c r="F23" s="15">
        <v>5051</v>
      </c>
      <c r="G23" s="15">
        <v>3286</v>
      </c>
      <c r="H23" s="15">
        <v>4030</v>
      </c>
      <c r="I23" s="15">
        <v>4224</v>
      </c>
      <c r="J23" s="15">
        <v>4187</v>
      </c>
      <c r="K23" s="15">
        <v>2198</v>
      </c>
      <c r="L23" s="14">
        <v>236</v>
      </c>
      <c r="M23" s="14">
        <v>1</v>
      </c>
      <c r="N23">
        <v>3</v>
      </c>
      <c r="O23" s="68">
        <f t="shared" si="12"/>
        <v>3412.9166666666665</v>
      </c>
      <c r="P23" s="68">
        <f t="shared" si="13"/>
        <v>1894.0409642461336</v>
      </c>
      <c r="AA23" s="43" t="s">
        <v>141</v>
      </c>
      <c r="AB23" s="14">
        <f t="shared" ref="AB23:AG23" si="32">$B$23/6</f>
        <v>501.66666666666669</v>
      </c>
      <c r="AC23" s="14">
        <f t="shared" si="32"/>
        <v>501.66666666666669</v>
      </c>
      <c r="AD23" s="14">
        <f t="shared" si="32"/>
        <v>501.66666666666669</v>
      </c>
      <c r="AE23" s="14">
        <f t="shared" si="32"/>
        <v>501.66666666666669</v>
      </c>
      <c r="AF23" s="14">
        <f t="shared" si="32"/>
        <v>501.66666666666669</v>
      </c>
      <c r="AG23" s="14">
        <f t="shared" si="32"/>
        <v>501.66666666666669</v>
      </c>
      <c r="AH23" s="14">
        <f t="shared" si="1"/>
        <v>543.5</v>
      </c>
      <c r="AN23" s="14">
        <f t="shared" si="2"/>
        <v>841.66666666666663</v>
      </c>
      <c r="AT23" s="14">
        <f t="shared" si="3"/>
        <v>1070.1666666666667</v>
      </c>
      <c r="AZ23" s="14">
        <f t="shared" si="4"/>
        <v>841.83333333333337</v>
      </c>
      <c r="BF23" s="14">
        <f t="shared" si="5"/>
        <v>547.66666666666663</v>
      </c>
      <c r="BL23" s="14">
        <f t="shared" si="6"/>
        <v>671.66666666666663</v>
      </c>
      <c r="BR23" s="14">
        <f t="shared" si="7"/>
        <v>704</v>
      </c>
      <c r="BX23" s="14">
        <f t="shared" si="8"/>
        <v>697.83333333333337</v>
      </c>
      <c r="CD23" s="14">
        <f t="shared" si="9"/>
        <v>366.33333333333331</v>
      </c>
      <c r="CJ23" s="14">
        <f t="shared" si="10"/>
        <v>39.333333333333336</v>
      </c>
      <c r="CP23" s="14">
        <f t="shared" si="11"/>
        <v>0.16666666666666666</v>
      </c>
    </row>
    <row r="24" spans="1:99">
      <c r="A24" s="43" t="s">
        <v>142</v>
      </c>
      <c r="B24" s="15">
        <v>1550</v>
      </c>
      <c r="C24" s="15">
        <v>5992</v>
      </c>
      <c r="D24" s="15">
        <v>10835</v>
      </c>
      <c r="E24" s="15">
        <v>9136</v>
      </c>
      <c r="F24" s="15">
        <v>3712</v>
      </c>
      <c r="G24" s="15">
        <v>4410</v>
      </c>
      <c r="H24" s="15">
        <v>6128</v>
      </c>
      <c r="I24" s="15">
        <v>5134</v>
      </c>
      <c r="J24" s="15">
        <v>4456</v>
      </c>
      <c r="K24" s="15">
        <v>4074</v>
      </c>
      <c r="L24" s="15">
        <v>3482</v>
      </c>
      <c r="M24" s="15">
        <v>3215</v>
      </c>
      <c r="N24">
        <v>3</v>
      </c>
      <c r="O24" s="68">
        <f t="shared" si="12"/>
        <v>5177</v>
      </c>
      <c r="P24" s="68">
        <f t="shared" si="13"/>
        <v>2586.7790080259342</v>
      </c>
      <c r="AA24" s="43" t="s">
        <v>142</v>
      </c>
      <c r="AB24" s="14">
        <f t="shared" ref="AB24:AG24" si="33">$B$24/6</f>
        <v>258.33333333333331</v>
      </c>
      <c r="AC24" s="14">
        <f t="shared" si="33"/>
        <v>258.33333333333331</v>
      </c>
      <c r="AD24" s="14">
        <f t="shared" si="33"/>
        <v>258.33333333333331</v>
      </c>
      <c r="AE24" s="14">
        <f t="shared" si="33"/>
        <v>258.33333333333331</v>
      </c>
      <c r="AF24" s="14">
        <f t="shared" si="33"/>
        <v>258.33333333333331</v>
      </c>
      <c r="AG24" s="14">
        <f t="shared" si="33"/>
        <v>258.33333333333331</v>
      </c>
      <c r="AH24" s="14">
        <f t="shared" si="1"/>
        <v>998.66666666666663</v>
      </c>
      <c r="AN24" s="14">
        <f t="shared" si="2"/>
        <v>1805.8333333333333</v>
      </c>
      <c r="AT24" s="14">
        <f t="shared" si="3"/>
        <v>1522.6666666666667</v>
      </c>
      <c r="AZ24" s="14">
        <f t="shared" si="4"/>
        <v>618.66666666666663</v>
      </c>
      <c r="BF24" s="14">
        <f t="shared" si="5"/>
        <v>735</v>
      </c>
      <c r="BL24" s="14">
        <f t="shared" si="6"/>
        <v>1021.3333333333334</v>
      </c>
      <c r="BR24" s="14">
        <f t="shared" si="7"/>
        <v>855.66666666666663</v>
      </c>
      <c r="BX24" s="14">
        <f t="shared" si="8"/>
        <v>742.66666666666663</v>
      </c>
      <c r="CD24" s="14">
        <f t="shared" si="9"/>
        <v>679</v>
      </c>
      <c r="CJ24" s="14">
        <f t="shared" si="10"/>
        <v>580.33333333333337</v>
      </c>
      <c r="CP24" s="14">
        <f t="shared" si="11"/>
        <v>535.83333333333337</v>
      </c>
    </row>
    <row r="25" spans="1:99">
      <c r="A25" s="62" t="s">
        <v>144</v>
      </c>
      <c r="B25" s="63">
        <f>SUM(B4:B24)</f>
        <v>78307</v>
      </c>
      <c r="C25" s="63">
        <f t="shared" ref="C25:M25" si="34">SUM(C4:C24)</f>
        <v>191507</v>
      </c>
      <c r="D25" s="63">
        <f t="shared" si="34"/>
        <v>253979</v>
      </c>
      <c r="E25" s="63">
        <f t="shared" si="34"/>
        <v>199991</v>
      </c>
      <c r="F25" s="63">
        <f t="shared" si="34"/>
        <v>74052</v>
      </c>
      <c r="G25" s="63">
        <f t="shared" si="34"/>
        <v>127736</v>
      </c>
      <c r="H25" s="63">
        <f t="shared" si="34"/>
        <v>159539</v>
      </c>
      <c r="I25" s="63">
        <f t="shared" si="34"/>
        <v>152416</v>
      </c>
      <c r="J25" s="63">
        <f t="shared" si="34"/>
        <v>125107</v>
      </c>
      <c r="K25" s="63">
        <f t="shared" si="34"/>
        <v>105844</v>
      </c>
      <c r="L25" s="63">
        <f t="shared" si="34"/>
        <v>54121</v>
      </c>
      <c r="M25" s="63">
        <f t="shared" si="34"/>
        <v>41545</v>
      </c>
      <c r="N25">
        <v>7</v>
      </c>
      <c r="O25" s="68">
        <f t="shared" si="12"/>
        <v>130345.33333333333</v>
      </c>
      <c r="P25" s="68">
        <f t="shared" si="13"/>
        <v>64260.178667851847</v>
      </c>
      <c r="AA25" s="62" t="s">
        <v>144</v>
      </c>
      <c r="AB25" s="63">
        <f t="shared" ref="AB25:AG25" si="35">SUM($AB$4:$AB$24)</f>
        <v>13051.166666666668</v>
      </c>
      <c r="AC25" s="63">
        <f t="shared" si="35"/>
        <v>13051.166666666668</v>
      </c>
      <c r="AD25" s="63">
        <f t="shared" si="35"/>
        <v>13051.166666666668</v>
      </c>
      <c r="AE25" s="63">
        <f t="shared" si="35"/>
        <v>13051.166666666668</v>
      </c>
      <c r="AF25" s="63">
        <f t="shared" si="35"/>
        <v>13051.166666666668</v>
      </c>
      <c r="AG25" s="63">
        <f t="shared" si="35"/>
        <v>13051.166666666668</v>
      </c>
      <c r="AH25" s="63">
        <f t="shared" ref="AH25:AM25" si="36">SUM($AH$4:$AH$24)</f>
        <v>31917.833333333336</v>
      </c>
      <c r="AI25" s="63">
        <f t="shared" si="36"/>
        <v>31917.833333333336</v>
      </c>
      <c r="AJ25" s="63">
        <f t="shared" si="36"/>
        <v>31917.833333333336</v>
      </c>
      <c r="AK25" s="63">
        <f t="shared" si="36"/>
        <v>31917.833333333336</v>
      </c>
      <c r="AL25" s="63">
        <f t="shared" si="36"/>
        <v>31917.833333333336</v>
      </c>
      <c r="AM25" s="63">
        <f t="shared" si="36"/>
        <v>31917.833333333336</v>
      </c>
      <c r="AN25" s="63">
        <f t="shared" ref="AN25:AS25" si="37">SUM($AN$4:$AN$24)</f>
        <v>42329.833333333336</v>
      </c>
      <c r="AO25" s="63">
        <f t="shared" si="37"/>
        <v>42329.833333333336</v>
      </c>
      <c r="AP25" s="63">
        <f t="shared" si="37"/>
        <v>42329.833333333336</v>
      </c>
      <c r="AQ25" s="63">
        <f t="shared" si="37"/>
        <v>42329.833333333336</v>
      </c>
      <c r="AR25" s="63">
        <f t="shared" si="37"/>
        <v>42329.833333333336</v>
      </c>
      <c r="AS25" s="63">
        <f t="shared" si="37"/>
        <v>42329.833333333336</v>
      </c>
      <c r="AT25" s="63">
        <f t="shared" ref="AT25:AY25" si="38">SUM($AT$4:$AT$24)</f>
        <v>33331.833333333343</v>
      </c>
      <c r="AU25" s="63">
        <f t="shared" si="38"/>
        <v>33331.833333333343</v>
      </c>
      <c r="AV25" s="63">
        <f t="shared" si="38"/>
        <v>33331.833333333343</v>
      </c>
      <c r="AW25" s="63">
        <f t="shared" si="38"/>
        <v>33331.833333333343</v>
      </c>
      <c r="AX25" s="63">
        <f t="shared" si="38"/>
        <v>33331.833333333343</v>
      </c>
      <c r="AY25" s="63">
        <f t="shared" si="38"/>
        <v>33331.833333333343</v>
      </c>
      <c r="AZ25" s="63">
        <f t="shared" ref="AZ25:BE25" si="39">SUM($AZ$4:$AZ$24)</f>
        <v>12342</v>
      </c>
      <c r="BA25" s="63">
        <f t="shared" si="39"/>
        <v>12342</v>
      </c>
      <c r="BB25" s="63">
        <f t="shared" si="39"/>
        <v>12342</v>
      </c>
      <c r="BC25" s="63">
        <f t="shared" si="39"/>
        <v>12342</v>
      </c>
      <c r="BD25" s="63">
        <f t="shared" si="39"/>
        <v>12342</v>
      </c>
      <c r="BE25" s="63">
        <f t="shared" si="39"/>
        <v>12342</v>
      </c>
      <c r="BF25" s="63">
        <f t="shared" ref="BF25:BK25" si="40">SUM($BF$4:$BF$24)</f>
        <v>21289.333333333339</v>
      </c>
      <c r="BG25" s="63">
        <f t="shared" si="40"/>
        <v>21289.333333333339</v>
      </c>
      <c r="BH25" s="63">
        <f t="shared" si="40"/>
        <v>21289.333333333339</v>
      </c>
      <c r="BI25" s="63">
        <f t="shared" si="40"/>
        <v>21289.333333333339</v>
      </c>
      <c r="BJ25" s="63">
        <f t="shared" si="40"/>
        <v>21289.333333333339</v>
      </c>
      <c r="BK25" s="63">
        <f t="shared" si="40"/>
        <v>21289.333333333339</v>
      </c>
      <c r="BL25" s="63">
        <f t="shared" ref="BL25:BQ25" si="41">SUM($BL$4:$BL$24)</f>
        <v>26589.833333333332</v>
      </c>
      <c r="BM25" s="63">
        <f t="shared" si="41"/>
        <v>26589.833333333332</v>
      </c>
      <c r="BN25" s="63">
        <f t="shared" si="41"/>
        <v>26589.833333333332</v>
      </c>
      <c r="BO25" s="63">
        <f t="shared" si="41"/>
        <v>26589.833333333332</v>
      </c>
      <c r="BP25" s="63">
        <f t="shared" si="41"/>
        <v>26589.833333333332</v>
      </c>
      <c r="BQ25" s="63">
        <f t="shared" si="41"/>
        <v>26589.833333333332</v>
      </c>
      <c r="BR25" s="63">
        <f t="shared" ref="BR25:BW25" si="42">SUM($BR$4:$BR$24)</f>
        <v>25402.666666666664</v>
      </c>
      <c r="BS25" s="63">
        <f t="shared" si="42"/>
        <v>25402.666666666664</v>
      </c>
      <c r="BT25" s="63">
        <f t="shared" si="42"/>
        <v>25402.666666666664</v>
      </c>
      <c r="BU25" s="63">
        <f t="shared" si="42"/>
        <v>25402.666666666664</v>
      </c>
      <c r="BV25" s="63">
        <f t="shared" si="42"/>
        <v>25402.666666666664</v>
      </c>
      <c r="BW25" s="63">
        <f t="shared" si="42"/>
        <v>25402.666666666664</v>
      </c>
      <c r="BX25" s="63">
        <f t="shared" ref="BX25:CC25" si="43">SUM($BX$4:$BX$24)</f>
        <v>20851.166666666664</v>
      </c>
      <c r="BY25" s="63">
        <f t="shared" si="43"/>
        <v>20851.166666666664</v>
      </c>
      <c r="BZ25" s="63">
        <f t="shared" si="43"/>
        <v>20851.166666666664</v>
      </c>
      <c r="CA25" s="63">
        <f t="shared" si="43"/>
        <v>20851.166666666664</v>
      </c>
      <c r="CB25" s="63">
        <f t="shared" si="43"/>
        <v>20851.166666666664</v>
      </c>
      <c r="CC25" s="63">
        <f t="shared" si="43"/>
        <v>20851.166666666664</v>
      </c>
      <c r="CD25" s="63">
        <f t="shared" ref="CD25:CI25" si="44">SUM($CD$4:$CD$24)</f>
        <v>17640.666666666668</v>
      </c>
      <c r="CE25" s="63">
        <f t="shared" si="44"/>
        <v>17640.666666666668</v>
      </c>
      <c r="CF25" s="63">
        <f t="shared" si="44"/>
        <v>17640.666666666668</v>
      </c>
      <c r="CG25" s="63">
        <f t="shared" si="44"/>
        <v>17640.666666666668</v>
      </c>
      <c r="CH25" s="63">
        <f t="shared" si="44"/>
        <v>17640.666666666668</v>
      </c>
      <c r="CI25" s="63">
        <f t="shared" si="44"/>
        <v>17640.666666666668</v>
      </c>
      <c r="CJ25" s="63">
        <f t="shared" ref="CJ25:CO25" si="45">SUM($CJ$4:$CJ$24)</f>
        <v>9020.1666666666679</v>
      </c>
      <c r="CK25" s="63">
        <f t="shared" si="45"/>
        <v>9020.1666666666679</v>
      </c>
      <c r="CL25" s="63">
        <f t="shared" si="45"/>
        <v>9020.1666666666679</v>
      </c>
      <c r="CM25" s="63">
        <f t="shared" si="45"/>
        <v>9020.1666666666679</v>
      </c>
      <c r="CN25" s="63">
        <f t="shared" si="45"/>
        <v>9020.1666666666679</v>
      </c>
      <c r="CO25" s="63">
        <f t="shared" si="45"/>
        <v>9020.1666666666679</v>
      </c>
      <c r="CP25" s="63">
        <f t="shared" ref="CP25:CU25" si="46">SUM($CP$4:$CP$24)</f>
        <v>6924.1666666666652</v>
      </c>
      <c r="CQ25" s="63">
        <f t="shared" si="46"/>
        <v>6924.1666666666652</v>
      </c>
      <c r="CR25" s="63">
        <f t="shared" si="46"/>
        <v>6924.1666666666652</v>
      </c>
      <c r="CS25" s="63">
        <f t="shared" si="46"/>
        <v>6924.1666666666652</v>
      </c>
      <c r="CT25" s="63">
        <f t="shared" si="46"/>
        <v>6924.1666666666652</v>
      </c>
      <c r="CU25" s="63">
        <f t="shared" si="46"/>
        <v>6924.1666666666652</v>
      </c>
    </row>
    <row r="28" spans="1:99">
      <c r="AC28" s="63">
        <f t="shared" ref="AC28:AC33" si="47">SUM($AB$4:$AB$24)</f>
        <v>13051.166666666668</v>
      </c>
    </row>
    <row r="29" spans="1:99">
      <c r="AC29" s="63">
        <f t="shared" si="47"/>
        <v>13051.166666666668</v>
      </c>
    </row>
    <row r="30" spans="1:99">
      <c r="A30" s="82" t="s">
        <v>152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4"/>
      <c r="AC30" s="63">
        <f t="shared" si="47"/>
        <v>13051.166666666668</v>
      </c>
    </row>
    <row r="31" spans="1:99">
      <c r="A31" s="54"/>
      <c r="B31" s="43" t="s">
        <v>110</v>
      </c>
      <c r="C31" s="12" t="s">
        <v>111</v>
      </c>
      <c r="D31" s="43" t="s">
        <v>112</v>
      </c>
      <c r="E31" s="12" t="s">
        <v>113</v>
      </c>
      <c r="F31" s="43" t="s">
        <v>114</v>
      </c>
      <c r="G31" s="12" t="s">
        <v>115</v>
      </c>
      <c r="H31" s="43" t="s">
        <v>116</v>
      </c>
      <c r="I31" s="13" t="s">
        <v>117</v>
      </c>
      <c r="J31" s="43" t="s">
        <v>118</v>
      </c>
      <c r="K31" s="12" t="s">
        <v>119</v>
      </c>
      <c r="L31" s="43" t="s">
        <v>120</v>
      </c>
      <c r="M31" s="12" t="s">
        <v>121</v>
      </c>
      <c r="N31" s="58" t="s">
        <v>166</v>
      </c>
      <c r="O31" s="58" t="s">
        <v>165</v>
      </c>
      <c r="P31" s="58" t="s">
        <v>167</v>
      </c>
      <c r="AC31" s="63">
        <f t="shared" si="47"/>
        <v>13051.166666666668</v>
      </c>
    </row>
    <row r="32" spans="1:99">
      <c r="A32" s="43" t="s">
        <v>122</v>
      </c>
      <c r="B32" s="70">
        <f>_xlfn.NORM.INV($R$1,$O$4/(30/($O$1+$N$4)),SQRT(($P$4*$P$4)/(30/($O$1+$N$4))))</f>
        <v>1495.2560437791049</v>
      </c>
      <c r="C32" s="14">
        <f>INT(B32)+1</f>
        <v>1496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59">
        <f>AVERAGE(B58:M58)</f>
        <v>269.75277777777779</v>
      </c>
      <c r="O32" s="59">
        <f>C32-N32</f>
        <v>1226.2472222222223</v>
      </c>
      <c r="P32">
        <f>O32*'Table 2'!Q4</f>
        <v>5446.6484418174396</v>
      </c>
      <c r="AC32" s="63">
        <f t="shared" si="47"/>
        <v>13051.166666666668</v>
      </c>
    </row>
    <row r="33" spans="1:29">
      <c r="A33" s="43" t="s">
        <v>123</v>
      </c>
      <c r="B33" s="70">
        <f t="shared" ref="B33:B52" si="48">_xlfn.NORM.INV($R$1,O5/(30/($O$1+N5)),SQRT((P5*P5)/(30/($O$1+N5))))</f>
        <v>4542.2008748713142</v>
      </c>
      <c r="C33" s="14">
        <f t="shared" ref="C33:C53" si="49">INT(B33)+1</f>
        <v>4543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59">
        <f t="shared" ref="N33:N53" si="50">AVERAGE(B59:M59)</f>
        <v>857.81111111111125</v>
      </c>
      <c r="O33" s="59">
        <f t="shared" ref="O33:O53" si="51">C33-N33</f>
        <v>3685.1888888888889</v>
      </c>
      <c r="P33">
        <f>O33*'Table 2'!Q5</f>
        <v>16439.504337050806</v>
      </c>
      <c r="AC33" s="63">
        <f t="shared" si="47"/>
        <v>13051.166666666668</v>
      </c>
    </row>
    <row r="34" spans="1:29">
      <c r="A34" s="43" t="s">
        <v>124</v>
      </c>
      <c r="B34" s="70">
        <f t="shared" si="48"/>
        <v>42381.861864455808</v>
      </c>
      <c r="C34" s="14">
        <f t="shared" si="49"/>
        <v>42382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59">
        <f t="shared" si="50"/>
        <v>8186.0527777777788</v>
      </c>
      <c r="O34" s="59">
        <f t="shared" si="51"/>
        <v>34195.947222222225</v>
      </c>
      <c r="P34">
        <f>O34*'Table 2'!Q6</f>
        <v>140358.71229486197</v>
      </c>
      <c r="AC34" s="63">
        <f t="shared" ref="AC34:AC39" si="52">SUM($AH$4:$AH$24)</f>
        <v>31917.833333333336</v>
      </c>
    </row>
    <row r="35" spans="1:29">
      <c r="A35" s="43" t="s">
        <v>125</v>
      </c>
      <c r="B35" s="70">
        <f t="shared" si="48"/>
        <v>5979.8634829557996</v>
      </c>
      <c r="C35" s="14">
        <f t="shared" si="49"/>
        <v>5980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59">
        <f t="shared" si="50"/>
        <v>1498.0777777777776</v>
      </c>
      <c r="O35" s="59">
        <f t="shared" si="51"/>
        <v>4481.9222222222224</v>
      </c>
      <c r="P35">
        <f>O35*'Table 2'!Q7</f>
        <v>33312.495993631346</v>
      </c>
      <c r="AC35" s="63">
        <f t="shared" si="52"/>
        <v>31917.833333333336</v>
      </c>
    </row>
    <row r="36" spans="1:29">
      <c r="A36" s="43" t="s">
        <v>126</v>
      </c>
      <c r="B36" s="70">
        <f t="shared" si="48"/>
        <v>4895.4203550369184</v>
      </c>
      <c r="C36" s="14">
        <f t="shared" si="49"/>
        <v>4896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59">
        <f t="shared" si="50"/>
        <v>1321.425</v>
      </c>
      <c r="O36" s="59">
        <f t="shared" si="51"/>
        <v>3574.5749999999998</v>
      </c>
      <c r="P36">
        <f>O36*'Table 2'!Q8</f>
        <v>68117.800556217713</v>
      </c>
      <c r="AC36" s="63">
        <f t="shared" si="52"/>
        <v>31917.833333333336</v>
      </c>
    </row>
    <row r="37" spans="1:29">
      <c r="A37" s="43" t="s">
        <v>127</v>
      </c>
      <c r="B37" s="70">
        <f t="shared" si="48"/>
        <v>1384.4314304200989</v>
      </c>
      <c r="C37" s="14">
        <f t="shared" si="49"/>
        <v>1385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59">
        <f t="shared" si="50"/>
        <v>227.18888888888887</v>
      </c>
      <c r="O37" s="59">
        <f t="shared" si="51"/>
        <v>1157.8111111111111</v>
      </c>
      <c r="P37">
        <f>O37*'Table 2'!Q9</f>
        <v>11338.304290768003</v>
      </c>
      <c r="AC37" s="63">
        <f t="shared" si="52"/>
        <v>31917.833333333336</v>
      </c>
    </row>
    <row r="38" spans="1:29">
      <c r="A38" s="43" t="s">
        <v>128</v>
      </c>
      <c r="B38" s="70">
        <f t="shared" si="48"/>
        <v>5443.9655952872454</v>
      </c>
      <c r="C38" s="14">
        <f t="shared" si="49"/>
        <v>5444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59">
        <f t="shared" si="50"/>
        <v>1055.0555555555557</v>
      </c>
      <c r="O38" s="59">
        <f t="shared" si="51"/>
        <v>4388.9444444444443</v>
      </c>
      <c r="P38">
        <f>O38*'Table 2'!Q10</f>
        <v>11395.401646393906</v>
      </c>
      <c r="AC38" s="63">
        <f t="shared" si="52"/>
        <v>31917.833333333336</v>
      </c>
    </row>
    <row r="39" spans="1:29">
      <c r="A39" s="43" t="s">
        <v>129</v>
      </c>
      <c r="B39" s="70">
        <f t="shared" si="48"/>
        <v>5325.9887275179271</v>
      </c>
      <c r="C39" s="14">
        <f t="shared" si="49"/>
        <v>5326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59">
        <f t="shared" si="50"/>
        <v>913.88888888888903</v>
      </c>
      <c r="O39" s="59">
        <f t="shared" si="51"/>
        <v>4412.1111111111113</v>
      </c>
      <c r="P39">
        <f>O39*'Table 2'!Q11</f>
        <v>22980.527659574473</v>
      </c>
      <c r="AC39" s="63">
        <f t="shared" si="52"/>
        <v>31917.833333333336</v>
      </c>
    </row>
    <row r="40" spans="1:29">
      <c r="A40" s="43" t="s">
        <v>130</v>
      </c>
      <c r="B40" s="70">
        <f t="shared" si="48"/>
        <v>7580.2066703937116</v>
      </c>
      <c r="C40" s="14">
        <f t="shared" si="49"/>
        <v>7581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59">
        <f t="shared" si="50"/>
        <v>1660.5749999999998</v>
      </c>
      <c r="O40" s="59">
        <f t="shared" si="51"/>
        <v>5920.4250000000002</v>
      </c>
      <c r="P40">
        <f>O40*'Table 2'!Q12</f>
        <v>14283.724628517231</v>
      </c>
      <c r="AC40" s="63">
        <f t="shared" ref="AC40:AC45" si="53">SUM($AN$4:$AN$24)</f>
        <v>42329.833333333336</v>
      </c>
    </row>
    <row r="41" spans="1:29">
      <c r="A41" s="43" t="s">
        <v>131</v>
      </c>
      <c r="B41" s="70">
        <f t="shared" si="48"/>
        <v>3709.9538177728468</v>
      </c>
      <c r="C41" s="14">
        <f t="shared" si="49"/>
        <v>3710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59">
        <f t="shared" si="50"/>
        <v>900.08333333333337</v>
      </c>
      <c r="O41" s="59">
        <f t="shared" si="51"/>
        <v>2809.9166666666665</v>
      </c>
      <c r="P41">
        <f>O41*'Table 2'!Q13</f>
        <v>4720.2229423201552</v>
      </c>
      <c r="AC41" s="63">
        <f t="shared" si="53"/>
        <v>42329.833333333336</v>
      </c>
    </row>
    <row r="42" spans="1:29">
      <c r="A42" s="43" t="s">
        <v>132</v>
      </c>
      <c r="B42" s="70">
        <f t="shared" si="48"/>
        <v>6089.40362639253</v>
      </c>
      <c r="C42" s="14">
        <f t="shared" si="49"/>
        <v>6090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59">
        <f t="shared" si="50"/>
        <v>1566.075</v>
      </c>
      <c r="O42" s="59">
        <f t="shared" si="51"/>
        <v>4523.9250000000002</v>
      </c>
      <c r="P42">
        <f>O42*'Table 2'!Q14</f>
        <v>27999.231869482624</v>
      </c>
      <c r="AC42" s="63">
        <f t="shared" si="53"/>
        <v>42329.833333333336</v>
      </c>
    </row>
    <row r="43" spans="1:29">
      <c r="A43" s="43" t="s">
        <v>133</v>
      </c>
      <c r="B43" s="70">
        <f t="shared" si="48"/>
        <v>5846.8572099819476</v>
      </c>
      <c r="C43" s="14">
        <f t="shared" si="49"/>
        <v>5847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59">
        <f t="shared" si="50"/>
        <v>1097.9500000000003</v>
      </c>
      <c r="O43" s="59">
        <f t="shared" si="51"/>
        <v>4749.0499999999993</v>
      </c>
      <c r="P43">
        <f>O43*'Table 2'!Q15</f>
        <v>26967.296992880667</v>
      </c>
      <c r="AC43" s="63">
        <f t="shared" si="53"/>
        <v>42329.833333333336</v>
      </c>
    </row>
    <row r="44" spans="1:29">
      <c r="A44" s="43" t="s">
        <v>134</v>
      </c>
      <c r="B44" s="70">
        <f t="shared" si="48"/>
        <v>15249.792623207946</v>
      </c>
      <c r="C44" s="14">
        <f t="shared" si="49"/>
        <v>15250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59">
        <f t="shared" si="50"/>
        <v>1873.0250000000003</v>
      </c>
      <c r="O44" s="59">
        <f t="shared" si="51"/>
        <v>13376.975</v>
      </c>
      <c r="P44">
        <f>O44*'Table 2'!Q16</f>
        <v>63991.508922731948</v>
      </c>
      <c r="AC44" s="63">
        <f t="shared" si="53"/>
        <v>42329.833333333336</v>
      </c>
    </row>
    <row r="45" spans="1:29">
      <c r="A45" s="43" t="s">
        <v>135</v>
      </c>
      <c r="B45" s="70">
        <f t="shared" si="48"/>
        <v>5055.1941880008344</v>
      </c>
      <c r="C45" s="14">
        <f t="shared" si="49"/>
        <v>5056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59">
        <f t="shared" si="50"/>
        <v>1092.5833333333335</v>
      </c>
      <c r="O45" s="59">
        <f t="shared" si="51"/>
        <v>3963.4166666666665</v>
      </c>
      <c r="P45">
        <f>O45*'Table 2'!Q17</f>
        <v>66038.605089873643</v>
      </c>
      <c r="AC45" s="63">
        <f t="shared" si="53"/>
        <v>42329.833333333336</v>
      </c>
    </row>
    <row r="46" spans="1:29">
      <c r="A46" s="43" t="s">
        <v>136</v>
      </c>
      <c r="B46" s="70">
        <f t="shared" si="48"/>
        <v>16340.622004144519</v>
      </c>
      <c r="C46" s="14">
        <f t="shared" si="49"/>
        <v>16341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59">
        <f t="shared" si="50"/>
        <v>2006.8805555555552</v>
      </c>
      <c r="O46" s="59">
        <f t="shared" si="51"/>
        <v>14334.119444444445</v>
      </c>
      <c r="P46">
        <f>O46*'Table 2'!Q18</f>
        <v>112360.85296463879</v>
      </c>
      <c r="AC46" s="63">
        <f t="shared" ref="AC46:AC51" si="54">SUM($AT$4:$AT$24)</f>
        <v>33331.833333333343</v>
      </c>
    </row>
    <row r="47" spans="1:29">
      <c r="A47" s="43" t="s">
        <v>137</v>
      </c>
      <c r="B47" s="70">
        <f t="shared" si="48"/>
        <v>2510.6147038919512</v>
      </c>
      <c r="C47" s="14">
        <f t="shared" si="49"/>
        <v>2511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59">
        <f t="shared" si="50"/>
        <v>494.08333333333331</v>
      </c>
      <c r="O47" s="59">
        <f t="shared" si="51"/>
        <v>2016.9166666666667</v>
      </c>
      <c r="P47">
        <f>O47*'Table 2'!Q19</f>
        <v>33661.315230224325</v>
      </c>
      <c r="AC47" s="63">
        <f t="shared" si="54"/>
        <v>33331.833333333343</v>
      </c>
    </row>
    <row r="48" spans="1:29">
      <c r="A48" s="43" t="s">
        <v>138</v>
      </c>
      <c r="B48" s="70">
        <f t="shared" si="48"/>
        <v>3990.6676231425095</v>
      </c>
      <c r="C48" s="14">
        <f t="shared" si="49"/>
        <v>3991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59">
        <f t="shared" si="50"/>
        <v>1093.8861111111112</v>
      </c>
      <c r="O48" s="59">
        <f t="shared" si="51"/>
        <v>2897.1138888888891</v>
      </c>
      <c r="P48">
        <f>O48*'Table 2'!Q20</f>
        <v>12353.301449893645</v>
      </c>
      <c r="AC48" s="63">
        <f t="shared" si="54"/>
        <v>33331.833333333343</v>
      </c>
    </row>
    <row r="49" spans="1:29">
      <c r="A49" s="43" t="s">
        <v>139</v>
      </c>
      <c r="B49" s="70">
        <f t="shared" si="48"/>
        <v>2292.4139613949897</v>
      </c>
      <c r="C49" s="14">
        <f t="shared" si="49"/>
        <v>2293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59">
        <f t="shared" si="50"/>
        <v>615.70833333333337</v>
      </c>
      <c r="O49" s="59">
        <f t="shared" si="51"/>
        <v>1677.2916666666665</v>
      </c>
      <c r="P49">
        <f>O49*'Table 2'!Q21</f>
        <v>23963.579662087475</v>
      </c>
      <c r="AC49" s="63">
        <f t="shared" si="54"/>
        <v>33331.833333333343</v>
      </c>
    </row>
    <row r="50" spans="1:29">
      <c r="A50" s="43" t="s">
        <v>140</v>
      </c>
      <c r="B50" s="70">
        <f t="shared" si="48"/>
        <v>10225.785618514641</v>
      </c>
      <c r="C50" s="14">
        <f t="shared" si="49"/>
        <v>10226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59">
        <f t="shared" si="50"/>
        <v>1679.4944444444443</v>
      </c>
      <c r="O50" s="59">
        <f t="shared" si="51"/>
        <v>8546.5055555555555</v>
      </c>
      <c r="P50">
        <f>O50*'Table 2'!Q22</f>
        <v>70434.905349603665</v>
      </c>
      <c r="AC50" s="63">
        <f t="shared" si="54"/>
        <v>33331.833333333343</v>
      </c>
    </row>
    <row r="51" spans="1:29">
      <c r="A51" s="43" t="s">
        <v>141</v>
      </c>
      <c r="B51" s="70">
        <f t="shared" si="48"/>
        <v>3681.5585887415955</v>
      </c>
      <c r="C51" s="14">
        <f t="shared" si="49"/>
        <v>3682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59">
        <f t="shared" si="50"/>
        <v>796.34722222222229</v>
      </c>
      <c r="O51" s="59">
        <f t="shared" si="51"/>
        <v>2885.6527777777778</v>
      </c>
      <c r="P51">
        <f>O51*'Table 2'!Q23</f>
        <v>27665.064257518414</v>
      </c>
      <c r="AC51" s="63">
        <f t="shared" si="54"/>
        <v>33331.833333333343</v>
      </c>
    </row>
    <row r="52" spans="1:29">
      <c r="A52" s="43" t="s">
        <v>142</v>
      </c>
      <c r="B52" s="70">
        <f t="shared" si="48"/>
        <v>5200.015005432303</v>
      </c>
      <c r="C52" s="14">
        <f t="shared" si="49"/>
        <v>5201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59">
        <f t="shared" si="50"/>
        <v>1207.9666666666669</v>
      </c>
      <c r="O52" s="59">
        <f t="shared" si="51"/>
        <v>3993.0333333333328</v>
      </c>
      <c r="P52">
        <f>O52*'Table 2'!Q24</f>
        <v>20053.86646062713</v>
      </c>
      <c r="AC52" s="63">
        <f t="shared" ref="AC52:AC57" si="55">SUM($AZ$4:$AZ$24)</f>
        <v>12342</v>
      </c>
    </row>
    <row r="53" spans="1:29">
      <c r="A53" s="64" t="s">
        <v>144</v>
      </c>
      <c r="B53" s="71">
        <f>_xlfn.NORM.INV($R$1,O25/(30/($O$1+N25)),SQRT((P25*P25)/(30/($O$1+N25))))</f>
        <v>162949.97876486625</v>
      </c>
      <c r="C53" s="65">
        <f t="shared" si="49"/>
        <v>162950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59">
        <f t="shared" si="50"/>
        <v>30413.911111111112</v>
      </c>
      <c r="O53" s="59">
        <f t="shared" si="51"/>
        <v>132536.08888888889</v>
      </c>
      <c r="P53">
        <f>O53*'Table 2'!Q25</f>
        <v>132536.08888888889</v>
      </c>
      <c r="AC53" s="63">
        <f t="shared" si="55"/>
        <v>12342</v>
      </c>
    </row>
    <row r="54" spans="1:29">
      <c r="P54">
        <f>SUM(P32:P53)</f>
        <v>946418.95992960432</v>
      </c>
      <c r="AC54" s="63">
        <f t="shared" si="55"/>
        <v>12342</v>
      </c>
    </row>
    <row r="55" spans="1:29">
      <c r="AC55" s="63">
        <f t="shared" si="55"/>
        <v>12342</v>
      </c>
    </row>
    <row r="56" spans="1:29">
      <c r="A56" s="82" t="s">
        <v>2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4"/>
      <c r="AC56" s="63">
        <f t="shared" si="55"/>
        <v>12342</v>
      </c>
    </row>
    <row r="57" spans="1:29">
      <c r="A57" s="54"/>
      <c r="B57" s="43" t="s">
        <v>110</v>
      </c>
      <c r="C57" s="81" t="s">
        <v>111</v>
      </c>
      <c r="D57" s="43" t="s">
        <v>112</v>
      </c>
      <c r="E57" s="81" t="s">
        <v>113</v>
      </c>
      <c r="F57" s="43" t="s">
        <v>114</v>
      </c>
      <c r="G57" s="81" t="s">
        <v>115</v>
      </c>
      <c r="H57" s="43" t="s">
        <v>116</v>
      </c>
      <c r="I57" s="80" t="s">
        <v>117</v>
      </c>
      <c r="J57" s="43" t="s">
        <v>118</v>
      </c>
      <c r="K57" s="81" t="s">
        <v>119</v>
      </c>
      <c r="L57" s="43" t="s">
        <v>120</v>
      </c>
      <c r="M57" s="81" t="s">
        <v>121</v>
      </c>
      <c r="AC57" s="63">
        <f t="shared" si="55"/>
        <v>12342</v>
      </c>
    </row>
    <row r="58" spans="1:29">
      <c r="A58" s="43" t="s">
        <v>122</v>
      </c>
      <c r="B58" s="14">
        <f>(B4/30)*$O$1</f>
        <v>14.233333333333333</v>
      </c>
      <c r="C58" s="14">
        <f t="shared" ref="C58:L58" si="56">(C4/30)*$O$1</f>
        <v>41.066666666666663</v>
      </c>
      <c r="D58" s="14">
        <f t="shared" si="56"/>
        <v>360.26666666666665</v>
      </c>
      <c r="E58" s="14">
        <f t="shared" si="56"/>
        <v>399.93333333333334</v>
      </c>
      <c r="F58" s="14">
        <f t="shared" si="56"/>
        <v>302.63333333333333</v>
      </c>
      <c r="G58" s="14">
        <f t="shared" si="56"/>
        <v>237.5333333333333</v>
      </c>
      <c r="H58" s="14">
        <f t="shared" si="56"/>
        <v>408.33333333333337</v>
      </c>
      <c r="I58" s="14">
        <f t="shared" si="56"/>
        <v>374.9666666666667</v>
      </c>
      <c r="J58" s="14">
        <f t="shared" si="56"/>
        <v>566.5333333333333</v>
      </c>
      <c r="K58" s="14">
        <f t="shared" si="56"/>
        <v>161</v>
      </c>
      <c r="L58" s="14">
        <f t="shared" si="56"/>
        <v>131.36666666666667</v>
      </c>
      <c r="M58" s="14">
        <f>(M4/30)*$O$1</f>
        <v>239.16666666666666</v>
      </c>
      <c r="AC58" s="63">
        <f t="shared" ref="AC58:AC63" si="57">SUM($BF$4:$BF$24)</f>
        <v>21289.333333333339</v>
      </c>
    </row>
    <row r="59" spans="1:29">
      <c r="A59" s="43" t="s">
        <v>123</v>
      </c>
      <c r="B59" s="14">
        <f t="shared" ref="B59:L79" si="58">(B5/30)*$O$1</f>
        <v>1086.3999999999999</v>
      </c>
      <c r="C59" s="14">
        <f t="shared" si="58"/>
        <v>2192.166666666667</v>
      </c>
      <c r="D59" s="14">
        <f t="shared" si="58"/>
        <v>1468.1333333333332</v>
      </c>
      <c r="E59" s="14">
        <f t="shared" si="58"/>
        <v>465.03333333333336</v>
      </c>
      <c r="F59" s="14">
        <f t="shared" si="58"/>
        <v>203.93333333333334</v>
      </c>
      <c r="G59" s="14">
        <f t="shared" si="58"/>
        <v>651</v>
      </c>
      <c r="H59" s="14">
        <f t="shared" si="58"/>
        <v>906.0333333333333</v>
      </c>
      <c r="I59" s="14">
        <f t="shared" si="58"/>
        <v>843.26666666666665</v>
      </c>
      <c r="J59" s="14">
        <f t="shared" si="58"/>
        <v>665.69999999999993</v>
      </c>
      <c r="K59" s="14">
        <f t="shared" si="58"/>
        <v>542.73333333333335</v>
      </c>
      <c r="L59" s="14">
        <f t="shared" si="58"/>
        <v>709.33333333333326</v>
      </c>
      <c r="M59" s="14">
        <f t="shared" ref="M59" si="59">(M5/30)*$O$1</f>
        <v>560</v>
      </c>
      <c r="AC59" s="63">
        <f t="shared" si="57"/>
        <v>21289.333333333339</v>
      </c>
    </row>
    <row r="60" spans="1:29">
      <c r="A60" s="43" t="s">
        <v>124</v>
      </c>
      <c r="B60" s="14">
        <f t="shared" si="58"/>
        <v>3817.3333333333335</v>
      </c>
      <c r="C60" s="14">
        <f t="shared" si="58"/>
        <v>7224.2333333333336</v>
      </c>
      <c r="D60" s="14">
        <f t="shared" si="58"/>
        <v>14218.4</v>
      </c>
      <c r="E60" s="14">
        <f t="shared" si="58"/>
        <v>14582.399999999998</v>
      </c>
      <c r="F60" s="14">
        <f t="shared" si="58"/>
        <v>168.70000000000002</v>
      </c>
      <c r="G60" s="14">
        <f t="shared" si="58"/>
        <v>10400.6</v>
      </c>
      <c r="H60" s="14">
        <f t="shared" si="58"/>
        <v>11167.1</v>
      </c>
      <c r="I60" s="14">
        <f t="shared" si="58"/>
        <v>11970.466666666667</v>
      </c>
      <c r="J60" s="14">
        <f t="shared" si="58"/>
        <v>11973.5</v>
      </c>
      <c r="K60" s="14">
        <f t="shared" si="58"/>
        <v>10573.966666666667</v>
      </c>
      <c r="L60" s="14">
        <f t="shared" si="58"/>
        <v>1949.0333333333333</v>
      </c>
      <c r="M60" s="14">
        <f t="shared" ref="M60" si="60">(M6/30)*$O$1</f>
        <v>186.9</v>
      </c>
      <c r="AC60" s="63">
        <f t="shared" si="57"/>
        <v>21289.333333333339</v>
      </c>
    </row>
    <row r="61" spans="1:29">
      <c r="A61" s="43" t="s">
        <v>125</v>
      </c>
      <c r="B61" s="14">
        <f t="shared" si="58"/>
        <v>1072.6333333333332</v>
      </c>
      <c r="C61" s="14">
        <f t="shared" si="58"/>
        <v>1400</v>
      </c>
      <c r="D61" s="14">
        <f t="shared" si="58"/>
        <v>2365.7666666666664</v>
      </c>
      <c r="E61" s="14">
        <f t="shared" si="58"/>
        <v>2518.6</v>
      </c>
      <c r="F61" s="14">
        <f t="shared" si="58"/>
        <v>1325.1000000000001</v>
      </c>
      <c r="G61" s="14">
        <f t="shared" si="58"/>
        <v>1505.9333333333334</v>
      </c>
      <c r="H61" s="14">
        <f t="shared" si="58"/>
        <v>1682.8</v>
      </c>
      <c r="I61" s="14">
        <f t="shared" si="58"/>
        <v>1774.9666666666667</v>
      </c>
      <c r="J61" s="14">
        <f t="shared" si="58"/>
        <v>1335.8333333333335</v>
      </c>
      <c r="K61" s="14">
        <f t="shared" si="58"/>
        <v>1589.2333333333333</v>
      </c>
      <c r="L61" s="14">
        <f t="shared" si="58"/>
        <v>1224.0666666666666</v>
      </c>
      <c r="M61" s="14">
        <f t="shared" ref="M61" si="61">(M7/30)*$O$1</f>
        <v>182</v>
      </c>
      <c r="AC61" s="63">
        <f t="shared" si="57"/>
        <v>21289.333333333339</v>
      </c>
    </row>
    <row r="62" spans="1:29">
      <c r="A62" s="43" t="s">
        <v>126</v>
      </c>
      <c r="B62" s="14">
        <f t="shared" si="58"/>
        <v>662.9</v>
      </c>
      <c r="C62" s="14">
        <f t="shared" si="58"/>
        <v>844.9</v>
      </c>
      <c r="D62" s="14">
        <f t="shared" si="58"/>
        <v>2187.7333333333336</v>
      </c>
      <c r="E62" s="14">
        <f t="shared" si="58"/>
        <v>2258.2000000000003</v>
      </c>
      <c r="F62" s="14">
        <f t="shared" si="58"/>
        <v>656.6</v>
      </c>
      <c r="G62" s="14">
        <f t="shared" si="58"/>
        <v>1107.3999999999999</v>
      </c>
      <c r="H62" s="14">
        <f t="shared" si="58"/>
        <v>1606.7333333333333</v>
      </c>
      <c r="I62" s="14">
        <f t="shared" si="58"/>
        <v>1283.8</v>
      </c>
      <c r="J62" s="14">
        <f t="shared" si="58"/>
        <v>1327.8999999999999</v>
      </c>
      <c r="K62" s="14">
        <f t="shared" si="58"/>
        <v>1015.4666666666667</v>
      </c>
      <c r="L62" s="14">
        <f t="shared" si="58"/>
        <v>1364.3</v>
      </c>
      <c r="M62" s="14">
        <f t="shared" ref="M62" si="62">(M8/30)*$O$1</f>
        <v>1541.1666666666665</v>
      </c>
      <c r="AC62" s="63">
        <f t="shared" si="57"/>
        <v>21289.333333333339</v>
      </c>
    </row>
    <row r="63" spans="1:29">
      <c r="A63" s="43" t="s">
        <v>127</v>
      </c>
      <c r="B63" s="14">
        <f t="shared" si="58"/>
        <v>180.6</v>
      </c>
      <c r="C63" s="14">
        <f t="shared" si="58"/>
        <v>180.6</v>
      </c>
      <c r="D63" s="14">
        <f t="shared" si="58"/>
        <v>229.36666666666667</v>
      </c>
      <c r="E63" s="14">
        <f t="shared" si="58"/>
        <v>537.6</v>
      </c>
      <c r="F63" s="14">
        <f t="shared" si="58"/>
        <v>423.26666666666665</v>
      </c>
      <c r="G63" s="14">
        <f t="shared" si="58"/>
        <v>56</v>
      </c>
      <c r="H63" s="14">
        <f t="shared" si="58"/>
        <v>12.833333333333332</v>
      </c>
      <c r="I63" s="14">
        <f t="shared" si="58"/>
        <v>249.66666666666666</v>
      </c>
      <c r="J63" s="14">
        <f t="shared" si="58"/>
        <v>200.66666666666669</v>
      </c>
      <c r="K63" s="14">
        <f t="shared" si="58"/>
        <v>46.666666666666671</v>
      </c>
      <c r="L63" s="14">
        <f t="shared" si="58"/>
        <v>221.66666666666669</v>
      </c>
      <c r="M63" s="14">
        <f t="shared" ref="M63" si="63">(M9/30)*$O$1</f>
        <v>387.33333333333337</v>
      </c>
      <c r="AC63" s="63">
        <f t="shared" si="57"/>
        <v>21289.333333333339</v>
      </c>
    </row>
    <row r="64" spans="1:29">
      <c r="A64" s="43" t="s">
        <v>128</v>
      </c>
      <c r="B64" s="14">
        <f t="shared" si="58"/>
        <v>431.90000000000003</v>
      </c>
      <c r="C64" s="14">
        <f t="shared" si="58"/>
        <v>1259.0666666666666</v>
      </c>
      <c r="D64" s="14">
        <f t="shared" si="58"/>
        <v>2713.666666666667</v>
      </c>
      <c r="E64" s="14">
        <f t="shared" si="58"/>
        <v>1942.5</v>
      </c>
      <c r="F64" s="14">
        <f t="shared" si="58"/>
        <v>408.09999999999997</v>
      </c>
      <c r="G64" s="14">
        <f t="shared" si="58"/>
        <v>743.16666666666674</v>
      </c>
      <c r="H64" s="14">
        <f t="shared" si="58"/>
        <v>1383.6666666666665</v>
      </c>
      <c r="I64" s="14">
        <f t="shared" si="58"/>
        <v>967.86666666666679</v>
      </c>
      <c r="J64" s="14">
        <f t="shared" si="58"/>
        <v>589.4</v>
      </c>
      <c r="K64" s="14">
        <f t="shared" si="58"/>
        <v>884.56666666666661</v>
      </c>
      <c r="L64" s="14">
        <f t="shared" si="58"/>
        <v>657.30000000000007</v>
      </c>
      <c r="M64" s="14">
        <f t="shared" ref="M64" si="64">(M10/30)*$O$1</f>
        <v>679.4666666666667</v>
      </c>
      <c r="AC64" s="63">
        <f t="shared" ref="AC64:AC69" si="65">SUM($BL$4:$BL$24)</f>
        <v>26589.833333333332</v>
      </c>
    </row>
    <row r="65" spans="1:29">
      <c r="A65" s="43" t="s">
        <v>129</v>
      </c>
      <c r="B65" s="14">
        <f t="shared" si="58"/>
        <v>685.06666666666661</v>
      </c>
      <c r="C65" s="14">
        <f t="shared" si="58"/>
        <v>2138.5</v>
      </c>
      <c r="D65" s="14">
        <f t="shared" si="58"/>
        <v>2088.333333333333</v>
      </c>
      <c r="E65" s="14">
        <f t="shared" si="58"/>
        <v>1005.8999999999999</v>
      </c>
      <c r="F65" s="14">
        <f t="shared" si="58"/>
        <v>1136.5666666666666</v>
      </c>
      <c r="G65" s="14">
        <f t="shared" si="58"/>
        <v>1041.3666666666668</v>
      </c>
      <c r="H65" s="14">
        <f t="shared" si="58"/>
        <v>989.33333333333337</v>
      </c>
      <c r="I65" s="14">
        <f t="shared" si="58"/>
        <v>656.6</v>
      </c>
      <c r="J65" s="14">
        <f t="shared" si="58"/>
        <v>234.9666666666667</v>
      </c>
      <c r="K65" s="14">
        <f t="shared" si="58"/>
        <v>332.9666666666667</v>
      </c>
      <c r="L65" s="14">
        <f t="shared" si="58"/>
        <v>276.5</v>
      </c>
      <c r="M65" s="14">
        <f t="shared" ref="M65" si="66">(M11/30)*$O$1</f>
        <v>380.56666666666666</v>
      </c>
      <c r="AC65" s="63">
        <f t="shared" si="65"/>
        <v>26589.833333333332</v>
      </c>
    </row>
    <row r="66" spans="1:29">
      <c r="A66" s="43" t="s">
        <v>130</v>
      </c>
      <c r="B66" s="14">
        <f t="shared" si="58"/>
        <v>1558.2</v>
      </c>
      <c r="C66" s="14">
        <f t="shared" si="58"/>
        <v>2906.4</v>
      </c>
      <c r="D66" s="14">
        <f t="shared" si="58"/>
        <v>2777.833333333333</v>
      </c>
      <c r="E66" s="14">
        <f t="shared" si="58"/>
        <v>2264.7333333333336</v>
      </c>
      <c r="F66" s="14">
        <f t="shared" si="58"/>
        <v>691.36666666666667</v>
      </c>
      <c r="G66" s="14">
        <f t="shared" si="58"/>
        <v>1563.3333333333335</v>
      </c>
      <c r="H66" s="14">
        <f t="shared" si="58"/>
        <v>2406.833333333333</v>
      </c>
      <c r="I66" s="14">
        <f t="shared" si="58"/>
        <v>1973.2999999999997</v>
      </c>
      <c r="J66" s="14">
        <f t="shared" si="58"/>
        <v>1878.1000000000001</v>
      </c>
      <c r="K66" s="14">
        <f t="shared" si="58"/>
        <v>1432.2</v>
      </c>
      <c r="L66" s="14">
        <f t="shared" si="58"/>
        <v>429.8</v>
      </c>
      <c r="M66" s="14">
        <f t="shared" ref="M66" si="67">(M12/30)*$O$1</f>
        <v>44.800000000000004</v>
      </c>
      <c r="AC66" s="63">
        <f t="shared" si="65"/>
        <v>26589.833333333332</v>
      </c>
    </row>
    <row r="67" spans="1:29">
      <c r="A67" s="43" t="s">
        <v>131</v>
      </c>
      <c r="B67" s="14">
        <f t="shared" si="58"/>
        <v>543.43333333333339</v>
      </c>
      <c r="C67" s="14">
        <f t="shared" si="58"/>
        <v>1067.9666666666667</v>
      </c>
      <c r="D67" s="14">
        <f t="shared" si="58"/>
        <v>1073.8</v>
      </c>
      <c r="E67" s="14">
        <f t="shared" si="58"/>
        <v>1128.6333333333332</v>
      </c>
      <c r="F67" s="14">
        <f t="shared" si="58"/>
        <v>41.533333333333331</v>
      </c>
      <c r="G67" s="14">
        <f t="shared" si="58"/>
        <v>1055.8333333333335</v>
      </c>
      <c r="H67" s="14">
        <f t="shared" si="58"/>
        <v>1334.8999999999999</v>
      </c>
      <c r="I67" s="14">
        <f t="shared" si="58"/>
        <v>1004.5</v>
      </c>
      <c r="J67" s="14">
        <f t="shared" si="58"/>
        <v>1072.8666666666668</v>
      </c>
      <c r="K67" s="14">
        <f t="shared" si="58"/>
        <v>958.76666666666665</v>
      </c>
      <c r="L67" s="14">
        <f t="shared" si="58"/>
        <v>643.06666666666661</v>
      </c>
      <c r="M67" s="14">
        <f t="shared" ref="M67" si="68">(M13/30)*$O$1</f>
        <v>875.69999999999993</v>
      </c>
      <c r="AC67" s="63">
        <f t="shared" si="65"/>
        <v>26589.833333333332</v>
      </c>
    </row>
    <row r="68" spans="1:29">
      <c r="A68" s="43" t="s">
        <v>132</v>
      </c>
      <c r="B68" s="14">
        <f t="shared" si="58"/>
        <v>1570.5666666666666</v>
      </c>
      <c r="C68" s="14">
        <f t="shared" si="58"/>
        <v>2864.6333333333332</v>
      </c>
      <c r="D68" s="14">
        <f t="shared" si="58"/>
        <v>2476.3666666666668</v>
      </c>
      <c r="E68" s="14">
        <f t="shared" si="58"/>
        <v>1822.7999999999997</v>
      </c>
      <c r="F68" s="14">
        <f t="shared" si="58"/>
        <v>284.66666666666663</v>
      </c>
      <c r="G68" s="14">
        <f t="shared" si="58"/>
        <v>1646.8666666666668</v>
      </c>
      <c r="H68" s="14">
        <f t="shared" si="58"/>
        <v>1723.1666666666665</v>
      </c>
      <c r="I68" s="14">
        <f t="shared" si="58"/>
        <v>1645.9333333333334</v>
      </c>
      <c r="J68" s="14">
        <f t="shared" si="58"/>
        <v>1431.7333333333333</v>
      </c>
      <c r="K68" s="14">
        <f t="shared" si="58"/>
        <v>1225.2333333333333</v>
      </c>
      <c r="L68" s="14">
        <f t="shared" si="58"/>
        <v>1053.9666666666667</v>
      </c>
      <c r="M68" s="14">
        <f t="shared" ref="M68" si="69">(M14/30)*$O$1</f>
        <v>1046.9666666666667</v>
      </c>
      <c r="AC68" s="63">
        <f t="shared" si="65"/>
        <v>26589.833333333332</v>
      </c>
    </row>
    <row r="69" spans="1:29">
      <c r="A69" s="43" t="s">
        <v>133</v>
      </c>
      <c r="B69" s="14">
        <f t="shared" si="58"/>
        <v>0</v>
      </c>
      <c r="C69" s="14">
        <f t="shared" si="58"/>
        <v>2426.666666666667</v>
      </c>
      <c r="D69" s="14">
        <f t="shared" si="58"/>
        <v>2426.666666666667</v>
      </c>
      <c r="E69" s="14">
        <f t="shared" si="58"/>
        <v>829.26666666666665</v>
      </c>
      <c r="F69" s="14">
        <f t="shared" si="58"/>
        <v>1167.1333333333332</v>
      </c>
      <c r="G69" s="14">
        <f t="shared" si="58"/>
        <v>997.9666666666667</v>
      </c>
      <c r="H69" s="14">
        <f t="shared" si="58"/>
        <v>1247.8666666666668</v>
      </c>
      <c r="I69" s="14">
        <f t="shared" si="58"/>
        <v>1246.4666666666667</v>
      </c>
      <c r="J69" s="14">
        <f t="shared" si="58"/>
        <v>1157.1000000000001</v>
      </c>
      <c r="K69" s="14">
        <f t="shared" si="58"/>
        <v>772.1</v>
      </c>
      <c r="L69" s="14">
        <f t="shared" si="58"/>
        <v>815.9666666666667</v>
      </c>
      <c r="M69" s="14">
        <f t="shared" ref="M69" si="70">(M15/30)*$O$1</f>
        <v>88.2</v>
      </c>
      <c r="AC69" s="63">
        <f t="shared" si="65"/>
        <v>26589.833333333332</v>
      </c>
    </row>
    <row r="70" spans="1:29">
      <c r="A70" s="43" t="s">
        <v>134</v>
      </c>
      <c r="B70" s="14">
        <f t="shared" si="58"/>
        <v>46.666666666666671</v>
      </c>
      <c r="C70" s="14">
        <f t="shared" si="58"/>
        <v>6196.8666666666668</v>
      </c>
      <c r="D70" s="14">
        <f t="shared" si="58"/>
        <v>3694.3666666666668</v>
      </c>
      <c r="E70" s="14">
        <f t="shared" si="58"/>
        <v>3950.3333333333335</v>
      </c>
      <c r="F70" s="14">
        <f t="shared" si="58"/>
        <v>4654.0666666666666</v>
      </c>
      <c r="G70" s="14">
        <f t="shared" si="58"/>
        <v>132.53333333333333</v>
      </c>
      <c r="H70" s="14">
        <f t="shared" si="58"/>
        <v>1337</v>
      </c>
      <c r="I70" s="14">
        <f t="shared" si="58"/>
        <v>1786.8666666666668</v>
      </c>
      <c r="J70" s="14">
        <f t="shared" si="58"/>
        <v>91.233333333333334</v>
      </c>
      <c r="K70" s="14">
        <f t="shared" si="58"/>
        <v>58.56666666666667</v>
      </c>
      <c r="L70" s="14">
        <f t="shared" si="58"/>
        <v>17.5</v>
      </c>
      <c r="M70" s="14">
        <f t="shared" ref="M70" si="71">(M16/30)*$O$1</f>
        <v>510.30000000000007</v>
      </c>
      <c r="AC70" s="63">
        <f t="shared" ref="AC70:AC75" si="72">SUM($BR$4:$BR$24)</f>
        <v>25402.666666666664</v>
      </c>
    </row>
    <row r="71" spans="1:29">
      <c r="A71" s="43" t="s">
        <v>135</v>
      </c>
      <c r="B71" s="14">
        <f t="shared" si="58"/>
        <v>787.26666666666665</v>
      </c>
      <c r="C71" s="14">
        <f t="shared" si="58"/>
        <v>2348.7333333333336</v>
      </c>
      <c r="D71" s="14">
        <f t="shared" si="58"/>
        <v>2197.5333333333333</v>
      </c>
      <c r="E71" s="14">
        <f t="shared" si="58"/>
        <v>924.23333333333335</v>
      </c>
      <c r="F71" s="14">
        <f t="shared" si="58"/>
        <v>401.56666666666666</v>
      </c>
      <c r="G71" s="14">
        <f t="shared" si="58"/>
        <v>1100.8666666666668</v>
      </c>
      <c r="H71" s="14">
        <f t="shared" si="58"/>
        <v>911.39999999999986</v>
      </c>
      <c r="I71" s="14">
        <f t="shared" si="58"/>
        <v>1313.2</v>
      </c>
      <c r="J71" s="14">
        <f t="shared" si="58"/>
        <v>845.6</v>
      </c>
      <c r="K71" s="14">
        <f t="shared" si="58"/>
        <v>1086.8666666666668</v>
      </c>
      <c r="L71" s="14">
        <f t="shared" si="58"/>
        <v>492.56666666666661</v>
      </c>
      <c r="M71" s="14">
        <f t="shared" ref="M71" si="73">(M17/30)*$O$1</f>
        <v>701.16666666666674</v>
      </c>
      <c r="AC71" s="63">
        <f t="shared" si="72"/>
        <v>25402.666666666664</v>
      </c>
    </row>
    <row r="72" spans="1:29">
      <c r="A72" s="43" t="s">
        <v>136</v>
      </c>
      <c r="B72" s="14">
        <f t="shared" si="58"/>
        <v>558.13333333333333</v>
      </c>
      <c r="C72" s="14">
        <f t="shared" si="58"/>
        <v>1474.4333333333334</v>
      </c>
      <c r="D72" s="14">
        <f t="shared" si="58"/>
        <v>8398.8333333333321</v>
      </c>
      <c r="E72" s="14">
        <f t="shared" si="58"/>
        <v>4510.3333333333339</v>
      </c>
      <c r="F72" s="14">
        <f t="shared" si="58"/>
        <v>1640.8</v>
      </c>
      <c r="G72" s="14">
        <f t="shared" si="58"/>
        <v>1718.9666666666667</v>
      </c>
      <c r="H72" s="14">
        <f t="shared" si="58"/>
        <v>2336.1333333333332</v>
      </c>
      <c r="I72" s="14">
        <f t="shared" si="58"/>
        <v>1836.5666666666666</v>
      </c>
      <c r="J72" s="14">
        <f t="shared" si="58"/>
        <v>631.86666666666667</v>
      </c>
      <c r="K72" s="14">
        <f t="shared" si="58"/>
        <v>308.23333333333335</v>
      </c>
      <c r="L72" s="14">
        <f t="shared" si="58"/>
        <v>466.43333333333339</v>
      </c>
      <c r="M72" s="14">
        <f t="shared" ref="M72" si="74">(M18/30)*$O$1</f>
        <v>201.83333333333331</v>
      </c>
      <c r="AC72" s="63">
        <f t="shared" si="72"/>
        <v>25402.666666666664</v>
      </c>
    </row>
    <row r="73" spans="1:29">
      <c r="A73" s="43" t="s">
        <v>137</v>
      </c>
      <c r="B73" s="14">
        <f t="shared" si="58"/>
        <v>344.16666666666663</v>
      </c>
      <c r="C73" s="14">
        <f t="shared" si="58"/>
        <v>744.80000000000007</v>
      </c>
      <c r="D73" s="14">
        <f t="shared" si="58"/>
        <v>556.73333333333335</v>
      </c>
      <c r="E73" s="14">
        <f t="shared" si="58"/>
        <v>178.03333333333333</v>
      </c>
      <c r="F73" s="14">
        <f t="shared" si="58"/>
        <v>234.73333333333332</v>
      </c>
      <c r="G73" s="14">
        <f t="shared" si="58"/>
        <v>647.0333333333333</v>
      </c>
      <c r="H73" s="14">
        <f t="shared" si="58"/>
        <v>887.83333333333326</v>
      </c>
      <c r="I73" s="14">
        <f t="shared" si="58"/>
        <v>682.0333333333333</v>
      </c>
      <c r="J73" s="14">
        <f t="shared" si="58"/>
        <v>661.0333333333333</v>
      </c>
      <c r="K73" s="14">
        <f t="shared" si="58"/>
        <v>683.43333333333339</v>
      </c>
      <c r="L73" s="14">
        <f t="shared" si="58"/>
        <v>129.5</v>
      </c>
      <c r="M73" s="14">
        <f t="shared" ref="M73" si="75">(M19/30)*$O$1</f>
        <v>179.66666666666669</v>
      </c>
      <c r="AC73" s="63">
        <f t="shared" si="72"/>
        <v>25402.666666666664</v>
      </c>
    </row>
    <row r="74" spans="1:29">
      <c r="A74" s="43" t="s">
        <v>138</v>
      </c>
      <c r="B74" s="14">
        <f t="shared" si="58"/>
        <v>1102.7333333333333</v>
      </c>
      <c r="C74" s="14">
        <f t="shared" si="58"/>
        <v>2005.5</v>
      </c>
      <c r="D74" s="14">
        <f t="shared" si="58"/>
        <v>1743.4666666666667</v>
      </c>
      <c r="E74" s="14">
        <f t="shared" si="58"/>
        <v>928.19999999999993</v>
      </c>
      <c r="F74" s="14">
        <f t="shared" si="58"/>
        <v>877.56666666666661</v>
      </c>
      <c r="G74" s="14">
        <f t="shared" si="58"/>
        <v>994.23333333333335</v>
      </c>
      <c r="H74" s="14">
        <f t="shared" si="58"/>
        <v>1312.5</v>
      </c>
      <c r="I74" s="14">
        <f t="shared" si="58"/>
        <v>1003.5666666666667</v>
      </c>
      <c r="J74" s="14">
        <f t="shared" si="58"/>
        <v>1168.3</v>
      </c>
      <c r="K74" s="14">
        <f t="shared" si="58"/>
        <v>654.9666666666667</v>
      </c>
      <c r="L74" s="14">
        <f>(L20/30)*$O$1</f>
        <v>703.73333333333335</v>
      </c>
      <c r="M74" s="14">
        <f t="shared" ref="M74" si="76">(M20/30)*$O$1</f>
        <v>631.86666666666667</v>
      </c>
      <c r="AC74" s="63">
        <f t="shared" si="72"/>
        <v>25402.666666666664</v>
      </c>
    </row>
    <row r="75" spans="1:29">
      <c r="A75" s="43" t="s">
        <v>139</v>
      </c>
      <c r="B75" s="14">
        <f t="shared" si="58"/>
        <v>512.16666666666674</v>
      </c>
      <c r="C75" s="14">
        <f t="shared" si="58"/>
        <v>1069.6000000000001</v>
      </c>
      <c r="D75" s="14">
        <f t="shared" si="58"/>
        <v>1078</v>
      </c>
      <c r="E75" s="14">
        <f t="shared" si="58"/>
        <v>657.30000000000007</v>
      </c>
      <c r="F75" s="14">
        <f t="shared" si="58"/>
        <v>243.13333333333333</v>
      </c>
      <c r="G75" s="14">
        <f t="shared" si="58"/>
        <v>570.73333333333335</v>
      </c>
      <c r="H75" s="14">
        <f t="shared" si="58"/>
        <v>722.16666666666674</v>
      </c>
      <c r="I75" s="14">
        <f t="shared" si="58"/>
        <v>568.16666666666674</v>
      </c>
      <c r="J75" s="14">
        <f t="shared" si="58"/>
        <v>533.4</v>
      </c>
      <c r="K75" s="14">
        <f t="shared" si="58"/>
        <v>568.63333333333333</v>
      </c>
      <c r="L75" s="14">
        <f t="shared" si="58"/>
        <v>430.0333333333333</v>
      </c>
      <c r="M75" s="14">
        <f t="shared" ref="M75" si="77">(M21/30)*$O$1</f>
        <v>435.16666666666663</v>
      </c>
      <c r="AC75" s="63">
        <f t="shared" si="72"/>
        <v>25402.666666666664</v>
      </c>
    </row>
    <row r="76" spans="1:29">
      <c r="A76" s="43" t="s">
        <v>140</v>
      </c>
      <c r="B76" s="14">
        <f t="shared" si="58"/>
        <v>2233.2333333333336</v>
      </c>
      <c r="C76" s="14">
        <f t="shared" si="58"/>
        <v>4139.8</v>
      </c>
      <c r="D76" s="14">
        <f t="shared" si="58"/>
        <v>3500</v>
      </c>
      <c r="E76" s="14">
        <f t="shared" si="58"/>
        <v>2130.5666666666666</v>
      </c>
      <c r="F76" s="14">
        <f t="shared" si="58"/>
        <v>372.63333333333333</v>
      </c>
      <c r="G76" s="14">
        <f t="shared" si="58"/>
        <v>1837.9666666666667</v>
      </c>
      <c r="H76" s="14">
        <f t="shared" si="58"/>
        <v>2478.9333333333334</v>
      </c>
      <c r="I76" s="14">
        <f t="shared" si="58"/>
        <v>2198</v>
      </c>
      <c r="J76" s="14">
        <f t="shared" si="58"/>
        <v>809.19999999999993</v>
      </c>
      <c r="K76" s="14">
        <f t="shared" si="58"/>
        <v>337.86666666666667</v>
      </c>
      <c r="L76" s="14">
        <f t="shared" si="58"/>
        <v>44.566666666666663</v>
      </c>
      <c r="M76" s="14">
        <f t="shared" ref="M76" si="78">(M22/30)*$O$1</f>
        <v>71.166666666666657</v>
      </c>
      <c r="AC76" s="63">
        <f t="shared" ref="AC76:AC81" si="79">SUM($BX$4:$BX$24)</f>
        <v>20851.166666666664</v>
      </c>
    </row>
    <row r="77" spans="1:29">
      <c r="A77" s="43" t="s">
        <v>141</v>
      </c>
      <c r="B77" s="14">
        <f t="shared" si="58"/>
        <v>702.33333333333326</v>
      </c>
      <c r="C77" s="14">
        <f t="shared" si="58"/>
        <v>760.9</v>
      </c>
      <c r="D77" s="14">
        <f t="shared" si="58"/>
        <v>1178.3333333333335</v>
      </c>
      <c r="E77" s="14">
        <f t="shared" si="58"/>
        <v>1498.2333333333333</v>
      </c>
      <c r="F77" s="14">
        <f t="shared" si="58"/>
        <v>1178.5666666666666</v>
      </c>
      <c r="G77" s="14">
        <f t="shared" si="58"/>
        <v>766.73333333333335</v>
      </c>
      <c r="H77" s="14">
        <f t="shared" si="58"/>
        <v>940.33333333333337</v>
      </c>
      <c r="I77" s="14">
        <f t="shared" si="58"/>
        <v>985.60000000000014</v>
      </c>
      <c r="J77" s="14">
        <f t="shared" si="58"/>
        <v>976.9666666666667</v>
      </c>
      <c r="K77" s="14">
        <f t="shared" si="58"/>
        <v>512.86666666666667</v>
      </c>
      <c r="L77" s="14">
        <f t="shared" si="58"/>
        <v>55.066666666666663</v>
      </c>
      <c r="M77" s="14">
        <f t="shared" ref="M77" si="80">(M23/30)*$O$1</f>
        <v>0.23333333333333334</v>
      </c>
      <c r="AC77" s="63">
        <f t="shared" si="79"/>
        <v>20851.166666666664</v>
      </c>
    </row>
    <row r="78" spans="1:29">
      <c r="A78" s="43" t="s">
        <v>142</v>
      </c>
      <c r="B78" s="14">
        <f t="shared" si="58"/>
        <v>361.66666666666663</v>
      </c>
      <c r="C78" s="14">
        <f t="shared" si="58"/>
        <v>1398.1333333333332</v>
      </c>
      <c r="D78" s="14">
        <f t="shared" si="58"/>
        <v>2528.166666666667</v>
      </c>
      <c r="E78" s="14">
        <f t="shared" si="58"/>
        <v>2131.7333333333336</v>
      </c>
      <c r="F78" s="14">
        <f t="shared" si="58"/>
        <v>866.13333333333333</v>
      </c>
      <c r="G78" s="14">
        <f t="shared" si="58"/>
        <v>1029</v>
      </c>
      <c r="H78" s="14">
        <f t="shared" si="58"/>
        <v>1429.8666666666668</v>
      </c>
      <c r="I78" s="14">
        <f t="shared" si="58"/>
        <v>1197.9333333333334</v>
      </c>
      <c r="J78" s="14">
        <f t="shared" si="58"/>
        <v>1039.7333333333333</v>
      </c>
      <c r="K78" s="14">
        <f t="shared" si="58"/>
        <v>950.60000000000014</v>
      </c>
      <c r="L78" s="14">
        <f t="shared" si="58"/>
        <v>812.4666666666667</v>
      </c>
      <c r="M78" s="14">
        <f t="shared" ref="M78" si="81">(M24/30)*$O$1</f>
        <v>750.16666666666674</v>
      </c>
      <c r="AC78" s="63">
        <f t="shared" si="79"/>
        <v>20851.166666666664</v>
      </c>
    </row>
    <row r="79" spans="1:29">
      <c r="A79" s="62" t="s">
        <v>144</v>
      </c>
      <c r="B79" s="14">
        <f t="shared" si="58"/>
        <v>18271.633333333331</v>
      </c>
      <c r="C79" s="14">
        <f t="shared" si="58"/>
        <v>44684.966666666667</v>
      </c>
      <c r="D79" s="14">
        <f t="shared" si="58"/>
        <v>59261.76666666667</v>
      </c>
      <c r="E79" s="14">
        <f t="shared" si="58"/>
        <v>46664.566666666666</v>
      </c>
      <c r="F79" s="14">
        <f t="shared" si="58"/>
        <v>17278.8</v>
      </c>
      <c r="G79" s="14">
        <f t="shared" si="58"/>
        <v>29805.066666666666</v>
      </c>
      <c r="H79" s="14">
        <f t="shared" si="58"/>
        <v>37225.766666666663</v>
      </c>
      <c r="I79" s="14">
        <f t="shared" si="58"/>
        <v>35563.733333333337</v>
      </c>
      <c r="J79" s="14">
        <f t="shared" si="58"/>
        <v>29191.633333333335</v>
      </c>
      <c r="K79" s="14">
        <f t="shared" si="58"/>
        <v>24696.933333333334</v>
      </c>
      <c r="L79" s="14">
        <f t="shared" si="58"/>
        <v>12628.233333333334</v>
      </c>
      <c r="M79" s="14">
        <f t="shared" ref="M79" si="82">(M25/30)*$O$1</f>
        <v>9693.8333333333321</v>
      </c>
      <c r="AC79" s="63">
        <f t="shared" si="79"/>
        <v>20851.166666666664</v>
      </c>
    </row>
    <row r="80" spans="1:29">
      <c r="AC80" s="63">
        <f t="shared" si="79"/>
        <v>20851.166666666664</v>
      </c>
    </row>
    <row r="81" spans="29:29">
      <c r="AC81" s="63">
        <f t="shared" si="79"/>
        <v>20851.166666666664</v>
      </c>
    </row>
    <row r="82" spans="29:29">
      <c r="AC82" s="63">
        <f t="shared" ref="AC82:AC87" si="83">SUM($CD$4:$CD$24)</f>
        <v>17640.666666666668</v>
      </c>
    </row>
    <row r="83" spans="29:29">
      <c r="AC83" s="63">
        <f t="shared" si="83"/>
        <v>17640.666666666668</v>
      </c>
    </row>
    <row r="84" spans="29:29">
      <c r="AC84" s="63">
        <f t="shared" si="83"/>
        <v>17640.666666666668</v>
      </c>
    </row>
    <row r="85" spans="29:29">
      <c r="AC85" s="63">
        <f t="shared" si="83"/>
        <v>17640.666666666668</v>
      </c>
    </row>
    <row r="86" spans="29:29">
      <c r="AC86" s="63">
        <f t="shared" si="83"/>
        <v>17640.666666666668</v>
      </c>
    </row>
    <row r="87" spans="29:29">
      <c r="AC87" s="63">
        <f t="shared" si="83"/>
        <v>17640.666666666668</v>
      </c>
    </row>
    <row r="88" spans="29:29">
      <c r="AC88" s="63">
        <f t="shared" ref="AC88:AC93" si="84">SUM($CJ$4:$CJ$24)</f>
        <v>9020.1666666666679</v>
      </c>
    </row>
    <row r="89" spans="29:29">
      <c r="AC89" s="63">
        <f t="shared" si="84"/>
        <v>9020.1666666666679</v>
      </c>
    </row>
    <row r="90" spans="29:29">
      <c r="AC90" s="63">
        <f t="shared" si="84"/>
        <v>9020.1666666666679</v>
      </c>
    </row>
    <row r="91" spans="29:29">
      <c r="AC91" s="63">
        <f t="shared" si="84"/>
        <v>9020.1666666666679</v>
      </c>
    </row>
    <row r="92" spans="29:29">
      <c r="AC92" s="63">
        <f t="shared" si="84"/>
        <v>9020.1666666666679</v>
      </c>
    </row>
    <row r="93" spans="29:29">
      <c r="AC93" s="63">
        <f t="shared" si="84"/>
        <v>9020.1666666666679</v>
      </c>
    </row>
    <row r="94" spans="29:29">
      <c r="AC94" s="63">
        <f t="shared" ref="AC94:AC99" si="85">SUM($CP$4:$CP$24)</f>
        <v>6924.1666666666652</v>
      </c>
    </row>
    <row r="95" spans="29:29">
      <c r="AC95" s="63">
        <f t="shared" si="85"/>
        <v>6924.1666666666652</v>
      </c>
    </row>
    <row r="96" spans="29:29">
      <c r="AC96" s="63">
        <f t="shared" si="85"/>
        <v>6924.1666666666652</v>
      </c>
    </row>
    <row r="97" spans="29:29">
      <c r="AC97" s="63">
        <f t="shared" si="85"/>
        <v>6924.1666666666652</v>
      </c>
    </row>
    <row r="98" spans="29:29">
      <c r="AC98" s="63">
        <f t="shared" si="85"/>
        <v>6924.1666666666652</v>
      </c>
    </row>
    <row r="99" spans="29:29">
      <c r="AC99" s="63">
        <f t="shared" si="85"/>
        <v>6924.1666666666652</v>
      </c>
    </row>
  </sheetData>
  <mergeCells count="17">
    <mergeCell ref="A56:M56"/>
    <mergeCell ref="A1:M1"/>
    <mergeCell ref="A2:M2"/>
    <mergeCell ref="A30:M30"/>
    <mergeCell ref="AA2:AM2"/>
    <mergeCell ref="AB3:AG3"/>
    <mergeCell ref="AH3:AM3"/>
    <mergeCell ref="AN3:AS3"/>
    <mergeCell ref="AT3:AY3"/>
    <mergeCell ref="AZ3:BE3"/>
    <mergeCell ref="BF3:BK3"/>
    <mergeCell ref="BL3:BQ3"/>
    <mergeCell ref="CP3:CU3"/>
    <mergeCell ref="BR3:BW3"/>
    <mergeCell ref="BX3:CC3"/>
    <mergeCell ref="CD3:CI3"/>
    <mergeCell ref="CJ3:CO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topLeftCell="A25" workbookViewId="0">
      <selection activeCell="A41" sqref="A41"/>
    </sheetView>
  </sheetViews>
  <sheetFormatPr defaultRowHeight="12.75"/>
  <cols>
    <col min="1" max="1" width="19.33203125" bestFit="1" customWidth="1"/>
    <col min="2" max="3" width="14.83203125" bestFit="1" customWidth="1"/>
    <col min="4" max="4" width="18.6640625" bestFit="1" customWidth="1"/>
    <col min="5" max="5" width="4" customWidth="1"/>
    <col min="6" max="6" width="17.6640625" bestFit="1" customWidth="1"/>
    <col min="7" max="7" width="2.1640625" customWidth="1"/>
    <col min="8" max="8" width="19.6640625" customWidth="1"/>
  </cols>
  <sheetData>
    <row r="1" spans="1:8" ht="14.25" customHeight="1">
      <c r="A1" s="94" t="s">
        <v>36</v>
      </c>
      <c r="B1" s="94"/>
      <c r="C1" s="94"/>
      <c r="D1" s="94"/>
      <c r="E1" s="94"/>
      <c r="F1" s="94"/>
      <c r="G1" s="11"/>
      <c r="H1" s="11"/>
    </row>
    <row r="2" spans="1:8" ht="14.25" customHeight="1">
      <c r="A2" s="94" t="s">
        <v>37</v>
      </c>
      <c r="B2" s="94"/>
      <c r="C2" s="94"/>
      <c r="D2" s="94"/>
      <c r="E2" s="94"/>
      <c r="F2" s="94"/>
      <c r="G2" s="11"/>
      <c r="H2" s="11"/>
    </row>
    <row r="3" spans="1:8" ht="23.45" customHeight="1">
      <c r="A3" s="94" t="s">
        <v>0</v>
      </c>
      <c r="B3" s="94"/>
      <c r="C3" s="94"/>
      <c r="D3" s="94"/>
      <c r="E3" s="94"/>
      <c r="F3" s="23" t="s">
        <v>38</v>
      </c>
    </row>
    <row r="4" spans="1:8" ht="31.5" customHeight="1">
      <c r="A4" s="95" t="s">
        <v>39</v>
      </c>
      <c r="B4" s="96"/>
      <c r="C4" s="96"/>
      <c r="D4" s="96"/>
      <c r="E4" s="97"/>
      <c r="F4" s="22">
        <v>1</v>
      </c>
    </row>
    <row r="5" spans="1:8" ht="14.25" customHeight="1">
      <c r="A5" s="89" t="s">
        <v>40</v>
      </c>
      <c r="B5" s="90"/>
      <c r="C5" s="90"/>
      <c r="D5" s="90"/>
      <c r="E5" s="91"/>
      <c r="F5" s="1">
        <v>2</v>
      </c>
    </row>
    <row r="6" spans="1:8" ht="14.25" customHeight="1">
      <c r="A6" s="89" t="s">
        <v>41</v>
      </c>
      <c r="B6" s="90"/>
      <c r="C6" s="90"/>
      <c r="D6" s="90"/>
      <c r="E6" s="91"/>
      <c r="F6" s="1">
        <v>3</v>
      </c>
    </row>
    <row r="7" spans="1:8" ht="14.25" customHeight="1">
      <c r="A7" s="16"/>
      <c r="B7" s="16"/>
      <c r="C7" s="16"/>
      <c r="D7" s="16"/>
      <c r="E7" s="16"/>
      <c r="F7" s="17"/>
    </row>
    <row r="8" spans="1:8" ht="14.25" customHeight="1">
      <c r="A8" s="94" t="s">
        <v>42</v>
      </c>
      <c r="B8" s="94"/>
      <c r="C8" s="94"/>
      <c r="D8" s="94"/>
      <c r="E8" s="94"/>
      <c r="F8" s="94"/>
      <c r="G8" s="94"/>
      <c r="H8" s="11"/>
    </row>
    <row r="9" spans="1:8" ht="14.25" customHeight="1">
      <c r="A9" s="94" t="s">
        <v>43</v>
      </c>
      <c r="B9" s="94"/>
      <c r="C9" s="94"/>
      <c r="D9" s="94"/>
      <c r="E9" s="94"/>
      <c r="F9" s="94"/>
      <c r="G9" s="94"/>
      <c r="H9" s="11"/>
    </row>
    <row r="10" spans="1:8" ht="23.45" customHeight="1">
      <c r="A10" s="21" t="s">
        <v>44</v>
      </c>
      <c r="B10" s="92" t="s">
        <v>45</v>
      </c>
      <c r="C10" s="92"/>
      <c r="D10" s="92"/>
      <c r="E10" s="93" t="s">
        <v>46</v>
      </c>
      <c r="F10" s="93"/>
      <c r="G10" s="93"/>
    </row>
    <row r="11" spans="1:8" ht="23.45" customHeight="1">
      <c r="A11" s="18"/>
      <c r="B11" s="19" t="s">
        <v>47</v>
      </c>
      <c r="C11" s="19" t="s">
        <v>48</v>
      </c>
      <c r="D11" s="20" t="s">
        <v>49</v>
      </c>
      <c r="E11" s="101" t="s">
        <v>50</v>
      </c>
      <c r="F11" s="102"/>
      <c r="G11" s="103"/>
    </row>
    <row r="12" spans="1:8" ht="14.25" customHeight="1">
      <c r="A12" s="6" t="s">
        <v>51</v>
      </c>
      <c r="B12" s="7">
        <v>180</v>
      </c>
      <c r="C12" s="8">
        <v>140</v>
      </c>
      <c r="D12" s="1">
        <v>120</v>
      </c>
      <c r="E12" s="98">
        <v>1</v>
      </c>
      <c r="F12" s="99"/>
      <c r="G12" s="100"/>
    </row>
    <row r="13" spans="1:8" ht="14.25" customHeight="1">
      <c r="A13" s="6" t="s">
        <v>52</v>
      </c>
      <c r="B13" s="7">
        <v>250</v>
      </c>
      <c r="C13" s="8">
        <v>200</v>
      </c>
      <c r="D13" s="1">
        <v>150</v>
      </c>
      <c r="E13" s="98">
        <v>1</v>
      </c>
      <c r="F13" s="99"/>
      <c r="G13" s="100"/>
    </row>
    <row r="14" spans="1:8" ht="14.25" customHeight="1">
      <c r="A14" s="6" t="s">
        <v>53</v>
      </c>
      <c r="B14" s="7">
        <v>350</v>
      </c>
      <c r="C14" s="8">
        <v>250</v>
      </c>
      <c r="D14" s="1">
        <v>220</v>
      </c>
      <c r="E14" s="98">
        <v>1.1000000000000001</v>
      </c>
      <c r="F14" s="99"/>
      <c r="G14" s="100"/>
    </row>
    <row r="15" spans="1:8" ht="14.25" customHeight="1">
      <c r="A15" s="6" t="s">
        <v>54</v>
      </c>
      <c r="B15" s="7">
        <v>370</v>
      </c>
      <c r="C15" s="8">
        <v>310</v>
      </c>
      <c r="D15" s="1">
        <v>250</v>
      </c>
      <c r="E15" s="98">
        <v>1.1000000000000001</v>
      </c>
      <c r="F15" s="99"/>
      <c r="G15" s="100"/>
    </row>
    <row r="16" spans="1:8" ht="14.25" customHeight="1">
      <c r="A16" s="6" t="s">
        <v>55</v>
      </c>
      <c r="B16" s="7">
        <v>370</v>
      </c>
      <c r="C16" s="8">
        <v>310</v>
      </c>
      <c r="D16" s="1">
        <v>250</v>
      </c>
      <c r="E16" s="98">
        <v>1.1000000000000001</v>
      </c>
      <c r="F16" s="99"/>
      <c r="G16" s="100"/>
    </row>
    <row r="17" spans="1:7" ht="14.25" customHeight="1">
      <c r="A17" s="6" t="s">
        <v>56</v>
      </c>
      <c r="B17" s="7">
        <v>400</v>
      </c>
      <c r="C17" s="8">
        <v>330</v>
      </c>
      <c r="D17" s="1">
        <v>280</v>
      </c>
      <c r="E17" s="98">
        <v>1.4</v>
      </c>
      <c r="F17" s="99"/>
      <c r="G17" s="100"/>
    </row>
    <row r="18" spans="1:7" ht="14.25" customHeight="1">
      <c r="A18" s="6" t="s">
        <v>57</v>
      </c>
      <c r="B18" s="7">
        <v>350</v>
      </c>
      <c r="C18" s="8">
        <v>250</v>
      </c>
      <c r="D18" s="1">
        <v>220</v>
      </c>
      <c r="E18" s="98">
        <v>1.1000000000000001</v>
      </c>
      <c r="F18" s="99"/>
      <c r="G18" s="100"/>
    </row>
    <row r="19" spans="1:7" ht="14.25" customHeight="1">
      <c r="A19" s="6" t="s">
        <v>58</v>
      </c>
      <c r="B19" s="7">
        <v>600</v>
      </c>
      <c r="C19" s="8">
        <v>520</v>
      </c>
      <c r="D19" s="1">
        <v>440</v>
      </c>
      <c r="E19" s="98">
        <v>1.5</v>
      </c>
      <c r="F19" s="99"/>
      <c r="G19" s="100"/>
    </row>
    <row r="20" spans="1:7" ht="14.25" customHeight="1">
      <c r="A20" s="6" t="s">
        <v>59</v>
      </c>
      <c r="B20" s="7">
        <v>310</v>
      </c>
      <c r="C20" s="8">
        <v>250</v>
      </c>
      <c r="D20" s="1">
        <v>200</v>
      </c>
      <c r="E20" s="98">
        <v>1</v>
      </c>
      <c r="F20" s="99"/>
      <c r="G20" s="100"/>
    </row>
    <row r="21" spans="1:7" ht="14.25" customHeight="1">
      <c r="A21" s="6" t="s">
        <v>60</v>
      </c>
      <c r="B21" s="7">
        <v>600</v>
      </c>
      <c r="C21" s="8">
        <v>420</v>
      </c>
      <c r="D21" s="1">
        <v>380</v>
      </c>
      <c r="E21" s="98">
        <v>1.7</v>
      </c>
      <c r="F21" s="99"/>
      <c r="G21" s="100"/>
    </row>
    <row r="22" spans="1:7" ht="14.25" customHeight="1">
      <c r="A22" s="6" t="s">
        <v>61</v>
      </c>
      <c r="B22" s="7">
        <v>350</v>
      </c>
      <c r="C22" s="8">
        <v>280</v>
      </c>
      <c r="D22" s="1">
        <v>250</v>
      </c>
      <c r="E22" s="98">
        <v>1.3</v>
      </c>
      <c r="F22" s="99"/>
      <c r="G22" s="100"/>
    </row>
    <row r="23" spans="1:7" ht="14.25" customHeight="1">
      <c r="A23" s="6" t="s">
        <v>62</v>
      </c>
      <c r="B23" s="7">
        <v>250</v>
      </c>
      <c r="C23" s="8">
        <v>160</v>
      </c>
      <c r="D23" s="1">
        <v>150</v>
      </c>
      <c r="E23" s="98">
        <v>1</v>
      </c>
      <c r="F23" s="99"/>
      <c r="G23" s="100"/>
    </row>
    <row r="24" spans="1:7" ht="14.25" customHeight="1">
      <c r="A24" s="6" t="s">
        <v>63</v>
      </c>
      <c r="B24" s="7">
        <v>200</v>
      </c>
      <c r="C24" s="8">
        <v>140</v>
      </c>
      <c r="D24" s="1">
        <v>120</v>
      </c>
      <c r="E24" s="98">
        <v>1</v>
      </c>
      <c r="F24" s="99"/>
      <c r="G24" s="100"/>
    </row>
    <row r="25" spans="1:7" ht="14.25" customHeight="1">
      <c r="A25" s="6" t="s">
        <v>64</v>
      </c>
      <c r="B25" s="7">
        <v>850</v>
      </c>
      <c r="C25" s="8">
        <v>470</v>
      </c>
      <c r="D25" s="1">
        <v>420</v>
      </c>
      <c r="E25" s="98">
        <v>1.8</v>
      </c>
      <c r="F25" s="99"/>
      <c r="G25" s="100"/>
    </row>
    <row r="26" spans="1:7" ht="14.25" customHeight="1">
      <c r="A26" s="6" t="s">
        <v>65</v>
      </c>
      <c r="B26" s="7">
        <v>300</v>
      </c>
      <c r="C26" s="8">
        <v>250</v>
      </c>
      <c r="D26" s="1">
        <v>190</v>
      </c>
      <c r="E26" s="98">
        <v>1.2</v>
      </c>
      <c r="F26" s="99"/>
      <c r="G26" s="100"/>
    </row>
    <row r="27" spans="1:7" ht="14.25" customHeight="1">
      <c r="A27" s="6" t="s">
        <v>66</v>
      </c>
      <c r="B27" s="7">
        <v>760</v>
      </c>
      <c r="C27" s="8">
        <v>580</v>
      </c>
      <c r="D27" s="1">
        <v>420</v>
      </c>
      <c r="E27" s="98">
        <v>4.5</v>
      </c>
      <c r="F27" s="99"/>
      <c r="G27" s="100"/>
    </row>
    <row r="28" spans="1:7" ht="14.25" customHeight="1">
      <c r="A28" s="6" t="s">
        <v>67</v>
      </c>
      <c r="B28" s="7">
        <v>910</v>
      </c>
      <c r="C28" s="8">
        <v>650</v>
      </c>
      <c r="D28" s="1">
        <v>480</v>
      </c>
      <c r="E28" s="98">
        <v>2.5</v>
      </c>
      <c r="F28" s="99"/>
      <c r="G28" s="100"/>
    </row>
    <row r="29" spans="1:7" ht="14.25" customHeight="1">
      <c r="A29" s="6" t="s">
        <v>68</v>
      </c>
      <c r="B29" s="7">
        <v>200</v>
      </c>
      <c r="C29" s="8">
        <v>145</v>
      </c>
      <c r="D29" s="1">
        <v>120</v>
      </c>
      <c r="E29" s="98">
        <v>1</v>
      </c>
      <c r="F29" s="99"/>
      <c r="G29" s="100"/>
    </row>
    <row r="30" spans="1:7" ht="14.25" customHeight="1">
      <c r="A30" s="6" t="s">
        <v>69</v>
      </c>
      <c r="B30" s="7">
        <v>320</v>
      </c>
      <c r="C30" s="8">
        <v>220</v>
      </c>
      <c r="D30" s="1">
        <v>190</v>
      </c>
      <c r="E30" s="98">
        <v>1</v>
      </c>
      <c r="F30" s="99"/>
      <c r="G30" s="100"/>
    </row>
    <row r="31" spans="1:7" ht="14.25" customHeight="1">
      <c r="A31" s="6" t="s">
        <v>70</v>
      </c>
      <c r="B31" s="7">
        <v>680</v>
      </c>
      <c r="C31" s="8">
        <v>530</v>
      </c>
      <c r="D31" s="1">
        <v>430</v>
      </c>
      <c r="E31" s="98">
        <v>2.2999999999999998</v>
      </c>
      <c r="F31" s="99"/>
      <c r="G31" s="100"/>
    </row>
  </sheetData>
  <mergeCells count="31">
    <mergeCell ref="E31:G31"/>
    <mergeCell ref="A2:F2"/>
    <mergeCell ref="A1:F1"/>
    <mergeCell ref="A9:G9"/>
    <mergeCell ref="A8:G8"/>
    <mergeCell ref="E26:G26"/>
    <mergeCell ref="E27:G27"/>
    <mergeCell ref="E28:G28"/>
    <mergeCell ref="E29:G29"/>
    <mergeCell ref="E30:G30"/>
    <mergeCell ref="E21:G21"/>
    <mergeCell ref="E22:G22"/>
    <mergeCell ref="E23:G23"/>
    <mergeCell ref="E24:G24"/>
    <mergeCell ref="E25:G25"/>
    <mergeCell ref="E16:G16"/>
    <mergeCell ref="E17:G17"/>
    <mergeCell ref="E18:G18"/>
    <mergeCell ref="E19:G19"/>
    <mergeCell ref="E20:G20"/>
    <mergeCell ref="E11:G11"/>
    <mergeCell ref="E12:G12"/>
    <mergeCell ref="E13:G13"/>
    <mergeCell ref="E14:G14"/>
    <mergeCell ref="E15:G15"/>
    <mergeCell ref="A6:E6"/>
    <mergeCell ref="B10:D10"/>
    <mergeCell ref="E10:G10"/>
    <mergeCell ref="A3:E3"/>
    <mergeCell ref="A4:E4"/>
    <mergeCell ref="A5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2"/>
  <sheetViews>
    <sheetView workbookViewId="0">
      <selection activeCell="L15" sqref="L15:S15"/>
    </sheetView>
  </sheetViews>
  <sheetFormatPr defaultRowHeight="12.75"/>
  <cols>
    <col min="1" max="1" width="9.83203125" bestFit="1" customWidth="1"/>
    <col min="2" max="2" width="5.33203125" bestFit="1" customWidth="1"/>
    <col min="3" max="3" width="1.1640625" customWidth="1"/>
    <col min="4" max="4" width="7.1640625" customWidth="1"/>
    <col min="5" max="6" width="5.83203125" bestFit="1" customWidth="1"/>
    <col min="7" max="7" width="5.6640625" customWidth="1"/>
    <col min="8" max="8" width="1.6640625" customWidth="1"/>
    <col min="9" max="9" width="6.1640625" bestFit="1" customWidth="1"/>
    <col min="10" max="10" width="4.83203125" bestFit="1" customWidth="1"/>
    <col min="11" max="11" width="5.33203125" customWidth="1"/>
    <col min="12" max="12" width="1.1640625" customWidth="1"/>
    <col min="13" max="13" width="0.6640625" customWidth="1"/>
    <col min="14" max="14" width="4.83203125" bestFit="1" customWidth="1"/>
    <col min="15" max="15" width="4.83203125" customWidth="1"/>
    <col min="16" max="16" width="2" customWidth="1"/>
    <col min="17" max="17" width="5.83203125" bestFit="1" customWidth="1"/>
    <col min="18" max="18" width="4.83203125" bestFit="1" customWidth="1"/>
    <col min="19" max="19" width="4" customWidth="1"/>
    <col min="20" max="20" width="1.33203125" customWidth="1"/>
    <col min="21" max="21" width="1.6640625" customWidth="1"/>
    <col min="22" max="22" width="2.83203125" customWidth="1"/>
  </cols>
  <sheetData>
    <row r="1" spans="1:22" ht="14.25" customHeight="1">
      <c r="A1" s="94" t="s">
        <v>71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11"/>
      <c r="V1" s="11"/>
    </row>
    <row r="2" spans="1:22" ht="14.25" customHeight="1">
      <c r="A2" s="94" t="s">
        <v>72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11"/>
      <c r="V2" s="11"/>
    </row>
    <row r="3" spans="1:22" ht="24.6" customHeight="1">
      <c r="A3" s="25" t="s">
        <v>73</v>
      </c>
      <c r="B3" s="104" t="s">
        <v>74</v>
      </c>
      <c r="C3" s="104"/>
      <c r="D3" s="104"/>
      <c r="E3" s="104"/>
      <c r="F3" s="104" t="s">
        <v>73</v>
      </c>
      <c r="G3" s="104"/>
      <c r="H3" s="104" t="s">
        <v>74</v>
      </c>
      <c r="I3" s="104"/>
      <c r="J3" s="104"/>
      <c r="K3" s="104"/>
      <c r="L3" s="104"/>
      <c r="M3" s="104" t="s">
        <v>73</v>
      </c>
      <c r="N3" s="104"/>
      <c r="O3" s="104"/>
      <c r="P3" s="104" t="s">
        <v>74</v>
      </c>
      <c r="Q3" s="104"/>
      <c r="R3" s="104"/>
      <c r="S3" s="104"/>
      <c r="T3" s="104"/>
    </row>
    <row r="4" spans="1:22" ht="12.75" customHeight="1">
      <c r="A4" s="24" t="s">
        <v>75</v>
      </c>
      <c r="B4" s="105">
        <v>9600</v>
      </c>
      <c r="C4" s="106"/>
      <c r="D4" s="106"/>
      <c r="E4" s="107"/>
      <c r="F4" s="108" t="s">
        <v>76</v>
      </c>
      <c r="G4" s="109"/>
      <c r="H4" s="110">
        <v>3272</v>
      </c>
      <c r="I4" s="111"/>
      <c r="J4" s="111"/>
      <c r="K4" s="111"/>
      <c r="L4" s="112"/>
      <c r="M4" s="113" t="s">
        <v>77</v>
      </c>
      <c r="N4" s="114"/>
      <c r="O4" s="115"/>
      <c r="P4" s="116">
        <v>1640</v>
      </c>
      <c r="Q4" s="117"/>
      <c r="R4" s="117"/>
      <c r="S4" s="117"/>
      <c r="T4" s="118"/>
    </row>
    <row r="5" spans="1:22" ht="12.75" customHeight="1">
      <c r="A5" s="9" t="s">
        <v>78</v>
      </c>
      <c r="B5" s="119">
        <v>3840</v>
      </c>
      <c r="C5" s="120"/>
      <c r="D5" s="120"/>
      <c r="E5" s="121"/>
      <c r="F5" s="122" t="s">
        <v>79</v>
      </c>
      <c r="G5" s="123"/>
      <c r="H5" s="124">
        <v>5932</v>
      </c>
      <c r="I5" s="125"/>
      <c r="J5" s="125"/>
      <c r="K5" s="125"/>
      <c r="L5" s="126"/>
      <c r="M5" s="127" t="s">
        <v>80</v>
      </c>
      <c r="N5" s="128"/>
      <c r="O5" s="129"/>
      <c r="P5" s="130">
        <v>1174</v>
      </c>
      <c r="Q5" s="131"/>
      <c r="R5" s="131"/>
      <c r="S5" s="131"/>
      <c r="T5" s="132"/>
    </row>
    <row r="6" spans="1:22" ht="12.75" customHeight="1">
      <c r="A6" s="10" t="s">
        <v>81</v>
      </c>
      <c r="B6" s="119">
        <v>10792</v>
      </c>
      <c r="C6" s="120"/>
      <c r="D6" s="120"/>
      <c r="E6" s="121"/>
      <c r="F6" s="133" t="s">
        <v>82</v>
      </c>
      <c r="G6" s="134"/>
      <c r="H6" s="124">
        <v>4154</v>
      </c>
      <c r="I6" s="125"/>
      <c r="J6" s="125"/>
      <c r="K6" s="125"/>
      <c r="L6" s="126"/>
      <c r="M6" s="127" t="s">
        <v>83</v>
      </c>
      <c r="N6" s="128"/>
      <c r="O6" s="129"/>
      <c r="P6" s="130">
        <v>1999</v>
      </c>
      <c r="Q6" s="131"/>
      <c r="R6" s="131"/>
      <c r="S6" s="131"/>
      <c r="T6" s="132"/>
    </row>
    <row r="7" spans="1:22" ht="12.75" customHeight="1">
      <c r="A7" s="9" t="s">
        <v>84</v>
      </c>
      <c r="B7" s="119">
        <v>6742</v>
      </c>
      <c r="C7" s="120"/>
      <c r="D7" s="120"/>
      <c r="E7" s="121"/>
      <c r="F7" s="133" t="s">
        <v>85</v>
      </c>
      <c r="G7" s="134"/>
      <c r="H7" s="124">
        <v>2600</v>
      </c>
      <c r="I7" s="125"/>
      <c r="J7" s="125"/>
      <c r="K7" s="125"/>
      <c r="L7" s="126"/>
      <c r="M7" s="127" t="s">
        <v>86</v>
      </c>
      <c r="N7" s="128"/>
      <c r="O7" s="129"/>
      <c r="P7" s="130">
        <v>4772</v>
      </c>
      <c r="Q7" s="131"/>
      <c r="R7" s="131"/>
      <c r="S7" s="131"/>
      <c r="T7" s="132"/>
    </row>
    <row r="8" spans="1:22" ht="12.75" customHeight="1">
      <c r="A8" s="9" t="s">
        <v>87</v>
      </c>
      <c r="B8" s="119">
        <v>7802</v>
      </c>
      <c r="C8" s="120"/>
      <c r="D8" s="120"/>
      <c r="E8" s="121"/>
      <c r="F8" s="127" t="s">
        <v>88</v>
      </c>
      <c r="G8" s="129"/>
      <c r="H8" s="124">
        <v>3534</v>
      </c>
      <c r="I8" s="125"/>
      <c r="J8" s="125"/>
      <c r="K8" s="125"/>
      <c r="L8" s="126"/>
      <c r="M8" s="122" t="s">
        <v>89</v>
      </c>
      <c r="N8" s="135"/>
      <c r="O8" s="123"/>
      <c r="P8" s="130">
        <v>1027</v>
      </c>
      <c r="Q8" s="131"/>
      <c r="R8" s="131"/>
      <c r="S8" s="131"/>
      <c r="T8" s="132"/>
    </row>
    <row r="9" spans="1:22" ht="12.75" customHeight="1">
      <c r="A9" s="10" t="s">
        <v>90</v>
      </c>
      <c r="B9" s="119">
        <v>1717</v>
      </c>
      <c r="C9" s="120"/>
      <c r="D9" s="120"/>
      <c r="E9" s="121"/>
      <c r="F9" s="133" t="s">
        <v>91</v>
      </c>
      <c r="G9" s="134"/>
      <c r="H9" s="124">
        <v>3770</v>
      </c>
      <c r="I9" s="125"/>
      <c r="J9" s="125"/>
      <c r="K9" s="125"/>
      <c r="L9" s="126"/>
      <c r="M9" s="127" t="s">
        <v>92</v>
      </c>
      <c r="N9" s="128"/>
      <c r="O9" s="129"/>
      <c r="P9" s="130">
        <v>1296</v>
      </c>
      <c r="Q9" s="131"/>
      <c r="R9" s="131"/>
      <c r="S9" s="131"/>
      <c r="T9" s="132"/>
    </row>
    <row r="10" spans="1:22" ht="12.75" customHeight="1">
      <c r="A10" s="9" t="s">
        <v>93</v>
      </c>
      <c r="B10" s="119">
        <v>2672</v>
      </c>
      <c r="C10" s="120"/>
      <c r="D10" s="120"/>
      <c r="E10" s="121"/>
      <c r="F10" s="127" t="s">
        <v>94</v>
      </c>
      <c r="G10" s="129"/>
      <c r="H10" s="124">
        <v>2040</v>
      </c>
      <c r="I10" s="125"/>
      <c r="J10" s="125"/>
      <c r="K10" s="125"/>
      <c r="L10" s="126"/>
      <c r="M10" s="133" t="s">
        <v>95</v>
      </c>
      <c r="N10" s="136"/>
      <c r="O10" s="134"/>
      <c r="P10" s="130">
        <v>1907</v>
      </c>
      <c r="Q10" s="131"/>
      <c r="R10" s="131"/>
      <c r="S10" s="131"/>
      <c r="T10" s="132"/>
    </row>
    <row r="11" spans="1:22" ht="12.75" customHeight="1">
      <c r="A11" s="26"/>
      <c r="B11" s="27"/>
      <c r="C11" s="27"/>
      <c r="D11" s="27"/>
      <c r="E11" s="27"/>
      <c r="F11" s="26"/>
      <c r="G11" s="26"/>
      <c r="H11" s="28"/>
      <c r="I11" s="28"/>
      <c r="J11" s="28"/>
      <c r="K11" s="28"/>
      <c r="L11" s="28"/>
      <c r="M11" s="29"/>
      <c r="N11" s="29"/>
      <c r="O11" s="29"/>
      <c r="P11" s="30"/>
      <c r="Q11" s="30"/>
      <c r="R11" s="30"/>
      <c r="S11" s="30"/>
      <c r="T11" s="30"/>
    </row>
    <row r="12" spans="1:22" ht="14.25" customHeight="1">
      <c r="A12" s="94" t="s">
        <v>96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11"/>
      <c r="U12" s="11"/>
      <c r="V12" s="11"/>
    </row>
    <row r="13" spans="1:22" ht="14.25" customHeight="1">
      <c r="A13" s="94" t="s">
        <v>97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11"/>
      <c r="U13" s="11"/>
      <c r="V13" s="11"/>
    </row>
    <row r="14" spans="1:22" ht="28.5" customHeight="1">
      <c r="A14" s="137" t="s">
        <v>98</v>
      </c>
      <c r="B14" s="137"/>
      <c r="C14" s="137"/>
      <c r="D14" s="137" t="s">
        <v>73</v>
      </c>
      <c r="E14" s="137"/>
      <c r="F14" s="137"/>
      <c r="G14" s="137"/>
      <c r="H14" s="137"/>
      <c r="I14" s="137"/>
      <c r="J14" s="137"/>
      <c r="K14" s="137"/>
      <c r="L14" s="140" t="s">
        <v>99</v>
      </c>
      <c r="M14" s="140"/>
      <c r="N14" s="140"/>
      <c r="O14" s="140"/>
      <c r="P14" s="140"/>
      <c r="Q14" s="140"/>
      <c r="R14" s="140"/>
      <c r="S14" s="140"/>
    </row>
    <row r="15" spans="1:22" ht="12.75" customHeight="1">
      <c r="A15" s="137" t="s">
        <v>100</v>
      </c>
      <c r="B15" s="137"/>
      <c r="C15" s="137"/>
      <c r="D15" s="138" t="s">
        <v>75</v>
      </c>
      <c r="E15" s="138"/>
      <c r="F15" s="138"/>
      <c r="G15" s="138"/>
      <c r="H15" s="138"/>
      <c r="I15" s="138"/>
      <c r="J15" s="138"/>
      <c r="K15" s="138"/>
      <c r="L15" s="139">
        <v>15</v>
      </c>
      <c r="M15" s="139"/>
      <c r="N15" s="139"/>
      <c r="O15" s="139"/>
      <c r="P15" s="139"/>
      <c r="Q15" s="139"/>
      <c r="R15" s="139"/>
      <c r="S15" s="139"/>
    </row>
    <row r="16" spans="1:22" ht="12.75" customHeight="1">
      <c r="A16" s="137" t="s">
        <v>101</v>
      </c>
      <c r="B16" s="137"/>
      <c r="C16" s="137"/>
      <c r="D16" s="138" t="s">
        <v>102</v>
      </c>
      <c r="E16" s="138"/>
      <c r="F16" s="138"/>
      <c r="G16" s="138"/>
      <c r="H16" s="138"/>
      <c r="I16" s="138"/>
      <c r="J16" s="138"/>
      <c r="K16" s="138"/>
      <c r="L16" s="139">
        <v>10</v>
      </c>
      <c r="M16" s="139"/>
      <c r="N16" s="139"/>
      <c r="O16" s="139"/>
      <c r="P16" s="139"/>
      <c r="Q16" s="139"/>
      <c r="R16" s="139"/>
      <c r="S16" s="139"/>
    </row>
    <row r="17" spans="1:22" ht="12.75" customHeight="1">
      <c r="A17" s="137" t="s">
        <v>103</v>
      </c>
      <c r="B17" s="137"/>
      <c r="C17" s="137"/>
      <c r="D17" s="138" t="s">
        <v>104</v>
      </c>
      <c r="E17" s="138"/>
      <c r="F17" s="138"/>
      <c r="G17" s="138"/>
      <c r="H17" s="138"/>
      <c r="I17" s="138"/>
      <c r="J17" s="138"/>
      <c r="K17" s="138"/>
      <c r="L17" s="139">
        <v>5</v>
      </c>
      <c r="M17" s="139"/>
      <c r="N17" s="139"/>
      <c r="O17" s="139"/>
      <c r="P17" s="139"/>
      <c r="Q17" s="139"/>
      <c r="R17" s="139"/>
      <c r="S17" s="139"/>
    </row>
    <row r="18" spans="1:22" ht="12.75" customHeight="1">
      <c r="A18" s="31"/>
      <c r="B18" s="31"/>
      <c r="C18" s="31"/>
      <c r="D18" s="32"/>
      <c r="E18" s="32"/>
      <c r="F18" s="32"/>
      <c r="G18" s="32"/>
      <c r="H18" s="32"/>
      <c r="I18" s="32"/>
      <c r="J18" s="32"/>
      <c r="K18" s="32"/>
      <c r="L18" s="33"/>
      <c r="M18" s="33"/>
      <c r="N18" s="33"/>
      <c r="O18" s="33"/>
      <c r="P18" s="33"/>
      <c r="Q18" s="33"/>
      <c r="R18" s="33"/>
      <c r="S18" s="33"/>
    </row>
    <row r="19" spans="1:22" ht="14.25" customHeight="1">
      <c r="A19" s="94" t="s">
        <v>105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11"/>
    </row>
    <row r="20" spans="1:22" ht="24.95" customHeight="1">
      <c r="A20" s="94" t="s">
        <v>106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11"/>
    </row>
    <row r="21" spans="1:22" ht="11.25" customHeight="1">
      <c r="A21" s="39"/>
      <c r="B21" s="12" t="s">
        <v>3</v>
      </c>
      <c r="C21" s="141" t="s">
        <v>4</v>
      </c>
      <c r="D21" s="141"/>
      <c r="E21" s="12" t="s">
        <v>5</v>
      </c>
      <c r="F21" s="12" t="s">
        <v>6</v>
      </c>
      <c r="G21" s="141" t="s">
        <v>7</v>
      </c>
      <c r="H21" s="141"/>
      <c r="I21" s="40" t="s">
        <v>8</v>
      </c>
      <c r="J21" s="12" t="s">
        <v>9</v>
      </c>
      <c r="K21" s="142" t="s">
        <v>107</v>
      </c>
      <c r="L21" s="142"/>
      <c r="M21" s="142"/>
      <c r="N21" s="41" t="s">
        <v>11</v>
      </c>
      <c r="O21" s="141" t="s">
        <v>12</v>
      </c>
      <c r="P21" s="141"/>
      <c r="Q21" s="40" t="s">
        <v>13</v>
      </c>
      <c r="R21" s="12" t="s">
        <v>14</v>
      </c>
      <c r="S21" s="141" t="s">
        <v>3</v>
      </c>
      <c r="T21" s="141"/>
      <c r="U21" s="141"/>
    </row>
    <row r="22" spans="1:22" ht="12" customHeight="1">
      <c r="A22" s="34" t="s">
        <v>15</v>
      </c>
      <c r="B22" s="35" t="s">
        <v>108</v>
      </c>
      <c r="C22" s="143">
        <v>2214</v>
      </c>
      <c r="D22" s="144"/>
      <c r="E22" s="36">
        <v>3063</v>
      </c>
      <c r="F22" s="36">
        <v>3484</v>
      </c>
      <c r="G22" s="145">
        <v>2010</v>
      </c>
      <c r="H22" s="146"/>
      <c r="I22" s="36">
        <v>1513</v>
      </c>
      <c r="J22" s="36">
        <v>1313</v>
      </c>
      <c r="K22" s="143">
        <v>1175</v>
      </c>
      <c r="L22" s="147"/>
      <c r="M22" s="144"/>
      <c r="N22" s="37">
        <v>886</v>
      </c>
      <c r="O22" s="143">
        <v>1525</v>
      </c>
      <c r="P22" s="144"/>
      <c r="Q22" s="36">
        <v>1015</v>
      </c>
      <c r="R22" s="38">
        <v>1124</v>
      </c>
      <c r="S22" s="148">
        <v>665</v>
      </c>
      <c r="T22" s="149"/>
      <c r="U22" s="150"/>
    </row>
    <row r="23" spans="1:22" ht="11.25" customHeight="1">
      <c r="A23" s="2" t="s">
        <v>16</v>
      </c>
      <c r="B23" s="5">
        <v>1280</v>
      </c>
      <c r="C23" s="151">
        <v>1764</v>
      </c>
      <c r="D23" s="152"/>
      <c r="E23" s="4">
        <v>2999</v>
      </c>
      <c r="F23" s="4">
        <v>3357</v>
      </c>
      <c r="G23" s="153">
        <v>1482</v>
      </c>
      <c r="H23" s="154"/>
      <c r="I23" s="3">
        <v>658</v>
      </c>
      <c r="J23" s="3">
        <v>670</v>
      </c>
      <c r="K23" s="151">
        <v>1122</v>
      </c>
      <c r="L23" s="155"/>
      <c r="M23" s="152"/>
      <c r="N23" s="4">
        <v>1228</v>
      </c>
      <c r="O23" s="151">
        <v>1405</v>
      </c>
      <c r="P23" s="152"/>
      <c r="Q23" s="4">
        <v>1199</v>
      </c>
      <c r="R23" s="5">
        <v>1014</v>
      </c>
      <c r="S23" s="151">
        <v>2515</v>
      </c>
      <c r="T23" s="155"/>
      <c r="U23" s="152"/>
    </row>
    <row r="24" spans="1:22" ht="11.25" customHeight="1">
      <c r="A24" s="2" t="s">
        <v>17</v>
      </c>
      <c r="B24" s="5">
        <v>6195</v>
      </c>
      <c r="C24" s="151">
        <v>9764</v>
      </c>
      <c r="D24" s="152"/>
      <c r="E24" s="5">
        <v>17699</v>
      </c>
      <c r="F24" s="5">
        <v>20579</v>
      </c>
      <c r="G24" s="153">
        <v>7547</v>
      </c>
      <c r="H24" s="154"/>
      <c r="I24" s="4">
        <v>8824</v>
      </c>
      <c r="J24" s="4">
        <v>8926</v>
      </c>
      <c r="K24" s="151">
        <v>5811</v>
      </c>
      <c r="L24" s="155"/>
      <c r="M24" s="152"/>
      <c r="N24" s="4">
        <v>6999</v>
      </c>
      <c r="O24" s="151">
        <v>6348</v>
      </c>
      <c r="P24" s="152"/>
      <c r="Q24" s="4">
        <v>9231</v>
      </c>
      <c r="R24" s="3">
        <v>891</v>
      </c>
      <c r="S24" s="151">
        <v>7694</v>
      </c>
      <c r="T24" s="155"/>
      <c r="U24" s="152"/>
    </row>
    <row r="25" spans="1:22" ht="11.25" customHeight="1">
      <c r="A25" s="2" t="s">
        <v>18</v>
      </c>
      <c r="B25" s="5">
        <v>6551</v>
      </c>
      <c r="C25" s="151">
        <v>7017</v>
      </c>
      <c r="D25" s="152"/>
      <c r="E25" s="5">
        <v>10111</v>
      </c>
      <c r="F25" s="5">
        <v>12352</v>
      </c>
      <c r="G25" s="153">
        <v>6073</v>
      </c>
      <c r="H25" s="154"/>
      <c r="I25" s="3">
        <v>944</v>
      </c>
      <c r="J25" s="4">
        <v>1541</v>
      </c>
      <c r="K25" s="151">
        <v>1075</v>
      </c>
      <c r="L25" s="155"/>
      <c r="M25" s="152"/>
      <c r="N25" s="4">
        <v>1648</v>
      </c>
      <c r="O25" s="151">
        <v>3273</v>
      </c>
      <c r="P25" s="152"/>
      <c r="Q25" s="3">
        <v>992</v>
      </c>
      <c r="R25" s="5">
        <v>1346</v>
      </c>
      <c r="S25" s="151">
        <v>4396</v>
      </c>
      <c r="T25" s="155"/>
      <c r="U25" s="152"/>
    </row>
    <row r="26" spans="1:22" ht="11.25" customHeight="1">
      <c r="A26" s="2" t="s">
        <v>19</v>
      </c>
      <c r="B26" s="5">
        <v>4646</v>
      </c>
      <c r="C26" s="151">
        <v>5328</v>
      </c>
      <c r="D26" s="152"/>
      <c r="E26" s="4">
        <v>5610</v>
      </c>
      <c r="F26" s="4">
        <v>6820</v>
      </c>
      <c r="G26" s="153">
        <v>4215</v>
      </c>
      <c r="H26" s="154"/>
      <c r="I26" s="4">
        <v>1401</v>
      </c>
      <c r="J26" s="4">
        <v>1349</v>
      </c>
      <c r="K26" s="151">
        <v>1114</v>
      </c>
      <c r="L26" s="155"/>
      <c r="M26" s="152"/>
      <c r="N26" s="4">
        <v>1587</v>
      </c>
      <c r="O26" s="151">
        <v>1576</v>
      </c>
      <c r="P26" s="152"/>
      <c r="Q26" s="4">
        <v>1146</v>
      </c>
      <c r="R26" s="5">
        <v>1818</v>
      </c>
      <c r="S26" s="156">
        <v>701</v>
      </c>
      <c r="T26" s="157"/>
      <c r="U26" s="158"/>
    </row>
    <row r="27" spans="1:22" ht="11.25" customHeight="1">
      <c r="A27" s="2" t="s">
        <v>20</v>
      </c>
      <c r="B27" s="5">
        <v>1303</v>
      </c>
      <c r="C27" s="151">
        <v>2390</v>
      </c>
      <c r="D27" s="152"/>
      <c r="E27" s="4">
        <v>3478</v>
      </c>
      <c r="F27" s="4">
        <v>3553</v>
      </c>
      <c r="G27" s="153">
        <v>1814</v>
      </c>
      <c r="H27" s="154"/>
      <c r="I27" s="3">
        <v>0</v>
      </c>
      <c r="J27" s="3">
        <v>390</v>
      </c>
      <c r="K27" s="156">
        <v>685</v>
      </c>
      <c r="L27" s="157"/>
      <c r="M27" s="158"/>
      <c r="N27" s="3">
        <v>555</v>
      </c>
      <c r="O27" s="156">
        <v>595</v>
      </c>
      <c r="P27" s="158"/>
      <c r="Q27" s="3">
        <v>535</v>
      </c>
      <c r="R27" s="3">
        <v>405</v>
      </c>
      <c r="S27" s="156">
        <v>545</v>
      </c>
      <c r="T27" s="157"/>
      <c r="U27" s="158"/>
    </row>
    <row r="28" spans="1:22" ht="11.25" customHeight="1">
      <c r="A28" s="2" t="s">
        <v>21</v>
      </c>
      <c r="B28" s="3">
        <v>655</v>
      </c>
      <c r="C28" s="151">
        <v>2891</v>
      </c>
      <c r="D28" s="152"/>
      <c r="E28" s="4">
        <v>5713</v>
      </c>
      <c r="F28" s="4">
        <v>3013</v>
      </c>
      <c r="G28" s="153">
        <v>1864</v>
      </c>
      <c r="H28" s="154"/>
      <c r="I28" s="3">
        <v>355</v>
      </c>
      <c r="J28" s="3">
        <v>730</v>
      </c>
      <c r="K28" s="156">
        <v>570</v>
      </c>
      <c r="L28" s="157"/>
      <c r="M28" s="158"/>
      <c r="N28" s="4">
        <v>1374</v>
      </c>
      <c r="O28" s="151">
        <v>1547</v>
      </c>
      <c r="P28" s="152"/>
      <c r="Q28" s="3">
        <v>626</v>
      </c>
      <c r="R28" s="5">
        <v>1199</v>
      </c>
      <c r="S28" s="151">
        <v>1557</v>
      </c>
      <c r="T28" s="155"/>
      <c r="U28" s="152"/>
    </row>
    <row r="29" spans="1:22" ht="11.25" customHeight="1">
      <c r="A29" s="2" t="s">
        <v>22</v>
      </c>
      <c r="B29" s="5">
        <v>5052</v>
      </c>
      <c r="C29" s="151">
        <v>7922</v>
      </c>
      <c r="D29" s="152"/>
      <c r="E29" s="4">
        <v>9640</v>
      </c>
      <c r="F29" s="4">
        <v>8945</v>
      </c>
      <c r="G29" s="153">
        <v>4701</v>
      </c>
      <c r="H29" s="154"/>
      <c r="I29" s="4">
        <v>1175</v>
      </c>
      <c r="J29" s="3">
        <v>836</v>
      </c>
      <c r="K29" s="151">
        <v>1224</v>
      </c>
      <c r="L29" s="155"/>
      <c r="M29" s="152"/>
      <c r="N29" s="4">
        <v>1070</v>
      </c>
      <c r="O29" s="151">
        <v>1783</v>
      </c>
      <c r="P29" s="152"/>
      <c r="Q29" s="4">
        <v>1457</v>
      </c>
      <c r="R29" s="5">
        <v>1407</v>
      </c>
      <c r="S29" s="156">
        <v>574</v>
      </c>
      <c r="T29" s="157"/>
      <c r="U29" s="158"/>
    </row>
    <row r="30" spans="1:22" ht="11.25" customHeight="1">
      <c r="A30" s="2" t="s">
        <v>23</v>
      </c>
      <c r="B30" s="3">
        <v>534</v>
      </c>
      <c r="C30" s="151">
        <v>3257</v>
      </c>
      <c r="D30" s="152"/>
      <c r="E30" s="4">
        <v>9403</v>
      </c>
      <c r="F30" s="5">
        <v>11570</v>
      </c>
      <c r="G30" s="153">
        <v>5157</v>
      </c>
      <c r="H30" s="154"/>
      <c r="I30" s="4">
        <v>2194</v>
      </c>
      <c r="J30" s="4">
        <v>1945</v>
      </c>
      <c r="K30" s="151">
        <v>2071</v>
      </c>
      <c r="L30" s="155"/>
      <c r="M30" s="152"/>
      <c r="N30" s="4">
        <v>2113</v>
      </c>
      <c r="O30" s="151">
        <v>2012</v>
      </c>
      <c r="P30" s="152"/>
      <c r="Q30" s="4">
        <v>1599</v>
      </c>
      <c r="R30" s="5">
        <v>1108</v>
      </c>
      <c r="S30" s="156">
        <v>918</v>
      </c>
      <c r="T30" s="157"/>
      <c r="U30" s="158"/>
    </row>
    <row r="31" spans="1:22" ht="11.25" customHeight="1">
      <c r="A31" s="2" t="s">
        <v>24</v>
      </c>
      <c r="B31" s="5">
        <v>3134</v>
      </c>
      <c r="C31" s="151">
        <v>3595</v>
      </c>
      <c r="D31" s="152"/>
      <c r="E31" s="4">
        <v>5693</v>
      </c>
      <c r="F31" s="4">
        <v>5416</v>
      </c>
      <c r="G31" s="153">
        <v>1751</v>
      </c>
      <c r="H31" s="154"/>
      <c r="I31" s="4">
        <v>1573</v>
      </c>
      <c r="J31" s="4">
        <v>1687</v>
      </c>
      <c r="K31" s="151">
        <v>1626</v>
      </c>
      <c r="L31" s="155"/>
      <c r="M31" s="152"/>
      <c r="N31" s="4">
        <v>1700</v>
      </c>
      <c r="O31" s="151">
        <v>1874</v>
      </c>
      <c r="P31" s="152"/>
      <c r="Q31" s="4">
        <v>1131</v>
      </c>
      <c r="R31" s="3">
        <v>934</v>
      </c>
      <c r="S31" s="151">
        <v>1920</v>
      </c>
      <c r="T31" s="155"/>
      <c r="U31" s="152"/>
    </row>
    <row r="32" spans="1:22" ht="11.25" customHeight="1">
      <c r="A32" s="2" t="s">
        <v>25</v>
      </c>
      <c r="B32" s="5">
        <v>3422</v>
      </c>
      <c r="C32" s="151">
        <v>4524</v>
      </c>
      <c r="D32" s="152"/>
      <c r="E32" s="4">
        <v>5280</v>
      </c>
      <c r="F32" s="4">
        <v>5216</v>
      </c>
      <c r="G32" s="153">
        <v>2755</v>
      </c>
      <c r="H32" s="154"/>
      <c r="I32" s="4">
        <v>1535</v>
      </c>
      <c r="J32" s="4">
        <v>1223</v>
      </c>
      <c r="K32" s="151">
        <v>1728</v>
      </c>
      <c r="L32" s="155"/>
      <c r="M32" s="152"/>
      <c r="N32" s="4">
        <v>1354</v>
      </c>
      <c r="O32" s="151">
        <v>3500</v>
      </c>
      <c r="P32" s="152"/>
      <c r="Q32" s="4">
        <v>2198</v>
      </c>
      <c r="R32" s="5">
        <v>1411</v>
      </c>
      <c r="S32" s="151">
        <v>2437</v>
      </c>
      <c r="T32" s="155"/>
      <c r="U32" s="152"/>
    </row>
    <row r="33" spans="1:21" ht="11.25" customHeight="1">
      <c r="A33" s="2" t="s">
        <v>26</v>
      </c>
      <c r="B33" s="3">
        <v>341</v>
      </c>
      <c r="C33" s="156">
        <v>511</v>
      </c>
      <c r="D33" s="158"/>
      <c r="E33" s="4">
        <v>2276</v>
      </c>
      <c r="F33" s="4">
        <v>3870</v>
      </c>
      <c r="G33" s="153">
        <v>1915</v>
      </c>
      <c r="H33" s="154"/>
      <c r="I33" s="4">
        <v>4386</v>
      </c>
      <c r="J33" s="4">
        <v>2246</v>
      </c>
      <c r="K33" s="151">
        <v>1078</v>
      </c>
      <c r="L33" s="155"/>
      <c r="M33" s="152"/>
      <c r="N33" s="3">
        <v>844</v>
      </c>
      <c r="O33" s="151">
        <v>1555</v>
      </c>
      <c r="P33" s="152"/>
      <c r="Q33" s="3">
        <v>913</v>
      </c>
      <c r="R33" s="3">
        <v>855</v>
      </c>
      <c r="S33" s="156">
        <v>690</v>
      </c>
      <c r="T33" s="157"/>
      <c r="U33" s="158"/>
    </row>
    <row r="34" spans="1:21" ht="11.25" customHeight="1">
      <c r="A34" s="2" t="s">
        <v>27</v>
      </c>
      <c r="B34" s="5">
        <v>5288</v>
      </c>
      <c r="C34" s="151">
        <v>7932</v>
      </c>
      <c r="D34" s="152"/>
      <c r="E34" s="5">
        <v>23220</v>
      </c>
      <c r="F34" s="5">
        <v>26150</v>
      </c>
      <c r="G34" s="153">
        <v>8218</v>
      </c>
      <c r="H34" s="154"/>
      <c r="I34" s="4">
        <v>6696</v>
      </c>
      <c r="J34" s="4">
        <v>6409</v>
      </c>
      <c r="K34" s="151">
        <v>2380</v>
      </c>
      <c r="L34" s="155"/>
      <c r="M34" s="152"/>
      <c r="N34" s="4">
        <v>3162</v>
      </c>
      <c r="O34" s="151">
        <v>3062</v>
      </c>
      <c r="P34" s="152"/>
      <c r="Q34" s="4">
        <v>3136</v>
      </c>
      <c r="R34" s="5">
        <v>3366</v>
      </c>
      <c r="S34" s="151">
        <v>1179</v>
      </c>
      <c r="T34" s="155"/>
      <c r="U34" s="152"/>
    </row>
    <row r="35" spans="1:21" ht="11.25" customHeight="1">
      <c r="A35" s="2" t="s">
        <v>28</v>
      </c>
      <c r="B35" s="5">
        <v>4037</v>
      </c>
      <c r="C35" s="151">
        <v>3031</v>
      </c>
      <c r="D35" s="152"/>
      <c r="E35" s="4">
        <v>5962</v>
      </c>
      <c r="F35" s="4">
        <v>8673</v>
      </c>
      <c r="G35" s="153">
        <v>3724</v>
      </c>
      <c r="H35" s="154"/>
      <c r="I35" s="4">
        <v>2003</v>
      </c>
      <c r="J35" s="3">
        <v>644</v>
      </c>
      <c r="K35" s="151">
        <v>1708</v>
      </c>
      <c r="L35" s="155"/>
      <c r="M35" s="152"/>
      <c r="N35" s="4">
        <v>1380</v>
      </c>
      <c r="O35" s="151">
        <v>1056</v>
      </c>
      <c r="P35" s="152"/>
      <c r="Q35" s="4">
        <v>1508</v>
      </c>
      <c r="R35" s="3">
        <v>826</v>
      </c>
      <c r="S35" s="156">
        <v>869</v>
      </c>
      <c r="T35" s="157"/>
      <c r="U35" s="158"/>
    </row>
    <row r="36" spans="1:21" ht="11.25" customHeight="1">
      <c r="A36" s="2" t="s">
        <v>29</v>
      </c>
      <c r="B36" s="5">
        <v>9364</v>
      </c>
      <c r="C36" s="151">
        <v>10073</v>
      </c>
      <c r="D36" s="152"/>
      <c r="E36" s="5">
        <v>27066</v>
      </c>
      <c r="F36" s="5">
        <v>28536</v>
      </c>
      <c r="G36" s="153">
        <v>8468</v>
      </c>
      <c r="H36" s="154"/>
      <c r="I36" s="4">
        <v>1988</v>
      </c>
      <c r="J36" s="4">
        <v>1208</v>
      </c>
      <c r="K36" s="156">
        <v>895</v>
      </c>
      <c r="L36" s="157"/>
      <c r="M36" s="158"/>
      <c r="N36" s="4">
        <v>1387</v>
      </c>
      <c r="O36" s="151">
        <v>5986</v>
      </c>
      <c r="P36" s="152"/>
      <c r="Q36" s="4">
        <v>5052</v>
      </c>
      <c r="R36" s="5">
        <v>4392</v>
      </c>
      <c r="S36" s="151">
        <v>3527</v>
      </c>
      <c r="T36" s="155"/>
      <c r="U36" s="152"/>
    </row>
    <row r="37" spans="1:21" ht="11.25" customHeight="1">
      <c r="A37" s="2" t="s">
        <v>30</v>
      </c>
      <c r="B37" s="5">
        <v>1299</v>
      </c>
      <c r="C37" s="151">
        <v>1554</v>
      </c>
      <c r="D37" s="152"/>
      <c r="E37" s="4">
        <v>1696</v>
      </c>
      <c r="F37" s="3">
        <v>896</v>
      </c>
      <c r="G37" s="159">
        <v>105</v>
      </c>
      <c r="H37" s="160"/>
      <c r="I37" s="4">
        <v>1111</v>
      </c>
      <c r="J37" s="3">
        <v>837</v>
      </c>
      <c r="K37" s="151">
        <v>1111</v>
      </c>
      <c r="L37" s="155"/>
      <c r="M37" s="152"/>
      <c r="N37" s="4">
        <v>1414</v>
      </c>
      <c r="O37" s="151">
        <v>1784</v>
      </c>
      <c r="P37" s="152"/>
      <c r="Q37" s="4">
        <v>1205</v>
      </c>
      <c r="R37" s="5">
        <v>1270</v>
      </c>
      <c r="S37" s="156">
        <v>992</v>
      </c>
      <c r="T37" s="157"/>
      <c r="U37" s="158"/>
    </row>
    <row r="38" spans="1:21" ht="11.25" customHeight="1">
      <c r="A38" s="2" t="s">
        <v>31</v>
      </c>
      <c r="B38" s="5">
        <v>5218</v>
      </c>
      <c r="C38" s="151">
        <v>6498</v>
      </c>
      <c r="D38" s="152"/>
      <c r="E38" s="5">
        <v>10305</v>
      </c>
      <c r="F38" s="5">
        <v>10876</v>
      </c>
      <c r="G38" s="153">
        <v>4460</v>
      </c>
      <c r="H38" s="154"/>
      <c r="I38" s="3">
        <v>699</v>
      </c>
      <c r="J38" s="3">
        <v>938</v>
      </c>
      <c r="K38" s="156">
        <v>853</v>
      </c>
      <c r="L38" s="157"/>
      <c r="M38" s="158"/>
      <c r="N38" s="3">
        <v>744</v>
      </c>
      <c r="O38" s="156">
        <v>926</v>
      </c>
      <c r="P38" s="158"/>
      <c r="Q38" s="3">
        <v>679</v>
      </c>
      <c r="R38" s="3">
        <v>897</v>
      </c>
      <c r="S38" s="156">
        <v>917</v>
      </c>
      <c r="T38" s="157"/>
      <c r="U38" s="158"/>
    </row>
    <row r="39" spans="1:21" ht="11.25" customHeight="1">
      <c r="A39" s="2" t="s">
        <v>32</v>
      </c>
      <c r="B39" s="5">
        <v>1782</v>
      </c>
      <c r="C39" s="151">
        <v>3228</v>
      </c>
      <c r="D39" s="152"/>
      <c r="E39" s="4">
        <v>4065</v>
      </c>
      <c r="F39" s="4">
        <v>3555</v>
      </c>
      <c r="G39" s="153">
        <v>1827</v>
      </c>
      <c r="H39" s="154"/>
      <c r="I39" s="4">
        <v>1195</v>
      </c>
      <c r="J39" s="4">
        <v>1128</v>
      </c>
      <c r="K39" s="151">
        <v>1114</v>
      </c>
      <c r="L39" s="155"/>
      <c r="M39" s="152"/>
      <c r="N39" s="4">
        <v>1139</v>
      </c>
      <c r="O39" s="151">
        <v>1213</v>
      </c>
      <c r="P39" s="152"/>
      <c r="Q39" s="3">
        <v>686</v>
      </c>
      <c r="R39" s="5">
        <v>1093</v>
      </c>
      <c r="S39" s="151">
        <v>1188</v>
      </c>
      <c r="T39" s="155"/>
      <c r="U39" s="152"/>
    </row>
    <row r="40" spans="1:21" ht="11.25" customHeight="1">
      <c r="A40" s="2" t="s">
        <v>33</v>
      </c>
      <c r="B40" s="5">
        <v>3498</v>
      </c>
      <c r="C40" s="151">
        <v>3799</v>
      </c>
      <c r="D40" s="152"/>
      <c r="E40" s="4">
        <v>6269</v>
      </c>
      <c r="F40" s="4">
        <v>7044</v>
      </c>
      <c r="G40" s="153">
        <v>2825</v>
      </c>
      <c r="H40" s="154"/>
      <c r="I40" s="4">
        <v>1228</v>
      </c>
      <c r="J40" s="3">
        <v>952</v>
      </c>
      <c r="K40" s="151">
        <v>1881</v>
      </c>
      <c r="L40" s="155"/>
      <c r="M40" s="152"/>
      <c r="N40" s="3">
        <v>807</v>
      </c>
      <c r="O40" s="151">
        <v>2959</v>
      </c>
      <c r="P40" s="152"/>
      <c r="Q40" s="4">
        <v>3212</v>
      </c>
      <c r="R40" s="5">
        <v>3212</v>
      </c>
      <c r="S40" s="151">
        <v>3537</v>
      </c>
      <c r="T40" s="155"/>
      <c r="U40" s="152"/>
    </row>
    <row r="41" spans="1:21" ht="11.25" customHeight="1">
      <c r="A41" s="2" t="s">
        <v>34</v>
      </c>
      <c r="B41" s="5">
        <v>4579</v>
      </c>
      <c r="C41" s="151">
        <v>6428</v>
      </c>
      <c r="D41" s="152"/>
      <c r="E41" s="4">
        <v>8168</v>
      </c>
      <c r="F41" s="5">
        <v>10341</v>
      </c>
      <c r="G41" s="153">
        <v>6312</v>
      </c>
      <c r="H41" s="154"/>
      <c r="I41" s="4">
        <v>1261</v>
      </c>
      <c r="J41" s="3">
        <v>672</v>
      </c>
      <c r="K41" s="151">
        <v>1133</v>
      </c>
      <c r="L41" s="155"/>
      <c r="M41" s="152"/>
      <c r="N41" s="4">
        <v>1077</v>
      </c>
      <c r="O41" s="151">
        <v>1346</v>
      </c>
      <c r="P41" s="152"/>
      <c r="Q41" s="3">
        <v>403</v>
      </c>
      <c r="R41" s="3">
        <v>259</v>
      </c>
      <c r="S41" s="156">
        <v>259</v>
      </c>
      <c r="T41" s="157"/>
      <c r="U41" s="158"/>
    </row>
    <row r="42" spans="1:21" ht="11.25" customHeight="1">
      <c r="A42" s="2" t="s">
        <v>35</v>
      </c>
      <c r="B42" s="5">
        <v>3256</v>
      </c>
      <c r="C42" s="151">
        <v>6884</v>
      </c>
      <c r="D42" s="152"/>
      <c r="E42" s="5">
        <v>14998</v>
      </c>
      <c r="F42" s="5">
        <v>15486</v>
      </c>
      <c r="G42" s="153">
        <v>5744</v>
      </c>
      <c r="H42" s="154"/>
      <c r="I42" s="4">
        <v>2032</v>
      </c>
      <c r="J42" s="4">
        <v>1269</v>
      </c>
      <c r="K42" s="151">
        <v>1187</v>
      </c>
      <c r="L42" s="155"/>
      <c r="M42" s="152"/>
      <c r="N42" s="4">
        <v>1383</v>
      </c>
      <c r="O42" s="151">
        <v>2479</v>
      </c>
      <c r="P42" s="152"/>
      <c r="Q42" s="4">
        <v>2050</v>
      </c>
      <c r="R42" s="5">
        <v>2213</v>
      </c>
      <c r="S42" s="156">
        <v>414</v>
      </c>
      <c r="T42" s="157"/>
      <c r="U42" s="158"/>
    </row>
  </sheetData>
  <mergeCells count="168">
    <mergeCell ref="A2:T2"/>
    <mergeCell ref="A1:T1"/>
    <mergeCell ref="A13:S13"/>
    <mergeCell ref="A12:S12"/>
    <mergeCell ref="A20:U20"/>
    <mergeCell ref="A19:U19"/>
    <mergeCell ref="C41:D41"/>
    <mergeCell ref="G41:H41"/>
    <mergeCell ref="K41:M41"/>
    <mergeCell ref="O41:P41"/>
    <mergeCell ref="S41:U41"/>
    <mergeCell ref="C37:D37"/>
    <mergeCell ref="G37:H37"/>
    <mergeCell ref="K37:M37"/>
    <mergeCell ref="O37:P37"/>
    <mergeCell ref="S37:U37"/>
    <mergeCell ref="C38:D38"/>
    <mergeCell ref="G38:H38"/>
    <mergeCell ref="K38:M38"/>
    <mergeCell ref="O38:P38"/>
    <mergeCell ref="S38:U38"/>
    <mergeCell ref="C35:D35"/>
    <mergeCell ref="G35:H35"/>
    <mergeCell ref="K35:M35"/>
    <mergeCell ref="C42:D42"/>
    <mergeCell ref="G42:H42"/>
    <mergeCell ref="K42:M42"/>
    <mergeCell ref="O42:P42"/>
    <mergeCell ref="S42:U42"/>
    <mergeCell ref="C39:D39"/>
    <mergeCell ref="G39:H39"/>
    <mergeCell ref="K39:M39"/>
    <mergeCell ref="O39:P39"/>
    <mergeCell ref="S39:U39"/>
    <mergeCell ref="C40:D40"/>
    <mergeCell ref="G40:H40"/>
    <mergeCell ref="K40:M40"/>
    <mergeCell ref="O40:P40"/>
    <mergeCell ref="S40:U40"/>
    <mergeCell ref="O35:P35"/>
    <mergeCell ref="S35:U35"/>
    <mergeCell ref="C36:D36"/>
    <mergeCell ref="G36:H36"/>
    <mergeCell ref="K36:M36"/>
    <mergeCell ref="O36:P36"/>
    <mergeCell ref="S36:U36"/>
    <mergeCell ref="C33:D33"/>
    <mergeCell ref="G33:H33"/>
    <mergeCell ref="K33:M33"/>
    <mergeCell ref="O33:P33"/>
    <mergeCell ref="S33:U33"/>
    <mergeCell ref="C34:D34"/>
    <mergeCell ref="G34:H34"/>
    <mergeCell ref="K34:M34"/>
    <mergeCell ref="O34:P34"/>
    <mergeCell ref="S34:U34"/>
    <mergeCell ref="C31:D31"/>
    <mergeCell ref="G31:H31"/>
    <mergeCell ref="K31:M31"/>
    <mergeCell ref="O31:P31"/>
    <mergeCell ref="S31:U31"/>
    <mergeCell ref="C32:D32"/>
    <mergeCell ref="G32:H32"/>
    <mergeCell ref="K32:M32"/>
    <mergeCell ref="O32:P32"/>
    <mergeCell ref="S32:U32"/>
    <mergeCell ref="C29:D29"/>
    <mergeCell ref="G29:H29"/>
    <mergeCell ref="K29:M29"/>
    <mergeCell ref="O29:P29"/>
    <mergeCell ref="S29:U29"/>
    <mergeCell ref="C30:D30"/>
    <mergeCell ref="G30:H30"/>
    <mergeCell ref="K30:M30"/>
    <mergeCell ref="O30:P30"/>
    <mergeCell ref="S30:U30"/>
    <mergeCell ref="C27:D27"/>
    <mergeCell ref="G27:H27"/>
    <mergeCell ref="K27:M27"/>
    <mergeCell ref="O27:P27"/>
    <mergeCell ref="S27:U27"/>
    <mergeCell ref="C28:D28"/>
    <mergeCell ref="G28:H28"/>
    <mergeCell ref="K28:M28"/>
    <mergeCell ref="O28:P28"/>
    <mergeCell ref="S28:U28"/>
    <mergeCell ref="C25:D25"/>
    <mergeCell ref="G25:H25"/>
    <mergeCell ref="K25:M25"/>
    <mergeCell ref="O25:P25"/>
    <mergeCell ref="S25:U25"/>
    <mergeCell ref="C26:D26"/>
    <mergeCell ref="G26:H26"/>
    <mergeCell ref="K26:M26"/>
    <mergeCell ref="O26:P26"/>
    <mergeCell ref="S26:U26"/>
    <mergeCell ref="C23:D23"/>
    <mergeCell ref="G23:H23"/>
    <mergeCell ref="K23:M23"/>
    <mergeCell ref="O23:P23"/>
    <mergeCell ref="S23:U23"/>
    <mergeCell ref="C24:D24"/>
    <mergeCell ref="G24:H24"/>
    <mergeCell ref="K24:M24"/>
    <mergeCell ref="O24:P24"/>
    <mergeCell ref="S24:U24"/>
    <mergeCell ref="C21:D21"/>
    <mergeCell ref="G21:H21"/>
    <mergeCell ref="K21:M21"/>
    <mergeCell ref="O21:P21"/>
    <mergeCell ref="S21:U21"/>
    <mergeCell ref="C22:D22"/>
    <mergeCell ref="G22:H22"/>
    <mergeCell ref="K22:M22"/>
    <mergeCell ref="O22:P22"/>
    <mergeCell ref="S22:U22"/>
    <mergeCell ref="A16:C16"/>
    <mergeCell ref="D16:K16"/>
    <mergeCell ref="L16:S16"/>
    <mergeCell ref="A17:C17"/>
    <mergeCell ref="D17:K17"/>
    <mergeCell ref="L17:S17"/>
    <mergeCell ref="A14:C14"/>
    <mergeCell ref="D14:K14"/>
    <mergeCell ref="L14:S14"/>
    <mergeCell ref="A15:C15"/>
    <mergeCell ref="D15:K15"/>
    <mergeCell ref="L15:S15"/>
    <mergeCell ref="B9:E9"/>
    <mergeCell ref="F9:G9"/>
    <mergeCell ref="H9:L9"/>
    <mergeCell ref="M9:O9"/>
    <mergeCell ref="P9:T9"/>
    <mergeCell ref="B10:E10"/>
    <mergeCell ref="F10:G10"/>
    <mergeCell ref="H10:L10"/>
    <mergeCell ref="M10:O10"/>
    <mergeCell ref="P10:T10"/>
    <mergeCell ref="B7:E7"/>
    <mergeCell ref="F7:G7"/>
    <mergeCell ref="H7:L7"/>
    <mergeCell ref="M7:O7"/>
    <mergeCell ref="P7:T7"/>
    <mergeCell ref="B8:E8"/>
    <mergeCell ref="F8:G8"/>
    <mergeCell ref="H8:L8"/>
    <mergeCell ref="M8:O8"/>
    <mergeCell ref="P8:T8"/>
    <mergeCell ref="B5:E5"/>
    <mergeCell ref="F5:G5"/>
    <mergeCell ref="H5:L5"/>
    <mergeCell ref="M5:O5"/>
    <mergeCell ref="P5:T5"/>
    <mergeCell ref="B6:E6"/>
    <mergeCell ref="F6:G6"/>
    <mergeCell ref="H6:L6"/>
    <mergeCell ref="M6:O6"/>
    <mergeCell ref="P6:T6"/>
    <mergeCell ref="B3:E3"/>
    <mergeCell ref="F3:G3"/>
    <mergeCell ref="H3:L3"/>
    <mergeCell ref="M3:O3"/>
    <mergeCell ref="P3:T3"/>
    <mergeCell ref="B4:E4"/>
    <mergeCell ref="F4:G4"/>
    <mergeCell ref="H4:L4"/>
    <mergeCell ref="M4:O4"/>
    <mergeCell ref="P4:T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4033-321E-4F8A-92F1-667BEA98B9EE}">
  <dimension ref="A1:N25"/>
  <sheetViews>
    <sheetView workbookViewId="0">
      <selection activeCell="E1" sqref="E1"/>
    </sheetView>
  </sheetViews>
  <sheetFormatPr defaultRowHeight="12.75"/>
  <cols>
    <col min="1" max="1" width="7.33203125" bestFit="1" customWidth="1"/>
    <col min="2" max="2" width="12.33203125" bestFit="1" customWidth="1"/>
    <col min="3" max="3" width="14" bestFit="1" customWidth="1"/>
    <col min="4" max="4" width="19" bestFit="1" customWidth="1"/>
    <col min="6" max="7" width="12.5" bestFit="1" customWidth="1"/>
    <col min="10" max="10" width="17.83203125" customWidth="1"/>
    <col min="11" max="11" width="17.83203125" bestFit="1" customWidth="1"/>
    <col min="12" max="12" width="23.83203125" customWidth="1"/>
    <col min="14" max="14" width="19" bestFit="1" customWidth="1"/>
  </cols>
  <sheetData>
    <row r="1" spans="1:14">
      <c r="A1" s="166" t="s">
        <v>180</v>
      </c>
      <c r="B1" s="166" t="s">
        <v>176</v>
      </c>
      <c r="C1" s="166" t="s">
        <v>177</v>
      </c>
      <c r="D1" s="166" t="s">
        <v>178</v>
      </c>
      <c r="F1" s="58" t="s">
        <v>184</v>
      </c>
      <c r="G1" s="58" t="s">
        <v>185</v>
      </c>
      <c r="I1" s="166"/>
      <c r="J1" s="166" t="s">
        <v>176</v>
      </c>
      <c r="K1" s="166" t="s">
        <v>181</v>
      </c>
      <c r="L1" s="173" t="s">
        <v>182</v>
      </c>
      <c r="N1" s="166"/>
    </row>
    <row r="2" spans="1:14">
      <c r="A2" s="167">
        <v>0</v>
      </c>
      <c r="B2" s="167" t="s">
        <v>122</v>
      </c>
      <c r="C2" s="168">
        <v>666.6841928568798</v>
      </c>
      <c r="D2" s="170">
        <v>2961.2253992532937</v>
      </c>
      <c r="F2" s="161">
        <v>1633.6153846153845</v>
      </c>
      <c r="G2" s="171">
        <v>7256.0642975564042</v>
      </c>
      <c r="I2" s="167"/>
      <c r="J2" s="167" t="s">
        <v>122</v>
      </c>
      <c r="K2" s="168">
        <v>666.6841928568798</v>
      </c>
      <c r="L2" s="174">
        <v>1633.6153846153845</v>
      </c>
      <c r="N2" s="170"/>
    </row>
    <row r="3" spans="1:14">
      <c r="A3" s="167">
        <v>1</v>
      </c>
      <c r="B3" s="167" t="s">
        <v>123</v>
      </c>
      <c r="C3" s="168">
        <v>1926.1823015199393</v>
      </c>
      <c r="D3" s="170">
        <v>8592.6348023194332</v>
      </c>
      <c r="F3" s="161">
        <v>1591.7692307692307</v>
      </c>
      <c r="G3" s="171">
        <v>7100.8292822419216</v>
      </c>
      <c r="I3" s="167"/>
      <c r="J3" s="167" t="s">
        <v>123</v>
      </c>
      <c r="K3" s="168">
        <v>1926.1823015199393</v>
      </c>
      <c r="L3" s="174">
        <v>1591.7692307692307</v>
      </c>
      <c r="N3" s="170"/>
    </row>
    <row r="4" spans="1:14">
      <c r="A4" s="167">
        <v>2</v>
      </c>
      <c r="B4" s="167" t="s">
        <v>124</v>
      </c>
      <c r="C4" s="168">
        <v>16808.236396063672</v>
      </c>
      <c r="D4" s="170">
        <v>68990.117488718504</v>
      </c>
      <c r="F4" s="161">
        <v>8962.1538461538457</v>
      </c>
      <c r="G4" s="171">
        <v>36785.53967404482</v>
      </c>
      <c r="I4" s="167"/>
      <c r="J4" s="167" t="s">
        <v>124</v>
      </c>
      <c r="K4" s="168">
        <v>16808.236396063672</v>
      </c>
      <c r="L4" s="174">
        <v>8962.1538461538457</v>
      </c>
      <c r="N4" s="170"/>
    </row>
    <row r="5" spans="1:14">
      <c r="A5" s="167">
        <v>3</v>
      </c>
      <c r="B5" s="167" t="s">
        <v>125</v>
      </c>
      <c r="C5" s="168">
        <v>2186.4042452297135</v>
      </c>
      <c r="D5" s="170">
        <v>16250.746677072106</v>
      </c>
      <c r="F5" s="161">
        <v>4409.1538461538457</v>
      </c>
      <c r="G5" s="171">
        <v>32771.635149544913</v>
      </c>
      <c r="I5" s="167"/>
      <c r="J5" s="167" t="s">
        <v>125</v>
      </c>
      <c r="K5" s="168">
        <v>2186.4042452297135</v>
      </c>
      <c r="L5" s="174">
        <v>4409.1538461538457</v>
      </c>
      <c r="N5" s="170"/>
    </row>
    <row r="6" spans="1:14">
      <c r="A6" s="167">
        <v>4</v>
      </c>
      <c r="B6" s="167" t="s">
        <v>126</v>
      </c>
      <c r="C6" s="168">
        <v>1647.3688989932916</v>
      </c>
      <c r="D6" s="170">
        <v>31392.584042617935</v>
      </c>
      <c r="F6" s="161">
        <v>2870.0769230769229</v>
      </c>
      <c r="G6" s="171">
        <v>54692.74736917168</v>
      </c>
      <c r="I6" s="167"/>
      <c r="J6" s="167" t="s">
        <v>126</v>
      </c>
      <c r="K6" s="168">
        <v>1647.3688989932916</v>
      </c>
      <c r="L6" s="174">
        <v>2870.0769230769229</v>
      </c>
      <c r="N6" s="170"/>
    </row>
    <row r="7" spans="1:14">
      <c r="A7" s="167">
        <v>5</v>
      </c>
      <c r="B7" s="167" t="s">
        <v>127</v>
      </c>
      <c r="C7" s="168">
        <v>642.24699334670674</v>
      </c>
      <c r="D7" s="170">
        <v>6289.44719092179</v>
      </c>
      <c r="F7" s="161">
        <v>1249.8461538461538</v>
      </c>
      <c r="G7" s="171">
        <v>12239.592341927158</v>
      </c>
      <c r="I7" s="167"/>
      <c r="J7" s="167" t="s">
        <v>127</v>
      </c>
      <c r="K7" s="168">
        <v>642.24699334670674</v>
      </c>
      <c r="L7" s="174">
        <v>1249.8461538461538</v>
      </c>
      <c r="N7" s="170"/>
    </row>
    <row r="8" spans="1:14">
      <c r="A8" s="167">
        <v>6</v>
      </c>
      <c r="B8" s="167" t="s">
        <v>128</v>
      </c>
      <c r="C8" s="168">
        <v>2156.2431485366883</v>
      </c>
      <c r="D8" s="170">
        <v>5598.4433241033666</v>
      </c>
      <c r="F8" s="161">
        <v>1699.5384615384614</v>
      </c>
      <c r="G8" s="171">
        <v>4412.6608636479623</v>
      </c>
      <c r="I8" s="167"/>
      <c r="J8" s="167" t="s">
        <v>128</v>
      </c>
      <c r="K8" s="168">
        <v>2156.2431485366883</v>
      </c>
      <c r="L8" s="174">
        <v>1699.5384615384614</v>
      </c>
      <c r="N8" s="170"/>
    </row>
    <row r="9" spans="1:14">
      <c r="A9" s="167">
        <v>7</v>
      </c>
      <c r="B9" s="167" t="s">
        <v>129</v>
      </c>
      <c r="C9" s="168">
        <v>2345.6844607315306</v>
      </c>
      <c r="D9" s="170">
        <v>12217.522467810186</v>
      </c>
      <c r="F9" s="161">
        <v>3522</v>
      </c>
      <c r="G9" s="171">
        <v>18344.374468085109</v>
      </c>
      <c r="I9" s="167"/>
      <c r="J9" s="167" t="s">
        <v>129</v>
      </c>
      <c r="K9" s="168">
        <v>2345.6844607315306</v>
      </c>
      <c r="L9" s="174">
        <v>3522</v>
      </c>
      <c r="N9" s="170"/>
    </row>
    <row r="10" spans="1:14">
      <c r="A10" s="167">
        <v>8</v>
      </c>
      <c r="B10" s="167" t="s">
        <v>130</v>
      </c>
      <c r="C10" s="168">
        <v>2852.5153468841331</v>
      </c>
      <c r="D10" s="170">
        <v>6882.0302112622439</v>
      </c>
      <c r="F10" s="161">
        <v>3375.4615384615386</v>
      </c>
      <c r="G10" s="171">
        <v>8143.6996684420019</v>
      </c>
      <c r="I10" s="167"/>
      <c r="J10" s="167" t="s">
        <v>130</v>
      </c>
      <c r="K10" s="168">
        <v>2852.5153468841331</v>
      </c>
      <c r="L10" s="174">
        <v>3375.4615384615386</v>
      </c>
      <c r="N10" s="170"/>
    </row>
    <row r="11" spans="1:14">
      <c r="A11" s="167">
        <v>9</v>
      </c>
      <c r="B11" s="167" t="s">
        <v>131</v>
      </c>
      <c r="C11" s="168">
        <v>1398.7626747058027</v>
      </c>
      <c r="D11" s="170">
        <v>2349.7037283457166</v>
      </c>
      <c r="F11" s="161">
        <v>2464.1538461538462</v>
      </c>
      <c r="G11" s="171">
        <v>4139.3951842065908</v>
      </c>
      <c r="I11" s="167"/>
      <c r="J11" s="167" t="s">
        <v>131</v>
      </c>
      <c r="K11" s="168">
        <v>1398.7626747058027</v>
      </c>
      <c r="L11" s="174">
        <v>2464.1538461538462</v>
      </c>
      <c r="N11" s="170"/>
    </row>
    <row r="12" spans="1:14">
      <c r="A12" s="167">
        <v>10</v>
      </c>
      <c r="B12" s="167" t="s">
        <v>132</v>
      </c>
      <c r="C12" s="168">
        <v>2109.9114361505167</v>
      </c>
      <c r="D12" s="170">
        <v>13058.54971619808</v>
      </c>
      <c r="F12" s="161">
        <v>2814.0769230769229</v>
      </c>
      <c r="G12" s="171">
        <v>17416.732653125546</v>
      </c>
      <c r="I12" s="167"/>
      <c r="J12" s="167" t="s">
        <v>132</v>
      </c>
      <c r="K12" s="168">
        <v>2109.9114361505167</v>
      </c>
      <c r="L12" s="174">
        <v>2814.0769230769229</v>
      </c>
      <c r="N12" s="170"/>
    </row>
    <row r="13" spans="1:14">
      <c r="A13" s="167">
        <v>11</v>
      </c>
      <c r="B13" s="167" t="s">
        <v>133</v>
      </c>
      <c r="C13" s="168">
        <v>2343.3527529719795</v>
      </c>
      <c r="D13" s="170">
        <v>13306.638095720176</v>
      </c>
      <c r="F13" s="161">
        <v>1652.3076923076924</v>
      </c>
      <c r="G13" s="171">
        <v>9382.5654103626694</v>
      </c>
      <c r="I13" s="167"/>
      <c r="J13" s="167" t="s">
        <v>133</v>
      </c>
      <c r="K13" s="168">
        <v>2343.3527529719795</v>
      </c>
      <c r="L13" s="174">
        <v>1652.3076923076924</v>
      </c>
      <c r="N13" s="170"/>
    </row>
    <row r="14" spans="1:14">
      <c r="A14" s="167">
        <v>12</v>
      </c>
      <c r="B14" s="167" t="s">
        <v>134</v>
      </c>
      <c r="C14" s="168">
        <v>6887.0867837624237</v>
      </c>
      <c r="D14" s="170">
        <v>32945.794948017945</v>
      </c>
      <c r="F14" s="161">
        <v>7707.5384615384619</v>
      </c>
      <c r="G14" s="171">
        <v>36870.594154047394</v>
      </c>
      <c r="I14" s="167"/>
      <c r="J14" s="167" t="s">
        <v>134</v>
      </c>
      <c r="K14" s="168">
        <v>6887.0867837624237</v>
      </c>
      <c r="L14" s="174">
        <v>7707.5384615384619</v>
      </c>
      <c r="N14" s="170"/>
    </row>
    <row r="15" spans="1:14">
      <c r="A15" s="167">
        <v>13</v>
      </c>
      <c r="B15" s="167" t="s">
        <v>135</v>
      </c>
      <c r="C15" s="168">
        <v>1913.9402641644219</v>
      </c>
      <c r="D15" s="170">
        <v>31890.148299008688</v>
      </c>
      <c r="F15" s="161">
        <v>2724.6923076923076</v>
      </c>
      <c r="G15" s="171">
        <v>45398.930880118278</v>
      </c>
      <c r="I15" s="167"/>
      <c r="J15" s="167" t="s">
        <v>135</v>
      </c>
      <c r="K15" s="168">
        <v>1913.9402641644219</v>
      </c>
      <c r="L15" s="174">
        <v>2724.6923076923076</v>
      </c>
      <c r="N15" s="170"/>
    </row>
    <row r="16" spans="1:14">
      <c r="A16" s="167">
        <v>14</v>
      </c>
      <c r="B16" s="167" t="s">
        <v>136</v>
      </c>
      <c r="C16" s="168">
        <v>7379.821917483403</v>
      </c>
      <c r="D16" s="170">
        <v>57848.205366877301</v>
      </c>
      <c r="F16" s="161">
        <v>8303.2307692307695</v>
      </c>
      <c r="G16" s="171">
        <v>65086.52974526419</v>
      </c>
      <c r="I16" s="167"/>
      <c r="J16" s="167" t="s">
        <v>136</v>
      </c>
      <c r="K16" s="168">
        <v>7379.821917483403</v>
      </c>
      <c r="L16" s="174">
        <v>8303.2307692307695</v>
      </c>
      <c r="N16" s="170"/>
    </row>
    <row r="17" spans="1:14">
      <c r="A17" s="167">
        <v>15</v>
      </c>
      <c r="B17" s="167" t="s">
        <v>137</v>
      </c>
      <c r="C17" s="168">
        <v>1073.8586737798851</v>
      </c>
      <c r="D17" s="170">
        <v>17922.156095103252</v>
      </c>
      <c r="F17" s="161">
        <v>1174.9230769230769</v>
      </c>
      <c r="G17" s="171">
        <v>19608.869675778766</v>
      </c>
      <c r="I17" s="167"/>
      <c r="J17" s="167" t="s">
        <v>137</v>
      </c>
      <c r="K17" s="168">
        <v>1073.8586737798851</v>
      </c>
      <c r="L17" s="174">
        <v>1174.9230769230769</v>
      </c>
      <c r="N17" s="170"/>
    </row>
    <row r="18" spans="1:14">
      <c r="A18" s="167">
        <v>16</v>
      </c>
      <c r="B18" s="167" t="s">
        <v>138</v>
      </c>
      <c r="C18" s="168">
        <v>1329.8556789904517</v>
      </c>
      <c r="D18" s="170">
        <v>5670.5082083337111</v>
      </c>
      <c r="F18" s="161">
        <v>3385.3846153846152</v>
      </c>
      <c r="G18" s="171">
        <v>14435.289146923256</v>
      </c>
      <c r="I18" s="167"/>
      <c r="J18" s="167" t="s">
        <v>138</v>
      </c>
      <c r="K18" s="168">
        <v>1329.8556789904517</v>
      </c>
      <c r="L18" s="174">
        <v>3385.3846153846152</v>
      </c>
      <c r="N18" s="170"/>
    </row>
    <row r="19" spans="1:14">
      <c r="A19" s="167">
        <v>17</v>
      </c>
      <c r="B19" s="167" t="s">
        <v>139</v>
      </c>
      <c r="C19" s="168">
        <v>773.83920492356037</v>
      </c>
      <c r="D19" s="170">
        <v>11055.893140925902</v>
      </c>
      <c r="F19" s="161">
        <v>1785.6153846153845</v>
      </c>
      <c r="G19" s="171">
        <v>25511.207958313593</v>
      </c>
      <c r="I19" s="167"/>
      <c r="J19" s="167" t="s">
        <v>139</v>
      </c>
      <c r="K19" s="168">
        <v>773.83920492356037</v>
      </c>
      <c r="L19" s="174">
        <v>1785.6153846153845</v>
      </c>
      <c r="N19" s="170"/>
    </row>
    <row r="20" spans="1:14">
      <c r="A20" s="167">
        <v>18</v>
      </c>
      <c r="B20" s="167" t="s">
        <v>140</v>
      </c>
      <c r="C20" s="168">
        <v>4286.7548908626295</v>
      </c>
      <c r="D20" s="170">
        <v>35328.728570074956</v>
      </c>
      <c r="F20" s="161">
        <v>3171</v>
      </c>
      <c r="G20" s="171">
        <v>26133.380878505108</v>
      </c>
      <c r="I20" s="167"/>
      <c r="J20" s="167" t="s">
        <v>140</v>
      </c>
      <c r="K20" s="168">
        <v>4286.7548908626295</v>
      </c>
      <c r="L20" s="174">
        <v>3171</v>
      </c>
      <c r="N20" s="170"/>
    </row>
    <row r="21" spans="1:14">
      <c r="A21" s="167">
        <v>19</v>
      </c>
      <c r="B21" s="167" t="s">
        <v>141</v>
      </c>
      <c r="C21" s="168">
        <v>1393.3622040910991</v>
      </c>
      <c r="D21" s="170">
        <v>13358.31365680208</v>
      </c>
      <c r="F21" s="161">
        <v>3249.0769230769229</v>
      </c>
      <c r="G21" s="171">
        <v>31149.250716076742</v>
      </c>
      <c r="I21" s="167"/>
      <c r="J21" s="167" t="s">
        <v>141</v>
      </c>
      <c r="K21" s="168">
        <v>1393.3622040910991</v>
      </c>
      <c r="L21" s="174">
        <v>3249.0769230769229</v>
      </c>
      <c r="N21" s="170"/>
    </row>
    <row r="22" spans="1:14">
      <c r="A22" s="167">
        <v>20</v>
      </c>
      <c r="B22" s="167" t="s">
        <v>179</v>
      </c>
      <c r="C22" s="168">
        <v>32500.689207556628</v>
      </c>
      <c r="D22" s="170">
        <v>426410.08063704323</v>
      </c>
      <c r="F22" s="161">
        <v>4568.8461538461543</v>
      </c>
      <c r="G22" s="171">
        <v>22945.721460305198</v>
      </c>
      <c r="I22" s="167"/>
      <c r="J22" s="167" t="s">
        <v>142</v>
      </c>
      <c r="K22" s="168">
        <v>2197.3708270643383</v>
      </c>
      <c r="L22" s="174">
        <v>4568.8461538461543</v>
      </c>
      <c r="N22" s="170"/>
    </row>
    <row r="23" spans="1:14">
      <c r="A23" s="167">
        <v>21</v>
      </c>
      <c r="B23" s="167" t="s">
        <v>142</v>
      </c>
      <c r="C23" s="168">
        <v>2197.3708270643383</v>
      </c>
      <c r="D23" s="170">
        <v>437445.74637080269</v>
      </c>
      <c r="F23" s="161">
        <v>72314.461538461532</v>
      </c>
      <c r="G23" s="171">
        <v>72314.461538461532</v>
      </c>
      <c r="I23" s="167"/>
      <c r="J23" s="167" t="s">
        <v>179</v>
      </c>
      <c r="K23" s="168">
        <v>32500.689207556628</v>
      </c>
      <c r="L23" s="174">
        <v>72314.461538461532</v>
      </c>
      <c r="N23" s="170"/>
    </row>
    <row r="24" spans="1:14">
      <c r="A24" s="169"/>
      <c r="B24" s="181" t="s">
        <v>183</v>
      </c>
      <c r="C24" s="180">
        <f>SUM(C2:C23)</f>
        <v>96820.172500669694</v>
      </c>
      <c r="D24" s="169"/>
      <c r="F24" s="163">
        <f>SUM(F2:F23)</f>
        <v>144628.92307692306</v>
      </c>
      <c r="G24" s="171">
        <v>572140.07251615089</v>
      </c>
      <c r="J24" s="176" t="s">
        <v>186</v>
      </c>
      <c r="K24" s="174">
        <f>SUM(K2:K23)</f>
        <v>96820.172500669694</v>
      </c>
      <c r="L24" s="174">
        <f>SUM(L2:L23)</f>
        <v>144628.92307692306</v>
      </c>
    </row>
    <row r="25" spans="1:14">
      <c r="J25" s="173" t="s">
        <v>187</v>
      </c>
      <c r="K25" s="179">
        <f>D23</f>
        <v>437445.74637080269</v>
      </c>
      <c r="L25" s="178">
        <f>G24</f>
        <v>572140.07251615089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9D8C-26AD-4DBF-ADF9-D0D917196CAF}">
  <dimension ref="A1:R44"/>
  <sheetViews>
    <sheetView tabSelected="1" topLeftCell="F17" workbookViewId="0">
      <selection activeCell="F1" sqref="F1:G23"/>
    </sheetView>
  </sheetViews>
  <sheetFormatPr defaultRowHeight="12.75"/>
  <cols>
    <col min="2" max="2" width="12.33203125" bestFit="1" customWidth="1"/>
    <col min="3" max="3" width="14" bestFit="1" customWidth="1"/>
    <col min="4" max="4" width="19" bestFit="1" customWidth="1"/>
    <col min="6" max="6" width="20.33203125" bestFit="1" customWidth="1"/>
    <col min="7" max="7" width="12.5" bestFit="1" customWidth="1"/>
    <col min="10" max="10" width="26.33203125" customWidth="1"/>
    <col min="11" max="11" width="17.83203125" bestFit="1" customWidth="1"/>
    <col min="12" max="12" width="23.33203125" bestFit="1" customWidth="1"/>
    <col min="13" max="13" width="20.5" bestFit="1" customWidth="1"/>
    <col min="14" max="14" width="20.33203125" bestFit="1" customWidth="1"/>
    <col min="15" max="15" width="15.33203125" customWidth="1"/>
    <col min="16" max="16" width="20.33203125" bestFit="1" customWidth="1"/>
    <col min="17" max="17" width="11.6640625" bestFit="1" customWidth="1"/>
  </cols>
  <sheetData>
    <row r="1" spans="1:18">
      <c r="A1" s="166" t="s">
        <v>180</v>
      </c>
      <c r="B1" s="166" t="s">
        <v>176</v>
      </c>
      <c r="C1" s="166" t="s">
        <v>177</v>
      </c>
      <c r="D1" s="166" t="s">
        <v>178</v>
      </c>
      <c r="F1" s="175" t="s">
        <v>184</v>
      </c>
      <c r="G1" s="175" t="s">
        <v>185</v>
      </c>
      <c r="I1" s="166"/>
      <c r="J1" s="166" t="s">
        <v>176</v>
      </c>
      <c r="K1" s="166" t="s">
        <v>181</v>
      </c>
      <c r="L1" s="173" t="s">
        <v>182</v>
      </c>
      <c r="N1" s="166" t="s">
        <v>176</v>
      </c>
      <c r="O1" s="166" t="s">
        <v>177</v>
      </c>
      <c r="P1" s="166" t="s">
        <v>191</v>
      </c>
      <c r="Q1" s="58" t="s">
        <v>192</v>
      </c>
      <c r="R1">
        <v>7</v>
      </c>
    </row>
    <row r="2" spans="1:18">
      <c r="A2" s="167">
        <v>0</v>
      </c>
      <c r="B2" s="167" t="s">
        <v>122</v>
      </c>
      <c r="C2" s="185">
        <v>788.83137501453439</v>
      </c>
      <c r="D2" s="191">
        <v>3503.7691435447</v>
      </c>
      <c r="F2" s="193">
        <v>1633.6153846153845</v>
      </c>
      <c r="G2" s="194">
        <v>7256.0642975564042</v>
      </c>
      <c r="I2" s="167"/>
      <c r="J2" s="167" t="s">
        <v>122</v>
      </c>
      <c r="K2" s="185">
        <v>788.83137501453439</v>
      </c>
      <c r="L2" s="174">
        <v>1633.6153846153845</v>
      </c>
      <c r="N2" s="167" t="s">
        <v>122</v>
      </c>
      <c r="O2" s="185">
        <v>788.83137501453439</v>
      </c>
      <c r="P2" s="186">
        <f>K2+('Table 2'!N4/(30/$R$1))</f>
        <v>1058.5841527923121</v>
      </c>
    </row>
    <row r="3" spans="1:18">
      <c r="A3" s="167">
        <v>1</v>
      </c>
      <c r="B3" s="167" t="s">
        <v>123</v>
      </c>
      <c r="C3" s="185">
        <v>2548.0996747978952</v>
      </c>
      <c r="D3" s="191">
        <v>11366.987396867935</v>
      </c>
      <c r="F3" s="193">
        <v>1591.7692307692307</v>
      </c>
      <c r="G3" s="194">
        <v>7100.8292822419216</v>
      </c>
      <c r="I3" s="167"/>
      <c r="J3" s="167" t="s">
        <v>123</v>
      </c>
      <c r="K3" s="185">
        <v>2548.0996747978952</v>
      </c>
      <c r="L3" s="174">
        <v>1591.7692307692307</v>
      </c>
      <c r="N3" s="167" t="s">
        <v>123</v>
      </c>
      <c r="O3" s="185">
        <v>2548.0996747978952</v>
      </c>
      <c r="P3" s="186">
        <f>K3+('Table 2'!N5/(30/$R$1))</f>
        <v>3405.9107859090063</v>
      </c>
    </row>
    <row r="4" spans="1:18">
      <c r="A4" s="167">
        <v>2</v>
      </c>
      <c r="B4" s="167" t="s">
        <v>124</v>
      </c>
      <c r="C4" s="185">
        <v>25675.005194557842</v>
      </c>
      <c r="D4" s="191">
        <v>105384.14519864976</v>
      </c>
      <c r="F4" s="193">
        <v>8962.1538461538457</v>
      </c>
      <c r="G4" s="194">
        <v>36785.53967404482</v>
      </c>
      <c r="I4" s="167"/>
      <c r="J4" s="167" t="s">
        <v>124</v>
      </c>
      <c r="K4" s="185">
        <v>25675.005194557842</v>
      </c>
      <c r="L4" s="174">
        <v>8962.1538461538457</v>
      </c>
      <c r="N4" s="167" t="s">
        <v>124</v>
      </c>
      <c r="O4" s="185">
        <v>25675.005194557842</v>
      </c>
      <c r="P4" s="186">
        <f>K4+('Table 2'!N6/(30/$R$1))</f>
        <v>33861.05797233562</v>
      </c>
    </row>
    <row r="5" spans="1:18">
      <c r="A5" s="167">
        <v>3</v>
      </c>
      <c r="B5" s="167" t="s">
        <v>125</v>
      </c>
      <c r="C5" s="185">
        <v>2892.3409491668508</v>
      </c>
      <c r="D5" s="191">
        <v>21497.717163321031</v>
      </c>
      <c r="F5" s="193">
        <v>4409.1538461538457</v>
      </c>
      <c r="G5" s="194">
        <v>32771.635149544913</v>
      </c>
      <c r="I5" s="167"/>
      <c r="J5" s="167" t="s">
        <v>125</v>
      </c>
      <c r="K5" s="185">
        <v>2892.3409491668508</v>
      </c>
      <c r="L5" s="174">
        <v>4409.1538461538457</v>
      </c>
      <c r="N5" s="167" t="s">
        <v>125</v>
      </c>
      <c r="O5" s="185">
        <v>2892.3409491668508</v>
      </c>
      <c r="P5" s="186">
        <f>K5+('Table 2'!N7/(30/$R$1))</f>
        <v>4390.4187269446284</v>
      </c>
    </row>
    <row r="6" spans="1:18">
      <c r="A6" s="167">
        <v>4</v>
      </c>
      <c r="B6" s="167" t="s">
        <v>126</v>
      </c>
      <c r="C6" s="185">
        <v>2516.3975590509403</v>
      </c>
      <c r="D6" s="191">
        <v>47952.96421185317</v>
      </c>
      <c r="F6" s="193">
        <v>2870.0769230769229</v>
      </c>
      <c r="G6" s="194">
        <v>54692.74736917168</v>
      </c>
      <c r="I6" s="167"/>
      <c r="J6" s="167" t="s">
        <v>126</v>
      </c>
      <c r="K6" s="185">
        <v>2516.3975590509403</v>
      </c>
      <c r="L6" s="174">
        <v>2870.0769230769229</v>
      </c>
      <c r="N6" s="167" t="s">
        <v>126</v>
      </c>
      <c r="O6" s="185">
        <v>2516.3975590509403</v>
      </c>
      <c r="P6" s="186">
        <f>K6+('Table 2'!N8/(30/$R$1))</f>
        <v>3837.8225590509401</v>
      </c>
    </row>
    <row r="7" spans="1:18">
      <c r="A7" s="167">
        <v>5</v>
      </c>
      <c r="B7" s="167" t="s">
        <v>127</v>
      </c>
      <c r="C7" s="185">
        <v>759.91689061899308</v>
      </c>
      <c r="D7" s="191">
        <v>7441.7742746170143</v>
      </c>
      <c r="F7" s="193">
        <v>1249.8461538461538</v>
      </c>
      <c r="G7" s="194">
        <v>12239.592341927158</v>
      </c>
      <c r="I7" s="167"/>
      <c r="J7" s="167" t="s">
        <v>127</v>
      </c>
      <c r="K7" s="185">
        <v>759.91689061899308</v>
      </c>
      <c r="L7" s="174">
        <v>1249.8461538461538</v>
      </c>
      <c r="N7" s="167" t="s">
        <v>127</v>
      </c>
      <c r="O7" s="185">
        <v>759.91689061899308</v>
      </c>
      <c r="P7" s="186">
        <f>K7+('Table 2'!N9/(30/$R$1))</f>
        <v>987.10577950788195</v>
      </c>
    </row>
    <row r="8" spans="1:18">
      <c r="A8" s="167">
        <v>6</v>
      </c>
      <c r="B8" s="167" t="s">
        <v>128</v>
      </c>
      <c r="C8" s="185">
        <v>3293.7158149664283</v>
      </c>
      <c r="D8" s="191">
        <v>8551.7634355412902</v>
      </c>
      <c r="F8" s="193">
        <v>1699.5384615384614</v>
      </c>
      <c r="G8" s="194">
        <v>4412.6608636479623</v>
      </c>
      <c r="I8" s="167"/>
      <c r="J8" s="167" t="s">
        <v>128</v>
      </c>
      <c r="K8" s="185">
        <v>3293.7158149664283</v>
      </c>
      <c r="L8" s="174">
        <v>1699.5384615384614</v>
      </c>
      <c r="N8" s="167" t="s">
        <v>128</v>
      </c>
      <c r="O8" s="185">
        <v>3293.7158149664283</v>
      </c>
      <c r="P8" s="186">
        <f>K8+('Table 2'!N10/(30/$R$1))</f>
        <v>4348.771370521984</v>
      </c>
    </row>
    <row r="9" spans="1:18">
      <c r="A9" s="167">
        <v>7</v>
      </c>
      <c r="B9" s="167" t="s">
        <v>129</v>
      </c>
      <c r="C9" s="185">
        <v>3103.0488686621425</v>
      </c>
      <c r="D9" s="191">
        <v>16162.263043584946</v>
      </c>
      <c r="F9" s="193">
        <v>3522</v>
      </c>
      <c r="G9" s="194">
        <v>18344.374468085109</v>
      </c>
      <c r="I9" s="167"/>
      <c r="J9" s="167" t="s">
        <v>129</v>
      </c>
      <c r="K9" s="185">
        <v>3103.0488686621425</v>
      </c>
      <c r="L9" s="174">
        <v>3522</v>
      </c>
      <c r="N9" s="167" t="s">
        <v>129</v>
      </c>
      <c r="O9" s="185">
        <v>3103.0488686621425</v>
      </c>
      <c r="P9" s="186">
        <f>K9+('Table 2'!N11/(30/$R$1))</f>
        <v>4016.9377575510316</v>
      </c>
    </row>
    <row r="10" spans="1:18">
      <c r="A10" s="167">
        <v>8</v>
      </c>
      <c r="B10" s="167" t="s">
        <v>130</v>
      </c>
      <c r="C10" s="185">
        <v>4357.2891660399191</v>
      </c>
      <c r="D10" s="191">
        <v>10512.474792694054</v>
      </c>
      <c r="F10" s="193">
        <v>3375.4615384615386</v>
      </c>
      <c r="G10" s="194">
        <v>8143.6996684420019</v>
      </c>
      <c r="I10" s="167"/>
      <c r="J10" s="167" t="s">
        <v>130</v>
      </c>
      <c r="K10" s="185">
        <v>4357.2891660399191</v>
      </c>
      <c r="L10" s="174">
        <v>3375.4615384615386</v>
      </c>
      <c r="N10" s="167" t="s">
        <v>130</v>
      </c>
      <c r="O10" s="185">
        <v>4357.2891660399191</v>
      </c>
      <c r="P10" s="186">
        <f>K10+('Table 2'!N12/(30/$R$1))</f>
        <v>6017.8641660399189</v>
      </c>
    </row>
    <row r="11" spans="1:18">
      <c r="A11" s="167">
        <v>9</v>
      </c>
      <c r="B11" s="167" t="s">
        <v>131</v>
      </c>
      <c r="C11" s="185">
        <v>1655.0383162362689</v>
      </c>
      <c r="D11" s="191">
        <v>2780.2069447079771</v>
      </c>
      <c r="F11" s="193">
        <v>2464.1538461538462</v>
      </c>
      <c r="G11" s="194">
        <v>4139.3951842065908</v>
      </c>
      <c r="I11" s="167"/>
      <c r="J11" s="167" t="s">
        <v>131</v>
      </c>
      <c r="K11" s="185">
        <v>1655.0383162362689</v>
      </c>
      <c r="L11" s="174">
        <v>2464.1538461538462</v>
      </c>
      <c r="N11" s="167" t="s">
        <v>131</v>
      </c>
      <c r="O11" s="185">
        <v>1655.0383162362689</v>
      </c>
      <c r="P11" s="186">
        <f>K11+('Table 2'!N13/(30/$R$1))</f>
        <v>2555.1216495696021</v>
      </c>
    </row>
    <row r="12" spans="1:18">
      <c r="A12" s="167">
        <v>10</v>
      </c>
      <c r="B12" s="167" t="s">
        <v>132</v>
      </c>
      <c r="C12" s="185">
        <v>3222.9429552709098</v>
      </c>
      <c r="D12" s="191">
        <v>19947.264180273934</v>
      </c>
      <c r="F12" s="193">
        <v>2814.0769230769229</v>
      </c>
      <c r="G12" s="194">
        <v>17416.732653125546</v>
      </c>
      <c r="I12" s="167"/>
      <c r="J12" s="167" t="s">
        <v>132</v>
      </c>
      <c r="K12" s="185">
        <v>3222.9429552709098</v>
      </c>
      <c r="L12" s="174">
        <v>2814.0769230769229</v>
      </c>
      <c r="N12" s="167" t="s">
        <v>132</v>
      </c>
      <c r="O12" s="185">
        <v>3222.9429552709098</v>
      </c>
      <c r="P12" s="186">
        <f>K12+('Table 2'!N14/(30/$R$1))</f>
        <v>4789.0179552709096</v>
      </c>
    </row>
    <row r="13" spans="1:18">
      <c r="A13" s="167">
        <v>11</v>
      </c>
      <c r="B13" s="167" t="s">
        <v>133</v>
      </c>
      <c r="C13" s="185">
        <v>3579.5304568257502</v>
      </c>
      <c r="D13" s="191">
        <v>20326.225439673581</v>
      </c>
      <c r="F13" s="193">
        <v>1652.3076923076924</v>
      </c>
      <c r="G13" s="194">
        <v>9382.5654103626694</v>
      </c>
      <c r="I13" s="167"/>
      <c r="J13" s="167" t="s">
        <v>133</v>
      </c>
      <c r="K13" s="185">
        <v>3579.5304568257502</v>
      </c>
      <c r="L13" s="174">
        <v>1652.3076923076924</v>
      </c>
      <c r="N13" s="167" t="s">
        <v>133</v>
      </c>
      <c r="O13" s="185">
        <v>3579.5304568257502</v>
      </c>
      <c r="P13" s="186">
        <f>K13+('Table 2'!N15/(30/$R$1))</f>
        <v>4677.4804568257505</v>
      </c>
    </row>
    <row r="14" spans="1:18">
      <c r="A14" s="167">
        <v>12</v>
      </c>
      <c r="B14" s="167" t="s">
        <v>134</v>
      </c>
      <c r="C14" s="185">
        <v>10520.198834773757</v>
      </c>
      <c r="D14" s="191">
        <v>50325.533059928654</v>
      </c>
      <c r="F14" s="193">
        <v>7707.5384615384619</v>
      </c>
      <c r="G14" s="194">
        <v>36870.594154047394</v>
      </c>
      <c r="I14" s="167"/>
      <c r="J14" s="167" t="s">
        <v>134</v>
      </c>
      <c r="K14" s="185">
        <v>10520.198834773757</v>
      </c>
      <c r="L14" s="174">
        <v>7707.5384615384619</v>
      </c>
      <c r="N14" s="167" t="s">
        <v>134</v>
      </c>
      <c r="O14" s="185">
        <v>10520.198834773757</v>
      </c>
      <c r="P14" s="186">
        <f>K14+('Table 2'!N16/(30/$R$1))</f>
        <v>12393.223834773757</v>
      </c>
    </row>
    <row r="15" spans="1:18">
      <c r="A15" s="167">
        <v>13</v>
      </c>
      <c r="B15" s="167" t="s">
        <v>135</v>
      </c>
      <c r="C15" s="185">
        <v>2923.592045385747</v>
      </c>
      <c r="D15" s="191">
        <v>48713.006167858184</v>
      </c>
      <c r="F15" s="193">
        <v>2724.6923076923076</v>
      </c>
      <c r="G15" s="194">
        <v>45398.930880118278</v>
      </c>
      <c r="I15" s="167"/>
      <c r="J15" s="167" t="s">
        <v>135</v>
      </c>
      <c r="K15" s="185">
        <v>2923.592045385747</v>
      </c>
      <c r="L15" s="174">
        <v>2724.6923076923076</v>
      </c>
      <c r="N15" s="167" t="s">
        <v>135</v>
      </c>
      <c r="O15" s="185">
        <v>2923.592045385747</v>
      </c>
      <c r="P15" s="186">
        <f>K15+('Table 2'!N17/(30/$R$1))</f>
        <v>4016.1753787190801</v>
      </c>
    </row>
    <row r="16" spans="1:18">
      <c r="A16" s="167">
        <v>14</v>
      </c>
      <c r="B16" s="167" t="s">
        <v>136</v>
      </c>
      <c r="C16" s="185">
        <v>11272.864184053949</v>
      </c>
      <c r="D16" s="191">
        <v>88364.593303688642</v>
      </c>
      <c r="F16" s="193">
        <v>8303.2307692307695</v>
      </c>
      <c r="G16" s="194">
        <v>65086.52974526419</v>
      </c>
      <c r="I16" s="167"/>
      <c r="J16" s="167" t="s">
        <v>136</v>
      </c>
      <c r="K16" s="185">
        <v>11272.864184053949</v>
      </c>
      <c r="L16" s="174">
        <v>8303.2307692307695</v>
      </c>
      <c r="N16" s="167" t="s">
        <v>136</v>
      </c>
      <c r="O16" s="185">
        <v>11272.864184053949</v>
      </c>
      <c r="P16" s="186">
        <f>K16+('Table 2'!N18/(30/$R$1))</f>
        <v>13279.744739609505</v>
      </c>
    </row>
    <row r="17" spans="1:16">
      <c r="A17" s="167">
        <v>15</v>
      </c>
      <c r="B17" s="167" t="s">
        <v>137</v>
      </c>
      <c r="C17" s="185">
        <v>1270.6067179710687</v>
      </c>
      <c r="D17" s="191">
        <v>21205.781068759181</v>
      </c>
      <c r="F17" s="193">
        <v>1174.9230769230769</v>
      </c>
      <c r="G17" s="194">
        <v>19608.869675778766</v>
      </c>
      <c r="I17" s="167"/>
      <c r="J17" s="167" t="s">
        <v>137</v>
      </c>
      <c r="K17" s="185">
        <v>1270.6067179710687</v>
      </c>
      <c r="L17" s="174">
        <v>1174.9230769230769</v>
      </c>
      <c r="N17" s="167" t="s">
        <v>137</v>
      </c>
      <c r="O17" s="185">
        <v>1270.6067179710687</v>
      </c>
      <c r="P17" s="186">
        <f>K17+('Table 2'!N19/(30/$R$1))</f>
        <v>1764.690051304402</v>
      </c>
    </row>
    <row r="18" spans="1:16">
      <c r="A18" s="167">
        <v>16</v>
      </c>
      <c r="B18" s="167" t="s">
        <v>138</v>
      </c>
      <c r="C18" s="185">
        <v>2031.3881041135469</v>
      </c>
      <c r="D18" s="191">
        <v>8661.8443645192183</v>
      </c>
      <c r="F18" s="193">
        <v>3385.3846153846152</v>
      </c>
      <c r="G18" s="194">
        <v>14435.289146923256</v>
      </c>
      <c r="I18" s="167"/>
      <c r="J18" s="167" t="s">
        <v>138</v>
      </c>
      <c r="K18" s="185">
        <v>2031.3881041135469</v>
      </c>
      <c r="L18" s="174">
        <v>3385.3846153846152</v>
      </c>
      <c r="N18" s="167" t="s">
        <v>138</v>
      </c>
      <c r="O18" s="185">
        <v>2031.3881041135469</v>
      </c>
      <c r="P18" s="186">
        <f>K18+('Table 2'!N20/(30/$R$1))</f>
        <v>3125.2742152246583</v>
      </c>
    </row>
    <row r="19" spans="1:16">
      <c r="A19" s="167">
        <v>17</v>
      </c>
      <c r="B19" s="167" t="s">
        <v>139</v>
      </c>
      <c r="C19" s="185">
        <v>1182.05891076222</v>
      </c>
      <c r="D19" s="191">
        <v>16888.155731212009</v>
      </c>
      <c r="F19" s="193">
        <v>1785.6153846153845</v>
      </c>
      <c r="G19" s="194">
        <v>25511.207958313593</v>
      </c>
      <c r="I19" s="167"/>
      <c r="J19" s="167" t="s">
        <v>139</v>
      </c>
      <c r="K19" s="185">
        <v>1182.05891076222</v>
      </c>
      <c r="L19" s="174">
        <v>1785.6153846153845</v>
      </c>
      <c r="N19" s="167" t="s">
        <v>139</v>
      </c>
      <c r="O19" s="185">
        <v>1182.05891076222</v>
      </c>
      <c r="P19" s="186">
        <f>K19+('Table 2'!N21/(30/$R$1))</f>
        <v>1797.7672440955535</v>
      </c>
    </row>
    <row r="20" spans="1:16">
      <c r="A20" s="167">
        <v>18</v>
      </c>
      <c r="B20" s="167" t="s">
        <v>140</v>
      </c>
      <c r="C20" s="185">
        <v>6548.1262577000534</v>
      </c>
      <c r="D20" s="191">
        <v>53965.524292972499</v>
      </c>
      <c r="F20" s="193">
        <v>3171</v>
      </c>
      <c r="G20" s="194">
        <v>26133.380878505108</v>
      </c>
      <c r="I20" s="167"/>
      <c r="J20" s="167" t="s">
        <v>140</v>
      </c>
      <c r="K20" s="185">
        <v>6548.1262577000534</v>
      </c>
      <c r="L20" s="174">
        <v>3171</v>
      </c>
      <c r="N20" s="167" t="s">
        <v>140</v>
      </c>
      <c r="O20" s="185">
        <v>6548.1262577000534</v>
      </c>
      <c r="P20" s="186">
        <f>K20+('Table 2'!N22/(30/$R$1))</f>
        <v>8227.620702144497</v>
      </c>
    </row>
    <row r="21" spans="1:16">
      <c r="A21" s="167">
        <v>19</v>
      </c>
      <c r="B21" s="167" t="s">
        <v>141</v>
      </c>
      <c r="C21" s="185">
        <v>2128.3959235793236</v>
      </c>
      <c r="D21" s="191">
        <v>20405.161163085962</v>
      </c>
      <c r="F21" s="193">
        <v>3249.0769230769229</v>
      </c>
      <c r="G21" s="194">
        <v>31149.250716076742</v>
      </c>
      <c r="I21" s="167"/>
      <c r="J21" s="167" t="s">
        <v>141</v>
      </c>
      <c r="K21" s="185">
        <v>2128.3959235793236</v>
      </c>
      <c r="L21" s="174">
        <v>3249.0769230769229</v>
      </c>
      <c r="N21" s="167" t="s">
        <v>141</v>
      </c>
      <c r="O21" s="185">
        <v>2128.3959235793236</v>
      </c>
      <c r="P21" s="186">
        <f>K21+('Table 2'!N23/(30/$R$1))</f>
        <v>2924.7431458015458</v>
      </c>
    </row>
    <row r="22" spans="1:16">
      <c r="A22" s="192">
        <v>20</v>
      </c>
      <c r="B22" s="167" t="s">
        <v>179</v>
      </c>
      <c r="C22" s="185">
        <v>32500.689207556628</v>
      </c>
      <c r="D22" s="191">
        <v>616457.84358491038</v>
      </c>
      <c r="F22" s="193">
        <v>4568.8461538461543</v>
      </c>
      <c r="G22" s="194">
        <v>22945.721460305198</v>
      </c>
      <c r="I22" s="167"/>
      <c r="J22" s="167" t="s">
        <v>142</v>
      </c>
      <c r="K22" s="185">
        <v>3107.5516251973722</v>
      </c>
      <c r="L22" s="174">
        <v>4568.8461538461543</v>
      </c>
      <c r="N22" s="167" t="s">
        <v>179</v>
      </c>
      <c r="O22" s="185">
        <v>32500.689207556628</v>
      </c>
      <c r="P22" s="186">
        <f>K22+('Table 2'!N24/(30/$R$1))</f>
        <v>4315.5182918640385</v>
      </c>
    </row>
    <row r="23" spans="1:16">
      <c r="A23" s="167">
        <v>21</v>
      </c>
      <c r="B23" s="167" t="s">
        <v>142</v>
      </c>
      <c r="C23" s="185">
        <v>3107.5516251973722</v>
      </c>
      <c r="D23" s="191">
        <v>632064.63173540903</v>
      </c>
      <c r="F23" s="193">
        <v>72314.461538461532</v>
      </c>
      <c r="G23" s="194">
        <v>72314.461538461532</v>
      </c>
      <c r="I23" s="167"/>
      <c r="J23" s="167" t="s">
        <v>179</v>
      </c>
      <c r="K23" s="185">
        <v>32500.689207556628</v>
      </c>
      <c r="L23" s="174">
        <v>72314.461538461532</v>
      </c>
      <c r="N23" s="167" t="s">
        <v>142</v>
      </c>
      <c r="O23" s="185">
        <v>3107.5516251973722</v>
      </c>
      <c r="P23" s="186">
        <f>K23+('Table 2'!N25/(30/$R$1))</f>
        <v>62914.600318667741</v>
      </c>
    </row>
    <row r="24" spans="1:16">
      <c r="A24" s="184"/>
      <c r="B24" s="181" t="s">
        <v>183</v>
      </c>
      <c r="C24" s="180">
        <f ca="1">SUM(C2:C25)</f>
        <v>127877.62903230215</v>
      </c>
      <c r="D24" s="169"/>
      <c r="F24" s="163">
        <f>SUM(F2:F23)</f>
        <v>144628.92307692306</v>
      </c>
      <c r="G24" s="171">
        <v>572140.07251615089</v>
      </c>
      <c r="J24" s="176" t="s">
        <v>186</v>
      </c>
      <c r="K24" s="174">
        <f>SUM(K2:K23)</f>
        <v>127877.62903230215</v>
      </c>
      <c r="L24" s="174">
        <f>SUM(L2:L23)</f>
        <v>144628.92307692306</v>
      </c>
      <c r="P24" s="186">
        <f>SUM(P2:P23)</f>
        <v>188705.45125452438</v>
      </c>
    </row>
    <row r="25" spans="1:16">
      <c r="J25" s="173" t="s">
        <v>187</v>
      </c>
      <c r="K25" s="178">
        <f>D23</f>
        <v>632064.63173540903</v>
      </c>
      <c r="L25" s="178">
        <f>G24</f>
        <v>572140.07251615089</v>
      </c>
    </row>
    <row r="27" spans="1:16">
      <c r="G27" s="58" t="s">
        <v>188</v>
      </c>
      <c r="H27" s="183">
        <v>150</v>
      </c>
    </row>
    <row r="28" spans="1:16">
      <c r="F28" s="58" t="s">
        <v>190</v>
      </c>
      <c r="H28">
        <v>0.1</v>
      </c>
    </row>
    <row r="29" spans="1:16">
      <c r="J29" s="182"/>
      <c r="K29" s="166" t="s">
        <v>181</v>
      </c>
      <c r="L29" s="173" t="s">
        <v>182</v>
      </c>
    </row>
    <row r="30" spans="1:16">
      <c r="J30" s="173" t="s">
        <v>187</v>
      </c>
      <c r="K30" s="177">
        <f>K25</f>
        <v>632064.63173540903</v>
      </c>
      <c r="L30" s="177">
        <f>L25</f>
        <v>572140.07251615089</v>
      </c>
    </row>
    <row r="31" spans="1:16">
      <c r="J31" s="173" t="s">
        <v>194</v>
      </c>
      <c r="K31" s="187">
        <f>K24*H27*H28</f>
        <v>1918164.4354845323</v>
      </c>
      <c r="L31" s="177">
        <f>L24*H27*H28</f>
        <v>2169433.846153846</v>
      </c>
    </row>
    <row r="32" spans="1:16">
      <c r="J32" s="173" t="s">
        <v>189</v>
      </c>
      <c r="K32" s="177">
        <f>K31+K25</f>
        <v>2550229.0672199414</v>
      </c>
      <c r="L32" s="177">
        <f>L31+L25</f>
        <v>2741573.9186699968</v>
      </c>
    </row>
    <row r="33" spans="10:13">
      <c r="J33" s="172"/>
      <c r="K33" s="182"/>
      <c r="L33" s="182"/>
    </row>
    <row r="34" spans="10:13">
      <c r="J34" s="173" t="s">
        <v>193</v>
      </c>
      <c r="K34" s="178">
        <f>L32-K32</f>
        <v>191344.85145005537</v>
      </c>
      <c r="L34" s="182"/>
    </row>
    <row r="39" spans="10:13">
      <c r="J39" s="166" t="s">
        <v>176</v>
      </c>
      <c r="K39" s="166" t="s">
        <v>181</v>
      </c>
      <c r="L39" s="188" t="s">
        <v>182</v>
      </c>
      <c r="M39" s="188" t="s">
        <v>195</v>
      </c>
    </row>
    <row r="40" spans="10:13">
      <c r="J40" s="167" t="s">
        <v>122</v>
      </c>
      <c r="K40" s="185">
        <v>788.83137501453439</v>
      </c>
      <c r="L40" s="190">
        <v>1633.6153846153845</v>
      </c>
      <c r="M40" s="189" t="s">
        <v>196</v>
      </c>
    </row>
    <row r="41" spans="10:13">
      <c r="J41" s="167" t="s">
        <v>124</v>
      </c>
      <c r="K41" s="185">
        <v>25675.005194557842</v>
      </c>
      <c r="L41" s="190">
        <v>8962.1538461538457</v>
      </c>
      <c r="M41" s="189" t="s">
        <v>197</v>
      </c>
    </row>
    <row r="42" spans="10:13">
      <c r="J42" s="167" t="s">
        <v>133</v>
      </c>
      <c r="K42" s="185">
        <v>3579.5304568257502</v>
      </c>
      <c r="L42" s="190">
        <v>1652.3076923076924</v>
      </c>
      <c r="M42" s="189" t="s">
        <v>197</v>
      </c>
    </row>
    <row r="43" spans="10:13">
      <c r="J43" s="167" t="s">
        <v>140</v>
      </c>
      <c r="K43" s="185">
        <v>6548.1262577000534</v>
      </c>
      <c r="L43" s="190">
        <v>3171</v>
      </c>
      <c r="M43" s="189" t="s">
        <v>197</v>
      </c>
    </row>
    <row r="44" spans="10:13">
      <c r="J44" s="167" t="s">
        <v>179</v>
      </c>
      <c r="K44" s="185">
        <v>32500.689207556628</v>
      </c>
      <c r="L44" s="190">
        <v>72314.461538461532</v>
      </c>
      <c r="M44" s="189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2</vt:lpstr>
      <vt:lpstr>BST known demand</vt:lpstr>
      <vt:lpstr>BST Normal Dist</vt:lpstr>
      <vt:lpstr>Table 3</vt:lpstr>
      <vt:lpstr>Table 5</vt:lpstr>
      <vt:lpstr>Result</vt:lpstr>
      <vt:lpstr>Result 7 days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- 9B12D013.doc</dc:title>
  <dc:creator>jirvine</dc:creator>
  <cp:lastModifiedBy>Lars Mjeldheim Sandvoll</cp:lastModifiedBy>
  <dcterms:created xsi:type="dcterms:W3CDTF">2020-04-12T00:19:34Z</dcterms:created>
  <dcterms:modified xsi:type="dcterms:W3CDTF">2020-04-20T22:27:48Z</dcterms:modified>
</cp:coreProperties>
</file>