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ARLab Q1" sheetId="2" r:id="rId5"/>
    <sheet state="visible" name="Lab Q1" sheetId="3" r:id="rId6"/>
    <sheet state="visible" name="ARLab I2" sheetId="4" r:id="rId7"/>
    <sheet state="visible" name="Lab I2" sheetId="5" r:id="rId8"/>
    <sheet state="visible" name="Análise de Dados" sheetId="6" r:id="rId9"/>
  </sheets>
  <definedNames/>
  <calcPr/>
</workbook>
</file>

<file path=xl/sharedStrings.xml><?xml version="1.0" encoding="utf-8"?>
<sst xmlns="http://schemas.openxmlformats.org/spreadsheetml/2006/main" count="2391" uniqueCount="230">
  <si>
    <t>Timestamp</t>
  </si>
  <si>
    <t>Score</t>
  </si>
  <si>
    <t>Nome completo</t>
  </si>
  <si>
    <t>Tuma</t>
  </si>
  <si>
    <t>E-mail</t>
  </si>
  <si>
    <t>Sua aula de vidrarias foi realizada:</t>
  </si>
  <si>
    <t>1. O nome da vidraria mostrada na figura é:</t>
  </si>
  <si>
    <t>2. A vidraria mostrada na figura é:</t>
  </si>
  <si>
    <t>3. Durante uma aula prática de Química, foi pedido que os alunos transferissem 10 mL de água de um béquer para outro. Quais dessas vidrarias é a mais adequada para medir esse volume de água com precisão?</t>
  </si>
  <si>
    <t>4. Durante uma titulação, esta vidraria fica suspensa e tem a função de adicionar gota a gota volumes variáveis de um líquido. Ela permite controlar a vazão do líquido durante a adição.</t>
  </si>
  <si>
    <t>5. É usado, juntamente com o Funil de Buchner e a bomba de vácuo, em filtrações à vácuo. Qual vidraria é esta?</t>
  </si>
  <si>
    <t>6. Qual vidraria possui a maior precisão ao medir volumes de líquidos?</t>
  </si>
  <si>
    <t>7. Qual dessas vidrarias não pode ser aquecida?</t>
  </si>
  <si>
    <t>8. A vidraria mais adequada para o preparo de soluções com concentração e volume precisos é:</t>
  </si>
  <si>
    <t>9. Uma das funções do Erlenmeyer (Foto) é:</t>
  </si>
  <si>
    <t>10. Dentre as funções da placa de Petri (Foto), pode-se citar:</t>
  </si>
  <si>
    <t>Teste</t>
  </si>
  <si>
    <t>I2</t>
  </si>
  <si>
    <t>ksdjhflkjhsd@gmail.com</t>
  </si>
  <si>
    <t>No laboratório de Química.</t>
  </si>
  <si>
    <t>Proveta</t>
  </si>
  <si>
    <t>Tubo de ensaio</t>
  </si>
  <si>
    <t>Pipeta graduada</t>
  </si>
  <si>
    <t>Bureta</t>
  </si>
  <si>
    <t>Kitassato</t>
  </si>
  <si>
    <t>Pipeta volumétrica</t>
  </si>
  <si>
    <t>Proveta graduada</t>
  </si>
  <si>
    <t>Balão volumétrico</t>
  </si>
  <si>
    <t>Realizar reações químicas em pequena escala</t>
  </si>
  <si>
    <t>Cultivar meios de cultura de células e bactérias</t>
  </si>
  <si>
    <t>Luigi Schmidt Zoboli</t>
  </si>
  <si>
    <t>Luigi.schmidtzoboli@gmail.com</t>
  </si>
  <si>
    <t>Realizar reações químicas que necessitem de agitação manual</t>
  </si>
  <si>
    <t>Samuel De Souza</t>
  </si>
  <si>
    <t>souzasamuel5923@gmail.com</t>
  </si>
  <si>
    <t>Camile Holz</t>
  </si>
  <si>
    <t>camileh008@gmail.com</t>
  </si>
  <si>
    <t>Béquer</t>
  </si>
  <si>
    <t>Jiovane Vinci</t>
  </si>
  <si>
    <t>jiovanevinci@gmail.com</t>
  </si>
  <si>
    <t>Na sala de aula com o software ARLab</t>
  </si>
  <si>
    <t>Lucas Gustavo Shimizu</t>
  </si>
  <si>
    <t>lucas.g1@aluno.ifsc.edu.br</t>
  </si>
  <si>
    <t>Camila Weege</t>
  </si>
  <si>
    <t>camilaweege2015@gmail.com</t>
  </si>
  <si>
    <t>Yago Lima Bortolini</t>
  </si>
  <si>
    <t>yagolimabortolini@gmail.com</t>
  </si>
  <si>
    <t>Balão de fundo redondo</t>
  </si>
  <si>
    <t>Erlenmeyer</t>
  </si>
  <si>
    <t>Daniel Feuser</t>
  </si>
  <si>
    <t>splinterindiana@gmail.com</t>
  </si>
  <si>
    <t>Ana Paula Segata</t>
  </si>
  <si>
    <t>anapsegata@gmail.com</t>
  </si>
  <si>
    <t>Não sei responder.</t>
  </si>
  <si>
    <t>Gustavo</t>
  </si>
  <si>
    <t>gustavo.b281@aluno.ifsc.edu.br</t>
  </si>
  <si>
    <t>Funil simples</t>
  </si>
  <si>
    <t>Medir volumes com menor precisão</t>
  </si>
  <si>
    <t>Preparar soluções</t>
  </si>
  <si>
    <t>Henrique da Silva Cardoso</t>
  </si>
  <si>
    <t>henrique.s2004@aluno.ifsc.edu.br</t>
  </si>
  <si>
    <t>Joao Pedro Siqueira Drey</t>
  </si>
  <si>
    <t>joaopedrodrey@gmail.com</t>
  </si>
  <si>
    <t xml:space="preserve">Letícia Morais Cavalheiro </t>
  </si>
  <si>
    <t xml:space="preserve">leticia10cavalheiro@gmail </t>
  </si>
  <si>
    <t xml:space="preserve">Ulisses Matiola Todorov </t>
  </si>
  <si>
    <t>ulisses.mtodo@gmail.com</t>
  </si>
  <si>
    <t>Gabriel de Brito Bellini</t>
  </si>
  <si>
    <t>gabriel.bb@aluno.ifsc.edu.br</t>
  </si>
  <si>
    <t>Amanda Rafaela eduardo</t>
  </si>
  <si>
    <t>amandarafaela1415@gmail.com</t>
  </si>
  <si>
    <t>Camilla Ribeiro Duarte</t>
  </si>
  <si>
    <t>camilla.rd@aluno.ifsc.edu.br</t>
  </si>
  <si>
    <t>Alexandre Zanini Filho</t>
  </si>
  <si>
    <t>alexandrezaninifilho@gmail.com</t>
  </si>
  <si>
    <t>Giovana da Costa Zillmann</t>
  </si>
  <si>
    <t>giovanazillmann@gmail.com</t>
  </si>
  <si>
    <t>Aquecer líquidos</t>
  </si>
  <si>
    <t>Alexcya Gomes</t>
  </si>
  <si>
    <t>januarioalexcya0@gmail.com</t>
  </si>
  <si>
    <t>Thiago Alves dos Santos</t>
  </si>
  <si>
    <t>thiopak2@gmail.com</t>
  </si>
  <si>
    <t xml:space="preserve">João Pedro Bove Da Costa </t>
  </si>
  <si>
    <t>joao.bove@hotmail.com</t>
  </si>
  <si>
    <t xml:space="preserve">Luiza Stiehler </t>
  </si>
  <si>
    <t>luiza.s06@aluno.ifsc.edu.br</t>
  </si>
  <si>
    <t>Andrey de Lara</t>
  </si>
  <si>
    <t>andreylara04@gmail.com</t>
  </si>
  <si>
    <t>Luiz Gustavo Carvalho</t>
  </si>
  <si>
    <t>shaxz544@gmail.com</t>
  </si>
  <si>
    <t>Vinícius Correia dos Santos</t>
  </si>
  <si>
    <t>correiavinicius2015@gmail.com</t>
  </si>
  <si>
    <t>Matheus Medeiros</t>
  </si>
  <si>
    <t>matheusmedeiros2003@gmail.com</t>
  </si>
  <si>
    <t>Davi Deschamps</t>
  </si>
  <si>
    <t>davideschamps@icloud.com</t>
  </si>
  <si>
    <t>Abel Eduardo Volpi</t>
  </si>
  <si>
    <t>abel.v@aluno.ifsc.edu.br</t>
  </si>
  <si>
    <t>Vinícius Corbani</t>
  </si>
  <si>
    <t>Corbani.vini@gmail.com</t>
  </si>
  <si>
    <t>Thiago leopoldo</t>
  </si>
  <si>
    <t>thgleopoldo900@gmail.com</t>
  </si>
  <si>
    <t>Gabriel da Silva Barreiros</t>
  </si>
  <si>
    <t>gabrielbarreiros89@gmail.com</t>
  </si>
  <si>
    <t>Marieli Buss</t>
  </si>
  <si>
    <t>Marielibuss5@gmail.com</t>
  </si>
  <si>
    <t>Ruan Oliveira Ferrari</t>
  </si>
  <si>
    <t>ruanferrari2004@gmail.com</t>
  </si>
  <si>
    <t>Camilla</t>
  </si>
  <si>
    <t>Kamykamilla@gmail.com</t>
  </si>
  <si>
    <t>Agitar soluções durante a reação química</t>
  </si>
  <si>
    <t>Lucas Henrique Santos de Bairros</t>
  </si>
  <si>
    <t>lucashsantosb@gmail.com</t>
  </si>
  <si>
    <t>João vitor de andrade</t>
  </si>
  <si>
    <t>vitorandrade047@email.com</t>
  </si>
  <si>
    <t>Nicole Veronese da Silva</t>
  </si>
  <si>
    <t>nveronese13@gmail.com</t>
  </si>
  <si>
    <t xml:space="preserve">João Vitor Rocha Reinert </t>
  </si>
  <si>
    <t xml:space="preserve">Joaojapajoaovitor@gmail.com </t>
  </si>
  <si>
    <t>Pipeta Pasteur</t>
  </si>
  <si>
    <t>Cailane kiliam moreira</t>
  </si>
  <si>
    <t>cailanekiliam240603@gmail.com</t>
  </si>
  <si>
    <t>Laryssa Cristine da Silva</t>
  </si>
  <si>
    <t>laryssacristine222@gmail.com</t>
  </si>
  <si>
    <t>Geovanice Policeno</t>
  </si>
  <si>
    <t>geova.nicepoli@gmail.com</t>
  </si>
  <si>
    <t>Hdhdh</t>
  </si>
  <si>
    <t>Q1</t>
  </si>
  <si>
    <t>Bdhdh</t>
  </si>
  <si>
    <t>Utilizei o software.</t>
  </si>
  <si>
    <t>Júlia Dos Santos Pereira</t>
  </si>
  <si>
    <t>juliabmsp@gmail.com</t>
  </si>
  <si>
    <t>Joana Vitória Krauss</t>
  </si>
  <si>
    <t xml:space="preserve">joana.vk10@aluno.ifsc.edu.br </t>
  </si>
  <si>
    <t>Maria Eduarda Bento</t>
  </si>
  <si>
    <t>mariabento66@gmail.com</t>
  </si>
  <si>
    <t>Luiza Carolina Vargas</t>
  </si>
  <si>
    <t>luizacarolinavargas@gmail.com</t>
  </si>
  <si>
    <t xml:space="preserve">Luís Felipe Domiciano de Sales </t>
  </si>
  <si>
    <t>domicianodesalesluisfelipe@gmail.com</t>
  </si>
  <si>
    <t>Analyz Marques Silva</t>
  </si>
  <si>
    <t>analyz.m10@aluno.ifsc.edu.br</t>
  </si>
  <si>
    <t>Elysa Cristina Araujo da Silva</t>
  </si>
  <si>
    <t>Elysah017@gmail.com</t>
  </si>
  <si>
    <t>Filipe Schmitt Graf</t>
  </si>
  <si>
    <t>graffilipe@gmail.com</t>
  </si>
  <si>
    <t>Thiago Heiden de Moraes</t>
  </si>
  <si>
    <t>thiagomoraes06@outlook.com</t>
  </si>
  <si>
    <t>João Vitor Cristovão</t>
  </si>
  <si>
    <t>joaovitor_cristovao@hotmail.com</t>
  </si>
  <si>
    <t xml:space="preserve">Daniela Araujo </t>
  </si>
  <si>
    <t>daniela.ar@aluno.ifsc.edu.br</t>
  </si>
  <si>
    <t>Gabriela Rodrigues</t>
  </si>
  <si>
    <t>gabi4541958260@gmail.com</t>
  </si>
  <si>
    <t>Priscila Dionara Barbieri</t>
  </si>
  <si>
    <t>priscila.db@aluno.ifsc.edu.br</t>
  </si>
  <si>
    <t>Laysa Ap Pereira</t>
  </si>
  <si>
    <t>laysa.ap11@aluno.ifsc.edu.br</t>
  </si>
  <si>
    <t>Deborah Gabriele Hoepers</t>
  </si>
  <si>
    <t>deborah.gh@aluno.ifsc.br</t>
  </si>
  <si>
    <t>Carla C. Riffel</t>
  </si>
  <si>
    <t>carla.c2004@aluno.ifsc.edu.br</t>
  </si>
  <si>
    <t>Láiza Paulina Zaghini</t>
  </si>
  <si>
    <t>laizapaulina@gmail.com</t>
  </si>
  <si>
    <t>Alan Felipe Beumer</t>
  </si>
  <si>
    <t>Alan.beumerca007@gmail.com</t>
  </si>
  <si>
    <t>Maria Eduarda Back</t>
  </si>
  <si>
    <t>mariaeduardaback04@gmail.com</t>
  </si>
  <si>
    <t xml:space="preserve">Camilly Sansão </t>
  </si>
  <si>
    <t>camilly.sansao2@gmail.com</t>
  </si>
  <si>
    <t>Kauane Santos da Cruz</t>
  </si>
  <si>
    <t>kauhh28@gmail.com</t>
  </si>
  <si>
    <t>Helena Van Den Bylaardt</t>
  </si>
  <si>
    <t>hbylaardt@gmail.com</t>
  </si>
  <si>
    <t xml:space="preserve">Ana Flávia Vieira </t>
  </si>
  <si>
    <t>ana.fv19@aluno.ifsc.edu.br</t>
  </si>
  <si>
    <t xml:space="preserve">Lucas Ruan Borges Fernandes </t>
  </si>
  <si>
    <t>Lucas.ruanbf2@gmail.com</t>
  </si>
  <si>
    <t>Ketruin scottini</t>
  </si>
  <si>
    <t>scottiniketruin03@gmail.co</t>
  </si>
  <si>
    <t>Júlia de Souza</t>
  </si>
  <si>
    <t>julia.s18.ifsc@gmail.com</t>
  </si>
  <si>
    <t xml:space="preserve">Nicolas Testoni </t>
  </si>
  <si>
    <t xml:space="preserve">nicolasttheiss@gmail.com </t>
  </si>
  <si>
    <t xml:space="preserve">Luís Felipe Simon </t>
  </si>
  <si>
    <t>luisfelipepafean@hotmail.com</t>
  </si>
  <si>
    <t>Ana Clara Schuart</t>
  </si>
  <si>
    <t>claraschuart2003@gmail.com</t>
  </si>
  <si>
    <t>Luana Hoppe Susel</t>
  </si>
  <si>
    <t>luanahoppe19@gmail.com</t>
  </si>
  <si>
    <t>Emilly Cristina Araujo Da Silva</t>
  </si>
  <si>
    <t>emillyaraujo643@gmail.com</t>
  </si>
  <si>
    <t>Taiani Pering Loppnow</t>
  </si>
  <si>
    <t>Taiani.pl@aluno.ifsc.br</t>
  </si>
  <si>
    <t>Gabriel Paulo Furtado</t>
  </si>
  <si>
    <t>gabriel.paulo.furtado@gmail.com</t>
  </si>
  <si>
    <t>Milena Luiza da Silva</t>
  </si>
  <si>
    <t>mile.silva130@gmail.com</t>
  </si>
  <si>
    <t>Ana Julia Crodelino Marques</t>
  </si>
  <si>
    <t>Anajuliacrodelinomarques@gmail.com</t>
  </si>
  <si>
    <t xml:space="preserve">Ritieli Zilli De Freitas </t>
  </si>
  <si>
    <t>Ritielizillidefreitas@gmail.com</t>
  </si>
  <si>
    <t>Matheus wittich cirino pereira</t>
  </si>
  <si>
    <t xml:space="preserve">Matheuswittich045@gmail.com </t>
  </si>
  <si>
    <t>Notas</t>
  </si>
  <si>
    <t>média</t>
  </si>
  <si>
    <t>std dev</t>
  </si>
  <si>
    <t>mínima</t>
  </si>
  <si>
    <t>alunos &lt; 6</t>
  </si>
  <si>
    <t>alunos &gt;= 8</t>
  </si>
  <si>
    <t>mediana</t>
  </si>
  <si>
    <t>moda</t>
  </si>
  <si>
    <t>ARLab (Qui+Inf)</t>
  </si>
  <si>
    <t>Lab (Qui+Inf)</t>
  </si>
  <si>
    <t>n ARLab</t>
  </si>
  <si>
    <t>n Lab</t>
  </si>
  <si>
    <t>média ARLab</t>
  </si>
  <si>
    <t>média Lab</t>
  </si>
  <si>
    <t>std ARLab</t>
  </si>
  <si>
    <t>std Lab</t>
  </si>
  <si>
    <t>Student t-test</t>
  </si>
  <si>
    <t>Two-Sample t Test</t>
  </si>
  <si>
    <t>MAX ARLab</t>
  </si>
  <si>
    <t>https://www.socscistatistics.com/tests/studentttest/default.aspx</t>
  </si>
  <si>
    <t>https://www.graphpad.com/quickcalcs/ttest1.cfm</t>
  </si>
  <si>
    <t>MAX Lab</t>
  </si>
  <si>
    <t>The t-value is 0.06153. The p-value is .475546. The result is not significant at p &lt; .05.</t>
  </si>
  <si>
    <t>MIN ARLab</t>
  </si>
  <si>
    <t>Rejeitamos a H0 (não existe diferença significativa para p &lt; .05) e concluímos que as médias são iguais.</t>
  </si>
  <si>
    <t>MIN 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</si>
</sst>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&quot; / 10&quot;"/>
  </numFmts>
  <fonts count="6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sz val="11.0"/>
      <color rgb="FF000000"/>
      <name val="Inconsolata"/>
    </font>
    <font>
      <u/>
      <sz val="8.0"/>
      <color rgb="FF0000FF"/>
    </font>
    <font>
      <i/>
      <sz val="9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4" xfId="0" applyAlignment="1" applyFont="1" applyNumberFormat="1">
      <alignment readingOrder="0"/>
    </xf>
    <xf borderId="0" fillId="2" fontId="2" numFmtId="0" xfId="0" applyFill="1" applyFont="1"/>
    <xf borderId="0" fillId="2" fontId="3" numFmtId="0" xfId="0" applyFont="1"/>
    <xf borderId="0" fillId="0" fontId="1" numFmtId="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'ARLab Q1'!$T$2:$T$12</c:f>
              <c:numCache/>
            </c:numRef>
          </c:val>
        </c:ser>
        <c:axId val="1652362183"/>
        <c:axId val="872500581"/>
      </c:barChart>
      <c:catAx>
        <c:axId val="1652362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500581"/>
      </c:catAx>
      <c:valAx>
        <c:axId val="87250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362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'ARLab Q1'!$U$2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'ARLab Q1'!$U$3:$U$12</c:f>
              <c:numCache/>
            </c:numRef>
          </c:val>
        </c:ser>
        <c:axId val="1753975567"/>
        <c:axId val="905206264"/>
      </c:barChart>
      <c:catAx>
        <c:axId val="175397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206264"/>
      </c:catAx>
      <c:valAx>
        <c:axId val="905206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97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'Lab Q1'!$T$2:$T$12</c:f>
              <c:numCache/>
            </c:numRef>
          </c:val>
        </c:ser>
        <c:axId val="711782362"/>
        <c:axId val="1092425813"/>
      </c:barChart>
      <c:catAx>
        <c:axId val="71178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425813"/>
      </c:catAx>
      <c:valAx>
        <c:axId val="1092425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78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'Lab Q1'!$U$2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'Lab Q1'!$U$3:$U$12</c:f>
              <c:numCache/>
            </c:numRef>
          </c:val>
        </c:ser>
        <c:axId val="5637012"/>
        <c:axId val="921369957"/>
      </c:barChart>
      <c:catAx>
        <c:axId val="5637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69957"/>
      </c:catAx>
      <c:valAx>
        <c:axId val="921369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7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'ARLab I2'!$T$2:$T$12</c:f>
              <c:numCache/>
            </c:numRef>
          </c:val>
        </c:ser>
        <c:axId val="1018051307"/>
        <c:axId val="1652120631"/>
      </c:barChart>
      <c:catAx>
        <c:axId val="1018051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120631"/>
      </c:catAx>
      <c:valAx>
        <c:axId val="1652120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051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'ARLab I2'!$U$2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'ARLab I2'!$U$3:$U$12</c:f>
              <c:numCache/>
            </c:numRef>
          </c:val>
        </c:ser>
        <c:axId val="1230692905"/>
        <c:axId val="2125385148"/>
      </c:barChart>
      <c:catAx>
        <c:axId val="1230692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385148"/>
      </c:catAx>
      <c:valAx>
        <c:axId val="2125385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692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'Lab I2'!$T$2:$T$12</c:f>
              <c:numCache/>
            </c:numRef>
          </c:val>
        </c:ser>
        <c:axId val="1746342157"/>
        <c:axId val="1215868474"/>
      </c:barChart>
      <c:catAx>
        <c:axId val="1746342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868474"/>
      </c:catAx>
      <c:valAx>
        <c:axId val="1215868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342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'Lab I2'!$U$2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'Lab I2'!$U$3:$U$12</c:f>
              <c:numCache/>
            </c:numRef>
          </c:val>
        </c:ser>
        <c:axId val="398695801"/>
        <c:axId val="1245724768"/>
      </c:barChart>
      <c:catAx>
        <c:axId val="398695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724768"/>
      </c:catAx>
      <c:valAx>
        <c:axId val="124572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695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1285875</xdr:colOff>
      <xdr:row>15</xdr:row>
      <xdr:rowOff>190500</xdr:rowOff>
    </xdr:from>
    <xdr:ext cx="378142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1181100</xdr:colOff>
      <xdr:row>28</xdr:row>
      <xdr:rowOff>104775</xdr:rowOff>
    </xdr:from>
    <xdr:ext cx="3886200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200025</xdr:colOff>
      <xdr:row>13</xdr:row>
      <xdr:rowOff>19050</xdr:rowOff>
    </xdr:from>
    <xdr:ext cx="3819525" cy="2362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200025</xdr:colOff>
      <xdr:row>26</xdr:row>
      <xdr:rowOff>85725</xdr:rowOff>
    </xdr:from>
    <xdr:ext cx="3819525" cy="2362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809625</xdr:colOff>
      <xdr:row>14</xdr:row>
      <xdr:rowOff>0</xdr:rowOff>
    </xdr:from>
    <xdr:ext cx="3143250" cy="1943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771525</xdr:colOff>
      <xdr:row>26</xdr:row>
      <xdr:rowOff>133350</xdr:rowOff>
    </xdr:from>
    <xdr:ext cx="3209925" cy="1962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304800</xdr:colOff>
      <xdr:row>14</xdr:row>
      <xdr:rowOff>47625</xdr:rowOff>
    </xdr:from>
    <xdr:ext cx="3162300" cy="19526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333375</xdr:colOff>
      <xdr:row>25</xdr:row>
      <xdr:rowOff>76200</xdr:rowOff>
    </xdr:from>
    <xdr:ext cx="3105150" cy="1952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190500</xdr:rowOff>
    </xdr:from>
    <xdr:ext cx="6067425" cy="6353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790575</xdr:colOff>
      <xdr:row>0</xdr:row>
      <xdr:rowOff>190500</xdr:rowOff>
    </xdr:from>
    <xdr:ext cx="9963150" cy="61245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cscistatistics.com/tests/studentttest/default.aspx" TargetMode="External"/><Relationship Id="rId2" Type="http://schemas.openxmlformats.org/officeDocument/2006/relationships/hyperlink" Target="https://www.graphpad.com/quickcalcs/ttest1.cfm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2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43732.91035965278</v>
      </c>
      <c r="B2" s="3">
        <v>9.0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4" t="s">
        <v>29</v>
      </c>
    </row>
    <row r="3">
      <c r="A3" s="2">
        <v>43733.353259606476</v>
      </c>
      <c r="B3" s="3">
        <v>10.0</v>
      </c>
      <c r="C3" s="4" t="s">
        <v>30</v>
      </c>
      <c r="D3" s="4" t="s">
        <v>17</v>
      </c>
      <c r="E3" s="4" t="s">
        <v>31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32</v>
      </c>
      <c r="P3" s="4" t="s">
        <v>29</v>
      </c>
    </row>
    <row r="4">
      <c r="A4" s="2">
        <v>43733.35563438658</v>
      </c>
      <c r="B4" s="3">
        <v>9.0</v>
      </c>
      <c r="C4" s="4" t="s">
        <v>33</v>
      </c>
      <c r="D4" s="4" t="s">
        <v>17</v>
      </c>
      <c r="E4" s="4" t="s">
        <v>34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22</v>
      </c>
      <c r="M4" s="4" t="s">
        <v>26</v>
      </c>
      <c r="N4" s="4" t="s">
        <v>27</v>
      </c>
      <c r="O4" s="4" t="s">
        <v>32</v>
      </c>
      <c r="P4" s="4" t="s">
        <v>29</v>
      </c>
    </row>
    <row r="5">
      <c r="A5" s="2">
        <v>43733.355959953704</v>
      </c>
      <c r="B5" s="3">
        <v>8.0</v>
      </c>
      <c r="C5" s="4" t="s">
        <v>35</v>
      </c>
      <c r="D5" s="4" t="s">
        <v>17</v>
      </c>
      <c r="E5" s="4" t="s">
        <v>36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22</v>
      </c>
      <c r="M5" s="4" t="s">
        <v>26</v>
      </c>
      <c r="N5" s="4" t="s">
        <v>37</v>
      </c>
      <c r="O5" s="4" t="s">
        <v>32</v>
      </c>
      <c r="P5" s="4" t="s">
        <v>29</v>
      </c>
    </row>
    <row r="6">
      <c r="A6" s="2">
        <v>43733.355985393515</v>
      </c>
      <c r="B6" s="3">
        <v>10.0</v>
      </c>
      <c r="C6" s="4" t="s">
        <v>38</v>
      </c>
      <c r="D6" s="4" t="s">
        <v>17</v>
      </c>
      <c r="E6" s="4" t="s">
        <v>39</v>
      </c>
      <c r="F6" s="4" t="s">
        <v>40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32</v>
      </c>
      <c r="P6" s="4" t="s">
        <v>29</v>
      </c>
    </row>
    <row r="7">
      <c r="A7" s="2">
        <v>43733.355999340274</v>
      </c>
      <c r="B7" s="3">
        <v>10.0</v>
      </c>
      <c r="C7" s="4" t="s">
        <v>41</v>
      </c>
      <c r="D7" s="4" t="s">
        <v>17</v>
      </c>
      <c r="E7" s="4" t="s">
        <v>42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32</v>
      </c>
      <c r="P7" s="4" t="s">
        <v>29</v>
      </c>
    </row>
    <row r="8">
      <c r="A8" s="2">
        <v>43733.35605306713</v>
      </c>
      <c r="B8" s="3">
        <v>8.0</v>
      </c>
      <c r="C8" s="4" t="s">
        <v>43</v>
      </c>
      <c r="D8" s="4" t="s">
        <v>17</v>
      </c>
      <c r="E8" s="4" t="s">
        <v>44</v>
      </c>
      <c r="F8" s="4" t="s">
        <v>19</v>
      </c>
      <c r="G8" s="4" t="s">
        <v>25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22</v>
      </c>
      <c r="M8" s="4" t="s">
        <v>26</v>
      </c>
      <c r="N8" s="4" t="s">
        <v>27</v>
      </c>
      <c r="O8" s="4" t="s">
        <v>32</v>
      </c>
      <c r="P8" s="4" t="s">
        <v>29</v>
      </c>
    </row>
    <row r="9">
      <c r="A9" s="2">
        <v>43733.35609394676</v>
      </c>
      <c r="B9" s="3">
        <v>6.0</v>
      </c>
      <c r="C9" s="4" t="s">
        <v>45</v>
      </c>
      <c r="D9" s="4" t="s">
        <v>17</v>
      </c>
      <c r="E9" s="4" t="s">
        <v>46</v>
      </c>
      <c r="F9" s="4" t="s">
        <v>40</v>
      </c>
      <c r="G9" s="4" t="s">
        <v>25</v>
      </c>
      <c r="H9" s="4" t="s">
        <v>21</v>
      </c>
      <c r="I9" s="4" t="s">
        <v>22</v>
      </c>
      <c r="J9" s="4" t="s">
        <v>23</v>
      </c>
      <c r="K9" s="4" t="s">
        <v>24</v>
      </c>
      <c r="L9" s="4" t="s">
        <v>22</v>
      </c>
      <c r="M9" s="4" t="s">
        <v>47</v>
      </c>
      <c r="N9" s="4" t="s">
        <v>48</v>
      </c>
      <c r="O9" s="4" t="s">
        <v>32</v>
      </c>
      <c r="P9" s="4" t="s">
        <v>29</v>
      </c>
    </row>
    <row r="10">
      <c r="A10" s="2">
        <v>43733.35640074074</v>
      </c>
      <c r="B10" s="3">
        <v>10.0</v>
      </c>
      <c r="C10" s="4" t="s">
        <v>49</v>
      </c>
      <c r="D10" s="4" t="s">
        <v>17</v>
      </c>
      <c r="E10" s="4" t="s">
        <v>50</v>
      </c>
      <c r="F10" s="4" t="s">
        <v>40</v>
      </c>
      <c r="G10" s="4" t="s">
        <v>20</v>
      </c>
      <c r="H10" s="4" t="s">
        <v>21</v>
      </c>
      <c r="I10" s="4" t="s">
        <v>22</v>
      </c>
      <c r="J10" s="4" t="s">
        <v>23</v>
      </c>
      <c r="K10" s="4" t="s">
        <v>24</v>
      </c>
      <c r="L10" s="4" t="s">
        <v>25</v>
      </c>
      <c r="M10" s="4" t="s">
        <v>26</v>
      </c>
      <c r="N10" s="4" t="s">
        <v>27</v>
      </c>
      <c r="O10" s="4" t="s">
        <v>32</v>
      </c>
      <c r="P10" s="4" t="s">
        <v>29</v>
      </c>
    </row>
    <row r="11">
      <c r="A11" s="2">
        <v>43733.35654512732</v>
      </c>
      <c r="B11" s="3">
        <v>8.0</v>
      </c>
      <c r="C11" s="4" t="s">
        <v>51</v>
      </c>
      <c r="D11" s="4" t="s">
        <v>17</v>
      </c>
      <c r="E11" s="4" t="s">
        <v>52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22</v>
      </c>
      <c r="M11" s="4" t="s">
        <v>26</v>
      </c>
      <c r="N11" s="4" t="s">
        <v>53</v>
      </c>
      <c r="O11" s="4" t="s">
        <v>32</v>
      </c>
      <c r="P11" s="4" t="s">
        <v>29</v>
      </c>
    </row>
    <row r="12">
      <c r="A12" s="2">
        <v>43733.35659872685</v>
      </c>
      <c r="B12" s="3">
        <v>5.0</v>
      </c>
      <c r="C12" s="4" t="s">
        <v>54</v>
      </c>
      <c r="D12" s="4" t="s">
        <v>17</v>
      </c>
      <c r="E12" s="4" t="s">
        <v>55</v>
      </c>
      <c r="F12" s="4" t="s">
        <v>40</v>
      </c>
      <c r="G12" s="4" t="s">
        <v>21</v>
      </c>
      <c r="H12" s="4" t="s">
        <v>21</v>
      </c>
      <c r="I12" s="4" t="s">
        <v>22</v>
      </c>
      <c r="J12" s="4" t="s">
        <v>23</v>
      </c>
      <c r="K12" s="4" t="s">
        <v>56</v>
      </c>
      <c r="L12" s="4" t="s">
        <v>25</v>
      </c>
      <c r="M12" s="4" t="s">
        <v>37</v>
      </c>
      <c r="N12" s="4" t="s">
        <v>27</v>
      </c>
      <c r="O12" s="4" t="s">
        <v>57</v>
      </c>
      <c r="P12" s="4" t="s">
        <v>58</v>
      </c>
    </row>
    <row r="13">
      <c r="A13" s="2">
        <v>43733.356629444446</v>
      </c>
      <c r="B13" s="3">
        <v>10.0</v>
      </c>
      <c r="C13" s="4" t="s">
        <v>59</v>
      </c>
      <c r="D13" s="4" t="s">
        <v>17</v>
      </c>
      <c r="E13" s="4" t="s">
        <v>60</v>
      </c>
      <c r="F13" s="4" t="s">
        <v>19</v>
      </c>
      <c r="G13" s="4" t="s">
        <v>20</v>
      </c>
      <c r="H13" s="4" t="s">
        <v>21</v>
      </c>
      <c r="I13" s="4" t="s">
        <v>22</v>
      </c>
      <c r="J13" s="4" t="s">
        <v>23</v>
      </c>
      <c r="K13" s="4" t="s">
        <v>24</v>
      </c>
      <c r="L13" s="4" t="s">
        <v>25</v>
      </c>
      <c r="M13" s="4" t="s">
        <v>26</v>
      </c>
      <c r="N13" s="4" t="s">
        <v>27</v>
      </c>
      <c r="O13" s="4" t="s">
        <v>32</v>
      </c>
      <c r="P13" s="4" t="s">
        <v>29</v>
      </c>
    </row>
    <row r="14">
      <c r="A14" s="2">
        <v>43733.35679283565</v>
      </c>
      <c r="B14" s="3">
        <v>7.0</v>
      </c>
      <c r="C14" s="4" t="s">
        <v>61</v>
      </c>
      <c r="D14" s="4" t="s">
        <v>17</v>
      </c>
      <c r="E14" s="4" t="s">
        <v>62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53</v>
      </c>
      <c r="K14" s="4" t="s">
        <v>56</v>
      </c>
      <c r="L14" s="4" t="s">
        <v>20</v>
      </c>
      <c r="M14" s="4" t="s">
        <v>26</v>
      </c>
      <c r="N14" s="4" t="s">
        <v>27</v>
      </c>
      <c r="O14" s="4" t="s">
        <v>32</v>
      </c>
      <c r="P14" s="4" t="s">
        <v>29</v>
      </c>
    </row>
    <row r="15">
      <c r="A15" s="2">
        <v>43733.35680854166</v>
      </c>
      <c r="B15" s="3">
        <v>8.0</v>
      </c>
      <c r="C15" s="4" t="s">
        <v>63</v>
      </c>
      <c r="D15" s="4" t="s">
        <v>17</v>
      </c>
      <c r="E15" s="4" t="s">
        <v>64</v>
      </c>
      <c r="F15" s="4" t="s">
        <v>19</v>
      </c>
      <c r="G15" s="4" t="s">
        <v>20</v>
      </c>
      <c r="H15" s="4" t="s">
        <v>21</v>
      </c>
      <c r="I15" s="4" t="s">
        <v>22</v>
      </c>
      <c r="J15" s="4" t="s">
        <v>22</v>
      </c>
      <c r="K15" s="4" t="s">
        <v>24</v>
      </c>
      <c r="L15" s="4" t="s">
        <v>20</v>
      </c>
      <c r="M15" s="4" t="s">
        <v>26</v>
      </c>
      <c r="N15" s="4" t="s">
        <v>27</v>
      </c>
      <c r="O15" s="4" t="s">
        <v>32</v>
      </c>
      <c r="P15" s="4" t="s">
        <v>29</v>
      </c>
    </row>
    <row r="16">
      <c r="A16" s="2">
        <v>43733.356905196764</v>
      </c>
      <c r="B16" s="3">
        <v>10.0</v>
      </c>
      <c r="C16" s="4" t="s">
        <v>65</v>
      </c>
      <c r="D16" s="4" t="s">
        <v>17</v>
      </c>
      <c r="E16" s="4" t="s">
        <v>66</v>
      </c>
      <c r="F16" s="4" t="s">
        <v>40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27</v>
      </c>
      <c r="O16" s="4" t="s">
        <v>32</v>
      </c>
      <c r="P16" s="4" t="s">
        <v>29</v>
      </c>
    </row>
    <row r="17">
      <c r="A17" s="2">
        <v>43733.35702148148</v>
      </c>
      <c r="B17" s="3">
        <v>10.0</v>
      </c>
      <c r="C17" s="4" t="s">
        <v>67</v>
      </c>
      <c r="D17" s="4" t="s">
        <v>17</v>
      </c>
      <c r="E17" s="4" t="s">
        <v>68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O17" s="4" t="s">
        <v>32</v>
      </c>
      <c r="P17" s="4" t="s">
        <v>29</v>
      </c>
    </row>
    <row r="18">
      <c r="A18" s="2">
        <v>43733.35702545139</v>
      </c>
      <c r="B18" s="3">
        <v>8.0</v>
      </c>
      <c r="C18" s="4" t="s">
        <v>69</v>
      </c>
      <c r="D18" s="4" t="s">
        <v>17</v>
      </c>
      <c r="E18" s="4" t="s">
        <v>70</v>
      </c>
      <c r="F18" s="4" t="s">
        <v>40</v>
      </c>
      <c r="G18" s="4" t="s">
        <v>20</v>
      </c>
      <c r="H18" s="4" t="s">
        <v>21</v>
      </c>
      <c r="I18" s="4" t="s">
        <v>22</v>
      </c>
      <c r="J18" s="4" t="s">
        <v>23</v>
      </c>
      <c r="K18" s="4" t="s">
        <v>24</v>
      </c>
      <c r="L18" s="4" t="s">
        <v>22</v>
      </c>
      <c r="M18" s="4" t="s">
        <v>26</v>
      </c>
      <c r="N18" s="4" t="s">
        <v>48</v>
      </c>
      <c r="O18" s="4" t="s">
        <v>32</v>
      </c>
      <c r="P18" s="4" t="s">
        <v>29</v>
      </c>
    </row>
    <row r="19">
      <c r="A19" s="2">
        <v>43733.357149710646</v>
      </c>
      <c r="B19" s="3">
        <v>10.0</v>
      </c>
      <c r="C19" s="4" t="s">
        <v>71</v>
      </c>
      <c r="D19" s="4" t="s">
        <v>17</v>
      </c>
      <c r="E19" s="4" t="s">
        <v>72</v>
      </c>
      <c r="F19" s="4" t="s">
        <v>19</v>
      </c>
      <c r="G19" s="4" t="s">
        <v>20</v>
      </c>
      <c r="H19" s="4" t="s">
        <v>21</v>
      </c>
      <c r="I19" s="4" t="s">
        <v>22</v>
      </c>
      <c r="J19" s="4" t="s">
        <v>23</v>
      </c>
      <c r="K19" s="4" t="s">
        <v>24</v>
      </c>
      <c r="L19" s="4" t="s">
        <v>25</v>
      </c>
      <c r="M19" s="4" t="s">
        <v>26</v>
      </c>
      <c r="N19" s="4" t="s">
        <v>27</v>
      </c>
      <c r="O19" s="4" t="s">
        <v>32</v>
      </c>
      <c r="P19" s="4" t="s">
        <v>29</v>
      </c>
    </row>
    <row r="20">
      <c r="A20" s="2">
        <v>43733.35721832176</v>
      </c>
      <c r="B20" s="3">
        <v>5.0</v>
      </c>
      <c r="C20" s="4" t="s">
        <v>73</v>
      </c>
      <c r="D20" s="4" t="s">
        <v>17</v>
      </c>
      <c r="E20" s="4" t="s">
        <v>74</v>
      </c>
      <c r="F20" s="4" t="s">
        <v>40</v>
      </c>
      <c r="G20" s="4" t="s">
        <v>20</v>
      </c>
      <c r="H20" s="4" t="s">
        <v>21</v>
      </c>
      <c r="I20" s="4" t="s">
        <v>22</v>
      </c>
      <c r="J20" s="4" t="s">
        <v>22</v>
      </c>
      <c r="K20" s="4" t="s">
        <v>24</v>
      </c>
      <c r="L20" s="4" t="s">
        <v>20</v>
      </c>
      <c r="M20" s="4" t="s">
        <v>37</v>
      </c>
      <c r="N20" s="4" t="s">
        <v>37</v>
      </c>
      <c r="O20" s="4" t="s">
        <v>28</v>
      </c>
      <c r="P20" s="4" t="s">
        <v>29</v>
      </c>
    </row>
    <row r="21">
      <c r="A21" s="2">
        <v>43733.357446863425</v>
      </c>
      <c r="B21" s="3">
        <v>9.0</v>
      </c>
      <c r="C21" s="4" t="s">
        <v>75</v>
      </c>
      <c r="D21" s="4" t="s">
        <v>17</v>
      </c>
      <c r="E21" s="4" t="s">
        <v>76</v>
      </c>
      <c r="F21" s="4" t="s">
        <v>19</v>
      </c>
      <c r="G21" s="4" t="s">
        <v>20</v>
      </c>
      <c r="H21" s="4" t="s">
        <v>21</v>
      </c>
      <c r="I21" s="4" t="s">
        <v>22</v>
      </c>
      <c r="J21" s="4" t="s">
        <v>23</v>
      </c>
      <c r="K21" s="4" t="s">
        <v>24</v>
      </c>
      <c r="L21" s="4" t="s">
        <v>25</v>
      </c>
      <c r="M21" s="4" t="s">
        <v>26</v>
      </c>
      <c r="N21" s="4" t="s">
        <v>27</v>
      </c>
      <c r="O21" s="4" t="s">
        <v>77</v>
      </c>
      <c r="P21" s="4" t="s">
        <v>29</v>
      </c>
    </row>
    <row r="22">
      <c r="A22" s="2">
        <v>43733.35751224537</v>
      </c>
      <c r="B22" s="3">
        <v>8.0</v>
      </c>
      <c r="C22" s="4" t="s">
        <v>78</v>
      </c>
      <c r="D22" s="4" t="s">
        <v>17</v>
      </c>
      <c r="E22" s="4" t="s">
        <v>79</v>
      </c>
      <c r="F22" s="4" t="s">
        <v>40</v>
      </c>
      <c r="G22" s="4" t="s">
        <v>20</v>
      </c>
      <c r="H22" s="4" t="s">
        <v>21</v>
      </c>
      <c r="I22" s="4" t="s">
        <v>22</v>
      </c>
      <c r="J22" s="4" t="s">
        <v>23</v>
      </c>
      <c r="K22" s="4" t="s">
        <v>56</v>
      </c>
      <c r="L22" s="4" t="s">
        <v>25</v>
      </c>
      <c r="M22" s="4" t="s">
        <v>26</v>
      </c>
      <c r="N22" s="4" t="s">
        <v>48</v>
      </c>
      <c r="O22" s="4" t="s">
        <v>32</v>
      </c>
      <c r="P22" s="4" t="s">
        <v>29</v>
      </c>
    </row>
    <row r="23">
      <c r="A23" s="2">
        <v>43733.35765604167</v>
      </c>
      <c r="B23" s="3">
        <v>9.0</v>
      </c>
      <c r="C23" s="4" t="s">
        <v>80</v>
      </c>
      <c r="D23" s="4" t="s">
        <v>17</v>
      </c>
      <c r="E23" s="4" t="s">
        <v>81</v>
      </c>
      <c r="F23" s="4" t="s">
        <v>19</v>
      </c>
      <c r="G23" s="4" t="s">
        <v>20</v>
      </c>
      <c r="H23" s="4" t="s">
        <v>21</v>
      </c>
      <c r="I23" s="4" t="s">
        <v>22</v>
      </c>
      <c r="J23" s="4" t="s">
        <v>23</v>
      </c>
      <c r="K23" s="4" t="s">
        <v>24</v>
      </c>
      <c r="L23" s="4" t="s">
        <v>22</v>
      </c>
      <c r="M23" s="4" t="s">
        <v>26</v>
      </c>
      <c r="N23" s="4" t="s">
        <v>27</v>
      </c>
      <c r="O23" s="4" t="s">
        <v>32</v>
      </c>
      <c r="P23" s="4" t="s">
        <v>29</v>
      </c>
    </row>
    <row r="24">
      <c r="A24" s="2">
        <v>43733.35775634259</v>
      </c>
      <c r="B24" s="3">
        <v>9.0</v>
      </c>
      <c r="C24" s="4" t="s">
        <v>82</v>
      </c>
      <c r="D24" s="4" t="s">
        <v>17</v>
      </c>
      <c r="E24" s="4" t="s">
        <v>83</v>
      </c>
      <c r="F24" s="4" t="s">
        <v>19</v>
      </c>
      <c r="G24" s="4" t="s">
        <v>20</v>
      </c>
      <c r="H24" s="4" t="s">
        <v>21</v>
      </c>
      <c r="I24" s="4" t="s">
        <v>22</v>
      </c>
      <c r="J24" s="4" t="s">
        <v>23</v>
      </c>
      <c r="K24" s="4" t="s">
        <v>24</v>
      </c>
      <c r="L24" s="4" t="s">
        <v>20</v>
      </c>
      <c r="M24" s="4" t="s">
        <v>26</v>
      </c>
      <c r="N24" s="4" t="s">
        <v>27</v>
      </c>
      <c r="O24" s="4" t="s">
        <v>32</v>
      </c>
      <c r="P24" s="4" t="s">
        <v>29</v>
      </c>
    </row>
    <row r="25">
      <c r="A25" s="2">
        <v>43733.357960821755</v>
      </c>
      <c r="B25" s="3">
        <v>9.0</v>
      </c>
      <c r="C25" s="4" t="s">
        <v>84</v>
      </c>
      <c r="D25" s="4" t="s">
        <v>17</v>
      </c>
      <c r="E25" s="4" t="s">
        <v>85</v>
      </c>
      <c r="F25" s="4" t="s">
        <v>40</v>
      </c>
      <c r="G25" s="4" t="s">
        <v>20</v>
      </c>
      <c r="H25" s="4" t="s">
        <v>21</v>
      </c>
      <c r="I25" s="4" t="s">
        <v>22</v>
      </c>
      <c r="J25" s="4" t="s">
        <v>23</v>
      </c>
      <c r="K25" s="4" t="s">
        <v>24</v>
      </c>
      <c r="L25" s="4" t="s">
        <v>25</v>
      </c>
      <c r="M25" s="4" t="s">
        <v>47</v>
      </c>
      <c r="N25" s="4" t="s">
        <v>27</v>
      </c>
      <c r="O25" s="4" t="s">
        <v>32</v>
      </c>
      <c r="P25" s="4" t="s">
        <v>29</v>
      </c>
    </row>
    <row r="26">
      <c r="A26" s="2">
        <v>43733.35806481482</v>
      </c>
      <c r="B26" s="3">
        <v>9.0</v>
      </c>
      <c r="C26" s="4" t="s">
        <v>86</v>
      </c>
      <c r="D26" s="4" t="s">
        <v>17</v>
      </c>
      <c r="E26" s="4" t="s">
        <v>87</v>
      </c>
      <c r="F26" s="4" t="s">
        <v>19</v>
      </c>
      <c r="G26" s="4" t="s">
        <v>20</v>
      </c>
      <c r="H26" s="4" t="s">
        <v>21</v>
      </c>
      <c r="I26" s="4" t="s">
        <v>22</v>
      </c>
      <c r="J26" s="4" t="s">
        <v>23</v>
      </c>
      <c r="K26" s="4" t="s">
        <v>24</v>
      </c>
      <c r="L26" s="4" t="s">
        <v>25</v>
      </c>
      <c r="M26" s="4" t="s">
        <v>26</v>
      </c>
      <c r="N26" s="4" t="s">
        <v>37</v>
      </c>
      <c r="O26" s="4" t="s">
        <v>32</v>
      </c>
      <c r="P26" s="4" t="s">
        <v>29</v>
      </c>
    </row>
    <row r="27">
      <c r="A27" s="2">
        <v>43733.35826487269</v>
      </c>
      <c r="B27" s="3">
        <v>9.0</v>
      </c>
      <c r="C27" s="4" t="s">
        <v>88</v>
      </c>
      <c r="D27" s="4" t="s">
        <v>17</v>
      </c>
      <c r="E27" s="4" t="s">
        <v>89</v>
      </c>
      <c r="F27" s="4" t="s">
        <v>40</v>
      </c>
      <c r="G27" s="4" t="s">
        <v>20</v>
      </c>
      <c r="H27" s="4" t="s">
        <v>21</v>
      </c>
      <c r="I27" s="4" t="s">
        <v>22</v>
      </c>
      <c r="J27" s="4" t="s">
        <v>23</v>
      </c>
      <c r="K27" s="4" t="s">
        <v>24</v>
      </c>
      <c r="L27" s="4" t="s">
        <v>25</v>
      </c>
      <c r="M27" s="4" t="s">
        <v>26</v>
      </c>
      <c r="N27" s="4" t="s">
        <v>37</v>
      </c>
      <c r="O27" s="4" t="s">
        <v>32</v>
      </c>
      <c r="P27" s="4" t="s">
        <v>29</v>
      </c>
    </row>
    <row r="28">
      <c r="A28" s="2">
        <v>43733.35827384259</v>
      </c>
      <c r="B28" s="3">
        <v>10.0</v>
      </c>
      <c r="C28" s="4" t="s">
        <v>90</v>
      </c>
      <c r="D28" s="4" t="s">
        <v>17</v>
      </c>
      <c r="E28" s="4" t="s">
        <v>91</v>
      </c>
      <c r="F28" s="4" t="s">
        <v>19</v>
      </c>
      <c r="G28" s="4" t="s">
        <v>20</v>
      </c>
      <c r="H28" s="4" t="s">
        <v>21</v>
      </c>
      <c r="I28" s="4" t="s">
        <v>22</v>
      </c>
      <c r="J28" s="4" t="s">
        <v>23</v>
      </c>
      <c r="K28" s="4" t="s">
        <v>24</v>
      </c>
      <c r="L28" s="4" t="s">
        <v>25</v>
      </c>
      <c r="M28" s="4" t="s">
        <v>26</v>
      </c>
      <c r="N28" s="4" t="s">
        <v>27</v>
      </c>
      <c r="O28" s="4" t="s">
        <v>32</v>
      </c>
      <c r="P28" s="4" t="s">
        <v>29</v>
      </c>
    </row>
    <row r="29">
      <c r="A29" s="2">
        <v>43733.35841944444</v>
      </c>
      <c r="B29" s="3">
        <v>9.0</v>
      </c>
      <c r="C29" s="4" t="s">
        <v>92</v>
      </c>
      <c r="D29" s="4" t="s">
        <v>17</v>
      </c>
      <c r="E29" s="4" t="s">
        <v>93</v>
      </c>
      <c r="F29" s="4" t="s">
        <v>40</v>
      </c>
      <c r="G29" s="4" t="s">
        <v>20</v>
      </c>
      <c r="H29" s="4" t="s">
        <v>21</v>
      </c>
      <c r="I29" s="4" t="s">
        <v>22</v>
      </c>
      <c r="J29" s="4" t="s">
        <v>23</v>
      </c>
      <c r="K29" s="4" t="s">
        <v>24</v>
      </c>
      <c r="L29" s="4" t="s">
        <v>25</v>
      </c>
      <c r="M29" s="4" t="s">
        <v>26</v>
      </c>
      <c r="N29" s="4" t="s">
        <v>27</v>
      </c>
      <c r="O29" s="4" t="s">
        <v>28</v>
      </c>
      <c r="P29" s="4" t="s">
        <v>29</v>
      </c>
    </row>
    <row r="30">
      <c r="A30" s="2">
        <v>43733.3585097801</v>
      </c>
      <c r="B30" s="3">
        <v>9.0</v>
      </c>
      <c r="C30" s="4" t="s">
        <v>94</v>
      </c>
      <c r="D30" s="4" t="s">
        <v>17</v>
      </c>
      <c r="E30" s="4" t="s">
        <v>95</v>
      </c>
      <c r="F30" s="4" t="s">
        <v>40</v>
      </c>
      <c r="G30" s="4" t="s">
        <v>20</v>
      </c>
      <c r="H30" s="4" t="s">
        <v>21</v>
      </c>
      <c r="I30" s="4" t="s">
        <v>37</v>
      </c>
      <c r="J30" s="4" t="s">
        <v>23</v>
      </c>
      <c r="K30" s="4" t="s">
        <v>24</v>
      </c>
      <c r="L30" s="4" t="s">
        <v>25</v>
      </c>
      <c r="M30" s="4" t="s">
        <v>26</v>
      </c>
      <c r="N30" s="4" t="s">
        <v>27</v>
      </c>
      <c r="O30" s="4" t="s">
        <v>32</v>
      </c>
      <c r="P30" s="4" t="s">
        <v>29</v>
      </c>
    </row>
    <row r="31">
      <c r="A31" s="2">
        <v>43733.358662349536</v>
      </c>
      <c r="B31" s="3">
        <v>10.0</v>
      </c>
      <c r="C31" s="4" t="s">
        <v>96</v>
      </c>
      <c r="D31" s="4" t="s">
        <v>17</v>
      </c>
      <c r="E31" s="4" t="s">
        <v>97</v>
      </c>
      <c r="F31" s="4" t="s">
        <v>40</v>
      </c>
      <c r="G31" s="4" t="s">
        <v>20</v>
      </c>
      <c r="H31" s="4" t="s">
        <v>21</v>
      </c>
      <c r="I31" s="4" t="s">
        <v>22</v>
      </c>
      <c r="J31" s="4" t="s">
        <v>23</v>
      </c>
      <c r="K31" s="4" t="s">
        <v>24</v>
      </c>
      <c r="L31" s="4" t="s">
        <v>25</v>
      </c>
      <c r="M31" s="4" t="s">
        <v>26</v>
      </c>
      <c r="N31" s="4" t="s">
        <v>27</v>
      </c>
      <c r="O31" s="4" t="s">
        <v>32</v>
      </c>
      <c r="P31" s="4" t="s">
        <v>29</v>
      </c>
    </row>
    <row r="32">
      <c r="A32" s="2">
        <v>43733.35871564815</v>
      </c>
      <c r="B32" s="3">
        <v>9.0</v>
      </c>
      <c r="C32" s="4" t="s">
        <v>98</v>
      </c>
      <c r="D32" s="4" t="s">
        <v>17</v>
      </c>
      <c r="E32" s="4" t="s">
        <v>99</v>
      </c>
      <c r="F32" s="4" t="s">
        <v>40</v>
      </c>
      <c r="G32" s="4" t="s">
        <v>20</v>
      </c>
      <c r="H32" s="4" t="s">
        <v>21</v>
      </c>
      <c r="I32" s="4" t="s">
        <v>22</v>
      </c>
      <c r="J32" s="4" t="s">
        <v>23</v>
      </c>
      <c r="K32" s="4" t="s">
        <v>24</v>
      </c>
      <c r="L32" s="4" t="s">
        <v>25</v>
      </c>
      <c r="M32" s="4" t="s">
        <v>26</v>
      </c>
      <c r="N32" s="4" t="s">
        <v>37</v>
      </c>
      <c r="O32" s="4" t="s">
        <v>32</v>
      </c>
      <c r="P32" s="4" t="s">
        <v>29</v>
      </c>
    </row>
    <row r="33">
      <c r="A33" s="2">
        <v>43733.358913715274</v>
      </c>
      <c r="B33" s="3">
        <v>7.0</v>
      </c>
      <c r="C33" s="4" t="s">
        <v>100</v>
      </c>
      <c r="D33" s="4" t="s">
        <v>17</v>
      </c>
      <c r="E33" s="4" t="s">
        <v>101</v>
      </c>
      <c r="F33" s="4" t="s">
        <v>40</v>
      </c>
      <c r="G33" s="4" t="s">
        <v>20</v>
      </c>
      <c r="H33" s="4" t="s">
        <v>21</v>
      </c>
      <c r="I33" s="4" t="s">
        <v>22</v>
      </c>
      <c r="J33" s="4" t="s">
        <v>23</v>
      </c>
      <c r="K33" s="4" t="s">
        <v>56</v>
      </c>
      <c r="L33" s="4" t="s">
        <v>25</v>
      </c>
      <c r="M33" s="4" t="s">
        <v>26</v>
      </c>
      <c r="N33" s="4" t="s">
        <v>37</v>
      </c>
      <c r="O33" s="4" t="s">
        <v>28</v>
      </c>
      <c r="P33" s="4" t="s">
        <v>29</v>
      </c>
    </row>
    <row r="34">
      <c r="A34" s="2">
        <v>43733.35938214121</v>
      </c>
      <c r="B34" s="3">
        <v>9.0</v>
      </c>
      <c r="C34" s="4" t="s">
        <v>102</v>
      </c>
      <c r="D34" s="4" t="s">
        <v>17</v>
      </c>
      <c r="E34" s="4" t="s">
        <v>103</v>
      </c>
      <c r="F34" s="4" t="s">
        <v>40</v>
      </c>
      <c r="G34" s="4" t="s">
        <v>20</v>
      </c>
      <c r="H34" s="4" t="s">
        <v>21</v>
      </c>
      <c r="I34" s="4" t="s">
        <v>22</v>
      </c>
      <c r="J34" s="4" t="s">
        <v>23</v>
      </c>
      <c r="K34" s="4" t="s">
        <v>24</v>
      </c>
      <c r="L34" s="4" t="s">
        <v>25</v>
      </c>
      <c r="M34" s="4" t="s">
        <v>26</v>
      </c>
      <c r="N34" s="4" t="s">
        <v>48</v>
      </c>
      <c r="O34" s="4" t="s">
        <v>32</v>
      </c>
      <c r="P34" s="4" t="s">
        <v>29</v>
      </c>
    </row>
    <row r="35">
      <c r="A35" s="2">
        <v>43733.35980627315</v>
      </c>
      <c r="B35" s="3">
        <v>5.0</v>
      </c>
      <c r="C35" s="4" t="s">
        <v>104</v>
      </c>
      <c r="D35" s="4" t="s">
        <v>17</v>
      </c>
      <c r="E35" s="4" t="s">
        <v>105</v>
      </c>
      <c r="F35" s="4" t="s">
        <v>19</v>
      </c>
      <c r="G35" s="4" t="s">
        <v>20</v>
      </c>
      <c r="H35" s="4" t="s">
        <v>21</v>
      </c>
      <c r="I35" s="4" t="s">
        <v>22</v>
      </c>
      <c r="J35" s="4" t="s">
        <v>25</v>
      </c>
      <c r="K35" s="4" t="s">
        <v>56</v>
      </c>
      <c r="L35" s="4" t="s">
        <v>20</v>
      </c>
      <c r="M35" s="4" t="s">
        <v>47</v>
      </c>
      <c r="N35" s="4" t="s">
        <v>48</v>
      </c>
      <c r="O35" s="4" t="s">
        <v>32</v>
      </c>
      <c r="P35" s="4" t="s">
        <v>29</v>
      </c>
    </row>
    <row r="36">
      <c r="A36" s="2">
        <v>43733.36008450232</v>
      </c>
      <c r="B36" s="3">
        <v>8.0</v>
      </c>
      <c r="C36" s="4" t="s">
        <v>106</v>
      </c>
      <c r="D36" s="4" t="s">
        <v>17</v>
      </c>
      <c r="E36" s="4" t="s">
        <v>107</v>
      </c>
      <c r="F36" s="4" t="s">
        <v>40</v>
      </c>
      <c r="G36" s="4" t="s">
        <v>20</v>
      </c>
      <c r="H36" s="4" t="s">
        <v>21</v>
      </c>
      <c r="I36" s="4" t="s">
        <v>37</v>
      </c>
      <c r="J36" s="4" t="s">
        <v>23</v>
      </c>
      <c r="K36" s="4" t="s">
        <v>24</v>
      </c>
      <c r="L36" s="4" t="s">
        <v>25</v>
      </c>
      <c r="M36" s="4" t="s">
        <v>26</v>
      </c>
      <c r="N36" s="4" t="s">
        <v>27</v>
      </c>
      <c r="O36" s="4" t="s">
        <v>77</v>
      </c>
      <c r="P36" s="4" t="s">
        <v>29</v>
      </c>
    </row>
    <row r="37">
      <c r="A37" s="2">
        <v>43733.36075798611</v>
      </c>
      <c r="B37" s="3">
        <v>6.0</v>
      </c>
      <c r="C37" s="4" t="s">
        <v>108</v>
      </c>
      <c r="D37" s="4" t="s">
        <v>17</v>
      </c>
      <c r="E37" s="4" t="s">
        <v>109</v>
      </c>
      <c r="F37" s="4" t="s">
        <v>40</v>
      </c>
      <c r="G37" s="4" t="s">
        <v>20</v>
      </c>
      <c r="H37" s="4" t="s">
        <v>21</v>
      </c>
      <c r="I37" s="4" t="s">
        <v>22</v>
      </c>
      <c r="J37" s="4" t="s">
        <v>23</v>
      </c>
      <c r="K37" s="4" t="s">
        <v>24</v>
      </c>
      <c r="L37" s="4" t="s">
        <v>25</v>
      </c>
      <c r="M37" s="4" t="s">
        <v>37</v>
      </c>
      <c r="N37" s="4" t="s">
        <v>37</v>
      </c>
      <c r="O37" s="4" t="s">
        <v>57</v>
      </c>
      <c r="P37" s="4" t="s">
        <v>110</v>
      </c>
    </row>
    <row r="38">
      <c r="A38" s="2">
        <v>43733.36089415509</v>
      </c>
      <c r="B38" s="3">
        <v>8.0</v>
      </c>
      <c r="C38" s="4" t="s">
        <v>111</v>
      </c>
      <c r="D38" s="4" t="s">
        <v>17</v>
      </c>
      <c r="E38" s="4" t="s">
        <v>112</v>
      </c>
      <c r="F38" s="4" t="s">
        <v>19</v>
      </c>
      <c r="G38" s="4" t="s">
        <v>25</v>
      </c>
      <c r="H38" s="4" t="s">
        <v>21</v>
      </c>
      <c r="I38" s="4" t="s">
        <v>22</v>
      </c>
      <c r="J38" s="4" t="s">
        <v>23</v>
      </c>
      <c r="K38" s="4" t="s">
        <v>24</v>
      </c>
      <c r="L38" s="4" t="s">
        <v>22</v>
      </c>
      <c r="M38" s="4" t="s">
        <v>26</v>
      </c>
      <c r="N38" s="4" t="s">
        <v>27</v>
      </c>
      <c r="O38" s="4" t="s">
        <v>32</v>
      </c>
      <c r="P38" s="4" t="s">
        <v>29</v>
      </c>
    </row>
    <row r="39">
      <c r="A39" s="2">
        <v>43733.36099868055</v>
      </c>
      <c r="B39" s="3">
        <v>6.0</v>
      </c>
      <c r="C39" s="4" t="s">
        <v>113</v>
      </c>
      <c r="D39" s="4" t="s">
        <v>17</v>
      </c>
      <c r="E39" s="4" t="s">
        <v>114</v>
      </c>
      <c r="F39" s="4" t="s">
        <v>19</v>
      </c>
      <c r="G39" s="4" t="s">
        <v>20</v>
      </c>
      <c r="H39" s="4" t="s">
        <v>21</v>
      </c>
      <c r="I39" s="4" t="s">
        <v>22</v>
      </c>
      <c r="J39" s="4" t="s">
        <v>25</v>
      </c>
      <c r="K39" s="4" t="s">
        <v>56</v>
      </c>
      <c r="L39" s="4" t="s">
        <v>25</v>
      </c>
      <c r="M39" s="4" t="s">
        <v>26</v>
      </c>
      <c r="N39" s="4" t="s">
        <v>27</v>
      </c>
      <c r="O39" s="4" t="s">
        <v>57</v>
      </c>
      <c r="P39" s="4" t="s">
        <v>110</v>
      </c>
    </row>
    <row r="40">
      <c r="A40" s="2">
        <v>43733.36151428241</v>
      </c>
      <c r="B40" s="3">
        <v>5.0</v>
      </c>
      <c r="C40" s="4" t="s">
        <v>115</v>
      </c>
      <c r="D40" s="4" t="s">
        <v>17</v>
      </c>
      <c r="E40" s="4" t="s">
        <v>116</v>
      </c>
      <c r="F40" s="4" t="s">
        <v>40</v>
      </c>
      <c r="G40" s="4" t="s">
        <v>20</v>
      </c>
      <c r="H40" s="4" t="s">
        <v>21</v>
      </c>
      <c r="I40" s="4" t="s">
        <v>47</v>
      </c>
      <c r="J40" s="4" t="s">
        <v>22</v>
      </c>
      <c r="K40" s="4" t="s">
        <v>23</v>
      </c>
      <c r="L40" s="4" t="s">
        <v>25</v>
      </c>
      <c r="M40" s="4" t="s">
        <v>47</v>
      </c>
      <c r="N40" s="4" t="s">
        <v>27</v>
      </c>
      <c r="O40" s="4" t="s">
        <v>57</v>
      </c>
      <c r="P40" s="4" t="s">
        <v>29</v>
      </c>
    </row>
    <row r="41">
      <c r="A41" s="2">
        <v>43733.36202915509</v>
      </c>
      <c r="B41" s="3">
        <v>5.0</v>
      </c>
      <c r="C41" s="4" t="s">
        <v>117</v>
      </c>
      <c r="D41" s="4" t="s">
        <v>17</v>
      </c>
      <c r="E41" s="4" t="s">
        <v>118</v>
      </c>
      <c r="F41" s="4" t="s">
        <v>19</v>
      </c>
      <c r="G41" s="4" t="s">
        <v>20</v>
      </c>
      <c r="H41" s="4" t="s">
        <v>21</v>
      </c>
      <c r="I41" s="4" t="s">
        <v>37</v>
      </c>
      <c r="J41" s="4" t="s">
        <v>22</v>
      </c>
      <c r="K41" s="4" t="s">
        <v>24</v>
      </c>
      <c r="L41" s="4" t="s">
        <v>25</v>
      </c>
      <c r="M41" s="4" t="s">
        <v>47</v>
      </c>
      <c r="N41" s="4" t="s">
        <v>119</v>
      </c>
      <c r="O41" s="4" t="s">
        <v>32</v>
      </c>
      <c r="P41" s="4" t="s">
        <v>110</v>
      </c>
    </row>
    <row r="42">
      <c r="A42" s="2">
        <v>43733.36227385417</v>
      </c>
      <c r="B42" s="3">
        <v>5.0</v>
      </c>
      <c r="C42" s="4" t="s">
        <v>117</v>
      </c>
      <c r="D42" s="4" t="s">
        <v>17</v>
      </c>
      <c r="E42" s="4" t="s">
        <v>118</v>
      </c>
      <c r="F42" s="4" t="s">
        <v>19</v>
      </c>
      <c r="G42" s="4" t="s">
        <v>20</v>
      </c>
      <c r="H42" s="4" t="s">
        <v>21</v>
      </c>
      <c r="I42" s="4" t="s">
        <v>37</v>
      </c>
      <c r="J42" s="4" t="s">
        <v>22</v>
      </c>
      <c r="K42" s="4" t="s">
        <v>24</v>
      </c>
      <c r="L42" s="4" t="s">
        <v>25</v>
      </c>
      <c r="M42" s="4" t="s">
        <v>47</v>
      </c>
      <c r="N42" s="4" t="s">
        <v>119</v>
      </c>
      <c r="O42" s="4" t="s">
        <v>32</v>
      </c>
      <c r="P42" s="4" t="s">
        <v>110</v>
      </c>
    </row>
    <row r="43">
      <c r="A43" s="2">
        <v>43733.36448996528</v>
      </c>
      <c r="B43" s="3">
        <v>8.0</v>
      </c>
      <c r="C43" s="4" t="s">
        <v>120</v>
      </c>
      <c r="D43" s="4" t="s">
        <v>17</v>
      </c>
      <c r="E43" s="4" t="s">
        <v>121</v>
      </c>
      <c r="F43" s="4" t="s">
        <v>40</v>
      </c>
      <c r="G43" s="4" t="s">
        <v>20</v>
      </c>
      <c r="H43" s="4" t="s">
        <v>21</v>
      </c>
      <c r="I43" s="4" t="s">
        <v>22</v>
      </c>
      <c r="J43" s="4" t="s">
        <v>23</v>
      </c>
      <c r="K43" s="4" t="s">
        <v>24</v>
      </c>
      <c r="L43" s="4" t="s">
        <v>25</v>
      </c>
      <c r="M43" s="4" t="s">
        <v>48</v>
      </c>
      <c r="N43" s="4" t="s">
        <v>27</v>
      </c>
      <c r="O43" s="4" t="s">
        <v>32</v>
      </c>
      <c r="P43" s="4" t="s">
        <v>110</v>
      </c>
    </row>
    <row r="44">
      <c r="A44" s="2">
        <v>43733.366011516206</v>
      </c>
      <c r="B44" s="3">
        <v>9.0</v>
      </c>
      <c r="C44" s="4" t="s">
        <v>122</v>
      </c>
      <c r="D44" s="4" t="s">
        <v>17</v>
      </c>
      <c r="E44" s="4" t="s">
        <v>123</v>
      </c>
      <c r="F44" s="4" t="s">
        <v>40</v>
      </c>
      <c r="G44" s="4" t="s">
        <v>20</v>
      </c>
      <c r="H44" s="4" t="s">
        <v>21</v>
      </c>
      <c r="I44" s="4" t="s">
        <v>37</v>
      </c>
      <c r="J44" s="4" t="s">
        <v>23</v>
      </c>
      <c r="K44" s="4" t="s">
        <v>24</v>
      </c>
      <c r="L44" s="4" t="s">
        <v>25</v>
      </c>
      <c r="M44" s="4" t="s">
        <v>26</v>
      </c>
      <c r="N44" s="4" t="s">
        <v>27</v>
      </c>
      <c r="O44" s="4" t="s">
        <v>32</v>
      </c>
      <c r="P44" s="4" t="s">
        <v>29</v>
      </c>
    </row>
    <row r="45">
      <c r="A45" s="2">
        <v>43733.37395978009</v>
      </c>
      <c r="B45" s="3">
        <v>7.0</v>
      </c>
      <c r="C45" s="4" t="s">
        <v>124</v>
      </c>
      <c r="D45" s="4" t="s">
        <v>17</v>
      </c>
      <c r="E45" s="4" t="s">
        <v>125</v>
      </c>
      <c r="F45" s="4" t="s">
        <v>19</v>
      </c>
      <c r="G45" s="4" t="s">
        <v>25</v>
      </c>
      <c r="H45" s="4" t="s">
        <v>21</v>
      </c>
      <c r="I45" s="4" t="s">
        <v>22</v>
      </c>
      <c r="J45" s="4" t="s">
        <v>23</v>
      </c>
      <c r="K45" s="4" t="s">
        <v>24</v>
      </c>
      <c r="L45" s="4" t="s">
        <v>119</v>
      </c>
      <c r="M45" s="4" t="s">
        <v>48</v>
      </c>
      <c r="N45" s="4" t="s">
        <v>27</v>
      </c>
      <c r="O45" s="4" t="s">
        <v>32</v>
      </c>
      <c r="P45" s="4" t="s">
        <v>29</v>
      </c>
    </row>
    <row r="46">
      <c r="A46" s="2">
        <v>43732.87750598379</v>
      </c>
      <c r="B46" s="3">
        <v>3.0</v>
      </c>
      <c r="C46" s="4" t="s">
        <v>126</v>
      </c>
      <c r="D46" s="4" t="s">
        <v>127</v>
      </c>
      <c r="E46" s="4" t="s">
        <v>128</v>
      </c>
      <c r="F46" s="4" t="s">
        <v>129</v>
      </c>
      <c r="G46" s="4" t="s">
        <v>20</v>
      </c>
      <c r="H46" s="4" t="s">
        <v>21</v>
      </c>
      <c r="I46" s="4" t="s">
        <v>22</v>
      </c>
    </row>
    <row r="47">
      <c r="A47" s="2">
        <v>43733.31875179398</v>
      </c>
      <c r="B47" s="3">
        <v>6.0</v>
      </c>
      <c r="C47" s="4" t="s">
        <v>130</v>
      </c>
      <c r="D47" s="4" t="s">
        <v>127</v>
      </c>
      <c r="E47" s="4" t="s">
        <v>131</v>
      </c>
      <c r="F47" s="4" t="s">
        <v>19</v>
      </c>
      <c r="G47" s="4" t="s">
        <v>20</v>
      </c>
      <c r="H47" s="4" t="s">
        <v>21</v>
      </c>
      <c r="I47" s="4" t="s">
        <v>37</v>
      </c>
      <c r="J47" s="4" t="s">
        <v>25</v>
      </c>
      <c r="K47" s="4" t="s">
        <v>24</v>
      </c>
      <c r="L47" s="4" t="s">
        <v>25</v>
      </c>
      <c r="M47" s="4" t="s">
        <v>26</v>
      </c>
      <c r="N47" s="4" t="s">
        <v>37</v>
      </c>
      <c r="O47" s="4" t="s">
        <v>77</v>
      </c>
      <c r="P47" s="4" t="s">
        <v>29</v>
      </c>
    </row>
    <row r="48">
      <c r="A48" s="2">
        <v>43733.319105636576</v>
      </c>
      <c r="B48" s="3">
        <v>9.0</v>
      </c>
      <c r="C48" s="4" t="s">
        <v>132</v>
      </c>
      <c r="D48" s="4" t="s">
        <v>127</v>
      </c>
      <c r="E48" s="4" t="s">
        <v>133</v>
      </c>
      <c r="F48" s="4" t="s">
        <v>40</v>
      </c>
      <c r="G48" s="4" t="s">
        <v>20</v>
      </c>
      <c r="H48" s="4" t="s">
        <v>21</v>
      </c>
      <c r="I48" s="4" t="s">
        <v>22</v>
      </c>
      <c r="J48" s="4" t="s">
        <v>23</v>
      </c>
      <c r="K48" s="4" t="s">
        <v>24</v>
      </c>
      <c r="L48" s="4" t="s">
        <v>25</v>
      </c>
      <c r="M48" s="4" t="s">
        <v>26</v>
      </c>
      <c r="N48" s="4" t="s">
        <v>27</v>
      </c>
      <c r="O48" s="4" t="s">
        <v>28</v>
      </c>
      <c r="P48" s="4" t="s">
        <v>29</v>
      </c>
    </row>
    <row r="49">
      <c r="A49" s="2">
        <v>43733.3198290162</v>
      </c>
      <c r="B49" s="3">
        <v>10.0</v>
      </c>
      <c r="C49" s="4" t="s">
        <v>134</v>
      </c>
      <c r="D49" s="4" t="s">
        <v>127</v>
      </c>
      <c r="E49" s="4" t="s">
        <v>135</v>
      </c>
      <c r="F49" s="4" t="s">
        <v>40</v>
      </c>
      <c r="G49" s="4" t="s">
        <v>20</v>
      </c>
      <c r="H49" s="4" t="s">
        <v>21</v>
      </c>
      <c r="I49" s="4" t="s">
        <v>22</v>
      </c>
      <c r="J49" s="4" t="s">
        <v>23</v>
      </c>
      <c r="K49" s="4" t="s">
        <v>24</v>
      </c>
      <c r="L49" s="4" t="s">
        <v>25</v>
      </c>
      <c r="M49" s="4" t="s">
        <v>26</v>
      </c>
      <c r="N49" s="4" t="s">
        <v>27</v>
      </c>
      <c r="O49" s="4" t="s">
        <v>32</v>
      </c>
      <c r="P49" s="4" t="s">
        <v>29</v>
      </c>
    </row>
    <row r="50">
      <c r="A50" s="2">
        <v>43733.31987744213</v>
      </c>
      <c r="B50" s="3">
        <v>8.0</v>
      </c>
      <c r="C50" s="4" t="s">
        <v>136</v>
      </c>
      <c r="D50" s="4" t="s">
        <v>127</v>
      </c>
      <c r="E50" s="4" t="s">
        <v>137</v>
      </c>
      <c r="F50" s="4" t="s">
        <v>19</v>
      </c>
      <c r="G50" s="4" t="s">
        <v>20</v>
      </c>
      <c r="H50" s="4" t="s">
        <v>21</v>
      </c>
      <c r="I50" s="4" t="s">
        <v>22</v>
      </c>
      <c r="J50" s="4" t="s">
        <v>23</v>
      </c>
      <c r="K50" s="4" t="s">
        <v>24</v>
      </c>
      <c r="L50" s="4" t="s">
        <v>25</v>
      </c>
      <c r="M50" s="4" t="s">
        <v>26</v>
      </c>
      <c r="N50" s="4" t="s">
        <v>119</v>
      </c>
      <c r="O50" s="4" t="s">
        <v>28</v>
      </c>
      <c r="P50" s="4" t="s">
        <v>29</v>
      </c>
    </row>
    <row r="51">
      <c r="A51" s="2">
        <v>43733.31992390046</v>
      </c>
      <c r="B51" s="3">
        <v>9.0</v>
      </c>
      <c r="C51" s="4" t="s">
        <v>138</v>
      </c>
      <c r="D51" s="4" t="s">
        <v>127</v>
      </c>
      <c r="E51" s="4" t="s">
        <v>139</v>
      </c>
      <c r="F51" s="4" t="s">
        <v>40</v>
      </c>
      <c r="G51" s="4" t="s">
        <v>20</v>
      </c>
      <c r="H51" s="4" t="s">
        <v>21</v>
      </c>
      <c r="I51" s="4" t="s">
        <v>22</v>
      </c>
      <c r="J51" s="4" t="s">
        <v>23</v>
      </c>
      <c r="K51" s="4" t="s">
        <v>24</v>
      </c>
      <c r="L51" s="4" t="s">
        <v>25</v>
      </c>
      <c r="M51" s="4" t="s">
        <v>26</v>
      </c>
      <c r="N51" s="4" t="s">
        <v>37</v>
      </c>
      <c r="O51" s="4" t="s">
        <v>32</v>
      </c>
      <c r="P51" s="4" t="s">
        <v>29</v>
      </c>
    </row>
    <row r="52">
      <c r="A52" s="2">
        <v>43733.31993337963</v>
      </c>
      <c r="B52" s="3">
        <v>6.0</v>
      </c>
      <c r="C52" s="4" t="s">
        <v>140</v>
      </c>
      <c r="D52" s="4" t="s">
        <v>127</v>
      </c>
      <c r="E52" s="4" t="s">
        <v>141</v>
      </c>
      <c r="F52" s="4" t="s">
        <v>19</v>
      </c>
      <c r="G52" s="4" t="s">
        <v>119</v>
      </c>
      <c r="H52" s="4" t="s">
        <v>21</v>
      </c>
      <c r="I52" s="4" t="s">
        <v>22</v>
      </c>
      <c r="J52" s="4" t="s">
        <v>23</v>
      </c>
      <c r="K52" s="4" t="s">
        <v>24</v>
      </c>
      <c r="L52" s="4" t="s">
        <v>20</v>
      </c>
      <c r="M52" s="4" t="s">
        <v>48</v>
      </c>
      <c r="N52" s="4" t="s">
        <v>48</v>
      </c>
      <c r="O52" s="4" t="s">
        <v>32</v>
      </c>
      <c r="P52" s="4" t="s">
        <v>29</v>
      </c>
    </row>
    <row r="53">
      <c r="A53" s="2">
        <v>43733.32024840278</v>
      </c>
      <c r="B53" s="3">
        <v>6.0</v>
      </c>
      <c r="C53" s="4" t="s">
        <v>142</v>
      </c>
      <c r="D53" s="4" t="s">
        <v>127</v>
      </c>
      <c r="E53" s="4" t="s">
        <v>143</v>
      </c>
      <c r="F53" s="4" t="s">
        <v>40</v>
      </c>
      <c r="G53" s="4" t="s">
        <v>21</v>
      </c>
      <c r="H53" s="4" t="s">
        <v>21</v>
      </c>
      <c r="I53" s="4" t="s">
        <v>22</v>
      </c>
      <c r="J53" s="4" t="s">
        <v>23</v>
      </c>
      <c r="K53" s="4" t="s">
        <v>48</v>
      </c>
      <c r="L53" s="4" t="s">
        <v>20</v>
      </c>
      <c r="M53" s="4" t="s">
        <v>47</v>
      </c>
      <c r="N53" s="4" t="s">
        <v>27</v>
      </c>
      <c r="O53" s="4" t="s">
        <v>32</v>
      </c>
      <c r="P53" s="4" t="s">
        <v>29</v>
      </c>
    </row>
    <row r="54">
      <c r="A54" s="2">
        <v>43733.32037240741</v>
      </c>
      <c r="B54" s="3">
        <v>10.0</v>
      </c>
      <c r="C54" s="4" t="s">
        <v>144</v>
      </c>
      <c r="D54" s="4" t="s">
        <v>127</v>
      </c>
      <c r="E54" s="4" t="s">
        <v>145</v>
      </c>
      <c r="F54" s="4" t="s">
        <v>19</v>
      </c>
      <c r="G54" s="4" t="s">
        <v>20</v>
      </c>
      <c r="H54" s="4" t="s">
        <v>21</v>
      </c>
      <c r="I54" s="4" t="s">
        <v>22</v>
      </c>
      <c r="J54" s="4" t="s">
        <v>23</v>
      </c>
      <c r="K54" s="4" t="s">
        <v>24</v>
      </c>
      <c r="L54" s="4" t="s">
        <v>25</v>
      </c>
      <c r="M54" s="4" t="s">
        <v>26</v>
      </c>
      <c r="N54" s="4" t="s">
        <v>27</v>
      </c>
      <c r="O54" s="4" t="s">
        <v>32</v>
      </c>
      <c r="P54" s="4" t="s">
        <v>29</v>
      </c>
    </row>
    <row r="55">
      <c r="A55" s="2">
        <v>43733.32044552083</v>
      </c>
      <c r="B55" s="3">
        <v>10.0</v>
      </c>
      <c r="C55" s="4" t="s">
        <v>146</v>
      </c>
      <c r="D55" s="4" t="s">
        <v>127</v>
      </c>
      <c r="E55" s="4" t="s">
        <v>147</v>
      </c>
      <c r="F55" s="4" t="s">
        <v>40</v>
      </c>
      <c r="G55" s="4" t="s">
        <v>20</v>
      </c>
      <c r="H55" s="4" t="s">
        <v>21</v>
      </c>
      <c r="I55" s="4" t="s">
        <v>22</v>
      </c>
      <c r="J55" s="4" t="s">
        <v>23</v>
      </c>
      <c r="K55" s="4" t="s">
        <v>24</v>
      </c>
      <c r="L55" s="4" t="s">
        <v>25</v>
      </c>
      <c r="M55" s="4" t="s">
        <v>26</v>
      </c>
      <c r="N55" s="4" t="s">
        <v>27</v>
      </c>
      <c r="O55" s="4" t="s">
        <v>32</v>
      </c>
      <c r="P55" s="4" t="s">
        <v>29</v>
      </c>
    </row>
    <row r="56">
      <c r="A56" s="2">
        <v>43733.320525034724</v>
      </c>
      <c r="B56" s="3">
        <v>9.0</v>
      </c>
      <c r="C56" s="4" t="s">
        <v>148</v>
      </c>
      <c r="D56" s="4" t="s">
        <v>127</v>
      </c>
      <c r="E56" s="4" t="s">
        <v>149</v>
      </c>
      <c r="F56" s="4" t="s">
        <v>40</v>
      </c>
      <c r="G56" s="4" t="s">
        <v>20</v>
      </c>
      <c r="H56" s="4" t="s">
        <v>21</v>
      </c>
      <c r="I56" s="4" t="s">
        <v>22</v>
      </c>
      <c r="J56" s="4" t="s">
        <v>23</v>
      </c>
      <c r="K56" s="4" t="s">
        <v>23</v>
      </c>
      <c r="L56" s="4" t="s">
        <v>25</v>
      </c>
      <c r="M56" s="4" t="s">
        <v>26</v>
      </c>
      <c r="N56" s="4" t="s">
        <v>27</v>
      </c>
      <c r="O56" s="4" t="s">
        <v>32</v>
      </c>
      <c r="P56" s="4" t="s">
        <v>29</v>
      </c>
    </row>
    <row r="57">
      <c r="A57" s="2">
        <v>43733.320651180555</v>
      </c>
      <c r="B57" s="3">
        <v>8.0</v>
      </c>
      <c r="C57" s="4" t="s">
        <v>150</v>
      </c>
      <c r="D57" s="4" t="s">
        <v>127</v>
      </c>
      <c r="E57" s="4" t="s">
        <v>151</v>
      </c>
      <c r="F57" s="4" t="s">
        <v>40</v>
      </c>
      <c r="G57" s="4" t="s">
        <v>20</v>
      </c>
      <c r="H57" s="4" t="s">
        <v>21</v>
      </c>
      <c r="I57" s="4" t="s">
        <v>22</v>
      </c>
      <c r="J57" s="4" t="s">
        <v>23</v>
      </c>
      <c r="K57" s="4" t="s">
        <v>24</v>
      </c>
      <c r="L57" s="4" t="s">
        <v>25</v>
      </c>
      <c r="M57" s="4" t="s">
        <v>47</v>
      </c>
      <c r="N57" s="4" t="s">
        <v>48</v>
      </c>
      <c r="O57" s="4" t="s">
        <v>32</v>
      </c>
      <c r="P57" s="4" t="s">
        <v>29</v>
      </c>
    </row>
    <row r="58">
      <c r="A58" s="2">
        <v>43733.32070763889</v>
      </c>
      <c r="B58" s="3">
        <v>7.0</v>
      </c>
      <c r="C58" s="4" t="s">
        <v>152</v>
      </c>
      <c r="D58" s="4" t="s">
        <v>127</v>
      </c>
      <c r="E58" s="4" t="s">
        <v>153</v>
      </c>
      <c r="F58" s="4" t="s">
        <v>19</v>
      </c>
      <c r="G58" s="4" t="s">
        <v>20</v>
      </c>
      <c r="H58" s="4" t="s">
        <v>21</v>
      </c>
      <c r="I58" s="4" t="s">
        <v>22</v>
      </c>
      <c r="J58" s="4" t="s">
        <v>23</v>
      </c>
      <c r="K58" s="4" t="s">
        <v>56</v>
      </c>
      <c r="L58" s="4" t="s">
        <v>20</v>
      </c>
      <c r="M58" s="4" t="s">
        <v>26</v>
      </c>
      <c r="N58" s="4" t="s">
        <v>48</v>
      </c>
      <c r="O58" s="4" t="s">
        <v>32</v>
      </c>
      <c r="P58" s="4" t="s">
        <v>29</v>
      </c>
    </row>
    <row r="59">
      <c r="A59" s="2">
        <v>43733.32076800926</v>
      </c>
      <c r="B59" s="3">
        <v>9.0</v>
      </c>
      <c r="C59" s="4" t="s">
        <v>154</v>
      </c>
      <c r="D59" s="4" t="s">
        <v>127</v>
      </c>
      <c r="E59" s="4" t="s">
        <v>155</v>
      </c>
      <c r="F59" s="4" t="s">
        <v>19</v>
      </c>
      <c r="G59" s="4" t="s">
        <v>20</v>
      </c>
      <c r="H59" s="4" t="s">
        <v>21</v>
      </c>
      <c r="I59" s="4" t="s">
        <v>22</v>
      </c>
      <c r="J59" s="4" t="s">
        <v>23</v>
      </c>
      <c r="K59" s="4" t="s">
        <v>24</v>
      </c>
      <c r="L59" s="4" t="s">
        <v>25</v>
      </c>
      <c r="M59" s="4" t="s">
        <v>26</v>
      </c>
      <c r="N59" s="4" t="s">
        <v>48</v>
      </c>
      <c r="O59" s="4" t="s">
        <v>32</v>
      </c>
      <c r="P59" s="4" t="s">
        <v>29</v>
      </c>
    </row>
    <row r="60">
      <c r="A60" s="2">
        <v>43733.32078002315</v>
      </c>
      <c r="B60" s="3">
        <v>8.0</v>
      </c>
      <c r="C60" s="4" t="s">
        <v>156</v>
      </c>
      <c r="D60" s="4" t="s">
        <v>127</v>
      </c>
      <c r="E60" s="4" t="s">
        <v>157</v>
      </c>
      <c r="F60" s="4" t="s">
        <v>19</v>
      </c>
      <c r="G60" s="4" t="s">
        <v>20</v>
      </c>
      <c r="H60" s="4" t="s">
        <v>21</v>
      </c>
      <c r="I60" s="4" t="s">
        <v>22</v>
      </c>
      <c r="J60" s="4" t="s">
        <v>23</v>
      </c>
      <c r="K60" s="4" t="s">
        <v>24</v>
      </c>
      <c r="L60" s="4" t="s">
        <v>22</v>
      </c>
      <c r="M60" s="4" t="s">
        <v>26</v>
      </c>
      <c r="N60" s="4" t="s">
        <v>27</v>
      </c>
      <c r="O60" s="4" t="s">
        <v>28</v>
      </c>
      <c r="P60" s="4" t="s">
        <v>29</v>
      </c>
    </row>
    <row r="61">
      <c r="A61" s="2">
        <v>43733.32079111111</v>
      </c>
      <c r="B61" s="3">
        <v>8.0</v>
      </c>
      <c r="C61" s="4" t="s">
        <v>158</v>
      </c>
      <c r="D61" s="4" t="s">
        <v>127</v>
      </c>
      <c r="E61" s="4" t="s">
        <v>159</v>
      </c>
      <c r="F61" s="4" t="s">
        <v>19</v>
      </c>
      <c r="G61" s="4" t="s">
        <v>20</v>
      </c>
      <c r="H61" s="4" t="s">
        <v>21</v>
      </c>
      <c r="I61" s="4" t="s">
        <v>22</v>
      </c>
      <c r="J61" s="4" t="s">
        <v>23</v>
      </c>
      <c r="K61" s="4" t="s">
        <v>24</v>
      </c>
      <c r="L61" s="4" t="s">
        <v>22</v>
      </c>
      <c r="M61" s="4" t="s">
        <v>26</v>
      </c>
      <c r="N61" s="4" t="s">
        <v>27</v>
      </c>
      <c r="O61" s="4" t="s">
        <v>28</v>
      </c>
      <c r="P61" s="4" t="s">
        <v>29</v>
      </c>
    </row>
    <row r="62">
      <c r="A62" s="2">
        <v>43733.32079165509</v>
      </c>
      <c r="B62" s="3">
        <v>8.0</v>
      </c>
      <c r="C62" s="4" t="s">
        <v>160</v>
      </c>
      <c r="D62" s="4" t="s">
        <v>127</v>
      </c>
      <c r="E62" s="4" t="s">
        <v>161</v>
      </c>
      <c r="F62" s="4" t="s">
        <v>19</v>
      </c>
      <c r="G62" s="4" t="s">
        <v>20</v>
      </c>
      <c r="H62" s="4" t="s">
        <v>21</v>
      </c>
      <c r="I62" s="4" t="s">
        <v>22</v>
      </c>
      <c r="J62" s="4" t="s">
        <v>23</v>
      </c>
      <c r="K62" s="4" t="s">
        <v>24</v>
      </c>
      <c r="L62" s="4" t="s">
        <v>25</v>
      </c>
      <c r="M62" s="4" t="s">
        <v>53</v>
      </c>
      <c r="N62" s="4" t="s">
        <v>27</v>
      </c>
      <c r="O62" s="4" t="s">
        <v>28</v>
      </c>
      <c r="P62" s="4" t="s">
        <v>29</v>
      </c>
    </row>
    <row r="63">
      <c r="A63" s="2">
        <v>43733.32084533565</v>
      </c>
      <c r="B63" s="3">
        <v>8.0</v>
      </c>
      <c r="C63" s="4" t="s">
        <v>162</v>
      </c>
      <c r="D63" s="4" t="s">
        <v>127</v>
      </c>
      <c r="E63" s="4" t="s">
        <v>163</v>
      </c>
      <c r="F63" s="4" t="s">
        <v>40</v>
      </c>
      <c r="G63" s="4" t="s">
        <v>20</v>
      </c>
      <c r="H63" s="4" t="s">
        <v>21</v>
      </c>
      <c r="I63" s="4" t="s">
        <v>22</v>
      </c>
      <c r="J63" s="4" t="s">
        <v>22</v>
      </c>
      <c r="K63" s="4" t="s">
        <v>24</v>
      </c>
      <c r="L63" s="4" t="s">
        <v>25</v>
      </c>
      <c r="M63" s="4" t="s">
        <v>26</v>
      </c>
      <c r="N63" s="4" t="s">
        <v>119</v>
      </c>
      <c r="O63" s="4" t="s">
        <v>32</v>
      </c>
      <c r="P63" s="4" t="s">
        <v>29</v>
      </c>
    </row>
    <row r="64">
      <c r="A64" s="2">
        <v>43733.32094760417</v>
      </c>
      <c r="B64" s="3">
        <v>6.0</v>
      </c>
      <c r="C64" s="4" t="s">
        <v>164</v>
      </c>
      <c r="D64" s="4" t="s">
        <v>127</v>
      </c>
      <c r="E64" s="4" t="s">
        <v>165</v>
      </c>
      <c r="F64" s="4" t="s">
        <v>19</v>
      </c>
      <c r="G64" s="4" t="s">
        <v>20</v>
      </c>
      <c r="H64" s="4" t="s">
        <v>21</v>
      </c>
      <c r="I64" s="4" t="s">
        <v>22</v>
      </c>
      <c r="J64" s="4" t="s">
        <v>22</v>
      </c>
      <c r="K64" s="4" t="s">
        <v>24</v>
      </c>
      <c r="L64" s="4" t="s">
        <v>119</v>
      </c>
      <c r="M64" s="4" t="s">
        <v>37</v>
      </c>
      <c r="N64" s="4" t="s">
        <v>48</v>
      </c>
      <c r="O64" s="4" t="s">
        <v>32</v>
      </c>
      <c r="P64" s="4" t="s">
        <v>29</v>
      </c>
    </row>
    <row r="65">
      <c r="A65" s="2">
        <v>43733.32112969908</v>
      </c>
      <c r="B65" s="3">
        <v>8.0</v>
      </c>
      <c r="C65" s="4" t="s">
        <v>166</v>
      </c>
      <c r="D65" s="4" t="s">
        <v>127</v>
      </c>
      <c r="E65" s="4" t="s">
        <v>167</v>
      </c>
      <c r="F65" s="4" t="s">
        <v>19</v>
      </c>
      <c r="G65" s="4" t="s">
        <v>20</v>
      </c>
      <c r="H65" s="4" t="s">
        <v>21</v>
      </c>
      <c r="I65" s="4" t="s">
        <v>22</v>
      </c>
      <c r="J65" s="4" t="s">
        <v>23</v>
      </c>
      <c r="K65" s="4" t="s">
        <v>24</v>
      </c>
      <c r="L65" s="4" t="s">
        <v>22</v>
      </c>
      <c r="M65" s="4" t="s">
        <v>47</v>
      </c>
      <c r="N65" s="4" t="s">
        <v>27</v>
      </c>
      <c r="O65" s="4" t="s">
        <v>32</v>
      </c>
      <c r="P65" s="4" t="s">
        <v>29</v>
      </c>
    </row>
    <row r="66">
      <c r="A66" s="2">
        <v>43733.32127273148</v>
      </c>
      <c r="B66" s="3">
        <v>8.0</v>
      </c>
      <c r="C66" s="4" t="s">
        <v>168</v>
      </c>
      <c r="D66" s="4" t="s">
        <v>127</v>
      </c>
      <c r="E66" s="4" t="s">
        <v>169</v>
      </c>
      <c r="F66" s="4" t="s">
        <v>19</v>
      </c>
      <c r="G66" s="4" t="s">
        <v>20</v>
      </c>
      <c r="H66" s="4" t="s">
        <v>21</v>
      </c>
      <c r="I66" s="4" t="s">
        <v>22</v>
      </c>
      <c r="J66" s="4" t="s">
        <v>23</v>
      </c>
      <c r="K66" s="4" t="s">
        <v>24</v>
      </c>
      <c r="L66" s="4" t="s">
        <v>20</v>
      </c>
      <c r="M66" s="4" t="s">
        <v>26</v>
      </c>
      <c r="N66" s="4" t="s">
        <v>27</v>
      </c>
      <c r="O66" s="4" t="s">
        <v>28</v>
      </c>
      <c r="P66" s="4" t="s">
        <v>29</v>
      </c>
    </row>
    <row r="67">
      <c r="A67" s="2">
        <v>43733.3214184838</v>
      </c>
      <c r="B67" s="3">
        <v>9.0</v>
      </c>
      <c r="C67" s="4" t="s">
        <v>170</v>
      </c>
      <c r="D67" s="4" t="s">
        <v>127</v>
      </c>
      <c r="E67" s="4" t="s">
        <v>171</v>
      </c>
      <c r="F67" s="4" t="s">
        <v>40</v>
      </c>
      <c r="G67" s="4" t="s">
        <v>20</v>
      </c>
      <c r="H67" s="4" t="s">
        <v>21</v>
      </c>
      <c r="I67" s="4" t="s">
        <v>22</v>
      </c>
      <c r="J67" s="4" t="s">
        <v>23</v>
      </c>
      <c r="K67" s="4" t="s">
        <v>24</v>
      </c>
      <c r="L67" s="4" t="s">
        <v>25</v>
      </c>
      <c r="M67" s="4" t="s">
        <v>26</v>
      </c>
      <c r="N67" s="4" t="s">
        <v>119</v>
      </c>
      <c r="O67" s="4" t="s">
        <v>32</v>
      </c>
      <c r="P67" s="4" t="s">
        <v>29</v>
      </c>
    </row>
    <row r="68">
      <c r="A68" s="2">
        <v>43733.321504259264</v>
      </c>
      <c r="B68" s="3">
        <v>10.0</v>
      </c>
      <c r="C68" s="4" t="s">
        <v>172</v>
      </c>
      <c r="D68" s="4" t="s">
        <v>127</v>
      </c>
      <c r="E68" s="4" t="s">
        <v>173</v>
      </c>
      <c r="F68" s="4" t="s">
        <v>19</v>
      </c>
      <c r="G68" s="4" t="s">
        <v>20</v>
      </c>
      <c r="H68" s="4" t="s">
        <v>21</v>
      </c>
      <c r="I68" s="4" t="s">
        <v>22</v>
      </c>
      <c r="J68" s="4" t="s">
        <v>23</v>
      </c>
      <c r="K68" s="4" t="s">
        <v>24</v>
      </c>
      <c r="L68" s="4" t="s">
        <v>25</v>
      </c>
      <c r="M68" s="4" t="s">
        <v>26</v>
      </c>
      <c r="N68" s="4" t="s">
        <v>27</v>
      </c>
      <c r="O68" s="4" t="s">
        <v>32</v>
      </c>
      <c r="P68" s="4" t="s">
        <v>29</v>
      </c>
    </row>
    <row r="69">
      <c r="A69" s="2">
        <v>43733.32156939815</v>
      </c>
      <c r="B69" s="3">
        <v>10.0</v>
      </c>
      <c r="C69" s="4" t="s">
        <v>174</v>
      </c>
      <c r="D69" s="4" t="s">
        <v>127</v>
      </c>
      <c r="E69" s="4" t="s">
        <v>175</v>
      </c>
      <c r="F69" s="4" t="s">
        <v>40</v>
      </c>
      <c r="G69" s="4" t="s">
        <v>20</v>
      </c>
      <c r="H69" s="4" t="s">
        <v>21</v>
      </c>
      <c r="I69" s="4" t="s">
        <v>22</v>
      </c>
      <c r="J69" s="4" t="s">
        <v>23</v>
      </c>
      <c r="K69" s="4" t="s">
        <v>24</v>
      </c>
      <c r="L69" s="4" t="s">
        <v>25</v>
      </c>
      <c r="M69" s="4" t="s">
        <v>26</v>
      </c>
      <c r="N69" s="4" t="s">
        <v>27</v>
      </c>
      <c r="O69" s="4" t="s">
        <v>32</v>
      </c>
      <c r="P69" s="4" t="s">
        <v>29</v>
      </c>
    </row>
    <row r="70">
      <c r="A70" s="2">
        <v>43733.32159260417</v>
      </c>
      <c r="B70" s="3">
        <v>10.0</v>
      </c>
      <c r="C70" s="4" t="s">
        <v>176</v>
      </c>
      <c r="D70" s="4" t="s">
        <v>127</v>
      </c>
      <c r="E70" s="4" t="s">
        <v>177</v>
      </c>
      <c r="F70" s="4" t="s">
        <v>19</v>
      </c>
      <c r="G70" s="4" t="s">
        <v>20</v>
      </c>
      <c r="H70" s="4" t="s">
        <v>21</v>
      </c>
      <c r="I70" s="4" t="s">
        <v>22</v>
      </c>
      <c r="J70" s="4" t="s">
        <v>23</v>
      </c>
      <c r="K70" s="4" t="s">
        <v>24</v>
      </c>
      <c r="L70" s="4" t="s">
        <v>25</v>
      </c>
      <c r="M70" s="4" t="s">
        <v>26</v>
      </c>
      <c r="N70" s="4" t="s">
        <v>27</v>
      </c>
      <c r="O70" s="4" t="s">
        <v>32</v>
      </c>
      <c r="P70" s="4" t="s">
        <v>29</v>
      </c>
    </row>
    <row r="71">
      <c r="A71" s="2">
        <v>43733.32159605324</v>
      </c>
      <c r="B71" s="3">
        <v>9.0</v>
      </c>
      <c r="C71" s="4" t="s">
        <v>178</v>
      </c>
      <c r="D71" s="4" t="s">
        <v>127</v>
      </c>
      <c r="E71" s="4" t="s">
        <v>179</v>
      </c>
      <c r="F71" s="4" t="s">
        <v>19</v>
      </c>
      <c r="G71" s="4" t="s">
        <v>20</v>
      </c>
      <c r="H71" s="4" t="s">
        <v>21</v>
      </c>
      <c r="I71" s="4" t="s">
        <v>22</v>
      </c>
      <c r="J71" s="4" t="s">
        <v>23</v>
      </c>
      <c r="K71" s="4" t="s">
        <v>24</v>
      </c>
      <c r="L71" s="4" t="s">
        <v>25</v>
      </c>
      <c r="M71" s="4" t="s">
        <v>26</v>
      </c>
      <c r="N71" s="4" t="s">
        <v>53</v>
      </c>
      <c r="O71" s="4" t="s">
        <v>32</v>
      </c>
      <c r="P71" s="4" t="s">
        <v>29</v>
      </c>
    </row>
    <row r="72">
      <c r="A72" s="2">
        <v>43733.32166631945</v>
      </c>
      <c r="B72" s="3">
        <v>5.0</v>
      </c>
      <c r="C72" s="4" t="s">
        <v>180</v>
      </c>
      <c r="D72" s="4" t="s">
        <v>127</v>
      </c>
      <c r="E72" s="4" t="s">
        <v>181</v>
      </c>
      <c r="F72" s="4" t="s">
        <v>40</v>
      </c>
      <c r="G72" s="4" t="s">
        <v>20</v>
      </c>
      <c r="H72" s="4" t="s">
        <v>21</v>
      </c>
      <c r="I72" s="4" t="s">
        <v>22</v>
      </c>
      <c r="J72" s="4" t="s">
        <v>25</v>
      </c>
      <c r="K72" s="4" t="s">
        <v>48</v>
      </c>
      <c r="L72" s="4" t="s">
        <v>22</v>
      </c>
      <c r="M72" s="4" t="s">
        <v>47</v>
      </c>
      <c r="N72" s="4" t="s">
        <v>37</v>
      </c>
      <c r="O72" s="4" t="s">
        <v>32</v>
      </c>
      <c r="P72" s="4" t="s">
        <v>29</v>
      </c>
    </row>
    <row r="73">
      <c r="A73" s="2">
        <v>43733.321743645836</v>
      </c>
      <c r="B73" s="3">
        <v>5.0</v>
      </c>
      <c r="C73" s="4" t="s">
        <v>182</v>
      </c>
      <c r="D73" s="4" t="s">
        <v>127</v>
      </c>
      <c r="E73" s="4" t="s">
        <v>183</v>
      </c>
      <c r="F73" s="4" t="s">
        <v>40</v>
      </c>
      <c r="G73" s="4" t="s">
        <v>119</v>
      </c>
      <c r="H73" s="4" t="s">
        <v>24</v>
      </c>
      <c r="I73" s="4" t="s">
        <v>22</v>
      </c>
      <c r="J73" s="4" t="s">
        <v>23</v>
      </c>
      <c r="K73" s="4" t="s">
        <v>24</v>
      </c>
      <c r="L73" s="4" t="s">
        <v>22</v>
      </c>
      <c r="M73" s="4" t="s">
        <v>47</v>
      </c>
      <c r="N73" s="4" t="s">
        <v>37</v>
      </c>
      <c r="O73" s="4" t="s">
        <v>32</v>
      </c>
      <c r="P73" s="4" t="s">
        <v>29</v>
      </c>
    </row>
    <row r="74">
      <c r="A74" s="2">
        <v>43733.32223636574</v>
      </c>
      <c r="B74" s="3">
        <v>10.0</v>
      </c>
      <c r="C74" s="4" t="s">
        <v>184</v>
      </c>
      <c r="D74" s="4" t="s">
        <v>127</v>
      </c>
      <c r="E74" s="4" t="s">
        <v>185</v>
      </c>
      <c r="F74" s="4" t="s">
        <v>40</v>
      </c>
      <c r="G74" s="4" t="s">
        <v>20</v>
      </c>
      <c r="H74" s="4" t="s">
        <v>21</v>
      </c>
      <c r="I74" s="4" t="s">
        <v>22</v>
      </c>
      <c r="J74" s="4" t="s">
        <v>23</v>
      </c>
      <c r="K74" s="4" t="s">
        <v>24</v>
      </c>
      <c r="L74" s="4" t="s">
        <v>25</v>
      </c>
      <c r="M74" s="4" t="s">
        <v>26</v>
      </c>
      <c r="N74" s="4" t="s">
        <v>27</v>
      </c>
      <c r="O74" s="4" t="s">
        <v>32</v>
      </c>
      <c r="P74" s="4" t="s">
        <v>29</v>
      </c>
    </row>
    <row r="75">
      <c r="A75" s="2">
        <v>43733.322304560184</v>
      </c>
      <c r="B75" s="3">
        <v>10.0</v>
      </c>
      <c r="C75" s="4" t="s">
        <v>186</v>
      </c>
      <c r="D75" s="4" t="s">
        <v>127</v>
      </c>
      <c r="E75" s="4" t="s">
        <v>187</v>
      </c>
      <c r="F75" s="4" t="s">
        <v>19</v>
      </c>
      <c r="G75" s="4" t="s">
        <v>20</v>
      </c>
      <c r="H75" s="4" t="s">
        <v>21</v>
      </c>
      <c r="I75" s="4" t="s">
        <v>22</v>
      </c>
      <c r="J75" s="4" t="s">
        <v>23</v>
      </c>
      <c r="K75" s="4" t="s">
        <v>24</v>
      </c>
      <c r="L75" s="4" t="s">
        <v>25</v>
      </c>
      <c r="M75" s="4" t="s">
        <v>26</v>
      </c>
      <c r="N75" s="4" t="s">
        <v>27</v>
      </c>
      <c r="O75" s="4" t="s">
        <v>32</v>
      </c>
      <c r="P75" s="4" t="s">
        <v>29</v>
      </c>
    </row>
    <row r="76">
      <c r="A76" s="2">
        <v>43733.32245225694</v>
      </c>
      <c r="B76" s="3">
        <v>9.0</v>
      </c>
      <c r="C76" s="4" t="s">
        <v>188</v>
      </c>
      <c r="D76" s="4" t="s">
        <v>127</v>
      </c>
      <c r="E76" s="4" t="s">
        <v>189</v>
      </c>
      <c r="F76" s="4" t="s">
        <v>40</v>
      </c>
      <c r="G76" s="4" t="s">
        <v>20</v>
      </c>
      <c r="H76" s="4" t="s">
        <v>21</v>
      </c>
      <c r="I76" s="4" t="s">
        <v>22</v>
      </c>
      <c r="J76" s="4" t="s">
        <v>23</v>
      </c>
      <c r="K76" s="4" t="s">
        <v>53</v>
      </c>
      <c r="L76" s="4" t="s">
        <v>25</v>
      </c>
      <c r="M76" s="4" t="s">
        <v>26</v>
      </c>
      <c r="N76" s="4" t="s">
        <v>27</v>
      </c>
      <c r="O76" s="4" t="s">
        <v>32</v>
      </c>
      <c r="P76" s="4" t="s">
        <v>29</v>
      </c>
    </row>
    <row r="77">
      <c r="A77" s="2">
        <v>43733.32262377314</v>
      </c>
      <c r="B77" s="3">
        <v>5.0</v>
      </c>
      <c r="C77" s="4" t="s">
        <v>190</v>
      </c>
      <c r="D77" s="4" t="s">
        <v>127</v>
      </c>
      <c r="E77" s="4" t="s">
        <v>191</v>
      </c>
      <c r="F77" s="4" t="s">
        <v>40</v>
      </c>
      <c r="G77" s="4" t="s">
        <v>25</v>
      </c>
      <c r="H77" s="4" t="s">
        <v>21</v>
      </c>
      <c r="I77" s="4" t="s">
        <v>22</v>
      </c>
      <c r="J77" s="4" t="s">
        <v>23</v>
      </c>
      <c r="K77" s="4" t="s">
        <v>56</v>
      </c>
      <c r="L77" s="4" t="s">
        <v>22</v>
      </c>
      <c r="M77" s="4" t="s">
        <v>48</v>
      </c>
      <c r="N77" s="4" t="s">
        <v>27</v>
      </c>
      <c r="O77" s="4" t="s">
        <v>28</v>
      </c>
      <c r="P77" s="4" t="s">
        <v>29</v>
      </c>
    </row>
    <row r="78">
      <c r="A78" s="2">
        <v>43733.322815810185</v>
      </c>
      <c r="B78" s="3">
        <v>7.0</v>
      </c>
      <c r="C78" s="4" t="s">
        <v>192</v>
      </c>
      <c r="D78" s="4" t="s">
        <v>127</v>
      </c>
      <c r="E78" s="4" t="s">
        <v>193</v>
      </c>
      <c r="F78" s="4" t="s">
        <v>40</v>
      </c>
      <c r="G78" s="4" t="s">
        <v>20</v>
      </c>
      <c r="H78" s="4" t="s">
        <v>21</v>
      </c>
      <c r="I78" s="4" t="s">
        <v>22</v>
      </c>
      <c r="J78" s="4" t="s">
        <v>22</v>
      </c>
      <c r="K78" s="4" t="s">
        <v>24</v>
      </c>
      <c r="L78" s="4" t="s">
        <v>25</v>
      </c>
      <c r="M78" s="4" t="s">
        <v>48</v>
      </c>
      <c r="N78" s="4" t="s">
        <v>37</v>
      </c>
      <c r="O78" s="4" t="s">
        <v>32</v>
      </c>
      <c r="P78" s="4" t="s">
        <v>29</v>
      </c>
    </row>
    <row r="79">
      <c r="A79" s="2">
        <v>43733.3229124537</v>
      </c>
      <c r="B79" s="3">
        <v>6.0</v>
      </c>
      <c r="C79" s="4" t="s">
        <v>194</v>
      </c>
      <c r="D79" s="4" t="s">
        <v>127</v>
      </c>
      <c r="E79" s="4" t="s">
        <v>195</v>
      </c>
      <c r="F79" s="4" t="s">
        <v>19</v>
      </c>
      <c r="G79" s="4" t="s">
        <v>20</v>
      </c>
      <c r="H79" s="4" t="s">
        <v>21</v>
      </c>
      <c r="I79" s="4" t="s">
        <v>22</v>
      </c>
      <c r="J79" s="4" t="s">
        <v>23</v>
      </c>
      <c r="K79" s="4" t="s">
        <v>48</v>
      </c>
      <c r="L79" s="4" t="s">
        <v>20</v>
      </c>
      <c r="M79" s="4" t="s">
        <v>26</v>
      </c>
      <c r="N79" s="4" t="s">
        <v>53</v>
      </c>
      <c r="O79" s="4" t="s">
        <v>53</v>
      </c>
      <c r="P79" s="4" t="s">
        <v>29</v>
      </c>
    </row>
    <row r="80">
      <c r="A80" s="2">
        <v>43733.32338371528</v>
      </c>
      <c r="B80" s="3">
        <v>6.0</v>
      </c>
      <c r="C80" s="4" t="s">
        <v>196</v>
      </c>
      <c r="D80" s="4" t="s">
        <v>127</v>
      </c>
      <c r="E80" s="4" t="s">
        <v>197</v>
      </c>
      <c r="F80" s="4" t="s">
        <v>40</v>
      </c>
      <c r="G80" s="4" t="s">
        <v>20</v>
      </c>
      <c r="H80" s="4" t="s">
        <v>21</v>
      </c>
      <c r="I80" s="4" t="s">
        <v>22</v>
      </c>
      <c r="J80" s="4" t="s">
        <v>25</v>
      </c>
      <c r="K80" s="4" t="s">
        <v>23</v>
      </c>
      <c r="L80" s="4" t="s">
        <v>25</v>
      </c>
      <c r="M80" s="4" t="s">
        <v>48</v>
      </c>
      <c r="N80" s="4" t="s">
        <v>27</v>
      </c>
      <c r="O80" s="4" t="s">
        <v>57</v>
      </c>
      <c r="P80" s="4" t="s">
        <v>29</v>
      </c>
    </row>
    <row r="81">
      <c r="A81" s="2">
        <v>43733.32361738426</v>
      </c>
      <c r="B81" s="3">
        <v>6.0</v>
      </c>
      <c r="C81" s="4" t="s">
        <v>198</v>
      </c>
      <c r="D81" s="4" t="s">
        <v>127</v>
      </c>
      <c r="E81" s="4" t="s">
        <v>199</v>
      </c>
      <c r="F81" s="4" t="s">
        <v>19</v>
      </c>
      <c r="G81" s="4" t="s">
        <v>20</v>
      </c>
      <c r="H81" s="4" t="s">
        <v>21</v>
      </c>
      <c r="I81" s="4" t="s">
        <v>22</v>
      </c>
      <c r="J81" s="4" t="s">
        <v>22</v>
      </c>
      <c r="K81" s="4" t="s">
        <v>24</v>
      </c>
      <c r="L81" s="4" t="s">
        <v>20</v>
      </c>
      <c r="M81" s="4" t="s">
        <v>26</v>
      </c>
      <c r="N81" s="4" t="s">
        <v>37</v>
      </c>
      <c r="O81" s="4" t="s">
        <v>28</v>
      </c>
      <c r="P81" s="4" t="s">
        <v>29</v>
      </c>
    </row>
    <row r="82">
      <c r="A82" s="2">
        <v>43733.32420862268</v>
      </c>
      <c r="B82" s="3">
        <v>8.0</v>
      </c>
      <c r="C82" s="4" t="s">
        <v>200</v>
      </c>
      <c r="D82" s="4" t="s">
        <v>127</v>
      </c>
      <c r="E82" s="4" t="s">
        <v>201</v>
      </c>
      <c r="F82" s="4" t="s">
        <v>19</v>
      </c>
      <c r="G82" s="4" t="s">
        <v>20</v>
      </c>
      <c r="H82" s="4" t="s">
        <v>21</v>
      </c>
      <c r="I82" s="4" t="s">
        <v>22</v>
      </c>
      <c r="J82" s="4" t="s">
        <v>23</v>
      </c>
      <c r="K82" s="4" t="s">
        <v>24</v>
      </c>
      <c r="L82" s="4" t="s">
        <v>25</v>
      </c>
      <c r="M82" s="4" t="s">
        <v>26</v>
      </c>
      <c r="N82" s="4" t="s">
        <v>48</v>
      </c>
      <c r="O82" s="4" t="s">
        <v>28</v>
      </c>
      <c r="P82" s="4" t="s">
        <v>29</v>
      </c>
    </row>
    <row r="83">
      <c r="A83" s="2">
        <v>43733.32462060185</v>
      </c>
      <c r="B83" s="3">
        <v>4.0</v>
      </c>
      <c r="C83" s="4" t="s">
        <v>202</v>
      </c>
      <c r="D83" s="4" t="s">
        <v>127</v>
      </c>
      <c r="E83" s="4" t="s">
        <v>203</v>
      </c>
      <c r="F83" s="4" t="s">
        <v>19</v>
      </c>
      <c r="G83" s="4" t="s">
        <v>21</v>
      </c>
      <c r="H83" s="4" t="s">
        <v>26</v>
      </c>
      <c r="I83" s="4" t="s">
        <v>21</v>
      </c>
      <c r="J83" s="4" t="s">
        <v>22</v>
      </c>
      <c r="K83" s="4" t="s">
        <v>23</v>
      </c>
      <c r="L83" s="4" t="s">
        <v>25</v>
      </c>
      <c r="M83" s="4" t="s">
        <v>48</v>
      </c>
      <c r="N83" s="4" t="s">
        <v>27</v>
      </c>
      <c r="O83" s="4" t="s">
        <v>32</v>
      </c>
      <c r="P83" s="4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57"/>
    <col customWidth="1" min="4" max="4" width="5.86"/>
    <col customWidth="1" min="5" max="5" width="24.71"/>
    <col customWidth="1" min="6" max="6" width="33.29"/>
    <col customWidth="1" min="18" max="18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4" t="s">
        <v>204</v>
      </c>
    </row>
    <row r="2">
      <c r="A2" s="2">
        <v>43733.319105636576</v>
      </c>
      <c r="B2" s="3">
        <v>9.0</v>
      </c>
      <c r="C2" s="4" t="s">
        <v>132</v>
      </c>
      <c r="D2" s="4" t="s">
        <v>127</v>
      </c>
      <c r="E2" s="4" t="s">
        <v>133</v>
      </c>
      <c r="F2" s="4" t="s">
        <v>40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4" t="s">
        <v>29</v>
      </c>
      <c r="S2" s="4">
        <v>0.0</v>
      </c>
      <c r="T2" s="1">
        <f t="shared" ref="T2:T12" si="1">normdist(S2,$B$19,$B$20,FALSE)</f>
        <v>0.00003002008739</v>
      </c>
      <c r="U2" s="1">
        <f>countif($B$2:$B$18,"=0")</f>
        <v>0</v>
      </c>
    </row>
    <row r="3">
      <c r="A3" s="2">
        <v>43733.3198290162</v>
      </c>
      <c r="B3" s="3">
        <v>10.0</v>
      </c>
      <c r="C3" s="4" t="s">
        <v>134</v>
      </c>
      <c r="D3" s="4" t="s">
        <v>127</v>
      </c>
      <c r="E3" s="4" t="s">
        <v>135</v>
      </c>
      <c r="F3" s="4" t="s">
        <v>40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32</v>
      </c>
      <c r="P3" s="4" t="s">
        <v>29</v>
      </c>
      <c r="S3" s="4">
        <f t="shared" ref="S3:S12" si="2">S2+1</f>
        <v>1</v>
      </c>
      <c r="T3" s="1">
        <f t="shared" si="1"/>
        <v>0.0002429306054</v>
      </c>
      <c r="U3" s="1">
        <f>countif($B$2:$B$18,"=1")</f>
        <v>0</v>
      </c>
    </row>
    <row r="4">
      <c r="A4" s="2">
        <v>43733.31992390046</v>
      </c>
      <c r="B4" s="3">
        <v>9.0</v>
      </c>
      <c r="C4" s="4" t="s">
        <v>138</v>
      </c>
      <c r="D4" s="4" t="s">
        <v>127</v>
      </c>
      <c r="E4" s="4" t="s">
        <v>139</v>
      </c>
      <c r="F4" s="4" t="s">
        <v>40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37</v>
      </c>
      <c r="O4" s="4" t="s">
        <v>32</v>
      </c>
      <c r="P4" s="4" t="s">
        <v>29</v>
      </c>
      <c r="S4" s="4">
        <f t="shared" si="2"/>
        <v>2</v>
      </c>
      <c r="T4" s="1">
        <f t="shared" si="1"/>
        <v>0.00148429202</v>
      </c>
      <c r="U4" s="1">
        <f>countif($B$2:$B$18,"=2")</f>
        <v>0</v>
      </c>
    </row>
    <row r="5">
      <c r="A5" s="2">
        <v>43733.32024840278</v>
      </c>
      <c r="B5" s="3">
        <v>6.0</v>
      </c>
      <c r="C5" s="4" t="s">
        <v>142</v>
      </c>
      <c r="D5" s="4" t="s">
        <v>127</v>
      </c>
      <c r="E5" s="4" t="s">
        <v>143</v>
      </c>
      <c r="F5" s="4" t="s">
        <v>40</v>
      </c>
      <c r="G5" s="4" t="s">
        <v>21</v>
      </c>
      <c r="H5" s="4" t="s">
        <v>21</v>
      </c>
      <c r="I5" s="4" t="s">
        <v>22</v>
      </c>
      <c r="J5" s="4" t="s">
        <v>23</v>
      </c>
      <c r="K5" s="4" t="s">
        <v>48</v>
      </c>
      <c r="L5" s="4" t="s">
        <v>20</v>
      </c>
      <c r="M5" s="4" t="s">
        <v>47</v>
      </c>
      <c r="N5" s="4" t="s">
        <v>27</v>
      </c>
      <c r="O5" s="4" t="s">
        <v>32</v>
      </c>
      <c r="P5" s="4" t="s">
        <v>29</v>
      </c>
      <c r="S5" s="4">
        <f t="shared" si="2"/>
        <v>3</v>
      </c>
      <c r="T5" s="1">
        <f t="shared" si="1"/>
        <v>0.006847362381</v>
      </c>
      <c r="U5" s="1">
        <f>countif($B$2:$B$18,"=3")</f>
        <v>0</v>
      </c>
    </row>
    <row r="6">
      <c r="A6" s="2">
        <v>43733.32044552083</v>
      </c>
      <c r="B6" s="3">
        <v>10.0</v>
      </c>
      <c r="C6" s="4" t="s">
        <v>146</v>
      </c>
      <c r="D6" s="4" t="s">
        <v>127</v>
      </c>
      <c r="E6" s="4" t="s">
        <v>147</v>
      </c>
      <c r="F6" s="4" t="s">
        <v>40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32</v>
      </c>
      <c r="P6" s="4" t="s">
        <v>29</v>
      </c>
      <c r="S6" s="4">
        <f t="shared" si="2"/>
        <v>4</v>
      </c>
      <c r="T6" s="1">
        <f t="shared" si="1"/>
        <v>0.02385031461</v>
      </c>
      <c r="U6" s="1">
        <f>countif($B$2:$B$18,"=4")</f>
        <v>0</v>
      </c>
    </row>
    <row r="7">
      <c r="A7" s="2">
        <v>43733.320525034724</v>
      </c>
      <c r="B7" s="3">
        <v>9.0</v>
      </c>
      <c r="C7" s="4" t="s">
        <v>148</v>
      </c>
      <c r="D7" s="4" t="s">
        <v>127</v>
      </c>
      <c r="E7" s="4" t="s">
        <v>149</v>
      </c>
      <c r="F7" s="4" t="s">
        <v>40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23</v>
      </c>
      <c r="L7" s="4" t="s">
        <v>25</v>
      </c>
      <c r="M7" s="4" t="s">
        <v>26</v>
      </c>
      <c r="N7" s="4" t="s">
        <v>27</v>
      </c>
      <c r="O7" s="4" t="s">
        <v>32</v>
      </c>
      <c r="P7" s="4" t="s">
        <v>29</v>
      </c>
      <c r="S7" s="4">
        <f t="shared" si="2"/>
        <v>5</v>
      </c>
      <c r="T7" s="1">
        <f t="shared" si="1"/>
        <v>0.06272371196</v>
      </c>
      <c r="U7" s="1">
        <f>countif($B$2:$B$18,"=5")</f>
        <v>3</v>
      </c>
    </row>
    <row r="8">
      <c r="A8" s="2">
        <v>43733.320651180555</v>
      </c>
      <c r="B8" s="3">
        <v>8.0</v>
      </c>
      <c r="C8" s="4" t="s">
        <v>150</v>
      </c>
      <c r="D8" s="4" t="s">
        <v>127</v>
      </c>
      <c r="E8" s="4" t="s">
        <v>151</v>
      </c>
      <c r="F8" s="4" t="s">
        <v>40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47</v>
      </c>
      <c r="N8" s="4" t="s">
        <v>48</v>
      </c>
      <c r="O8" s="4" t="s">
        <v>32</v>
      </c>
      <c r="P8" s="4" t="s">
        <v>29</v>
      </c>
      <c r="S8" s="4">
        <f t="shared" si="2"/>
        <v>6</v>
      </c>
      <c r="T8" s="1">
        <f t="shared" si="1"/>
        <v>0.1245478489</v>
      </c>
      <c r="U8" s="1">
        <f>countif($B$2:$B$18,"=6")</f>
        <v>2</v>
      </c>
    </row>
    <row r="9">
      <c r="A9" s="2">
        <v>43733.32084533565</v>
      </c>
      <c r="B9" s="3">
        <v>8.0</v>
      </c>
      <c r="C9" s="4" t="s">
        <v>162</v>
      </c>
      <c r="D9" s="4" t="s">
        <v>127</v>
      </c>
      <c r="E9" s="4" t="s">
        <v>163</v>
      </c>
      <c r="F9" s="4" t="s">
        <v>40</v>
      </c>
      <c r="G9" s="4" t="s">
        <v>20</v>
      </c>
      <c r="H9" s="4" t="s">
        <v>21</v>
      </c>
      <c r="I9" s="4" t="s">
        <v>22</v>
      </c>
      <c r="J9" s="4" t="s">
        <v>22</v>
      </c>
      <c r="K9" s="4" t="s">
        <v>24</v>
      </c>
      <c r="L9" s="4" t="s">
        <v>25</v>
      </c>
      <c r="M9" s="4" t="s">
        <v>26</v>
      </c>
      <c r="N9" s="4" t="s">
        <v>119</v>
      </c>
      <c r="O9" s="4" t="s">
        <v>32</v>
      </c>
      <c r="P9" s="4" t="s">
        <v>29</v>
      </c>
      <c r="S9" s="4">
        <f t="shared" si="2"/>
        <v>7</v>
      </c>
      <c r="T9" s="1">
        <f t="shared" si="1"/>
        <v>0.1867271851</v>
      </c>
      <c r="U9" s="1">
        <f>countif($B$2:$B$18,"=7")</f>
        <v>1</v>
      </c>
    </row>
    <row r="10">
      <c r="A10" s="2">
        <v>43733.3214184838</v>
      </c>
      <c r="B10" s="3">
        <v>9.0</v>
      </c>
      <c r="C10" s="4" t="s">
        <v>170</v>
      </c>
      <c r="D10" s="4" t="s">
        <v>127</v>
      </c>
      <c r="E10" s="4" t="s">
        <v>171</v>
      </c>
      <c r="F10" s="4" t="s">
        <v>40</v>
      </c>
      <c r="G10" s="4" t="s">
        <v>20</v>
      </c>
      <c r="H10" s="4" t="s">
        <v>21</v>
      </c>
      <c r="I10" s="4" t="s">
        <v>22</v>
      </c>
      <c r="J10" s="4" t="s">
        <v>23</v>
      </c>
      <c r="K10" s="4" t="s">
        <v>24</v>
      </c>
      <c r="L10" s="4" t="s">
        <v>25</v>
      </c>
      <c r="M10" s="4" t="s">
        <v>26</v>
      </c>
      <c r="N10" s="4" t="s">
        <v>119</v>
      </c>
      <c r="O10" s="4" t="s">
        <v>32</v>
      </c>
      <c r="P10" s="4" t="s">
        <v>29</v>
      </c>
      <c r="S10" s="4">
        <f t="shared" si="2"/>
        <v>8</v>
      </c>
      <c r="T10" s="1">
        <f t="shared" si="1"/>
        <v>0.2113711495</v>
      </c>
      <c r="U10" s="1">
        <f>countif($B$2:$B$18,"=8")</f>
        <v>2</v>
      </c>
    </row>
    <row r="11">
      <c r="A11" s="2">
        <v>43733.32156939815</v>
      </c>
      <c r="B11" s="3">
        <v>10.0</v>
      </c>
      <c r="C11" s="4" t="s">
        <v>174</v>
      </c>
      <c r="D11" s="4" t="s">
        <v>127</v>
      </c>
      <c r="E11" s="4" t="s">
        <v>175</v>
      </c>
      <c r="F11" s="4" t="s">
        <v>40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  <c r="N11" s="4" t="s">
        <v>27</v>
      </c>
      <c r="O11" s="4" t="s">
        <v>32</v>
      </c>
      <c r="P11" s="4" t="s">
        <v>29</v>
      </c>
      <c r="S11" s="4">
        <f t="shared" si="2"/>
        <v>9</v>
      </c>
      <c r="T11" s="1">
        <f t="shared" si="1"/>
        <v>0.1806553002</v>
      </c>
      <c r="U11" s="1">
        <f>countif($B$2:$B$18,"=9")</f>
        <v>5</v>
      </c>
    </row>
    <row r="12">
      <c r="A12" s="2">
        <v>43733.32166631945</v>
      </c>
      <c r="B12" s="3">
        <v>5.0</v>
      </c>
      <c r="C12" s="4" t="s">
        <v>180</v>
      </c>
      <c r="D12" s="4" t="s">
        <v>127</v>
      </c>
      <c r="E12" s="4" t="s">
        <v>181</v>
      </c>
      <c r="F12" s="4" t="s">
        <v>40</v>
      </c>
      <c r="G12" s="4" t="s">
        <v>20</v>
      </c>
      <c r="H12" s="4" t="s">
        <v>21</v>
      </c>
      <c r="I12" s="4" t="s">
        <v>22</v>
      </c>
      <c r="J12" s="4" t="s">
        <v>25</v>
      </c>
      <c r="K12" s="4" t="s">
        <v>48</v>
      </c>
      <c r="L12" s="4" t="s">
        <v>22</v>
      </c>
      <c r="M12" s="4" t="s">
        <v>47</v>
      </c>
      <c r="N12" s="4" t="s">
        <v>37</v>
      </c>
      <c r="O12" s="4" t="s">
        <v>32</v>
      </c>
      <c r="P12" s="4" t="s">
        <v>29</v>
      </c>
      <c r="S12" s="4">
        <f t="shared" si="2"/>
        <v>10</v>
      </c>
      <c r="T12" s="1">
        <f t="shared" si="1"/>
        <v>0.1165795961</v>
      </c>
      <c r="U12" s="1">
        <f>countif($B$2:$B$18,"=10")</f>
        <v>4</v>
      </c>
    </row>
    <row r="13">
      <c r="A13" s="2">
        <v>43733.321743645836</v>
      </c>
      <c r="B13" s="3">
        <v>5.0</v>
      </c>
      <c r="C13" s="4" t="s">
        <v>182</v>
      </c>
      <c r="D13" s="4" t="s">
        <v>127</v>
      </c>
      <c r="E13" s="4" t="s">
        <v>183</v>
      </c>
      <c r="F13" s="4" t="s">
        <v>40</v>
      </c>
      <c r="G13" s="4" t="s">
        <v>119</v>
      </c>
      <c r="H13" s="4" t="s">
        <v>24</v>
      </c>
      <c r="I13" s="4" t="s">
        <v>22</v>
      </c>
      <c r="J13" s="4" t="s">
        <v>23</v>
      </c>
      <c r="K13" s="4" t="s">
        <v>24</v>
      </c>
      <c r="L13" s="4" t="s">
        <v>22</v>
      </c>
      <c r="M13" s="4" t="s">
        <v>47</v>
      </c>
      <c r="N13" s="4" t="s">
        <v>37</v>
      </c>
      <c r="O13" s="4" t="s">
        <v>32</v>
      </c>
      <c r="P13" s="4" t="s">
        <v>29</v>
      </c>
    </row>
    <row r="14">
      <c r="A14" s="2">
        <v>43733.32223636574</v>
      </c>
      <c r="B14" s="3">
        <v>10.0</v>
      </c>
      <c r="C14" s="4" t="s">
        <v>184</v>
      </c>
      <c r="D14" s="4" t="s">
        <v>127</v>
      </c>
      <c r="E14" s="4" t="s">
        <v>185</v>
      </c>
      <c r="F14" s="4" t="s">
        <v>40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  <c r="N14" s="4" t="s">
        <v>27</v>
      </c>
      <c r="O14" s="4" t="s">
        <v>32</v>
      </c>
      <c r="P14" s="4" t="s">
        <v>29</v>
      </c>
    </row>
    <row r="15">
      <c r="A15" s="2">
        <v>43733.32245225694</v>
      </c>
      <c r="B15" s="3">
        <v>9.0</v>
      </c>
      <c r="C15" s="4" t="s">
        <v>188</v>
      </c>
      <c r="D15" s="4" t="s">
        <v>127</v>
      </c>
      <c r="E15" s="4" t="s">
        <v>189</v>
      </c>
      <c r="F15" s="4" t="s">
        <v>40</v>
      </c>
      <c r="G15" s="4" t="s">
        <v>20</v>
      </c>
      <c r="H15" s="4" t="s">
        <v>21</v>
      </c>
      <c r="I15" s="4" t="s">
        <v>22</v>
      </c>
      <c r="J15" s="4" t="s">
        <v>23</v>
      </c>
      <c r="K15" s="4" t="s">
        <v>53</v>
      </c>
      <c r="L15" s="4" t="s">
        <v>25</v>
      </c>
      <c r="M15" s="4" t="s">
        <v>26</v>
      </c>
      <c r="N15" s="4" t="s">
        <v>27</v>
      </c>
      <c r="O15" s="4" t="s">
        <v>32</v>
      </c>
      <c r="P15" s="4" t="s">
        <v>29</v>
      </c>
    </row>
    <row r="16">
      <c r="A16" s="2">
        <v>43733.32262377314</v>
      </c>
      <c r="B16" s="3">
        <v>5.0</v>
      </c>
      <c r="C16" s="4" t="s">
        <v>190</v>
      </c>
      <c r="D16" s="4" t="s">
        <v>127</v>
      </c>
      <c r="E16" s="4" t="s">
        <v>191</v>
      </c>
      <c r="F16" s="4" t="s">
        <v>40</v>
      </c>
      <c r="G16" s="4" t="s">
        <v>25</v>
      </c>
      <c r="H16" s="4" t="s">
        <v>21</v>
      </c>
      <c r="I16" s="4" t="s">
        <v>22</v>
      </c>
      <c r="J16" s="4" t="s">
        <v>23</v>
      </c>
      <c r="K16" s="4" t="s">
        <v>56</v>
      </c>
      <c r="L16" s="4" t="s">
        <v>22</v>
      </c>
      <c r="M16" s="4" t="s">
        <v>48</v>
      </c>
      <c r="N16" s="4" t="s">
        <v>27</v>
      </c>
      <c r="O16" s="4" t="s">
        <v>28</v>
      </c>
      <c r="P16" s="4" t="s">
        <v>29</v>
      </c>
    </row>
    <row r="17">
      <c r="A17" s="2">
        <v>43733.322815810185</v>
      </c>
      <c r="B17" s="3">
        <v>7.0</v>
      </c>
      <c r="C17" s="4" t="s">
        <v>192</v>
      </c>
      <c r="D17" s="4" t="s">
        <v>127</v>
      </c>
      <c r="E17" s="4" t="s">
        <v>193</v>
      </c>
      <c r="F17" s="4" t="s">
        <v>40</v>
      </c>
      <c r="G17" s="4" t="s">
        <v>20</v>
      </c>
      <c r="H17" s="4" t="s">
        <v>21</v>
      </c>
      <c r="I17" s="4" t="s">
        <v>22</v>
      </c>
      <c r="J17" s="4" t="s">
        <v>22</v>
      </c>
      <c r="K17" s="4" t="s">
        <v>24</v>
      </c>
      <c r="L17" s="4" t="s">
        <v>25</v>
      </c>
      <c r="M17" s="4" t="s">
        <v>48</v>
      </c>
      <c r="N17" s="4" t="s">
        <v>37</v>
      </c>
      <c r="O17" s="4" t="s">
        <v>32</v>
      </c>
      <c r="P17" s="4" t="s">
        <v>29</v>
      </c>
    </row>
    <row r="18">
      <c r="A18" s="2">
        <v>43733.32338371528</v>
      </c>
      <c r="B18" s="3">
        <v>6.0</v>
      </c>
      <c r="C18" s="4" t="s">
        <v>196</v>
      </c>
      <c r="D18" s="4" t="s">
        <v>127</v>
      </c>
      <c r="E18" s="4" t="s">
        <v>197</v>
      </c>
      <c r="F18" s="4" t="s">
        <v>40</v>
      </c>
      <c r="G18" s="4" t="s">
        <v>20</v>
      </c>
      <c r="H18" s="4" t="s">
        <v>21</v>
      </c>
      <c r="I18" s="4" t="s">
        <v>22</v>
      </c>
      <c r="J18" s="4" t="s">
        <v>25</v>
      </c>
      <c r="K18" s="4" t="s">
        <v>23</v>
      </c>
      <c r="L18" s="4" t="s">
        <v>25</v>
      </c>
      <c r="M18" s="4" t="s">
        <v>48</v>
      </c>
      <c r="N18" s="4" t="s">
        <v>27</v>
      </c>
      <c r="O18" s="4" t="s">
        <v>57</v>
      </c>
      <c r="P18" s="4" t="s">
        <v>29</v>
      </c>
    </row>
    <row r="19">
      <c r="A19" s="4" t="s">
        <v>205</v>
      </c>
      <c r="B19" s="5">
        <f>AVERAGE(B2:B18)</f>
        <v>7.941176471</v>
      </c>
      <c r="N19" s="1">
        <f>countif(N2:N18,"Balão volumétrico")/16</f>
        <v>0.625</v>
      </c>
    </row>
    <row r="20">
      <c r="A20" s="4" t="s">
        <v>206</v>
      </c>
      <c r="B20" s="1">
        <f>STDEV(B2:B18)</f>
        <v>1.886484437</v>
      </c>
    </row>
    <row r="21">
      <c r="A21" s="4" t="s">
        <v>207</v>
      </c>
      <c r="B21" s="5">
        <f>MIN(B2:B18)</f>
        <v>5</v>
      </c>
    </row>
    <row r="22">
      <c r="A22" s="4" t="s">
        <v>208</v>
      </c>
      <c r="B22" s="1">
        <f>countif(B2:B18,"&lt;6")</f>
        <v>3</v>
      </c>
    </row>
    <row r="23">
      <c r="A23" s="4" t="s">
        <v>209</v>
      </c>
      <c r="B23" s="1">
        <f>countif(B2:B18,"&gt;=8")</f>
        <v>11</v>
      </c>
    </row>
    <row r="24">
      <c r="A24" s="4" t="s">
        <v>210</v>
      </c>
      <c r="B24" s="5">
        <f>median(B2:B18)</f>
        <v>9</v>
      </c>
    </row>
    <row r="25">
      <c r="A25" s="4" t="s">
        <v>211</v>
      </c>
      <c r="B25" s="1">
        <f>mode(B2:B18)</f>
        <v>9</v>
      </c>
    </row>
    <row r="28">
      <c r="C28" s="1">
        <f>count(B2:B18)</f>
        <v>17</v>
      </c>
    </row>
    <row r="29">
      <c r="C29" s="1">
        <f>count('Lab Q1'!B2:B21)</f>
        <v>20</v>
      </c>
      <c r="E29" s="6"/>
    </row>
    <row r="30">
      <c r="C30" s="1">
        <f>sum(C28:C29)</f>
        <v>37</v>
      </c>
      <c r="E30" s="6"/>
    </row>
    <row r="31">
      <c r="E31" s="6"/>
    </row>
    <row r="32">
      <c r="E32" s="6"/>
    </row>
    <row r="33">
      <c r="E33" s="6"/>
    </row>
    <row r="34">
      <c r="E34" s="6"/>
    </row>
    <row r="35">
      <c r="E35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4">
      <c r="E44" s="6"/>
    </row>
    <row r="45">
      <c r="E4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4" t="s">
        <v>204</v>
      </c>
    </row>
    <row r="2">
      <c r="A2" s="2">
        <v>43733.31875179398</v>
      </c>
      <c r="B2" s="3">
        <v>6.0</v>
      </c>
      <c r="C2" s="4" t="s">
        <v>130</v>
      </c>
      <c r="D2" s="4" t="s">
        <v>127</v>
      </c>
      <c r="E2" s="4" t="s">
        <v>131</v>
      </c>
      <c r="F2" s="4" t="s">
        <v>19</v>
      </c>
      <c r="G2" s="4" t="s">
        <v>20</v>
      </c>
      <c r="H2" s="4" t="s">
        <v>21</v>
      </c>
      <c r="I2" s="4" t="s">
        <v>37</v>
      </c>
      <c r="J2" s="4" t="s">
        <v>25</v>
      </c>
      <c r="K2" s="4" t="s">
        <v>24</v>
      </c>
      <c r="L2" s="4" t="s">
        <v>25</v>
      </c>
      <c r="M2" s="4" t="s">
        <v>26</v>
      </c>
      <c r="N2" s="4" t="s">
        <v>37</v>
      </c>
      <c r="O2" s="4" t="s">
        <v>77</v>
      </c>
      <c r="P2" s="4" t="s">
        <v>29</v>
      </c>
      <c r="S2" s="4">
        <v>0.0</v>
      </c>
      <c r="T2" s="1">
        <f t="shared" ref="T2:T12" si="1">normdist(S2,$B$22,$B$23,FALSE)</f>
        <v>0.00000581779897</v>
      </c>
      <c r="U2" s="1">
        <f>countif($B$2:$B$21,"=0")</f>
        <v>0</v>
      </c>
    </row>
    <row r="3">
      <c r="A3" s="2">
        <v>43733.31987744213</v>
      </c>
      <c r="B3" s="3">
        <v>8.0</v>
      </c>
      <c r="C3" s="4" t="s">
        <v>136</v>
      </c>
      <c r="D3" s="4" t="s">
        <v>127</v>
      </c>
      <c r="E3" s="4" t="s">
        <v>137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119</v>
      </c>
      <c r="O3" s="4" t="s">
        <v>28</v>
      </c>
      <c r="P3" s="4" t="s">
        <v>29</v>
      </c>
      <c r="S3" s="4">
        <f t="shared" ref="S3:S12" si="2">S2+1</f>
        <v>1</v>
      </c>
      <c r="T3" s="1">
        <f t="shared" si="1"/>
        <v>0.00007546830027</v>
      </c>
      <c r="U3" s="1">
        <f>countif($B$2:$B$21,"=1")</f>
        <v>0</v>
      </c>
    </row>
    <row r="4">
      <c r="A4" s="2">
        <v>43733.31993337963</v>
      </c>
      <c r="B4" s="3">
        <v>6.0</v>
      </c>
      <c r="C4" s="4" t="s">
        <v>140</v>
      </c>
      <c r="D4" s="4" t="s">
        <v>127</v>
      </c>
      <c r="E4" s="4" t="s">
        <v>141</v>
      </c>
      <c r="F4" s="4" t="s">
        <v>19</v>
      </c>
      <c r="G4" s="4" t="s">
        <v>119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20</v>
      </c>
      <c r="M4" s="4" t="s">
        <v>48</v>
      </c>
      <c r="N4" s="4" t="s">
        <v>48</v>
      </c>
      <c r="O4" s="4" t="s">
        <v>32</v>
      </c>
      <c r="P4" s="4" t="s">
        <v>29</v>
      </c>
      <c r="S4" s="4">
        <f t="shared" si="2"/>
        <v>2</v>
      </c>
      <c r="T4" s="1">
        <f t="shared" si="1"/>
        <v>0.0006874678258</v>
      </c>
      <c r="U4" s="1">
        <f>countif($B$2:$B$21,"=2")</f>
        <v>0</v>
      </c>
    </row>
    <row r="5">
      <c r="A5" s="2">
        <v>43733.32037240741</v>
      </c>
      <c r="B5" s="3">
        <v>10.0</v>
      </c>
      <c r="C5" s="4" t="s">
        <v>144</v>
      </c>
      <c r="D5" s="4" t="s">
        <v>127</v>
      </c>
      <c r="E5" s="4" t="s">
        <v>145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32</v>
      </c>
      <c r="P5" s="4" t="s">
        <v>29</v>
      </c>
      <c r="S5" s="4">
        <f t="shared" si="2"/>
        <v>3</v>
      </c>
      <c r="T5" s="1">
        <f t="shared" si="1"/>
        <v>0.004397664938</v>
      </c>
      <c r="U5" s="1">
        <f>countif($B$2:$B$21,"=3")</f>
        <v>0</v>
      </c>
    </row>
    <row r="6">
      <c r="A6" s="2">
        <v>43733.32070763889</v>
      </c>
      <c r="B6" s="3">
        <v>7.0</v>
      </c>
      <c r="C6" s="4" t="s">
        <v>152</v>
      </c>
      <c r="D6" s="4" t="s">
        <v>127</v>
      </c>
      <c r="E6" s="4" t="s">
        <v>153</v>
      </c>
      <c r="F6" s="4" t="s">
        <v>19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56</v>
      </c>
      <c r="L6" s="4" t="s">
        <v>20</v>
      </c>
      <c r="M6" s="4" t="s">
        <v>26</v>
      </c>
      <c r="N6" s="4" t="s">
        <v>48</v>
      </c>
      <c r="O6" s="4" t="s">
        <v>32</v>
      </c>
      <c r="P6" s="4" t="s">
        <v>29</v>
      </c>
      <c r="S6" s="4">
        <f t="shared" si="2"/>
        <v>4</v>
      </c>
      <c r="T6" s="1">
        <f t="shared" si="1"/>
        <v>0.01975485503</v>
      </c>
      <c r="U6" s="1">
        <f>countif($B$2:$B$21,"=4")</f>
        <v>1</v>
      </c>
    </row>
    <row r="7">
      <c r="A7" s="2">
        <v>43733.32076800926</v>
      </c>
      <c r="B7" s="3">
        <v>9.0</v>
      </c>
      <c r="C7" s="4" t="s">
        <v>154</v>
      </c>
      <c r="D7" s="4" t="s">
        <v>127</v>
      </c>
      <c r="E7" s="4" t="s">
        <v>155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24</v>
      </c>
      <c r="L7" s="4" t="s">
        <v>25</v>
      </c>
      <c r="M7" s="4" t="s">
        <v>26</v>
      </c>
      <c r="N7" s="4" t="s">
        <v>48</v>
      </c>
      <c r="O7" s="4" t="s">
        <v>32</v>
      </c>
      <c r="P7" s="4" t="s">
        <v>29</v>
      </c>
      <c r="S7" s="4">
        <f t="shared" si="2"/>
        <v>5</v>
      </c>
      <c r="T7" s="1">
        <f t="shared" si="1"/>
        <v>0.06231713916</v>
      </c>
      <c r="U7" s="1">
        <f>countif($B$2:$B$21,"=5")</f>
        <v>0</v>
      </c>
    </row>
    <row r="8">
      <c r="A8" s="2">
        <v>43733.32078002315</v>
      </c>
      <c r="B8" s="3">
        <v>8.0</v>
      </c>
      <c r="C8" s="4" t="s">
        <v>156</v>
      </c>
      <c r="D8" s="4" t="s">
        <v>127</v>
      </c>
      <c r="E8" s="4" t="s">
        <v>157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22</v>
      </c>
      <c r="M8" s="4" t="s">
        <v>26</v>
      </c>
      <c r="N8" s="4" t="s">
        <v>27</v>
      </c>
      <c r="O8" s="4" t="s">
        <v>28</v>
      </c>
      <c r="P8" s="4" t="s">
        <v>29</v>
      </c>
      <c r="S8" s="4">
        <f t="shared" si="2"/>
        <v>6</v>
      </c>
      <c r="T8" s="1">
        <f t="shared" si="1"/>
        <v>0.1380457749</v>
      </c>
      <c r="U8" s="1">
        <f>countif($B$2:$B$21,"=6")</f>
        <v>5</v>
      </c>
    </row>
    <row r="9">
      <c r="A9" s="2">
        <v>43733.32079111111</v>
      </c>
      <c r="B9" s="3">
        <v>8.0</v>
      </c>
      <c r="C9" s="4" t="s">
        <v>158</v>
      </c>
      <c r="D9" s="4" t="s">
        <v>127</v>
      </c>
      <c r="E9" s="4" t="s">
        <v>159</v>
      </c>
      <c r="F9" s="4" t="s">
        <v>19</v>
      </c>
      <c r="G9" s="4" t="s">
        <v>20</v>
      </c>
      <c r="H9" s="4" t="s">
        <v>21</v>
      </c>
      <c r="I9" s="4" t="s">
        <v>22</v>
      </c>
      <c r="J9" s="4" t="s">
        <v>23</v>
      </c>
      <c r="K9" s="4" t="s">
        <v>24</v>
      </c>
      <c r="L9" s="4" t="s">
        <v>22</v>
      </c>
      <c r="M9" s="4" t="s">
        <v>26</v>
      </c>
      <c r="N9" s="4" t="s">
        <v>27</v>
      </c>
      <c r="O9" s="4" t="s">
        <v>28</v>
      </c>
      <c r="P9" s="4" t="s">
        <v>29</v>
      </c>
      <c r="S9" s="4">
        <f t="shared" si="2"/>
        <v>7</v>
      </c>
      <c r="T9" s="1">
        <f t="shared" si="1"/>
        <v>0.2147438231</v>
      </c>
      <c r="U9" s="1">
        <f>countif($B$2:$B$21,"=7")</f>
        <v>1</v>
      </c>
    </row>
    <row r="10">
      <c r="A10" s="2">
        <v>43733.32079165509</v>
      </c>
      <c r="B10" s="3">
        <v>8.0</v>
      </c>
      <c r="C10" s="4" t="s">
        <v>160</v>
      </c>
      <c r="D10" s="4" t="s">
        <v>127</v>
      </c>
      <c r="E10" s="4" t="s">
        <v>161</v>
      </c>
      <c r="F10" s="4" t="s">
        <v>19</v>
      </c>
      <c r="G10" s="4" t="s">
        <v>20</v>
      </c>
      <c r="H10" s="4" t="s">
        <v>21</v>
      </c>
      <c r="I10" s="4" t="s">
        <v>22</v>
      </c>
      <c r="J10" s="4" t="s">
        <v>23</v>
      </c>
      <c r="K10" s="4" t="s">
        <v>24</v>
      </c>
      <c r="L10" s="4" t="s">
        <v>25</v>
      </c>
      <c r="M10" s="4" t="s">
        <v>53</v>
      </c>
      <c r="N10" s="4" t="s">
        <v>27</v>
      </c>
      <c r="O10" s="4" t="s">
        <v>28</v>
      </c>
      <c r="P10" s="4" t="s">
        <v>29</v>
      </c>
      <c r="S10" s="4">
        <f t="shared" si="2"/>
        <v>8</v>
      </c>
      <c r="T10" s="1">
        <f t="shared" si="1"/>
        <v>0.2345849753</v>
      </c>
      <c r="U10" s="1">
        <f>countif($B$2:$B$21,"=8")</f>
        <v>7</v>
      </c>
    </row>
    <row r="11">
      <c r="A11" s="2">
        <v>43733.32094760417</v>
      </c>
      <c r="B11" s="3">
        <v>6.0</v>
      </c>
      <c r="C11" s="4" t="s">
        <v>164</v>
      </c>
      <c r="D11" s="4" t="s">
        <v>127</v>
      </c>
      <c r="E11" s="4" t="s">
        <v>165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22</v>
      </c>
      <c r="K11" s="4" t="s">
        <v>24</v>
      </c>
      <c r="L11" s="4" t="s">
        <v>119</v>
      </c>
      <c r="M11" s="4" t="s">
        <v>37</v>
      </c>
      <c r="N11" s="4" t="s">
        <v>48</v>
      </c>
      <c r="O11" s="4" t="s">
        <v>32</v>
      </c>
      <c r="P11" s="4" t="s">
        <v>29</v>
      </c>
      <c r="S11" s="4">
        <f t="shared" si="2"/>
        <v>9</v>
      </c>
      <c r="T11" s="1">
        <f t="shared" si="1"/>
        <v>0.1799540627</v>
      </c>
      <c r="U11" s="1">
        <f>countif($B$2:$B$21,"=9")</f>
        <v>2</v>
      </c>
    </row>
    <row r="12">
      <c r="A12" s="2">
        <v>43733.32112969908</v>
      </c>
      <c r="B12" s="3">
        <v>8.0</v>
      </c>
      <c r="C12" s="4" t="s">
        <v>166</v>
      </c>
      <c r="D12" s="4" t="s">
        <v>127</v>
      </c>
      <c r="E12" s="4" t="s">
        <v>167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22</v>
      </c>
      <c r="M12" s="4" t="s">
        <v>47</v>
      </c>
      <c r="N12" s="4" t="s">
        <v>27</v>
      </c>
      <c r="O12" s="4" t="s">
        <v>32</v>
      </c>
      <c r="P12" s="4" t="s">
        <v>29</v>
      </c>
      <c r="S12" s="4">
        <f t="shared" si="2"/>
        <v>10</v>
      </c>
      <c r="T12" s="1">
        <f t="shared" si="1"/>
        <v>0.09694045849</v>
      </c>
      <c r="U12" s="1">
        <f>countif($B$2:$B$21,"=10")</f>
        <v>4</v>
      </c>
    </row>
    <row r="13">
      <c r="A13" s="2">
        <v>43733.32127273148</v>
      </c>
      <c r="B13" s="3">
        <v>8.0</v>
      </c>
      <c r="C13" s="4" t="s">
        <v>168</v>
      </c>
      <c r="D13" s="4" t="s">
        <v>127</v>
      </c>
      <c r="E13" s="4" t="s">
        <v>169</v>
      </c>
      <c r="F13" s="4" t="s">
        <v>19</v>
      </c>
      <c r="G13" s="4" t="s">
        <v>20</v>
      </c>
      <c r="H13" s="4" t="s">
        <v>21</v>
      </c>
      <c r="I13" s="4" t="s">
        <v>22</v>
      </c>
      <c r="J13" s="4" t="s">
        <v>23</v>
      </c>
      <c r="K13" s="4" t="s">
        <v>24</v>
      </c>
      <c r="L13" s="4" t="s">
        <v>20</v>
      </c>
      <c r="M13" s="4" t="s">
        <v>26</v>
      </c>
      <c r="N13" s="4" t="s">
        <v>27</v>
      </c>
      <c r="O13" s="4" t="s">
        <v>28</v>
      </c>
      <c r="P13" s="4" t="s">
        <v>29</v>
      </c>
    </row>
    <row r="14">
      <c r="A14" s="2">
        <v>43733.321504259264</v>
      </c>
      <c r="B14" s="3">
        <v>10.0</v>
      </c>
      <c r="C14" s="4" t="s">
        <v>172</v>
      </c>
      <c r="D14" s="4" t="s">
        <v>127</v>
      </c>
      <c r="E14" s="4" t="s">
        <v>173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  <c r="N14" s="4" t="s">
        <v>27</v>
      </c>
      <c r="O14" s="4" t="s">
        <v>32</v>
      </c>
      <c r="P14" s="4" t="s">
        <v>29</v>
      </c>
    </row>
    <row r="15">
      <c r="A15" s="2">
        <v>43733.32159260417</v>
      </c>
      <c r="B15" s="3">
        <v>10.0</v>
      </c>
      <c r="C15" s="4" t="s">
        <v>176</v>
      </c>
      <c r="D15" s="4" t="s">
        <v>127</v>
      </c>
      <c r="E15" s="4" t="s">
        <v>177</v>
      </c>
      <c r="F15" s="4" t="s">
        <v>19</v>
      </c>
      <c r="G15" s="4" t="s">
        <v>20</v>
      </c>
      <c r="H15" s="4" t="s">
        <v>21</v>
      </c>
      <c r="I15" s="4" t="s">
        <v>22</v>
      </c>
      <c r="J15" s="4" t="s">
        <v>23</v>
      </c>
      <c r="K15" s="4" t="s">
        <v>24</v>
      </c>
      <c r="L15" s="4" t="s">
        <v>25</v>
      </c>
      <c r="M15" s="4" t="s">
        <v>26</v>
      </c>
      <c r="N15" s="4" t="s">
        <v>27</v>
      </c>
      <c r="O15" s="4" t="s">
        <v>32</v>
      </c>
      <c r="P15" s="4" t="s">
        <v>29</v>
      </c>
    </row>
    <row r="16">
      <c r="A16" s="2">
        <v>43733.32159605324</v>
      </c>
      <c r="B16" s="3">
        <v>9.0</v>
      </c>
      <c r="C16" s="4" t="s">
        <v>178</v>
      </c>
      <c r="D16" s="4" t="s">
        <v>127</v>
      </c>
      <c r="E16" s="4" t="s">
        <v>179</v>
      </c>
      <c r="F16" s="4" t="s">
        <v>19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53</v>
      </c>
      <c r="O16" s="4" t="s">
        <v>32</v>
      </c>
      <c r="P16" s="4" t="s">
        <v>29</v>
      </c>
    </row>
    <row r="17">
      <c r="A17" s="2">
        <v>43733.322304560184</v>
      </c>
      <c r="B17" s="3">
        <v>10.0</v>
      </c>
      <c r="C17" s="4" t="s">
        <v>186</v>
      </c>
      <c r="D17" s="4" t="s">
        <v>127</v>
      </c>
      <c r="E17" s="4" t="s">
        <v>187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O17" s="4" t="s">
        <v>32</v>
      </c>
      <c r="P17" s="4" t="s">
        <v>29</v>
      </c>
    </row>
    <row r="18">
      <c r="A18" s="2">
        <v>43733.3229124537</v>
      </c>
      <c r="B18" s="3">
        <v>6.0</v>
      </c>
      <c r="C18" s="4" t="s">
        <v>194</v>
      </c>
      <c r="D18" s="4" t="s">
        <v>127</v>
      </c>
      <c r="E18" s="4" t="s">
        <v>195</v>
      </c>
      <c r="F18" s="4" t="s">
        <v>19</v>
      </c>
      <c r="G18" s="4" t="s">
        <v>20</v>
      </c>
      <c r="H18" s="4" t="s">
        <v>21</v>
      </c>
      <c r="I18" s="4" t="s">
        <v>22</v>
      </c>
      <c r="J18" s="4" t="s">
        <v>23</v>
      </c>
      <c r="K18" s="4" t="s">
        <v>48</v>
      </c>
      <c r="L18" s="4" t="s">
        <v>20</v>
      </c>
      <c r="M18" s="4" t="s">
        <v>26</v>
      </c>
      <c r="N18" s="4" t="s">
        <v>53</v>
      </c>
      <c r="O18" s="4" t="s">
        <v>53</v>
      </c>
      <c r="P18" s="4" t="s">
        <v>29</v>
      </c>
    </row>
    <row r="19">
      <c r="A19" s="2">
        <v>43733.32361738426</v>
      </c>
      <c r="B19" s="3">
        <v>6.0</v>
      </c>
      <c r="C19" s="4" t="s">
        <v>198</v>
      </c>
      <c r="D19" s="4" t="s">
        <v>127</v>
      </c>
      <c r="E19" s="4" t="s">
        <v>199</v>
      </c>
      <c r="F19" s="4" t="s">
        <v>19</v>
      </c>
      <c r="G19" s="4" t="s">
        <v>20</v>
      </c>
      <c r="H19" s="4" t="s">
        <v>21</v>
      </c>
      <c r="I19" s="4" t="s">
        <v>22</v>
      </c>
      <c r="J19" s="4" t="s">
        <v>22</v>
      </c>
      <c r="K19" s="4" t="s">
        <v>24</v>
      </c>
      <c r="L19" s="4" t="s">
        <v>20</v>
      </c>
      <c r="M19" s="4" t="s">
        <v>26</v>
      </c>
      <c r="N19" s="4" t="s">
        <v>37</v>
      </c>
      <c r="O19" s="4" t="s">
        <v>28</v>
      </c>
      <c r="P19" s="4" t="s">
        <v>29</v>
      </c>
    </row>
    <row r="20">
      <c r="A20" s="2">
        <v>43733.32420862268</v>
      </c>
      <c r="B20" s="3">
        <v>8.0</v>
      </c>
      <c r="C20" s="4" t="s">
        <v>200</v>
      </c>
      <c r="D20" s="4" t="s">
        <v>127</v>
      </c>
      <c r="E20" s="4" t="s">
        <v>201</v>
      </c>
      <c r="F20" s="4" t="s">
        <v>19</v>
      </c>
      <c r="G20" s="4" t="s">
        <v>20</v>
      </c>
      <c r="H20" s="4" t="s">
        <v>21</v>
      </c>
      <c r="I20" s="4" t="s">
        <v>22</v>
      </c>
      <c r="J20" s="4" t="s">
        <v>23</v>
      </c>
      <c r="K20" s="4" t="s">
        <v>24</v>
      </c>
      <c r="L20" s="4" t="s">
        <v>25</v>
      </c>
      <c r="M20" s="4" t="s">
        <v>26</v>
      </c>
      <c r="N20" s="4" t="s">
        <v>48</v>
      </c>
      <c r="O20" s="4" t="s">
        <v>28</v>
      </c>
      <c r="P20" s="4" t="s">
        <v>29</v>
      </c>
    </row>
    <row r="21">
      <c r="A21" s="2">
        <v>43733.32462060185</v>
      </c>
      <c r="B21" s="3">
        <v>4.0</v>
      </c>
      <c r="C21" s="4" t="s">
        <v>202</v>
      </c>
      <c r="D21" s="4" t="s">
        <v>127</v>
      </c>
      <c r="E21" s="4" t="s">
        <v>203</v>
      </c>
      <c r="F21" s="4" t="s">
        <v>19</v>
      </c>
      <c r="G21" s="4" t="s">
        <v>21</v>
      </c>
      <c r="H21" s="4" t="s">
        <v>26</v>
      </c>
      <c r="I21" s="4" t="s">
        <v>21</v>
      </c>
      <c r="J21" s="4" t="s">
        <v>22</v>
      </c>
      <c r="K21" s="4" t="s">
        <v>23</v>
      </c>
      <c r="L21" s="4" t="s">
        <v>25</v>
      </c>
      <c r="M21" s="4" t="s">
        <v>48</v>
      </c>
      <c r="N21" s="4" t="s">
        <v>27</v>
      </c>
      <c r="O21" s="4" t="s">
        <v>32</v>
      </c>
      <c r="P21" s="4" t="s">
        <v>29</v>
      </c>
    </row>
    <row r="22">
      <c r="A22" s="4" t="s">
        <v>205</v>
      </c>
      <c r="B22" s="5">
        <f>AVERAGE(B2:B21)</f>
        <v>7.75</v>
      </c>
      <c r="N22" s="7">
        <f>countif(N2:N21,"Balão volumétrico")/19</f>
        <v>0.5263157895</v>
      </c>
    </row>
    <row r="23">
      <c r="A23" s="4" t="s">
        <v>206</v>
      </c>
      <c r="B23" s="1">
        <f>stdev(B2:B21)</f>
        <v>1.681947493</v>
      </c>
    </row>
    <row r="24">
      <c r="A24" s="4" t="s">
        <v>207</v>
      </c>
      <c r="B24" s="5">
        <f>MIN(B2:B21)</f>
        <v>4</v>
      </c>
    </row>
    <row r="25">
      <c r="A25" s="4" t="s">
        <v>208</v>
      </c>
      <c r="B25" s="1">
        <f>countif(B2:B21,"&lt;6")</f>
        <v>1</v>
      </c>
    </row>
    <row r="26">
      <c r="A26" s="4" t="s">
        <v>209</v>
      </c>
      <c r="B26" s="1">
        <f>countif(B2:B21,"&gt;=8")</f>
        <v>13</v>
      </c>
    </row>
    <row r="27">
      <c r="A27" s="4" t="s">
        <v>210</v>
      </c>
      <c r="B27" s="5">
        <f>median(B2:B21)</f>
        <v>8</v>
      </c>
    </row>
    <row r="28">
      <c r="A28" s="4" t="s">
        <v>211</v>
      </c>
      <c r="B28" s="1">
        <f>mode(B2:B21)</f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86"/>
    <col customWidth="1" min="6" max="6" width="33.29"/>
    <col customWidth="1" min="14" max="14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4" t="s">
        <v>204</v>
      </c>
    </row>
    <row r="2">
      <c r="A2" s="2">
        <v>43733.355985393515</v>
      </c>
      <c r="B2" s="3">
        <v>10.0</v>
      </c>
      <c r="C2" s="4" t="s">
        <v>38</v>
      </c>
      <c r="D2" s="4" t="s">
        <v>17</v>
      </c>
      <c r="E2" s="4" t="s">
        <v>39</v>
      </c>
      <c r="F2" s="4" t="s">
        <v>40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32</v>
      </c>
      <c r="P2" s="4" t="s">
        <v>29</v>
      </c>
      <c r="S2" s="4">
        <v>0.0</v>
      </c>
      <c r="T2" s="1">
        <f t="shared" ref="T2:T12" si="1">NORMDIST(S2,$B$23,$B$24,false)</f>
        <v>0.000003936248407</v>
      </c>
      <c r="U2" s="1">
        <f>countif($B$2:$B$22,"=0")</f>
        <v>0</v>
      </c>
    </row>
    <row r="3">
      <c r="A3" s="2">
        <v>43733.35609394676</v>
      </c>
      <c r="B3" s="3">
        <v>6.0</v>
      </c>
      <c r="C3" s="4" t="s">
        <v>45</v>
      </c>
      <c r="D3" s="4" t="s">
        <v>17</v>
      </c>
      <c r="E3" s="4" t="s">
        <v>46</v>
      </c>
      <c r="F3" s="4" t="s">
        <v>40</v>
      </c>
      <c r="G3" s="4" t="s">
        <v>25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22</v>
      </c>
      <c r="M3" s="4" t="s">
        <v>47</v>
      </c>
      <c r="N3" s="4" t="s">
        <v>48</v>
      </c>
      <c r="O3" s="4" t="s">
        <v>32</v>
      </c>
      <c r="P3" s="4" t="s">
        <v>29</v>
      </c>
      <c r="S3" s="4">
        <f t="shared" ref="S3:S12" si="2">S2+1</f>
        <v>1</v>
      </c>
      <c r="T3" s="1">
        <f t="shared" si="1"/>
        <v>0.00005094821231</v>
      </c>
      <c r="U3" s="1">
        <f>countif($B$2:$B$22,"=1")</f>
        <v>0</v>
      </c>
    </row>
    <row r="4">
      <c r="A4" s="2">
        <v>43733.35640074074</v>
      </c>
      <c r="B4" s="3">
        <v>10.0</v>
      </c>
      <c r="C4" s="4" t="s">
        <v>49</v>
      </c>
      <c r="D4" s="4" t="s">
        <v>17</v>
      </c>
      <c r="E4" s="4" t="s">
        <v>50</v>
      </c>
      <c r="F4" s="4" t="s">
        <v>40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27</v>
      </c>
      <c r="O4" s="4" t="s">
        <v>32</v>
      </c>
      <c r="P4" s="4" t="s">
        <v>29</v>
      </c>
      <c r="S4" s="4">
        <f t="shared" si="2"/>
        <v>2</v>
      </c>
      <c r="T4" s="1">
        <f t="shared" si="1"/>
        <v>0.0004697188805</v>
      </c>
      <c r="U4" s="1">
        <f>countif($B$2:$B$22,"=2")</f>
        <v>0</v>
      </c>
    </row>
    <row r="5">
      <c r="A5" s="2">
        <v>43733.35659872685</v>
      </c>
      <c r="B5" s="3">
        <v>5.0</v>
      </c>
      <c r="C5" s="4" t="s">
        <v>54</v>
      </c>
      <c r="D5" s="4" t="s">
        <v>17</v>
      </c>
      <c r="E5" s="4" t="s">
        <v>55</v>
      </c>
      <c r="F5" s="4" t="s">
        <v>40</v>
      </c>
      <c r="G5" s="4" t="s">
        <v>21</v>
      </c>
      <c r="H5" s="4" t="s">
        <v>21</v>
      </c>
      <c r="I5" s="4" t="s">
        <v>22</v>
      </c>
      <c r="J5" s="4" t="s">
        <v>23</v>
      </c>
      <c r="K5" s="4" t="s">
        <v>56</v>
      </c>
      <c r="L5" s="4" t="s">
        <v>25</v>
      </c>
      <c r="M5" s="4" t="s">
        <v>37</v>
      </c>
      <c r="N5" s="4" t="s">
        <v>27</v>
      </c>
      <c r="O5" s="4" t="s">
        <v>57</v>
      </c>
      <c r="P5" s="4" t="s">
        <v>58</v>
      </c>
      <c r="S5" s="4">
        <f t="shared" si="2"/>
        <v>3</v>
      </c>
      <c r="T5" s="1">
        <f t="shared" si="1"/>
        <v>0.003084677031</v>
      </c>
      <c r="U5" s="1">
        <f>countif($B$2:$B$22,"=3")</f>
        <v>0</v>
      </c>
    </row>
    <row r="6">
      <c r="A6" s="2">
        <v>43733.356905196764</v>
      </c>
      <c r="B6" s="3">
        <v>10.0</v>
      </c>
      <c r="C6" s="4" t="s">
        <v>65</v>
      </c>
      <c r="D6" s="4" t="s">
        <v>17</v>
      </c>
      <c r="E6" s="4" t="s">
        <v>66</v>
      </c>
      <c r="F6" s="4" t="s">
        <v>40</v>
      </c>
      <c r="G6" s="4" t="s">
        <v>20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32</v>
      </c>
      <c r="P6" s="4" t="s">
        <v>29</v>
      </c>
      <c r="S6" s="4">
        <f t="shared" si="2"/>
        <v>4</v>
      </c>
      <c r="T6" s="1">
        <f t="shared" si="1"/>
        <v>0.01442925795</v>
      </c>
      <c r="U6" s="1">
        <f>countif($B$2:$B$22,"=4")</f>
        <v>0</v>
      </c>
    </row>
    <row r="7">
      <c r="A7" s="2">
        <v>43733.35702545139</v>
      </c>
      <c r="B7" s="3">
        <v>8.0</v>
      </c>
      <c r="C7" s="4" t="s">
        <v>69</v>
      </c>
      <c r="D7" s="4" t="s">
        <v>17</v>
      </c>
      <c r="E7" s="4" t="s">
        <v>70</v>
      </c>
      <c r="F7" s="4" t="s">
        <v>40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24</v>
      </c>
      <c r="L7" s="4" t="s">
        <v>22</v>
      </c>
      <c r="M7" s="4" t="s">
        <v>26</v>
      </c>
      <c r="N7" s="4" t="s">
        <v>48</v>
      </c>
      <c r="O7" s="4" t="s">
        <v>32</v>
      </c>
      <c r="P7" s="4" t="s">
        <v>29</v>
      </c>
      <c r="S7" s="4">
        <f t="shared" si="2"/>
        <v>5</v>
      </c>
      <c r="T7" s="1">
        <f t="shared" si="1"/>
        <v>0.048077393</v>
      </c>
      <c r="U7" s="1">
        <f>countif($B$2:$B$22,"=5")</f>
        <v>3</v>
      </c>
    </row>
    <row r="8">
      <c r="A8" s="2">
        <v>43733.35721832176</v>
      </c>
      <c r="B8" s="3">
        <v>5.0</v>
      </c>
      <c r="C8" s="4" t="s">
        <v>73</v>
      </c>
      <c r="D8" s="4" t="s">
        <v>17</v>
      </c>
      <c r="E8" s="4" t="s">
        <v>74</v>
      </c>
      <c r="F8" s="4" t="s">
        <v>40</v>
      </c>
      <c r="G8" s="4" t="s">
        <v>20</v>
      </c>
      <c r="H8" s="4" t="s">
        <v>21</v>
      </c>
      <c r="I8" s="4" t="s">
        <v>22</v>
      </c>
      <c r="J8" s="4" t="s">
        <v>22</v>
      </c>
      <c r="K8" s="4" t="s">
        <v>24</v>
      </c>
      <c r="L8" s="4" t="s">
        <v>20</v>
      </c>
      <c r="M8" s="4" t="s">
        <v>37</v>
      </c>
      <c r="N8" s="4" t="s">
        <v>37</v>
      </c>
      <c r="O8" s="4" t="s">
        <v>28</v>
      </c>
      <c r="P8" s="4" t="s">
        <v>29</v>
      </c>
      <c r="S8" s="4">
        <f t="shared" si="2"/>
        <v>6</v>
      </c>
      <c r="T8" s="1">
        <f t="shared" si="1"/>
        <v>0.1141038867</v>
      </c>
      <c r="U8" s="1">
        <f>countif($B$2:$B$22,"=6")</f>
        <v>2</v>
      </c>
    </row>
    <row r="9">
      <c r="A9" s="2">
        <v>43733.35751224537</v>
      </c>
      <c r="B9" s="3">
        <v>8.0</v>
      </c>
      <c r="C9" s="4" t="s">
        <v>78</v>
      </c>
      <c r="D9" s="4" t="s">
        <v>17</v>
      </c>
      <c r="E9" s="4" t="s">
        <v>79</v>
      </c>
      <c r="F9" s="4" t="s">
        <v>40</v>
      </c>
      <c r="G9" s="4" t="s">
        <v>20</v>
      </c>
      <c r="H9" s="4" t="s">
        <v>21</v>
      </c>
      <c r="I9" s="4" t="s">
        <v>22</v>
      </c>
      <c r="J9" s="4" t="s">
        <v>23</v>
      </c>
      <c r="K9" s="4" t="s">
        <v>56</v>
      </c>
      <c r="L9" s="4" t="s">
        <v>25</v>
      </c>
      <c r="M9" s="4" t="s">
        <v>26</v>
      </c>
      <c r="N9" s="4" t="s">
        <v>48</v>
      </c>
      <c r="O9" s="4" t="s">
        <v>32</v>
      </c>
      <c r="P9" s="4" t="s">
        <v>29</v>
      </c>
      <c r="S9" s="4">
        <f t="shared" si="2"/>
        <v>7</v>
      </c>
      <c r="T9" s="1">
        <f t="shared" si="1"/>
        <v>0.1928957154</v>
      </c>
      <c r="U9" s="1">
        <f>countif($B$2:$B$22,"=7")</f>
        <v>1</v>
      </c>
    </row>
    <row r="10">
      <c r="A10" s="2">
        <v>43733.357960821755</v>
      </c>
      <c r="B10" s="3">
        <v>9.0</v>
      </c>
      <c r="C10" s="4" t="s">
        <v>84</v>
      </c>
      <c r="D10" s="4" t="s">
        <v>17</v>
      </c>
      <c r="E10" s="4" t="s">
        <v>85</v>
      </c>
      <c r="F10" s="4" t="s">
        <v>40</v>
      </c>
      <c r="G10" s="4" t="s">
        <v>20</v>
      </c>
      <c r="H10" s="4" t="s">
        <v>21</v>
      </c>
      <c r="I10" s="4" t="s">
        <v>22</v>
      </c>
      <c r="J10" s="4" t="s">
        <v>23</v>
      </c>
      <c r="K10" s="4" t="s">
        <v>24</v>
      </c>
      <c r="L10" s="4" t="s">
        <v>25</v>
      </c>
      <c r="M10" s="4" t="s">
        <v>47</v>
      </c>
      <c r="N10" s="4" t="s">
        <v>27</v>
      </c>
      <c r="O10" s="4" t="s">
        <v>32</v>
      </c>
      <c r="P10" s="4" t="s">
        <v>29</v>
      </c>
      <c r="S10" s="4">
        <f t="shared" si="2"/>
        <v>8</v>
      </c>
      <c r="T10" s="1">
        <f t="shared" si="1"/>
        <v>0.232277605</v>
      </c>
      <c r="U10" s="1">
        <f>countif($B$2:$B$22,"=8")</f>
        <v>4</v>
      </c>
    </row>
    <row r="11">
      <c r="A11" s="2">
        <v>43733.35826487269</v>
      </c>
      <c r="B11" s="3">
        <v>9.0</v>
      </c>
      <c r="C11" s="4" t="s">
        <v>88</v>
      </c>
      <c r="D11" s="4" t="s">
        <v>17</v>
      </c>
      <c r="E11" s="4" t="s">
        <v>89</v>
      </c>
      <c r="F11" s="4" t="s">
        <v>40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  <c r="N11" s="4" t="s">
        <v>37</v>
      </c>
      <c r="O11" s="4" t="s">
        <v>32</v>
      </c>
      <c r="P11" s="4" t="s">
        <v>29</v>
      </c>
      <c r="S11" s="4">
        <f t="shared" si="2"/>
        <v>9</v>
      </c>
      <c r="T11" s="1">
        <f t="shared" si="1"/>
        <v>0.1992299899</v>
      </c>
      <c r="U11" s="1">
        <f>countif($B$2:$B$22,"=9")</f>
        <v>7</v>
      </c>
    </row>
    <row r="12">
      <c r="A12" s="2">
        <v>43733.35841944444</v>
      </c>
      <c r="B12" s="3">
        <v>9.0</v>
      </c>
      <c r="C12" s="4" t="s">
        <v>92</v>
      </c>
      <c r="D12" s="4" t="s">
        <v>17</v>
      </c>
      <c r="E12" s="4" t="s">
        <v>93</v>
      </c>
      <c r="F12" s="4" t="s">
        <v>40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25</v>
      </c>
      <c r="M12" s="4" t="s">
        <v>26</v>
      </c>
      <c r="N12" s="4" t="s">
        <v>27</v>
      </c>
      <c r="O12" s="4" t="s">
        <v>28</v>
      </c>
      <c r="P12" s="4" t="s">
        <v>29</v>
      </c>
      <c r="S12" s="4">
        <f t="shared" si="2"/>
        <v>10</v>
      </c>
      <c r="T12" s="1">
        <f t="shared" si="1"/>
        <v>0.121720773</v>
      </c>
      <c r="U12" s="1">
        <f>countif($B$2:$B$22,"=10")</f>
        <v>4</v>
      </c>
    </row>
    <row r="13">
      <c r="A13" s="2">
        <v>43733.3585097801</v>
      </c>
      <c r="B13" s="3">
        <v>9.0</v>
      </c>
      <c r="C13" s="4" t="s">
        <v>94</v>
      </c>
      <c r="D13" s="4" t="s">
        <v>17</v>
      </c>
      <c r="E13" s="4" t="s">
        <v>95</v>
      </c>
      <c r="F13" s="4" t="s">
        <v>40</v>
      </c>
      <c r="G13" s="4" t="s">
        <v>20</v>
      </c>
      <c r="H13" s="4" t="s">
        <v>21</v>
      </c>
      <c r="I13" s="4" t="s">
        <v>37</v>
      </c>
      <c r="J13" s="4" t="s">
        <v>23</v>
      </c>
      <c r="K13" s="4" t="s">
        <v>24</v>
      </c>
      <c r="L13" s="4" t="s">
        <v>25</v>
      </c>
      <c r="M13" s="4" t="s">
        <v>26</v>
      </c>
      <c r="N13" s="4" t="s">
        <v>27</v>
      </c>
      <c r="O13" s="4" t="s">
        <v>32</v>
      </c>
      <c r="P13" s="4" t="s">
        <v>29</v>
      </c>
    </row>
    <row r="14">
      <c r="A14" s="2">
        <v>43733.358662349536</v>
      </c>
      <c r="B14" s="3">
        <v>10.0</v>
      </c>
      <c r="C14" s="4" t="s">
        <v>96</v>
      </c>
      <c r="D14" s="4" t="s">
        <v>17</v>
      </c>
      <c r="E14" s="4" t="s">
        <v>97</v>
      </c>
      <c r="F14" s="4" t="s">
        <v>40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25</v>
      </c>
      <c r="M14" s="4" t="s">
        <v>26</v>
      </c>
      <c r="N14" s="4" t="s">
        <v>27</v>
      </c>
      <c r="O14" s="4" t="s">
        <v>32</v>
      </c>
      <c r="P14" s="4" t="s">
        <v>29</v>
      </c>
    </row>
    <row r="15">
      <c r="A15" s="2">
        <v>43733.35871564815</v>
      </c>
      <c r="B15" s="3">
        <v>9.0</v>
      </c>
      <c r="C15" s="4" t="s">
        <v>98</v>
      </c>
      <c r="D15" s="4" t="s">
        <v>17</v>
      </c>
      <c r="E15" s="4" t="s">
        <v>99</v>
      </c>
      <c r="F15" s="4" t="s">
        <v>40</v>
      </c>
      <c r="G15" s="4" t="s">
        <v>20</v>
      </c>
      <c r="H15" s="4" t="s">
        <v>21</v>
      </c>
      <c r="I15" s="4" t="s">
        <v>22</v>
      </c>
      <c r="J15" s="4" t="s">
        <v>23</v>
      </c>
      <c r="K15" s="4" t="s">
        <v>24</v>
      </c>
      <c r="L15" s="4" t="s">
        <v>25</v>
      </c>
      <c r="M15" s="4" t="s">
        <v>26</v>
      </c>
      <c r="N15" s="4" t="s">
        <v>37</v>
      </c>
      <c r="O15" s="4" t="s">
        <v>32</v>
      </c>
      <c r="P15" s="4" t="s">
        <v>29</v>
      </c>
    </row>
    <row r="16">
      <c r="A16" s="2">
        <v>43733.358913715274</v>
      </c>
      <c r="B16" s="3">
        <v>7.0</v>
      </c>
      <c r="C16" s="4" t="s">
        <v>100</v>
      </c>
      <c r="D16" s="4" t="s">
        <v>17</v>
      </c>
      <c r="E16" s="4" t="s">
        <v>101</v>
      </c>
      <c r="F16" s="4" t="s">
        <v>40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56</v>
      </c>
      <c r="L16" s="4" t="s">
        <v>25</v>
      </c>
      <c r="M16" s="4" t="s">
        <v>26</v>
      </c>
      <c r="N16" s="4" t="s">
        <v>37</v>
      </c>
      <c r="O16" s="4" t="s">
        <v>28</v>
      </c>
      <c r="P16" s="4" t="s">
        <v>29</v>
      </c>
    </row>
    <row r="17">
      <c r="A17" s="2">
        <v>43733.35938214121</v>
      </c>
      <c r="B17" s="3">
        <v>9.0</v>
      </c>
      <c r="C17" s="4" t="s">
        <v>102</v>
      </c>
      <c r="D17" s="4" t="s">
        <v>17</v>
      </c>
      <c r="E17" s="4" t="s">
        <v>103</v>
      </c>
      <c r="F17" s="4" t="s">
        <v>40</v>
      </c>
      <c r="G17" s="4" t="s">
        <v>20</v>
      </c>
      <c r="H17" s="4" t="s">
        <v>21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48</v>
      </c>
      <c r="O17" s="4" t="s">
        <v>32</v>
      </c>
      <c r="P17" s="4" t="s">
        <v>29</v>
      </c>
    </row>
    <row r="18">
      <c r="A18" s="2">
        <v>43733.36008450232</v>
      </c>
      <c r="B18" s="3">
        <v>8.0</v>
      </c>
      <c r="C18" s="4" t="s">
        <v>106</v>
      </c>
      <c r="D18" s="4" t="s">
        <v>17</v>
      </c>
      <c r="E18" s="4" t="s">
        <v>107</v>
      </c>
      <c r="F18" s="4" t="s">
        <v>40</v>
      </c>
      <c r="G18" s="4" t="s">
        <v>20</v>
      </c>
      <c r="H18" s="4" t="s">
        <v>21</v>
      </c>
      <c r="I18" s="4" t="s">
        <v>37</v>
      </c>
      <c r="J18" s="4" t="s">
        <v>23</v>
      </c>
      <c r="K18" s="4" t="s">
        <v>24</v>
      </c>
      <c r="L18" s="4" t="s">
        <v>25</v>
      </c>
      <c r="M18" s="4" t="s">
        <v>26</v>
      </c>
      <c r="N18" s="4" t="s">
        <v>27</v>
      </c>
      <c r="O18" s="4" t="s">
        <v>77</v>
      </c>
      <c r="P18" s="4" t="s">
        <v>29</v>
      </c>
    </row>
    <row r="19">
      <c r="A19" s="2">
        <v>43733.36075798611</v>
      </c>
      <c r="B19" s="3">
        <v>6.0</v>
      </c>
      <c r="C19" s="4" t="s">
        <v>108</v>
      </c>
      <c r="D19" s="4" t="s">
        <v>17</v>
      </c>
      <c r="E19" s="4" t="s">
        <v>109</v>
      </c>
      <c r="F19" s="4" t="s">
        <v>40</v>
      </c>
      <c r="G19" s="4" t="s">
        <v>20</v>
      </c>
      <c r="H19" s="4" t="s">
        <v>21</v>
      </c>
      <c r="I19" s="4" t="s">
        <v>22</v>
      </c>
      <c r="J19" s="4" t="s">
        <v>23</v>
      </c>
      <c r="K19" s="4" t="s">
        <v>24</v>
      </c>
      <c r="L19" s="4" t="s">
        <v>25</v>
      </c>
      <c r="M19" s="4" t="s">
        <v>37</v>
      </c>
      <c r="N19" s="4" t="s">
        <v>37</v>
      </c>
      <c r="O19" s="4" t="s">
        <v>57</v>
      </c>
      <c r="P19" s="4" t="s">
        <v>110</v>
      </c>
    </row>
    <row r="20">
      <c r="A20" s="2">
        <v>43733.36151428241</v>
      </c>
      <c r="B20" s="3">
        <v>5.0</v>
      </c>
      <c r="C20" s="4" t="s">
        <v>115</v>
      </c>
      <c r="D20" s="4" t="s">
        <v>17</v>
      </c>
      <c r="E20" s="4" t="s">
        <v>116</v>
      </c>
      <c r="F20" s="4" t="s">
        <v>40</v>
      </c>
      <c r="G20" s="4" t="s">
        <v>20</v>
      </c>
      <c r="H20" s="4" t="s">
        <v>21</v>
      </c>
      <c r="I20" s="4" t="s">
        <v>47</v>
      </c>
      <c r="J20" s="4" t="s">
        <v>22</v>
      </c>
      <c r="K20" s="4" t="s">
        <v>23</v>
      </c>
      <c r="L20" s="4" t="s">
        <v>25</v>
      </c>
      <c r="M20" s="4" t="s">
        <v>47</v>
      </c>
      <c r="N20" s="4" t="s">
        <v>27</v>
      </c>
      <c r="O20" s="4" t="s">
        <v>57</v>
      </c>
      <c r="P20" s="4" t="s">
        <v>29</v>
      </c>
    </row>
    <row r="21">
      <c r="A21" s="2">
        <v>43733.36448996528</v>
      </c>
      <c r="B21" s="3">
        <v>8.0</v>
      </c>
      <c r="C21" s="4" t="s">
        <v>120</v>
      </c>
      <c r="D21" s="4" t="s">
        <v>17</v>
      </c>
      <c r="E21" s="4" t="s">
        <v>121</v>
      </c>
      <c r="F21" s="4" t="s">
        <v>40</v>
      </c>
      <c r="G21" s="4" t="s">
        <v>20</v>
      </c>
      <c r="H21" s="4" t="s">
        <v>21</v>
      </c>
      <c r="I21" s="4" t="s">
        <v>22</v>
      </c>
      <c r="J21" s="4" t="s">
        <v>23</v>
      </c>
      <c r="K21" s="4" t="s">
        <v>24</v>
      </c>
      <c r="L21" s="4" t="s">
        <v>25</v>
      </c>
      <c r="M21" s="4" t="s">
        <v>48</v>
      </c>
      <c r="N21" s="4" t="s">
        <v>27</v>
      </c>
      <c r="O21" s="4" t="s">
        <v>32</v>
      </c>
      <c r="P21" s="4" t="s">
        <v>110</v>
      </c>
    </row>
    <row r="22">
      <c r="A22" s="2">
        <v>43733.366011516206</v>
      </c>
      <c r="B22" s="3">
        <v>9.0</v>
      </c>
      <c r="C22" s="4" t="s">
        <v>122</v>
      </c>
      <c r="D22" s="4" t="s">
        <v>17</v>
      </c>
      <c r="E22" s="4" t="s">
        <v>123</v>
      </c>
      <c r="F22" s="4" t="s">
        <v>40</v>
      </c>
      <c r="G22" s="4" t="s">
        <v>20</v>
      </c>
      <c r="H22" s="4" t="s">
        <v>21</v>
      </c>
      <c r="I22" s="4" t="s">
        <v>37</v>
      </c>
      <c r="J22" s="4" t="s">
        <v>23</v>
      </c>
      <c r="K22" s="4" t="s">
        <v>24</v>
      </c>
      <c r="L22" s="4" t="s">
        <v>25</v>
      </c>
      <c r="M22" s="4" t="s">
        <v>26</v>
      </c>
      <c r="N22" s="4" t="s">
        <v>27</v>
      </c>
      <c r="O22" s="4" t="s">
        <v>32</v>
      </c>
      <c r="P22" s="4" t="s">
        <v>29</v>
      </c>
    </row>
    <row r="23">
      <c r="A23" s="4" t="s">
        <v>205</v>
      </c>
      <c r="B23" s="5">
        <f>AVERAGE(B2:B22)</f>
        <v>8.047619048</v>
      </c>
      <c r="N23" s="1">
        <f>countif(N2:N22,"Balão volumétrico")/20</f>
        <v>0.6</v>
      </c>
    </row>
    <row r="24">
      <c r="A24" s="4" t="s">
        <v>206</v>
      </c>
      <c r="B24" s="1">
        <f>STDEV(B2:B22)</f>
        <v>1.716863142</v>
      </c>
    </row>
    <row r="25">
      <c r="A25" s="4" t="s">
        <v>207</v>
      </c>
      <c r="B25" s="5">
        <f>MIN(B2:B22)</f>
        <v>5</v>
      </c>
    </row>
    <row r="26">
      <c r="A26" s="4" t="s">
        <v>208</v>
      </c>
      <c r="B26" s="1">
        <f>countif(B2:B22,"&lt;6")</f>
        <v>3</v>
      </c>
    </row>
    <row r="27">
      <c r="A27" s="4" t="s">
        <v>209</v>
      </c>
      <c r="B27" s="1">
        <f>countif(B2:B22,"&gt;=8")</f>
        <v>15</v>
      </c>
    </row>
    <row r="28">
      <c r="A28" s="4" t="s">
        <v>210</v>
      </c>
      <c r="B28" s="5">
        <f>median(B2:B22)</f>
        <v>9</v>
      </c>
    </row>
    <row r="29">
      <c r="A29" s="4" t="s">
        <v>211</v>
      </c>
      <c r="B29" s="1">
        <f>mode(B2:B22)</f>
        <v>9</v>
      </c>
    </row>
    <row r="31">
      <c r="C31" s="1">
        <f>count(B2:B22)</f>
        <v>21</v>
      </c>
    </row>
    <row r="32">
      <c r="C32" s="1">
        <f>count('Lab I2'!B2:B23)</f>
        <v>22</v>
      </c>
    </row>
    <row r="33">
      <c r="C33" s="1">
        <f>sum(C31:C32)</f>
        <v>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43"/>
    <col customWidth="1" min="4" max="4" width="4.57"/>
    <col customWidth="1" min="6" max="6" width="30.14"/>
    <col customWidth="1" min="7" max="7" width="16.57"/>
    <col customWidth="1" min="18" max="18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4" t="s">
        <v>204</v>
      </c>
    </row>
    <row r="2">
      <c r="A2" s="2">
        <v>43733.353259606476</v>
      </c>
      <c r="B2" s="3">
        <v>10.0</v>
      </c>
      <c r="C2" s="4" t="s">
        <v>30</v>
      </c>
      <c r="D2" s="4" t="s">
        <v>17</v>
      </c>
      <c r="E2" s="4" t="s">
        <v>31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32</v>
      </c>
      <c r="P2" s="4" t="s">
        <v>29</v>
      </c>
      <c r="S2" s="4">
        <v>0.0</v>
      </c>
      <c r="T2" s="1">
        <f t="shared" ref="T2:T12" si="1">NORMDIST(S2,$B$24,$B$25,FALSE)</f>
        <v>0.000002434217855</v>
      </c>
      <c r="U2" s="1">
        <f>countif($B$2:$B$23,"=0")</f>
        <v>0</v>
      </c>
    </row>
    <row r="3">
      <c r="A3" s="2">
        <v>43733.35563438658</v>
      </c>
      <c r="B3" s="3">
        <v>9.0</v>
      </c>
      <c r="C3" s="4" t="s">
        <v>33</v>
      </c>
      <c r="D3" s="4" t="s">
        <v>17</v>
      </c>
      <c r="E3" s="4" t="s">
        <v>34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22</v>
      </c>
      <c r="M3" s="4" t="s">
        <v>26</v>
      </c>
      <c r="N3" s="4" t="s">
        <v>27</v>
      </c>
      <c r="O3" s="4" t="s">
        <v>32</v>
      </c>
      <c r="P3" s="4" t="s">
        <v>29</v>
      </c>
      <c r="S3" s="4">
        <f t="shared" ref="S3:S12" si="2">S2+1</f>
        <v>1</v>
      </c>
      <c r="T3" s="1">
        <f t="shared" si="1"/>
        <v>0.00003386611012</v>
      </c>
      <c r="U3" s="1">
        <f>countif($B$2:$B$23,"=1")</f>
        <v>0</v>
      </c>
    </row>
    <row r="4">
      <c r="A4" s="2">
        <v>43733.355959953704</v>
      </c>
      <c r="B4" s="3">
        <v>8.0</v>
      </c>
      <c r="C4" s="4" t="s">
        <v>35</v>
      </c>
      <c r="D4" s="4" t="s">
        <v>17</v>
      </c>
      <c r="E4" s="4" t="s">
        <v>36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22</v>
      </c>
      <c r="M4" s="4" t="s">
        <v>26</v>
      </c>
      <c r="N4" s="4" t="s">
        <v>37</v>
      </c>
      <c r="O4" s="4" t="s">
        <v>32</v>
      </c>
      <c r="P4" s="4" t="s">
        <v>29</v>
      </c>
      <c r="S4" s="4">
        <f t="shared" si="2"/>
        <v>2</v>
      </c>
      <c r="T4" s="1">
        <f t="shared" si="1"/>
        <v>0.0003344455748</v>
      </c>
      <c r="U4" s="1">
        <f>countif($B$2:$B$23,"=2")</f>
        <v>0</v>
      </c>
    </row>
    <row r="5">
      <c r="A5" s="2">
        <v>43733.355999340274</v>
      </c>
      <c r="B5" s="3">
        <v>10.0</v>
      </c>
      <c r="C5" s="4" t="s">
        <v>41</v>
      </c>
      <c r="D5" s="4" t="s">
        <v>17</v>
      </c>
      <c r="E5" s="4" t="s">
        <v>42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26</v>
      </c>
      <c r="N5" s="4" t="s">
        <v>27</v>
      </c>
      <c r="O5" s="4" t="s">
        <v>32</v>
      </c>
      <c r="P5" s="4" t="s">
        <v>29</v>
      </c>
      <c r="S5" s="4">
        <f t="shared" si="2"/>
        <v>3</v>
      </c>
      <c r="T5" s="1">
        <f t="shared" si="1"/>
        <v>0.002344443964</v>
      </c>
      <c r="U5" s="1">
        <f>countif($B$2:$B$23,"=3")</f>
        <v>0</v>
      </c>
    </row>
    <row r="6">
      <c r="A6" s="2">
        <v>43733.35605306713</v>
      </c>
      <c r="B6" s="3">
        <v>8.0</v>
      </c>
      <c r="C6" s="4" t="s">
        <v>43</v>
      </c>
      <c r="D6" s="4" t="s">
        <v>17</v>
      </c>
      <c r="E6" s="4" t="s">
        <v>44</v>
      </c>
      <c r="F6" s="4" t="s">
        <v>19</v>
      </c>
      <c r="G6" s="4" t="s">
        <v>25</v>
      </c>
      <c r="H6" s="4" t="s">
        <v>21</v>
      </c>
      <c r="I6" s="4" t="s">
        <v>22</v>
      </c>
      <c r="J6" s="4" t="s">
        <v>23</v>
      </c>
      <c r="K6" s="4" t="s">
        <v>24</v>
      </c>
      <c r="L6" s="4" t="s">
        <v>22</v>
      </c>
      <c r="M6" s="4" t="s">
        <v>26</v>
      </c>
      <c r="N6" s="4" t="s">
        <v>27</v>
      </c>
      <c r="O6" s="4" t="s">
        <v>32</v>
      </c>
      <c r="P6" s="4" t="s">
        <v>29</v>
      </c>
      <c r="S6" s="4">
        <f t="shared" si="2"/>
        <v>4</v>
      </c>
      <c r="T6" s="1">
        <f t="shared" si="1"/>
        <v>0.01166563878</v>
      </c>
      <c r="U6" s="1">
        <f>countif($B$2:$B$23,"=4")</f>
        <v>0</v>
      </c>
    </row>
    <row r="7">
      <c r="A7" s="2">
        <v>43733.35654512732</v>
      </c>
      <c r="B7" s="3">
        <v>8.0</v>
      </c>
      <c r="C7" s="4" t="s">
        <v>51</v>
      </c>
      <c r="D7" s="4" t="s">
        <v>17</v>
      </c>
      <c r="E7" s="4" t="s">
        <v>52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24</v>
      </c>
      <c r="L7" s="4" t="s">
        <v>22</v>
      </c>
      <c r="M7" s="4" t="s">
        <v>26</v>
      </c>
      <c r="N7" s="4" t="s">
        <v>53</v>
      </c>
      <c r="O7" s="4" t="s">
        <v>32</v>
      </c>
      <c r="P7" s="4" t="s">
        <v>29</v>
      </c>
      <c r="S7" s="4">
        <f t="shared" si="2"/>
        <v>5</v>
      </c>
      <c r="T7" s="1">
        <f t="shared" si="1"/>
        <v>0.04120324852</v>
      </c>
      <c r="U7" s="1">
        <f>countif($B$2:$B$23,"=5")</f>
        <v>3</v>
      </c>
    </row>
    <row r="8">
      <c r="A8" s="2">
        <v>43733.356629444446</v>
      </c>
      <c r="B8" s="3">
        <v>10.0</v>
      </c>
      <c r="C8" s="4" t="s">
        <v>59</v>
      </c>
      <c r="D8" s="4" t="s">
        <v>17</v>
      </c>
      <c r="E8" s="4" t="s">
        <v>60</v>
      </c>
      <c r="F8" s="4" t="s">
        <v>19</v>
      </c>
      <c r="G8" s="4" t="s">
        <v>20</v>
      </c>
      <c r="H8" s="4" t="s">
        <v>21</v>
      </c>
      <c r="I8" s="4" t="s">
        <v>22</v>
      </c>
      <c r="J8" s="4" t="s">
        <v>23</v>
      </c>
      <c r="K8" s="4" t="s">
        <v>24</v>
      </c>
      <c r="L8" s="4" t="s">
        <v>25</v>
      </c>
      <c r="M8" s="4" t="s">
        <v>26</v>
      </c>
      <c r="N8" s="4" t="s">
        <v>27</v>
      </c>
      <c r="O8" s="4" t="s">
        <v>32</v>
      </c>
      <c r="P8" s="4" t="s">
        <v>29</v>
      </c>
      <c r="S8" s="4">
        <f t="shared" si="2"/>
        <v>6</v>
      </c>
      <c r="T8" s="1">
        <f t="shared" si="1"/>
        <v>0.1033019824</v>
      </c>
      <c r="U8" s="1">
        <f>countif($B$2:$B$23,"=6")</f>
        <v>1</v>
      </c>
    </row>
    <row r="9">
      <c r="A9" s="2">
        <v>43733.35679283565</v>
      </c>
      <c r="B9" s="3">
        <v>7.0</v>
      </c>
      <c r="C9" s="4" t="s">
        <v>61</v>
      </c>
      <c r="D9" s="4" t="s">
        <v>17</v>
      </c>
      <c r="E9" s="4" t="s">
        <v>62</v>
      </c>
      <c r="F9" s="4" t="s">
        <v>19</v>
      </c>
      <c r="G9" s="4" t="s">
        <v>20</v>
      </c>
      <c r="H9" s="4" t="s">
        <v>21</v>
      </c>
      <c r="I9" s="4" t="s">
        <v>22</v>
      </c>
      <c r="J9" s="4" t="s">
        <v>53</v>
      </c>
      <c r="K9" s="4" t="s">
        <v>56</v>
      </c>
      <c r="L9" s="4" t="s">
        <v>20</v>
      </c>
      <c r="M9" s="4" t="s">
        <v>26</v>
      </c>
      <c r="N9" s="4" t="s">
        <v>27</v>
      </c>
      <c r="O9" s="4" t="s">
        <v>32</v>
      </c>
      <c r="P9" s="4" t="s">
        <v>29</v>
      </c>
      <c r="S9" s="4">
        <f t="shared" si="2"/>
        <v>7</v>
      </c>
      <c r="T9" s="1">
        <f t="shared" si="1"/>
        <v>0.1838400456</v>
      </c>
      <c r="U9" s="1">
        <f>countif($B$2:$B$23,"=7")</f>
        <v>2</v>
      </c>
    </row>
    <row r="10">
      <c r="A10" s="2">
        <v>43733.35680854166</v>
      </c>
      <c r="B10" s="3">
        <v>8.0</v>
      </c>
      <c r="C10" s="4" t="s">
        <v>63</v>
      </c>
      <c r="D10" s="4" t="s">
        <v>17</v>
      </c>
      <c r="E10" s="4" t="s">
        <v>64</v>
      </c>
      <c r="F10" s="4" t="s">
        <v>19</v>
      </c>
      <c r="G10" s="4" t="s">
        <v>20</v>
      </c>
      <c r="H10" s="4" t="s">
        <v>21</v>
      </c>
      <c r="I10" s="4" t="s">
        <v>22</v>
      </c>
      <c r="J10" s="4" t="s">
        <v>22</v>
      </c>
      <c r="K10" s="4" t="s">
        <v>24</v>
      </c>
      <c r="L10" s="4" t="s">
        <v>20</v>
      </c>
      <c r="M10" s="4" t="s">
        <v>26</v>
      </c>
      <c r="N10" s="4" t="s">
        <v>27</v>
      </c>
      <c r="O10" s="4" t="s">
        <v>32</v>
      </c>
      <c r="P10" s="4" t="s">
        <v>29</v>
      </c>
      <c r="S10" s="4">
        <f t="shared" si="2"/>
        <v>8</v>
      </c>
      <c r="T10" s="1">
        <f t="shared" si="1"/>
        <v>0.232234024</v>
      </c>
      <c r="U10" s="1">
        <f>countif($B$2:$B$23,"=8")</f>
        <v>5</v>
      </c>
    </row>
    <row r="11">
      <c r="A11" s="2">
        <v>43733.35702148148</v>
      </c>
      <c r="B11" s="3">
        <v>10.0</v>
      </c>
      <c r="C11" s="4" t="s">
        <v>67</v>
      </c>
      <c r="D11" s="4" t="s">
        <v>17</v>
      </c>
      <c r="E11" s="4" t="s">
        <v>68</v>
      </c>
      <c r="F11" s="4" t="s">
        <v>19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26</v>
      </c>
      <c r="N11" s="4" t="s">
        <v>27</v>
      </c>
      <c r="O11" s="4" t="s">
        <v>32</v>
      </c>
      <c r="P11" s="4" t="s">
        <v>29</v>
      </c>
      <c r="S11" s="4">
        <f t="shared" si="2"/>
        <v>9</v>
      </c>
      <c r="T11" s="1">
        <f t="shared" si="1"/>
        <v>0.2082408083</v>
      </c>
      <c r="U11" s="1">
        <f>countif($B$2:$B$23,"=9")</f>
        <v>5</v>
      </c>
    </row>
    <row r="12">
      <c r="A12" s="2">
        <v>43733.357149710646</v>
      </c>
      <c r="B12" s="3">
        <v>10.0</v>
      </c>
      <c r="C12" s="4" t="s">
        <v>71</v>
      </c>
      <c r="D12" s="4" t="s">
        <v>17</v>
      </c>
      <c r="E12" s="4" t="s">
        <v>72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4" t="s">
        <v>24</v>
      </c>
      <c r="L12" s="4" t="s">
        <v>25</v>
      </c>
      <c r="M12" s="4" t="s">
        <v>26</v>
      </c>
      <c r="N12" s="4" t="s">
        <v>27</v>
      </c>
      <c r="O12" s="4" t="s">
        <v>32</v>
      </c>
      <c r="P12" s="4" t="s">
        <v>29</v>
      </c>
      <c r="S12" s="4">
        <f t="shared" si="2"/>
        <v>10</v>
      </c>
      <c r="T12" s="1">
        <f t="shared" si="1"/>
        <v>0.1325440081</v>
      </c>
      <c r="U12" s="1">
        <f>countif($B$2:$B$23,"=10")</f>
        <v>6</v>
      </c>
    </row>
    <row r="13">
      <c r="A13" s="2">
        <v>43733.357446863425</v>
      </c>
      <c r="B13" s="3">
        <v>9.0</v>
      </c>
      <c r="C13" s="4" t="s">
        <v>75</v>
      </c>
      <c r="D13" s="4" t="s">
        <v>17</v>
      </c>
      <c r="E13" s="4" t="s">
        <v>76</v>
      </c>
      <c r="F13" s="4" t="s">
        <v>19</v>
      </c>
      <c r="G13" s="4" t="s">
        <v>20</v>
      </c>
      <c r="H13" s="4" t="s">
        <v>21</v>
      </c>
      <c r="I13" s="4" t="s">
        <v>22</v>
      </c>
      <c r="J13" s="4" t="s">
        <v>23</v>
      </c>
      <c r="K13" s="4" t="s">
        <v>24</v>
      </c>
      <c r="L13" s="4" t="s">
        <v>25</v>
      </c>
      <c r="M13" s="4" t="s">
        <v>26</v>
      </c>
      <c r="N13" s="4" t="s">
        <v>27</v>
      </c>
      <c r="O13" s="4" t="s">
        <v>77</v>
      </c>
      <c r="P13" s="4" t="s">
        <v>29</v>
      </c>
    </row>
    <row r="14">
      <c r="A14" s="2">
        <v>43733.35765604167</v>
      </c>
      <c r="B14" s="3">
        <v>9.0</v>
      </c>
      <c r="C14" s="4" t="s">
        <v>80</v>
      </c>
      <c r="D14" s="4" t="s">
        <v>17</v>
      </c>
      <c r="E14" s="4" t="s">
        <v>81</v>
      </c>
      <c r="F14" s="4" t="s">
        <v>19</v>
      </c>
      <c r="G14" s="4" t="s">
        <v>20</v>
      </c>
      <c r="H14" s="4" t="s">
        <v>21</v>
      </c>
      <c r="I14" s="4" t="s">
        <v>22</v>
      </c>
      <c r="J14" s="4" t="s">
        <v>23</v>
      </c>
      <c r="K14" s="4" t="s">
        <v>24</v>
      </c>
      <c r="L14" s="4" t="s">
        <v>22</v>
      </c>
      <c r="M14" s="4" t="s">
        <v>26</v>
      </c>
      <c r="N14" s="4" t="s">
        <v>27</v>
      </c>
      <c r="O14" s="4" t="s">
        <v>32</v>
      </c>
      <c r="P14" s="4" t="s">
        <v>29</v>
      </c>
    </row>
    <row r="15">
      <c r="A15" s="2">
        <v>43733.35775634259</v>
      </c>
      <c r="B15" s="3">
        <v>9.0</v>
      </c>
      <c r="C15" s="4" t="s">
        <v>82</v>
      </c>
      <c r="D15" s="4" t="s">
        <v>17</v>
      </c>
      <c r="E15" s="4" t="s">
        <v>83</v>
      </c>
      <c r="F15" s="4" t="s">
        <v>19</v>
      </c>
      <c r="G15" s="4" t="s">
        <v>20</v>
      </c>
      <c r="H15" s="4" t="s">
        <v>21</v>
      </c>
      <c r="I15" s="4" t="s">
        <v>22</v>
      </c>
      <c r="J15" s="4" t="s">
        <v>23</v>
      </c>
      <c r="K15" s="4" t="s">
        <v>24</v>
      </c>
      <c r="L15" s="4" t="s">
        <v>20</v>
      </c>
      <c r="M15" s="4" t="s">
        <v>26</v>
      </c>
      <c r="N15" s="4" t="s">
        <v>27</v>
      </c>
      <c r="O15" s="4" t="s">
        <v>32</v>
      </c>
      <c r="P15" s="4" t="s">
        <v>29</v>
      </c>
    </row>
    <row r="16">
      <c r="A16" s="2">
        <v>43733.35806481482</v>
      </c>
      <c r="B16" s="3">
        <v>9.0</v>
      </c>
      <c r="C16" s="4" t="s">
        <v>86</v>
      </c>
      <c r="D16" s="4" t="s">
        <v>17</v>
      </c>
      <c r="E16" s="4" t="s">
        <v>87</v>
      </c>
      <c r="F16" s="4" t="s">
        <v>19</v>
      </c>
      <c r="G16" s="4" t="s">
        <v>20</v>
      </c>
      <c r="H16" s="4" t="s">
        <v>21</v>
      </c>
      <c r="I16" s="4" t="s">
        <v>22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37</v>
      </c>
      <c r="O16" s="4" t="s">
        <v>32</v>
      </c>
      <c r="P16" s="4" t="s">
        <v>29</v>
      </c>
    </row>
    <row r="17">
      <c r="A17" s="2">
        <v>43733.35827384259</v>
      </c>
      <c r="B17" s="3">
        <v>10.0</v>
      </c>
      <c r="C17" s="4" t="s">
        <v>90</v>
      </c>
      <c r="D17" s="4" t="s">
        <v>17</v>
      </c>
      <c r="E17" s="4" t="s">
        <v>91</v>
      </c>
      <c r="F17" s="4" t="s">
        <v>19</v>
      </c>
      <c r="G17" s="4" t="s">
        <v>20</v>
      </c>
      <c r="H17" s="4" t="s">
        <v>21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26</v>
      </c>
      <c r="N17" s="4" t="s">
        <v>27</v>
      </c>
      <c r="O17" s="4" t="s">
        <v>32</v>
      </c>
      <c r="P17" s="4" t="s">
        <v>29</v>
      </c>
    </row>
    <row r="18">
      <c r="A18" s="2">
        <v>43733.35980627315</v>
      </c>
      <c r="B18" s="3">
        <v>5.0</v>
      </c>
      <c r="C18" s="4" t="s">
        <v>104</v>
      </c>
      <c r="D18" s="4" t="s">
        <v>17</v>
      </c>
      <c r="E18" s="4" t="s">
        <v>105</v>
      </c>
      <c r="F18" s="4" t="s">
        <v>19</v>
      </c>
      <c r="G18" s="4" t="s">
        <v>20</v>
      </c>
      <c r="H18" s="4" t="s">
        <v>21</v>
      </c>
      <c r="I18" s="4" t="s">
        <v>22</v>
      </c>
      <c r="J18" s="4" t="s">
        <v>25</v>
      </c>
      <c r="K18" s="4" t="s">
        <v>56</v>
      </c>
      <c r="L18" s="4" t="s">
        <v>20</v>
      </c>
      <c r="M18" s="4" t="s">
        <v>47</v>
      </c>
      <c r="N18" s="4" t="s">
        <v>48</v>
      </c>
      <c r="O18" s="4" t="s">
        <v>32</v>
      </c>
      <c r="P18" s="4" t="s">
        <v>29</v>
      </c>
    </row>
    <row r="19">
      <c r="A19" s="2">
        <v>43733.36089415509</v>
      </c>
      <c r="B19" s="3">
        <v>8.0</v>
      </c>
      <c r="C19" s="4" t="s">
        <v>111</v>
      </c>
      <c r="D19" s="4" t="s">
        <v>17</v>
      </c>
      <c r="E19" s="4" t="s">
        <v>112</v>
      </c>
      <c r="F19" s="4" t="s">
        <v>19</v>
      </c>
      <c r="G19" s="4" t="s">
        <v>25</v>
      </c>
      <c r="H19" s="4" t="s">
        <v>21</v>
      </c>
      <c r="I19" s="4" t="s">
        <v>22</v>
      </c>
      <c r="J19" s="4" t="s">
        <v>23</v>
      </c>
      <c r="K19" s="4" t="s">
        <v>24</v>
      </c>
      <c r="L19" s="4" t="s">
        <v>22</v>
      </c>
      <c r="M19" s="4" t="s">
        <v>26</v>
      </c>
      <c r="N19" s="4" t="s">
        <v>27</v>
      </c>
      <c r="O19" s="4" t="s">
        <v>32</v>
      </c>
      <c r="P19" s="4" t="s">
        <v>29</v>
      </c>
    </row>
    <row r="20">
      <c r="A20" s="2">
        <v>43733.36099868055</v>
      </c>
      <c r="B20" s="3">
        <v>6.0</v>
      </c>
      <c r="C20" s="4" t="s">
        <v>113</v>
      </c>
      <c r="D20" s="4" t="s">
        <v>17</v>
      </c>
      <c r="E20" s="4" t="s">
        <v>114</v>
      </c>
      <c r="F20" s="4" t="s">
        <v>19</v>
      </c>
      <c r="G20" s="4" t="s">
        <v>20</v>
      </c>
      <c r="H20" s="4" t="s">
        <v>21</v>
      </c>
      <c r="I20" s="4" t="s">
        <v>22</v>
      </c>
      <c r="J20" s="4" t="s">
        <v>25</v>
      </c>
      <c r="K20" s="4" t="s">
        <v>56</v>
      </c>
      <c r="L20" s="4" t="s">
        <v>25</v>
      </c>
      <c r="M20" s="4" t="s">
        <v>26</v>
      </c>
      <c r="N20" s="4" t="s">
        <v>27</v>
      </c>
      <c r="O20" s="4" t="s">
        <v>57</v>
      </c>
      <c r="P20" s="4" t="s">
        <v>110</v>
      </c>
    </row>
    <row r="21">
      <c r="A21" s="2">
        <v>43733.36202915509</v>
      </c>
      <c r="B21" s="3">
        <v>5.0</v>
      </c>
      <c r="C21" s="4" t="s">
        <v>117</v>
      </c>
      <c r="D21" s="4" t="s">
        <v>17</v>
      </c>
      <c r="E21" s="4" t="s">
        <v>118</v>
      </c>
      <c r="F21" s="4" t="s">
        <v>19</v>
      </c>
      <c r="G21" s="4" t="s">
        <v>20</v>
      </c>
      <c r="H21" s="4" t="s">
        <v>21</v>
      </c>
      <c r="I21" s="4" t="s">
        <v>37</v>
      </c>
      <c r="J21" s="4" t="s">
        <v>22</v>
      </c>
      <c r="K21" s="4" t="s">
        <v>24</v>
      </c>
      <c r="L21" s="4" t="s">
        <v>25</v>
      </c>
      <c r="M21" s="4" t="s">
        <v>47</v>
      </c>
      <c r="N21" s="4" t="s">
        <v>119</v>
      </c>
      <c r="O21" s="4" t="s">
        <v>32</v>
      </c>
      <c r="P21" s="4" t="s">
        <v>110</v>
      </c>
    </row>
    <row r="22">
      <c r="A22" s="2">
        <v>43733.36227385417</v>
      </c>
      <c r="B22" s="3">
        <v>5.0</v>
      </c>
      <c r="C22" s="4" t="s">
        <v>117</v>
      </c>
      <c r="D22" s="4" t="s">
        <v>17</v>
      </c>
      <c r="E22" s="4" t="s">
        <v>118</v>
      </c>
      <c r="F22" s="4" t="s">
        <v>19</v>
      </c>
      <c r="G22" s="4" t="s">
        <v>20</v>
      </c>
      <c r="H22" s="4" t="s">
        <v>21</v>
      </c>
      <c r="I22" s="4" t="s">
        <v>37</v>
      </c>
      <c r="J22" s="4" t="s">
        <v>22</v>
      </c>
      <c r="K22" s="4" t="s">
        <v>24</v>
      </c>
      <c r="L22" s="4" t="s">
        <v>25</v>
      </c>
      <c r="M22" s="4" t="s">
        <v>47</v>
      </c>
      <c r="N22" s="4" t="s">
        <v>119</v>
      </c>
      <c r="O22" s="4" t="s">
        <v>32</v>
      </c>
      <c r="P22" s="4" t="s">
        <v>110</v>
      </c>
    </row>
    <row r="23">
      <c r="A23" s="2">
        <v>43733.37395978009</v>
      </c>
      <c r="B23" s="3">
        <v>7.0</v>
      </c>
      <c r="C23" s="4" t="s">
        <v>124</v>
      </c>
      <c r="D23" s="4" t="s">
        <v>17</v>
      </c>
      <c r="E23" s="4" t="s">
        <v>125</v>
      </c>
      <c r="F23" s="4" t="s">
        <v>19</v>
      </c>
      <c r="G23" s="4" t="s">
        <v>25</v>
      </c>
      <c r="H23" s="4" t="s">
        <v>21</v>
      </c>
      <c r="I23" s="4" t="s">
        <v>22</v>
      </c>
      <c r="J23" s="4" t="s">
        <v>23</v>
      </c>
      <c r="K23" s="4" t="s">
        <v>24</v>
      </c>
      <c r="L23" s="4" t="s">
        <v>119</v>
      </c>
      <c r="M23" s="4" t="s">
        <v>48</v>
      </c>
      <c r="N23" s="4" t="s">
        <v>27</v>
      </c>
      <c r="O23" s="4" t="s">
        <v>32</v>
      </c>
      <c r="P23" s="4" t="s">
        <v>29</v>
      </c>
    </row>
    <row r="24">
      <c r="A24" s="4" t="s">
        <v>205</v>
      </c>
      <c r="B24" s="5">
        <f>AVERAGE(B2:B23)</f>
        <v>8.181818182</v>
      </c>
      <c r="N24" s="7">
        <f>countif(N2:N23,"Balão volumétrico")/21</f>
        <v>0.7619047619</v>
      </c>
    </row>
    <row r="25">
      <c r="A25" s="4" t="s">
        <v>206</v>
      </c>
      <c r="B25" s="1">
        <f>STDEV(B2:B23)</f>
        <v>1.708141949</v>
      </c>
    </row>
    <row r="26">
      <c r="A26" s="4" t="s">
        <v>207</v>
      </c>
      <c r="B26" s="5">
        <f>MIN(B2:B23)</f>
        <v>5</v>
      </c>
    </row>
    <row r="27">
      <c r="A27" s="4" t="s">
        <v>208</v>
      </c>
      <c r="B27" s="1">
        <f>countif(B2:B23,"&lt;6")</f>
        <v>3</v>
      </c>
    </row>
    <row r="28">
      <c r="A28" s="4" t="s">
        <v>209</v>
      </c>
      <c r="B28" s="1">
        <f>countif(B2:B23,"&gt;=8")</f>
        <v>16</v>
      </c>
    </row>
    <row r="29">
      <c r="A29" s="4" t="s">
        <v>210</v>
      </c>
      <c r="B29" s="5">
        <f>median(B2:B23)</f>
        <v>8.5</v>
      </c>
    </row>
    <row r="30">
      <c r="A30" s="4" t="s">
        <v>211</v>
      </c>
      <c r="B30" s="1">
        <f>mode(B2:B23)</f>
        <v>10</v>
      </c>
    </row>
    <row r="33">
      <c r="G33" s="8"/>
      <c r="H33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2.71"/>
    <col customWidth="1" min="6" max="6" width="32.71"/>
  </cols>
  <sheetData>
    <row r="1">
      <c r="A1" s="4" t="s">
        <v>212</v>
      </c>
      <c r="B1" s="4" t="s">
        <v>213</v>
      </c>
      <c r="C1" s="4" t="s">
        <v>214</v>
      </c>
      <c r="D1" s="1">
        <f>count(A2:A39)</f>
        <v>38</v>
      </c>
    </row>
    <row r="2">
      <c r="A2" s="9">
        <f>'ARLab Q1'!B2</f>
        <v>9</v>
      </c>
      <c r="B2" s="9">
        <f>'Lab Q1'!B2</f>
        <v>6</v>
      </c>
      <c r="C2" s="4" t="s">
        <v>215</v>
      </c>
      <c r="D2" s="1">
        <f>count(B2:B43)</f>
        <v>42</v>
      </c>
    </row>
    <row r="3">
      <c r="A3" s="9">
        <f>'ARLab Q1'!B3</f>
        <v>10</v>
      </c>
      <c r="B3" s="9">
        <f>'Lab Q1'!B3</f>
        <v>8</v>
      </c>
      <c r="C3" s="4" t="s">
        <v>216</v>
      </c>
      <c r="D3" s="9">
        <f>AVERAGE(A2:A39)</f>
        <v>8</v>
      </c>
    </row>
    <row r="4">
      <c r="A4" s="9">
        <f>'ARLab Q1'!B4</f>
        <v>9</v>
      </c>
      <c r="B4" s="9">
        <f>'Lab Q1'!B4</f>
        <v>6</v>
      </c>
      <c r="C4" s="4" t="s">
        <v>217</v>
      </c>
      <c r="D4" s="9">
        <f>average(B2:B43)</f>
        <v>7.976190476</v>
      </c>
    </row>
    <row r="5">
      <c r="A5" s="9">
        <f>'ARLab Q1'!B5</f>
        <v>6</v>
      </c>
      <c r="B5" s="9">
        <f>'Lab Q1'!B5</f>
        <v>10</v>
      </c>
      <c r="C5" s="4" t="s">
        <v>218</v>
      </c>
      <c r="D5" s="1">
        <f>STDEV(A2:A39)</f>
        <v>1.770631282</v>
      </c>
    </row>
    <row r="6">
      <c r="A6" s="9">
        <f>'ARLab Q1'!B6</f>
        <v>10</v>
      </c>
      <c r="B6" s="9">
        <f>'Lab Q1'!B6</f>
        <v>7</v>
      </c>
      <c r="C6" s="4" t="s">
        <v>219</v>
      </c>
      <c r="D6" s="1">
        <f>STDEV(B2:B43)</f>
        <v>1.689105626</v>
      </c>
    </row>
    <row r="7">
      <c r="A7" s="9">
        <f>'ARLab Q1'!B7</f>
        <v>9</v>
      </c>
      <c r="B7" s="9">
        <f>'Lab Q1'!B7</f>
        <v>9</v>
      </c>
      <c r="C7" s="4" t="s">
        <v>220</v>
      </c>
      <c r="D7" s="1">
        <f>_xlfn.T.TEST(A2:A39,B2:B43,1,2)</f>
        <v>0.4755457517</v>
      </c>
      <c r="E7" s="4" t="s">
        <v>221</v>
      </c>
    </row>
    <row r="8">
      <c r="A8" s="9">
        <f>'ARLab Q1'!B8</f>
        <v>8</v>
      </c>
      <c r="B8" s="9">
        <f>'Lab Q1'!B8</f>
        <v>8</v>
      </c>
      <c r="C8" s="4" t="s">
        <v>222</v>
      </c>
      <c r="D8" s="9">
        <f>MAX(A2:A39)</f>
        <v>10</v>
      </c>
      <c r="E8" s="10" t="s">
        <v>223</v>
      </c>
      <c r="F8" s="10" t="s">
        <v>224</v>
      </c>
    </row>
    <row r="9">
      <c r="A9" s="9">
        <f>'ARLab Q1'!B9</f>
        <v>8</v>
      </c>
      <c r="B9" s="9">
        <f>'Lab Q1'!B9</f>
        <v>8</v>
      </c>
      <c r="C9" s="4" t="s">
        <v>225</v>
      </c>
      <c r="D9" s="6">
        <f>max(B2:B43)</f>
        <v>10</v>
      </c>
      <c r="E9" s="11" t="s">
        <v>226</v>
      </c>
    </row>
    <row r="10">
      <c r="A10" s="9">
        <f>'ARLab Q1'!B10</f>
        <v>9</v>
      </c>
      <c r="B10" s="9">
        <f>'Lab Q1'!B10</f>
        <v>8</v>
      </c>
      <c r="C10" s="4" t="s">
        <v>227</v>
      </c>
      <c r="D10" s="9">
        <f>min(A2:A39)</f>
        <v>5</v>
      </c>
      <c r="E10" s="11" t="s">
        <v>228</v>
      </c>
    </row>
    <row r="11">
      <c r="A11" s="9">
        <f>'ARLab Q1'!B11</f>
        <v>10</v>
      </c>
      <c r="B11" s="9">
        <f>'Lab Q1'!B11</f>
        <v>6</v>
      </c>
      <c r="C11" s="4" t="s">
        <v>229</v>
      </c>
      <c r="D11" s="9">
        <f>min(B2:B43)</f>
        <v>4</v>
      </c>
      <c r="E11" s="11"/>
    </row>
    <row r="12">
      <c r="A12" s="9">
        <f>'ARLab Q1'!B12</f>
        <v>5</v>
      </c>
      <c r="B12" s="9">
        <f>'Lab Q1'!B12</f>
        <v>8</v>
      </c>
      <c r="E12" s="11"/>
    </row>
    <row r="13">
      <c r="A13" s="9">
        <f>'ARLab Q1'!B13</f>
        <v>5</v>
      </c>
      <c r="B13" s="9">
        <f>'Lab Q1'!B13</f>
        <v>8</v>
      </c>
    </row>
    <row r="14">
      <c r="A14" s="9">
        <f>'ARLab Q1'!B14</f>
        <v>10</v>
      </c>
      <c r="B14" s="9">
        <f>'Lab Q1'!B14</f>
        <v>10</v>
      </c>
    </row>
    <row r="15">
      <c r="A15" s="9">
        <f>'ARLab Q1'!B15</f>
        <v>9</v>
      </c>
      <c r="B15" s="9">
        <f>'Lab Q1'!B15</f>
        <v>10</v>
      </c>
    </row>
    <row r="16">
      <c r="A16" s="9">
        <f>'ARLab Q1'!B16</f>
        <v>5</v>
      </c>
      <c r="B16" s="9">
        <f>'Lab Q1'!B16</f>
        <v>9</v>
      </c>
    </row>
    <row r="17">
      <c r="A17" s="9">
        <f>'ARLab Q1'!B17</f>
        <v>7</v>
      </c>
      <c r="B17" s="9">
        <f>'Lab Q1'!B17</f>
        <v>10</v>
      </c>
    </row>
    <row r="18">
      <c r="A18" s="9">
        <f>'ARLab Q1'!B18</f>
        <v>6</v>
      </c>
      <c r="B18" s="9">
        <f>'Lab Q1'!B18</f>
        <v>6</v>
      </c>
    </row>
    <row r="19">
      <c r="A19" s="9">
        <f>'ARLab I2'!B2</f>
        <v>10</v>
      </c>
      <c r="B19" s="9">
        <f>'Lab Q1'!B19</f>
        <v>6</v>
      </c>
    </row>
    <row r="20">
      <c r="A20" s="9">
        <f>'ARLab I2'!B3</f>
        <v>6</v>
      </c>
      <c r="B20" s="9">
        <f>'Lab Q1'!B20</f>
        <v>8</v>
      </c>
    </row>
    <row r="21">
      <c r="A21" s="9">
        <f>'ARLab I2'!B4</f>
        <v>10</v>
      </c>
      <c r="B21" s="9">
        <f>'Lab Q1'!B21</f>
        <v>4</v>
      </c>
    </row>
    <row r="22">
      <c r="A22" s="9">
        <f>'ARLab I2'!B5</f>
        <v>5</v>
      </c>
      <c r="B22" s="9">
        <f>'Lab I2'!B2</f>
        <v>10</v>
      </c>
    </row>
    <row r="23">
      <c r="A23" s="9">
        <f>'ARLab I2'!B6</f>
        <v>10</v>
      </c>
      <c r="B23" s="9">
        <f>'Lab I2'!B3</f>
        <v>9</v>
      </c>
    </row>
    <row r="24">
      <c r="A24" s="9">
        <f>'ARLab I2'!B7</f>
        <v>8</v>
      </c>
      <c r="B24" s="9">
        <f>'Lab I2'!B4</f>
        <v>8</v>
      </c>
    </row>
    <row r="25">
      <c r="A25" s="9">
        <f>'ARLab I2'!B8</f>
        <v>5</v>
      </c>
      <c r="B25" s="9">
        <f>'Lab I2'!B5</f>
        <v>10</v>
      </c>
    </row>
    <row r="26">
      <c r="A26" s="9">
        <f>'ARLab I2'!B9</f>
        <v>8</v>
      </c>
      <c r="B26" s="9">
        <f>'Lab I2'!B6</f>
        <v>8</v>
      </c>
    </row>
    <row r="27">
      <c r="A27" s="9">
        <f>'ARLab I2'!B10</f>
        <v>9</v>
      </c>
      <c r="B27" s="9">
        <f>'Lab I2'!B7</f>
        <v>8</v>
      </c>
    </row>
    <row r="28">
      <c r="A28" s="9">
        <f>'ARLab I2'!B11</f>
        <v>9</v>
      </c>
      <c r="B28" s="9">
        <f>'Lab I2'!B8</f>
        <v>10</v>
      </c>
    </row>
    <row r="29">
      <c r="A29" s="9">
        <f>'ARLab I2'!B12</f>
        <v>9</v>
      </c>
      <c r="B29" s="9">
        <f>'Lab I2'!B9</f>
        <v>7</v>
      </c>
    </row>
    <row r="30">
      <c r="A30" s="9">
        <f>'ARLab I2'!B13</f>
        <v>9</v>
      </c>
      <c r="B30" s="9">
        <f>'Lab I2'!B10</f>
        <v>8</v>
      </c>
    </row>
    <row r="31">
      <c r="A31" s="9">
        <f>'ARLab I2'!B14</f>
        <v>10</v>
      </c>
      <c r="B31" s="9">
        <f>'Lab I2'!B11</f>
        <v>10</v>
      </c>
    </row>
    <row r="32">
      <c r="A32" s="9">
        <f>'ARLab I2'!B15</f>
        <v>9</v>
      </c>
      <c r="B32" s="9">
        <f>'Lab I2'!B12</f>
        <v>10</v>
      </c>
    </row>
    <row r="33">
      <c r="A33" s="9">
        <f>'ARLab I2'!B16</f>
        <v>7</v>
      </c>
      <c r="B33" s="9">
        <f>'Lab I2'!B13</f>
        <v>9</v>
      </c>
    </row>
    <row r="34">
      <c r="A34" s="9">
        <f>'ARLab I2'!B17</f>
        <v>9</v>
      </c>
      <c r="B34" s="9">
        <f>'Lab I2'!B14</f>
        <v>9</v>
      </c>
    </row>
    <row r="35">
      <c r="A35" s="9">
        <f>'ARLab I2'!B18</f>
        <v>8</v>
      </c>
      <c r="B35" s="9">
        <f>'Lab I2'!B15</f>
        <v>9</v>
      </c>
    </row>
    <row r="36">
      <c r="A36" s="9">
        <f>'ARLab I2'!B19</f>
        <v>6</v>
      </c>
      <c r="B36" s="9">
        <f>'Lab I2'!B16</f>
        <v>9</v>
      </c>
    </row>
    <row r="37">
      <c r="A37" s="9">
        <f>'ARLab I2'!B20</f>
        <v>5</v>
      </c>
      <c r="B37" s="9">
        <f>'Lab I2'!B17</f>
        <v>10</v>
      </c>
    </row>
    <row r="38">
      <c r="A38" s="9">
        <f>'ARLab I2'!B21</f>
        <v>8</v>
      </c>
      <c r="B38" s="9">
        <f>'Lab I2'!B18</f>
        <v>5</v>
      </c>
    </row>
    <row r="39">
      <c r="A39" s="9">
        <f>'ARLab I2'!B22</f>
        <v>9</v>
      </c>
      <c r="B39" s="9">
        <f>'Lab I2'!B19</f>
        <v>8</v>
      </c>
    </row>
    <row r="40">
      <c r="A40" s="9"/>
      <c r="B40" s="9">
        <f>'Lab I2'!B20</f>
        <v>6</v>
      </c>
    </row>
    <row r="41">
      <c r="B41" s="9">
        <f>'Lab I2'!B21</f>
        <v>5</v>
      </c>
    </row>
    <row r="42">
      <c r="B42" s="9">
        <f>'Lab I2'!B22</f>
        <v>5</v>
      </c>
    </row>
    <row r="43">
      <c r="B43" s="9">
        <f>'Lab I2'!B23</f>
        <v>7</v>
      </c>
    </row>
  </sheetData>
  <hyperlinks>
    <hyperlink r:id="rId1" ref="E8"/>
    <hyperlink r:id="rId2" ref="F8"/>
  </hyperlinks>
  <drawing r:id="rId3"/>
</worksheet>
</file>