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i\Downloads\"/>
    </mc:Choice>
  </mc:AlternateContent>
  <xr:revisionPtr revIDLastSave="0" documentId="13_ncr:1_{E72CD502-41FA-4AF8-8CC3-42BBCCF81C32}" xr6:coauthVersionLast="47" xr6:coauthVersionMax="47" xr10:uidLastSave="{00000000-0000-0000-0000-000000000000}"/>
  <bookViews>
    <workbookView xWindow="-120" yWindow="-120" windowWidth="20730" windowHeight="11040" xr2:uid="{A546D425-0C9A-4A41-8A92-DB1A4A61533F}"/>
  </bookViews>
  <sheets>
    <sheet name="Sheet5" sheetId="5" r:id="rId1"/>
    <sheet name="Sheet4" sheetId="4" r:id="rId2"/>
    <sheet name="Sheet3" sheetId="3" r:id="rId3"/>
    <sheet name="Sheet1" sheetId="1" r:id="rId4"/>
    <sheet name="Sheet2" sheetId="2" r:id="rId5"/>
  </sheets>
  <definedNames>
    <definedName name="_xlnm._FilterDatabase" localSheetId="4" hidden="1">Sheet2!$C$1:$C$37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5" l="1"/>
  <c r="U11" i="5"/>
  <c r="P44" i="4"/>
  <c r="N35" i="4"/>
  <c r="O35" i="4" s="1"/>
  <c r="U16" i="5"/>
  <c r="U14" i="5"/>
  <c r="H9" i="5"/>
  <c r="H8" i="5"/>
  <c r="H7" i="5"/>
  <c r="H6" i="5"/>
  <c r="H5" i="5"/>
  <c r="H4" i="5"/>
  <c r="G41" i="5"/>
  <c r="U6" i="5"/>
  <c r="O33" i="4"/>
  <c r="O34" i="4"/>
  <c r="O32" i="4"/>
  <c r="N34" i="4"/>
  <c r="N33" i="4"/>
  <c r="N32" i="4"/>
  <c r="I34" i="4"/>
  <c r="I33" i="4" s="1"/>
  <c r="I32" i="4" s="1"/>
  <c r="H34" i="4"/>
  <c r="G34" i="4"/>
  <c r="F34" i="4"/>
  <c r="F33" i="4"/>
  <c r="F32" i="4" s="1"/>
  <c r="E34" i="4"/>
  <c r="E33" i="4"/>
  <c r="E32" i="4" s="1"/>
  <c r="D34" i="4"/>
  <c r="D33" i="4"/>
  <c r="D32" i="4" s="1"/>
  <c r="G46" i="4"/>
  <c r="H45" i="4"/>
  <c r="H44" i="4"/>
  <c r="H43" i="4"/>
  <c r="H42" i="4"/>
  <c r="A42" i="4"/>
  <c r="H41" i="4"/>
  <c r="H40" i="4"/>
  <c r="D40" i="4"/>
  <c r="A40" i="4"/>
  <c r="A39" i="4"/>
  <c r="A41" i="4" s="1"/>
  <c r="A43" i="4" s="1"/>
  <c r="D36" i="4"/>
  <c r="E36" i="4" s="1"/>
  <c r="D35" i="4"/>
  <c r="G33" i="4"/>
  <c r="G32" i="4" s="1"/>
  <c r="H33" i="4"/>
  <c r="H32" i="4" s="1"/>
  <c r="S29" i="4"/>
  <c r="T29" i="4" s="1"/>
  <c r="P29" i="4"/>
  <c r="Q29" i="4" s="1"/>
  <c r="O29" i="4"/>
  <c r="M29" i="4"/>
  <c r="N29" i="4" s="1"/>
  <c r="L29" i="4"/>
  <c r="K29" i="4"/>
  <c r="J29" i="4"/>
  <c r="I29" i="4"/>
  <c r="H29" i="4"/>
  <c r="G29" i="4"/>
  <c r="F29" i="4"/>
  <c r="E29" i="4"/>
  <c r="D29" i="4"/>
  <c r="U6" i="3"/>
  <c r="M9" i="3"/>
  <c r="M8" i="3"/>
  <c r="M7" i="3"/>
  <c r="M6" i="3"/>
  <c r="M5" i="3"/>
  <c r="M4" i="3"/>
  <c r="H41" i="3"/>
  <c r="G41" i="3"/>
  <c r="P44" i="2"/>
  <c r="I32" i="2"/>
  <c r="H32" i="2"/>
  <c r="G32" i="2"/>
  <c r="F32" i="2"/>
  <c r="E32" i="2"/>
  <c r="D32" i="2"/>
  <c r="E33" i="2"/>
  <c r="F33" i="2"/>
  <c r="G33" i="2"/>
  <c r="H33" i="2"/>
  <c r="I33" i="2"/>
  <c r="D33" i="2"/>
  <c r="I34" i="2"/>
  <c r="H34" i="2"/>
  <c r="G34" i="2"/>
  <c r="F34" i="2"/>
  <c r="E34" i="2"/>
  <c r="D34" i="2"/>
  <c r="D35" i="2"/>
  <c r="E35" i="2"/>
  <c r="F35" i="2"/>
  <c r="G35" i="2"/>
  <c r="H35" i="2"/>
  <c r="I35" i="2"/>
  <c r="P42" i="2"/>
  <c r="I45" i="2"/>
  <c r="I46" i="2" s="1"/>
  <c r="I41" i="2"/>
  <c r="I42" i="2"/>
  <c r="I43" i="2"/>
  <c r="I44" i="2"/>
  <c r="I40" i="2"/>
  <c r="P40" i="2"/>
  <c r="C46" i="2"/>
  <c r="C41" i="2"/>
  <c r="C42" i="2"/>
  <c r="C43" i="2"/>
  <c r="C44" i="2"/>
  <c r="C45" i="2"/>
  <c r="C40" i="2"/>
  <c r="F46" i="2"/>
  <c r="U28" i="2"/>
  <c r="T29" i="2"/>
  <c r="T28" i="2"/>
  <c r="S29" i="2"/>
  <c r="R28" i="2"/>
  <c r="S28" i="2" s="1"/>
  <c r="Q29" i="2"/>
  <c r="Q28" i="2"/>
  <c r="P29" i="2"/>
  <c r="O29" i="2"/>
  <c r="O28" i="2"/>
  <c r="P28" i="2" s="1"/>
  <c r="N29" i="2"/>
  <c r="N28" i="2"/>
  <c r="M29" i="2"/>
  <c r="M28" i="2"/>
  <c r="L29" i="2"/>
  <c r="L28" i="2"/>
  <c r="K29" i="2"/>
  <c r="J29" i="2"/>
  <c r="H29" i="2"/>
  <c r="G29" i="2"/>
  <c r="G28" i="2"/>
  <c r="F29" i="2"/>
  <c r="F28" i="2"/>
  <c r="E29" i="2"/>
  <c r="E28" i="2"/>
  <c r="K28" i="2"/>
  <c r="I29" i="2"/>
  <c r="I28" i="2"/>
  <c r="J28" i="2" s="1"/>
  <c r="D28" i="2"/>
  <c r="H28" i="2"/>
  <c r="C28" i="2"/>
  <c r="D29" i="2"/>
  <c r="D36" i="2"/>
  <c r="E36" i="2"/>
  <c r="F36" i="2" s="1"/>
  <c r="G36" i="2" s="1"/>
  <c r="H36" i="2" s="1"/>
  <c r="I36" i="2" s="1"/>
  <c r="J36" i="2" s="1"/>
  <c r="F41" i="2"/>
  <c r="F42" i="2"/>
  <c r="F43" i="2"/>
  <c r="F44" i="2"/>
  <c r="F45" i="2"/>
  <c r="F40" i="2"/>
  <c r="H46" i="2"/>
  <c r="H41" i="2"/>
  <c r="H42" i="2"/>
  <c r="H43" i="2"/>
  <c r="H44" i="2"/>
  <c r="H45" i="2"/>
  <c r="H40" i="2"/>
  <c r="G46" i="2"/>
  <c r="D40" i="2"/>
  <c r="A42" i="2"/>
  <c r="C44" i="1"/>
  <c r="C43" i="1"/>
  <c r="C42" i="1"/>
  <c r="C41" i="1"/>
  <c r="C40" i="1"/>
  <c r="A40" i="2"/>
  <c r="A39" i="2"/>
  <c r="H41" i="5" l="1"/>
  <c r="H46" i="4"/>
  <c r="E28" i="4"/>
  <c r="F28" i="4" s="1"/>
  <c r="G28" i="4" s="1"/>
  <c r="F36" i="4"/>
  <c r="E40" i="4"/>
  <c r="D41" i="4" s="1"/>
  <c r="C28" i="4"/>
  <c r="D28" i="4" s="1"/>
  <c r="A41" i="2"/>
  <c r="A43" i="2" s="1"/>
  <c r="F40" i="4" l="1"/>
  <c r="G36" i="4"/>
  <c r="H28" i="4"/>
  <c r="I28" i="4" s="1"/>
  <c r="J28" i="4" s="1"/>
  <c r="C40" i="4"/>
  <c r="E41" i="4"/>
  <c r="D42" i="4" s="1"/>
  <c r="F41" i="4"/>
  <c r="E40" i="2"/>
  <c r="D41" i="2" s="1"/>
  <c r="E41" i="2" s="1"/>
  <c r="D42" i="2" s="1"/>
  <c r="E42" i="2" s="1"/>
  <c r="D43" i="2" s="1"/>
  <c r="E43" i="2" s="1"/>
  <c r="D44" i="2" s="1"/>
  <c r="E44" i="2" s="1"/>
  <c r="D45" i="2" s="1"/>
  <c r="E45" i="2" s="1"/>
  <c r="C41" i="4" l="1"/>
  <c r="E42" i="4"/>
  <c r="D43" i="4" s="1"/>
  <c r="K28" i="4"/>
  <c r="L28" i="4" s="1"/>
  <c r="M28" i="4" s="1"/>
  <c r="H36" i="4"/>
  <c r="F42" i="4" l="1"/>
  <c r="C42" i="4"/>
  <c r="I36" i="4"/>
  <c r="N28" i="4"/>
  <c r="O28" i="4" s="1"/>
  <c r="P28" i="4" s="1"/>
  <c r="E43" i="4"/>
  <c r="D44" i="4" s="1"/>
  <c r="E44" i="4" l="1"/>
  <c r="D45" i="4" s="1"/>
  <c r="Q28" i="4"/>
  <c r="R28" i="4" s="1"/>
  <c r="S28" i="4" s="1"/>
  <c r="J36" i="4"/>
  <c r="T28" i="4" s="1"/>
  <c r="U28" i="4" s="1"/>
  <c r="F43" i="4"/>
  <c r="C43" i="4" l="1"/>
  <c r="E45" i="4"/>
  <c r="F45" i="4" s="1"/>
  <c r="F44" i="4"/>
  <c r="C45" i="4" l="1"/>
  <c r="F46" i="4"/>
  <c r="C44" i="4"/>
  <c r="C46" i="4" s="1"/>
  <c r="P40" i="4" s="1"/>
  <c r="I40" i="4" s="1"/>
  <c r="I41" i="4" l="1"/>
  <c r="I42" i="4"/>
  <c r="I43" i="4"/>
  <c r="I44" i="4"/>
  <c r="I45" i="4"/>
  <c r="I46" i="4" l="1"/>
  <c r="P42" i="4" s="1"/>
  <c r="U8" i="5" s="1"/>
  <c r="E35" i="4" l="1"/>
  <c r="G35" i="4"/>
  <c r="F35" i="4"/>
  <c r="I35" i="4"/>
  <c r="H35" i="4"/>
</calcChain>
</file>

<file path=xl/sharedStrings.xml><?xml version="1.0" encoding="utf-8"?>
<sst xmlns="http://schemas.openxmlformats.org/spreadsheetml/2006/main" count="127" uniqueCount="60">
  <si>
    <t>Год</t>
  </si>
  <si>
    <t>Месяц</t>
  </si>
  <si>
    <t>min</t>
  </si>
  <si>
    <t>max</t>
  </si>
  <si>
    <t>R</t>
  </si>
  <si>
    <t>N</t>
  </si>
  <si>
    <t>h</t>
  </si>
  <si>
    <t>m_i</t>
  </si>
  <si>
    <t>w_i</t>
  </si>
  <si>
    <t>x(i)</t>
  </si>
  <si>
    <t>интервалы</t>
  </si>
  <si>
    <t>выборочное среднее</t>
  </si>
  <si>
    <t>выборочное среднее квадратическое отклонение</t>
  </si>
  <si>
    <t>m_i * x(i)</t>
  </si>
  <si>
    <t>a_i</t>
  </si>
  <si>
    <t>z_i</t>
  </si>
  <si>
    <t>P_i = F(z_i+1) - F(z_i)</t>
  </si>
  <si>
    <t>m_i`</t>
  </si>
  <si>
    <t>наблюдаемое значение</t>
  </si>
  <si>
    <t>значение из таблицы</t>
  </si>
  <si>
    <t>наблюдаемое меньше, гипотеза подтверждена</t>
  </si>
  <si>
    <t>Ранжированный ряд</t>
  </si>
  <si>
    <t>Границы интервалов</t>
  </si>
  <si>
    <r>
      <t>a</t>
    </r>
    <r>
      <rPr>
        <vertAlign val="subscript"/>
        <sz val="11"/>
        <color theme="1"/>
        <rFont val="Segoe UI Variable Text"/>
        <charset val="204"/>
      </rPr>
      <t>i</t>
    </r>
  </si>
  <si>
    <r>
      <t>a</t>
    </r>
    <r>
      <rPr>
        <vertAlign val="subscript"/>
        <sz val="11"/>
        <color theme="1"/>
        <rFont val="Segoe UI Variable Text"/>
        <charset val="204"/>
      </rPr>
      <t>i+1</t>
    </r>
  </si>
  <si>
    <t>Середина интервалов, x(i)</t>
  </si>
  <si>
    <r>
      <t>Абсолютная частота, m</t>
    </r>
    <r>
      <rPr>
        <vertAlign val="subscript"/>
        <sz val="11"/>
        <color theme="1"/>
        <rFont val="Segoe UI Variable Text"/>
        <charset val="204"/>
      </rPr>
      <t>i</t>
    </r>
  </si>
  <si>
    <r>
      <t>Относительная частота, w</t>
    </r>
    <r>
      <rPr>
        <vertAlign val="subscript"/>
        <sz val="11"/>
        <color theme="1"/>
        <rFont val="Segoe UI Variable Text"/>
        <charset val="204"/>
      </rPr>
      <t>i</t>
    </r>
  </si>
  <si>
    <r>
      <t>z</t>
    </r>
    <r>
      <rPr>
        <vertAlign val="subscript"/>
        <sz val="11"/>
        <color theme="1"/>
        <rFont val="Segoe UI Variable Text"/>
        <charset val="204"/>
      </rPr>
      <t>i</t>
    </r>
  </si>
  <si>
    <r>
      <t>z</t>
    </r>
    <r>
      <rPr>
        <vertAlign val="subscript"/>
        <sz val="11"/>
        <color theme="1"/>
        <rFont val="Segoe UI Variable Text"/>
        <charset val="204"/>
      </rPr>
      <t>i+1</t>
    </r>
  </si>
  <si>
    <r>
      <t>Ф</t>
    </r>
    <r>
      <rPr>
        <vertAlign val="subscript"/>
        <sz val="11"/>
        <color theme="1"/>
        <rFont val="Segoe UI Variable Text"/>
        <charset val="204"/>
      </rPr>
      <t>0</t>
    </r>
    <r>
      <rPr>
        <sz val="11"/>
        <color theme="1"/>
        <rFont val="Segoe UI Variable Text"/>
        <charset val="204"/>
      </rPr>
      <t>(z</t>
    </r>
    <r>
      <rPr>
        <vertAlign val="subscript"/>
        <sz val="11"/>
        <color theme="1"/>
        <rFont val="Segoe UI Variable Text"/>
        <charset val="204"/>
      </rPr>
      <t>i</t>
    </r>
    <r>
      <rPr>
        <sz val="11"/>
        <color theme="1"/>
        <rFont val="Segoe UI Variable Text"/>
        <charset val="204"/>
      </rPr>
      <t>)</t>
    </r>
  </si>
  <si>
    <r>
      <t>Ф</t>
    </r>
    <r>
      <rPr>
        <vertAlign val="subscript"/>
        <sz val="11"/>
        <color theme="1"/>
        <rFont val="Segoe UI Variable Text"/>
        <charset val="204"/>
      </rPr>
      <t>0</t>
    </r>
    <r>
      <rPr>
        <sz val="11"/>
        <color theme="1"/>
        <rFont val="Segoe UI Variable Text"/>
        <charset val="204"/>
      </rPr>
      <t>(z</t>
    </r>
    <r>
      <rPr>
        <vertAlign val="subscript"/>
        <sz val="11"/>
        <color theme="1"/>
        <rFont val="Segoe UI Variable Text"/>
        <charset val="204"/>
      </rPr>
      <t>i+1</t>
    </r>
    <r>
      <rPr>
        <sz val="11"/>
        <color theme="1"/>
        <rFont val="Segoe UI Variable Text"/>
        <charset val="204"/>
      </rPr>
      <t>)</t>
    </r>
  </si>
  <si>
    <r>
      <t>P</t>
    </r>
    <r>
      <rPr>
        <vertAlign val="subscript"/>
        <sz val="11"/>
        <color theme="1"/>
        <rFont val="Segoe UI Variable Text"/>
        <charset val="204"/>
      </rPr>
      <t>i</t>
    </r>
  </si>
  <si>
    <r>
      <t>m`</t>
    </r>
    <r>
      <rPr>
        <vertAlign val="subscript"/>
        <sz val="11"/>
        <color theme="1"/>
        <rFont val="Segoe UI Variable Text"/>
        <charset val="204"/>
      </rPr>
      <t>i</t>
    </r>
  </si>
  <si>
    <t>Итого</t>
  </si>
  <si>
    <t>(m_i-m_i`)^2/m_i`</t>
  </si>
  <si>
    <t>Объём выборки, n</t>
  </si>
  <si>
    <t>Размах, R</t>
  </si>
  <si>
    <t>Число интервалов, N</t>
  </si>
  <si>
    <t>Величина интервалов, h</t>
  </si>
  <si>
    <t>Выборочное среднее, x</t>
  </si>
  <si>
    <r>
      <t>Минимальное значение, x</t>
    </r>
    <r>
      <rPr>
        <vertAlign val="subscript"/>
        <sz val="11"/>
        <color theme="1"/>
        <rFont val="Segoe UI Variable Text"/>
        <charset val="204"/>
      </rPr>
      <t>min</t>
    </r>
  </si>
  <si>
    <r>
      <t>Максимальное значение, x</t>
    </r>
    <r>
      <rPr>
        <vertAlign val="subscript"/>
        <sz val="11"/>
        <color theme="1"/>
        <rFont val="Segoe UI Variable Text"/>
        <charset val="204"/>
      </rPr>
      <t>max</t>
    </r>
  </si>
  <si>
    <r>
      <t>Выборочное среднеквадратическое отклонение, S</t>
    </r>
    <r>
      <rPr>
        <vertAlign val="subscript"/>
        <sz val="11"/>
        <color theme="1"/>
        <rFont val="Segoe UI Variable Text"/>
        <charset val="204"/>
      </rPr>
      <t>n</t>
    </r>
  </si>
  <si>
    <r>
      <t>X</t>
    </r>
    <r>
      <rPr>
        <vertAlign val="subscript"/>
        <sz val="11"/>
        <color theme="1"/>
        <rFont val="Segoe UI Variable Text"/>
        <charset val="204"/>
      </rPr>
      <t>набл</t>
    </r>
  </si>
  <si>
    <t>Число степеней свободы, k</t>
  </si>
  <si>
    <t>Первый уровень значимости</t>
  </si>
  <si>
    <r>
      <t>X</t>
    </r>
    <r>
      <rPr>
        <vertAlign val="subscript"/>
        <sz val="11"/>
        <color theme="1"/>
        <rFont val="Segoe UI Variable Text"/>
        <charset val="204"/>
      </rPr>
      <t>кр</t>
    </r>
  </si>
  <si>
    <t>Второй уровень значимости</t>
  </si>
  <si>
    <t>0,01</t>
  </si>
  <si>
    <t>0,05</t>
  </si>
  <si>
    <r>
      <t>Гипотеза H</t>
    </r>
    <r>
      <rPr>
        <vertAlign val="subscript"/>
        <sz val="11"/>
        <color theme="1"/>
        <rFont val="Segoe UI Variable Text"/>
        <charset val="204"/>
      </rPr>
      <t>0</t>
    </r>
    <r>
      <rPr>
        <sz val="11"/>
        <color theme="1"/>
        <rFont val="Segoe UI Variable Text"/>
        <charset val="204"/>
      </rPr>
      <t>:</t>
    </r>
  </si>
  <si>
    <t>ряд X1 подчиняется нормальному закону распределения</t>
  </si>
  <si>
    <t>Вывод для уровня значимости альфа 1:</t>
  </si>
  <si>
    <t>наблюдаемое значение меньше табличного, гипотеза подтверждена</t>
  </si>
  <si>
    <t>Вывод для уровня значимости альфа 2:</t>
  </si>
  <si>
    <r>
      <t>Месяц 2, X</t>
    </r>
    <r>
      <rPr>
        <vertAlign val="subscript"/>
        <sz val="11"/>
        <color theme="1"/>
        <rFont val="Segoe UI Variable Text"/>
        <charset val="204"/>
      </rPr>
      <t>1</t>
    </r>
  </si>
  <si>
    <t>m_i new</t>
  </si>
  <si>
    <t>m_i` new</t>
  </si>
  <si>
    <r>
      <t>Месяц 1, X</t>
    </r>
    <r>
      <rPr>
        <vertAlign val="subscript"/>
        <sz val="11"/>
        <color theme="1"/>
        <rFont val="Segoe UI Variable Text"/>
        <charset val="204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</si>
</sst>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 Variable Text"/>
      <charset val="204"/>
    </font>
    <font>
      <sz val="11"/>
      <color rgb="FF000000"/>
      <name val="Calibri"/>
      <family val="2"/>
      <scheme val="minor"/>
    </font>
    <font>
      <sz val="11"/>
      <color rgb="FF000000"/>
      <name val="Segoe UI Variable Text"/>
      <charset val="204"/>
    </font>
    <font>
      <vertAlign val="subscript"/>
      <sz val="11"/>
      <color theme="1"/>
      <name val="Segoe UI Variable Text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 applyAlignment="1">
      <alignment wrapText="1"/>
    </xf>
    <xf numFmtId="164" fontId="1" fillId="0" borderId="3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/>
    <xf numFmtId="164" fontId="3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wrapText="1"/>
    </xf>
    <xf numFmtId="164" fontId="1" fillId="0" borderId="12" xfId="0" applyNumberFormat="1" applyFont="1" applyBorder="1"/>
    <xf numFmtId="164" fontId="1" fillId="0" borderId="13" xfId="0" applyNumberFormat="1" applyFont="1" applyBorder="1"/>
    <xf numFmtId="0" fontId="1" fillId="0" borderId="13" xfId="0" applyFont="1" applyBorder="1"/>
    <xf numFmtId="0" fontId="1" fillId="0" borderId="12" xfId="0" applyFont="1" applyBorder="1"/>
    <xf numFmtId="165" fontId="3" fillId="0" borderId="0" xfId="0" applyNumberFormat="1" applyFont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" fontId="1" fillId="0" borderId="0" xfId="0" applyNumberFormat="1" applyFont="1"/>
    <xf numFmtId="164" fontId="3" fillId="0" borderId="14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5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47089170807245E-2"/>
          <c:y val="4.4343754697626317E-2"/>
          <c:w val="0.9007838074002209"/>
          <c:h val="0.8003751852863269"/>
        </c:manualLayout>
      </c:layout>
      <c:lineChart>
        <c:grouping val="standard"/>
        <c:varyColors val="0"/>
        <c:ser>
          <c:idx val="0"/>
          <c:order val="0"/>
          <c:tx>
            <c:v>Январь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Sheet1!$B$3:$B$39</c:f>
              <c:numCache>
                <c:formatCode>0.0</c:formatCode>
                <c:ptCount val="37"/>
                <c:pt idx="0">
                  <c:v>6.9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7.3</c:v>
                </c:pt>
                <c:pt idx="5">
                  <c:v>6.6</c:v>
                </c:pt>
                <c:pt idx="6">
                  <c:v>7.6</c:v>
                </c:pt>
                <c:pt idx="7">
                  <c:v>7.3</c:v>
                </c:pt>
                <c:pt idx="8">
                  <c:v>7.5</c:v>
                </c:pt>
                <c:pt idx="9">
                  <c:v>7.7</c:v>
                </c:pt>
                <c:pt idx="10">
                  <c:v>7.2</c:v>
                </c:pt>
                <c:pt idx="11">
                  <c:v>7.2</c:v>
                </c:pt>
                <c:pt idx="12">
                  <c:v>7</c:v>
                </c:pt>
                <c:pt idx="13">
                  <c:v>7.1</c:v>
                </c:pt>
                <c:pt idx="14">
                  <c:v>7</c:v>
                </c:pt>
                <c:pt idx="15">
                  <c:v>6.6</c:v>
                </c:pt>
                <c:pt idx="16">
                  <c:v>6.4</c:v>
                </c:pt>
                <c:pt idx="17">
                  <c:v>6.3</c:v>
                </c:pt>
                <c:pt idx="18">
                  <c:v>6.1</c:v>
                </c:pt>
                <c:pt idx="19">
                  <c:v>5.8</c:v>
                </c:pt>
                <c:pt idx="20">
                  <c:v>5.2</c:v>
                </c:pt>
                <c:pt idx="21">
                  <c:v>5</c:v>
                </c:pt>
                <c:pt idx="22">
                  <c:v>6.1</c:v>
                </c:pt>
                <c:pt idx="23">
                  <c:v>6.3</c:v>
                </c:pt>
                <c:pt idx="24">
                  <c:v>6.9</c:v>
                </c:pt>
                <c:pt idx="25">
                  <c:v>6.3</c:v>
                </c:pt>
                <c:pt idx="26">
                  <c:v>7.8</c:v>
                </c:pt>
                <c:pt idx="27">
                  <c:v>6.4</c:v>
                </c:pt>
                <c:pt idx="28">
                  <c:v>6.3</c:v>
                </c:pt>
                <c:pt idx="29">
                  <c:v>6.7</c:v>
                </c:pt>
                <c:pt idx="30">
                  <c:v>6.6</c:v>
                </c:pt>
                <c:pt idx="31">
                  <c:v>7</c:v>
                </c:pt>
                <c:pt idx="32">
                  <c:v>6.5</c:v>
                </c:pt>
                <c:pt idx="33">
                  <c:v>5.7</c:v>
                </c:pt>
                <c:pt idx="34">
                  <c:v>6.3</c:v>
                </c:pt>
                <c:pt idx="35">
                  <c:v>6.6</c:v>
                </c:pt>
                <c:pt idx="36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E-4006-AAE7-45AC370239C2}"/>
            </c:ext>
          </c:extLst>
        </c:ser>
        <c:ser>
          <c:idx val="1"/>
          <c:order val="1"/>
          <c:tx>
            <c:v>Февраль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Sheet1!$C$3:$C$39</c:f>
              <c:numCache>
                <c:formatCode>0.0</c:formatCode>
                <c:ptCount val="37"/>
                <c:pt idx="0">
                  <c:v>6.5</c:v>
                </c:pt>
                <c:pt idx="1">
                  <c:v>7.1</c:v>
                </c:pt>
                <c:pt idx="2">
                  <c:v>6.6</c:v>
                </c:pt>
                <c:pt idx="3">
                  <c:v>6.5</c:v>
                </c:pt>
                <c:pt idx="4">
                  <c:v>7.1</c:v>
                </c:pt>
                <c:pt idx="5">
                  <c:v>6.9</c:v>
                </c:pt>
                <c:pt idx="6">
                  <c:v>6.6</c:v>
                </c:pt>
                <c:pt idx="7">
                  <c:v>7.1</c:v>
                </c:pt>
                <c:pt idx="8">
                  <c:v>7.4</c:v>
                </c:pt>
                <c:pt idx="9">
                  <c:v>7.6</c:v>
                </c:pt>
                <c:pt idx="10">
                  <c:v>7.2</c:v>
                </c:pt>
                <c:pt idx="11">
                  <c:v>7</c:v>
                </c:pt>
                <c:pt idx="12">
                  <c:v>7</c:v>
                </c:pt>
                <c:pt idx="13">
                  <c:v>6.7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5.8</c:v>
                </c:pt>
                <c:pt idx="20">
                  <c:v>6.3</c:v>
                </c:pt>
                <c:pt idx="21">
                  <c:v>6.2</c:v>
                </c:pt>
                <c:pt idx="22">
                  <c:v>6.2</c:v>
                </c:pt>
                <c:pt idx="23">
                  <c:v>6.8</c:v>
                </c:pt>
                <c:pt idx="24">
                  <c:v>5.6</c:v>
                </c:pt>
                <c:pt idx="25">
                  <c:v>6.3</c:v>
                </c:pt>
                <c:pt idx="26">
                  <c:v>7.6</c:v>
                </c:pt>
                <c:pt idx="27">
                  <c:v>5.8</c:v>
                </c:pt>
                <c:pt idx="28">
                  <c:v>7.3</c:v>
                </c:pt>
                <c:pt idx="29">
                  <c:v>6.6</c:v>
                </c:pt>
                <c:pt idx="30">
                  <c:v>5.9</c:v>
                </c:pt>
                <c:pt idx="31">
                  <c:v>6.7</c:v>
                </c:pt>
                <c:pt idx="32">
                  <c:v>6.8</c:v>
                </c:pt>
                <c:pt idx="33">
                  <c:v>5.9</c:v>
                </c:pt>
                <c:pt idx="34">
                  <c:v>6</c:v>
                </c:pt>
                <c:pt idx="35">
                  <c:v>6.7</c:v>
                </c:pt>
                <c:pt idx="3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E-4006-AAE7-45AC370239C2}"/>
            </c:ext>
          </c:extLst>
        </c:ser>
        <c:ser>
          <c:idx val="2"/>
          <c:order val="2"/>
          <c:tx>
            <c:v>Март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Sheet1!$D$3:$D$39</c:f>
              <c:numCache>
                <c:formatCode>0.0</c:formatCode>
                <c:ptCount val="37"/>
                <c:pt idx="0">
                  <c:v>6.9</c:v>
                </c:pt>
                <c:pt idx="1">
                  <c:v>6.7</c:v>
                </c:pt>
                <c:pt idx="2">
                  <c:v>6.6</c:v>
                </c:pt>
                <c:pt idx="3">
                  <c:v>6.9</c:v>
                </c:pt>
                <c:pt idx="4">
                  <c:v>7.2</c:v>
                </c:pt>
                <c:pt idx="5">
                  <c:v>6.8</c:v>
                </c:pt>
                <c:pt idx="6">
                  <c:v>7.1</c:v>
                </c:pt>
                <c:pt idx="7">
                  <c:v>7.3</c:v>
                </c:pt>
                <c:pt idx="8">
                  <c:v>7.4</c:v>
                </c:pt>
                <c:pt idx="9">
                  <c:v>7.8</c:v>
                </c:pt>
                <c:pt idx="10">
                  <c:v>7</c:v>
                </c:pt>
                <c:pt idx="11">
                  <c:v>6.7</c:v>
                </c:pt>
                <c:pt idx="12">
                  <c:v>7.4</c:v>
                </c:pt>
                <c:pt idx="13">
                  <c:v>7</c:v>
                </c:pt>
                <c:pt idx="14">
                  <c:v>7</c:v>
                </c:pt>
                <c:pt idx="15">
                  <c:v>6.4</c:v>
                </c:pt>
                <c:pt idx="16">
                  <c:v>6</c:v>
                </c:pt>
                <c:pt idx="17">
                  <c:v>6.3</c:v>
                </c:pt>
                <c:pt idx="18">
                  <c:v>5.6</c:v>
                </c:pt>
                <c:pt idx="19">
                  <c:v>7</c:v>
                </c:pt>
                <c:pt idx="20">
                  <c:v>6.4</c:v>
                </c:pt>
                <c:pt idx="21">
                  <c:v>6.7</c:v>
                </c:pt>
                <c:pt idx="22">
                  <c:v>6.7</c:v>
                </c:pt>
                <c:pt idx="23">
                  <c:v>6.3</c:v>
                </c:pt>
                <c:pt idx="24">
                  <c:v>5.7</c:v>
                </c:pt>
                <c:pt idx="25">
                  <c:v>6.1</c:v>
                </c:pt>
                <c:pt idx="26">
                  <c:v>6.1</c:v>
                </c:pt>
                <c:pt idx="27">
                  <c:v>5.7</c:v>
                </c:pt>
                <c:pt idx="28">
                  <c:v>6.1</c:v>
                </c:pt>
                <c:pt idx="29">
                  <c:v>7.4</c:v>
                </c:pt>
                <c:pt idx="30">
                  <c:v>5.9</c:v>
                </c:pt>
                <c:pt idx="31">
                  <c:v>6.5</c:v>
                </c:pt>
                <c:pt idx="32">
                  <c:v>6.1</c:v>
                </c:pt>
                <c:pt idx="33">
                  <c:v>6.2</c:v>
                </c:pt>
                <c:pt idx="34">
                  <c:v>6.3</c:v>
                </c:pt>
                <c:pt idx="35">
                  <c:v>6.1</c:v>
                </c:pt>
                <c:pt idx="3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E-4006-AAE7-45AC3702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303952"/>
        <c:axId val="991306864"/>
      </c:lineChart>
      <c:catAx>
        <c:axId val="9913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306864"/>
        <c:crosses val="autoZero"/>
        <c:auto val="1"/>
        <c:lblAlgn val="ctr"/>
        <c:lblOffset val="100"/>
        <c:noMultiLvlLbl val="0"/>
      </c:catAx>
      <c:valAx>
        <c:axId val="9913068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воды, 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3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90661146761941"/>
          <c:y val="0.57962194054739269"/>
          <c:w val="0.31072629272346503"/>
          <c:h val="3.9384531472304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и полигон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Sheet4!$C$28:$U$28</c:f>
              <c:numCache>
                <c:formatCode>0.0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5.4666666666666668</c:v>
                </c:pt>
                <c:pt idx="3">
                  <c:v>5.4666666666666668</c:v>
                </c:pt>
                <c:pt idx="4">
                  <c:v>5.4666666666666668</c:v>
                </c:pt>
                <c:pt idx="5">
                  <c:v>5.9333333333333336</c:v>
                </c:pt>
                <c:pt idx="6">
                  <c:v>5.9333333333333336</c:v>
                </c:pt>
                <c:pt idx="7">
                  <c:v>5.9333333333333336</c:v>
                </c:pt>
                <c:pt idx="8">
                  <c:v>6.4</c:v>
                </c:pt>
                <c:pt idx="9">
                  <c:v>6.4</c:v>
                </c:pt>
                <c:pt idx="10">
                  <c:v>6.4</c:v>
                </c:pt>
                <c:pt idx="11">
                  <c:v>6.8666666666666671</c:v>
                </c:pt>
                <c:pt idx="12">
                  <c:v>6.8666666666666671</c:v>
                </c:pt>
                <c:pt idx="13">
                  <c:v>6.8666666666666671</c:v>
                </c:pt>
                <c:pt idx="14">
                  <c:v>7.3333333333333339</c:v>
                </c:pt>
                <c:pt idx="15">
                  <c:v>7.3333333333333339</c:v>
                </c:pt>
                <c:pt idx="16">
                  <c:v>7.3333333333333339</c:v>
                </c:pt>
                <c:pt idx="17">
                  <c:v>7.8000000000000007</c:v>
                </c:pt>
                <c:pt idx="18">
                  <c:v>7.8000000000000007</c:v>
                </c:pt>
              </c:numCache>
            </c:numRef>
          </c:xVal>
          <c:yVal>
            <c:numRef>
              <c:f>Sheet4!$C$29:$U$29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13</c:v>
                </c:pt>
                <c:pt idx="14">
                  <c:v>13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797-A2A4-EC0666ECE2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Sheet4!$F$40:$F$45</c:f>
              <c:numCache>
                <c:formatCode>General</c:formatCode>
                <c:ptCount val="6"/>
                <c:pt idx="0">
                  <c:v>5.2333333333333334</c:v>
                </c:pt>
                <c:pt idx="1">
                  <c:v>5.7</c:v>
                </c:pt>
                <c:pt idx="2">
                  <c:v>6.166666666666667</c:v>
                </c:pt>
                <c:pt idx="3">
                  <c:v>6.6333333333333337</c:v>
                </c:pt>
                <c:pt idx="4">
                  <c:v>7.1000000000000005</c:v>
                </c:pt>
                <c:pt idx="5">
                  <c:v>7.5666666666666673</c:v>
                </c:pt>
              </c:numCache>
            </c:numRef>
          </c:xVal>
          <c:yVal>
            <c:numRef>
              <c:f>Sheet4!$G$40:$G$45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797-A2A4-EC0666EC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322464"/>
        <c:axId val="1621318304"/>
      </c:scatterChart>
      <c:valAx>
        <c:axId val="162132246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18304"/>
        <c:crosses val="autoZero"/>
        <c:crossBetween val="midCat"/>
      </c:valAx>
      <c:valAx>
        <c:axId val="1621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и полигон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Sheet4!$C$28:$U$28</c:f>
              <c:numCache>
                <c:formatCode>0.0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5.4666666666666668</c:v>
                </c:pt>
                <c:pt idx="3">
                  <c:v>5.4666666666666668</c:v>
                </c:pt>
                <c:pt idx="4">
                  <c:v>5.4666666666666668</c:v>
                </c:pt>
                <c:pt idx="5">
                  <c:v>5.9333333333333336</c:v>
                </c:pt>
                <c:pt idx="6">
                  <c:v>5.9333333333333336</c:v>
                </c:pt>
                <c:pt idx="7">
                  <c:v>5.9333333333333336</c:v>
                </c:pt>
                <c:pt idx="8">
                  <c:v>6.4</c:v>
                </c:pt>
                <c:pt idx="9">
                  <c:v>6.4</c:v>
                </c:pt>
                <c:pt idx="10">
                  <c:v>6.4</c:v>
                </c:pt>
                <c:pt idx="11">
                  <c:v>6.8666666666666671</c:v>
                </c:pt>
                <c:pt idx="12">
                  <c:v>6.8666666666666671</c:v>
                </c:pt>
                <c:pt idx="13">
                  <c:v>6.8666666666666671</c:v>
                </c:pt>
                <c:pt idx="14">
                  <c:v>7.3333333333333339</c:v>
                </c:pt>
                <c:pt idx="15">
                  <c:v>7.3333333333333339</c:v>
                </c:pt>
                <c:pt idx="16">
                  <c:v>7.3333333333333339</c:v>
                </c:pt>
                <c:pt idx="17">
                  <c:v>7.8000000000000007</c:v>
                </c:pt>
                <c:pt idx="18">
                  <c:v>7.8000000000000007</c:v>
                </c:pt>
              </c:numCache>
            </c:numRef>
          </c:xVal>
          <c:yVal>
            <c:numRef>
              <c:f>Sheet4!$C$29:$U$29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13</c:v>
                </c:pt>
                <c:pt idx="14">
                  <c:v>13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F76-9084-869BFCBD07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Sheet4!$F$40:$F$45</c:f>
              <c:numCache>
                <c:formatCode>General</c:formatCode>
                <c:ptCount val="6"/>
                <c:pt idx="0">
                  <c:v>5.2333333333333334</c:v>
                </c:pt>
                <c:pt idx="1">
                  <c:v>5.7</c:v>
                </c:pt>
                <c:pt idx="2">
                  <c:v>6.166666666666667</c:v>
                </c:pt>
                <c:pt idx="3">
                  <c:v>6.6333333333333337</c:v>
                </c:pt>
                <c:pt idx="4">
                  <c:v>7.1000000000000005</c:v>
                </c:pt>
                <c:pt idx="5">
                  <c:v>7.5666666666666673</c:v>
                </c:pt>
              </c:numCache>
            </c:numRef>
          </c:xVal>
          <c:yVal>
            <c:numRef>
              <c:f>Sheet4!$G$40:$G$45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6-4F76-9084-869BFCBD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322464"/>
        <c:axId val="1621318304"/>
      </c:scatterChart>
      <c:valAx>
        <c:axId val="162132246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18304"/>
        <c:crosses val="autoZero"/>
        <c:crossBetween val="midCat"/>
      </c:valAx>
      <c:valAx>
        <c:axId val="1621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47089170807245E-2"/>
          <c:y val="4.4343754697626317E-2"/>
          <c:w val="0.9007838074002209"/>
          <c:h val="0.8003751852863269"/>
        </c:manualLayout>
      </c:layout>
      <c:lineChart>
        <c:grouping val="standard"/>
        <c:varyColors val="0"/>
        <c:ser>
          <c:idx val="0"/>
          <c:order val="0"/>
          <c:tx>
            <c:v>Январь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Sheet1!$B$3:$B$39</c:f>
              <c:numCache>
                <c:formatCode>0.0</c:formatCode>
                <c:ptCount val="37"/>
                <c:pt idx="0">
                  <c:v>6.9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7.3</c:v>
                </c:pt>
                <c:pt idx="5">
                  <c:v>6.6</c:v>
                </c:pt>
                <c:pt idx="6">
                  <c:v>7.6</c:v>
                </c:pt>
                <c:pt idx="7">
                  <c:v>7.3</c:v>
                </c:pt>
                <c:pt idx="8">
                  <c:v>7.5</c:v>
                </c:pt>
                <c:pt idx="9">
                  <c:v>7.7</c:v>
                </c:pt>
                <c:pt idx="10">
                  <c:v>7.2</c:v>
                </c:pt>
                <c:pt idx="11">
                  <c:v>7.2</c:v>
                </c:pt>
                <c:pt idx="12">
                  <c:v>7</c:v>
                </c:pt>
                <c:pt idx="13">
                  <c:v>7.1</c:v>
                </c:pt>
                <c:pt idx="14">
                  <c:v>7</c:v>
                </c:pt>
                <c:pt idx="15">
                  <c:v>6.6</c:v>
                </c:pt>
                <c:pt idx="16">
                  <c:v>6.4</c:v>
                </c:pt>
                <c:pt idx="17">
                  <c:v>6.3</c:v>
                </c:pt>
                <c:pt idx="18">
                  <c:v>6.1</c:v>
                </c:pt>
                <c:pt idx="19">
                  <c:v>5.8</c:v>
                </c:pt>
                <c:pt idx="20">
                  <c:v>5.2</c:v>
                </c:pt>
                <c:pt idx="21">
                  <c:v>5</c:v>
                </c:pt>
                <c:pt idx="22">
                  <c:v>6.1</c:v>
                </c:pt>
                <c:pt idx="23">
                  <c:v>6.3</c:v>
                </c:pt>
                <c:pt idx="24">
                  <c:v>6.9</c:v>
                </c:pt>
                <c:pt idx="25">
                  <c:v>6.3</c:v>
                </c:pt>
                <c:pt idx="26">
                  <c:v>7.8</c:v>
                </c:pt>
                <c:pt idx="27">
                  <c:v>6.4</c:v>
                </c:pt>
                <c:pt idx="28">
                  <c:v>6.3</c:v>
                </c:pt>
                <c:pt idx="29">
                  <c:v>6.7</c:v>
                </c:pt>
                <c:pt idx="30">
                  <c:v>6.6</c:v>
                </c:pt>
                <c:pt idx="31">
                  <c:v>7</c:v>
                </c:pt>
                <c:pt idx="32">
                  <c:v>6.5</c:v>
                </c:pt>
                <c:pt idx="33">
                  <c:v>5.7</c:v>
                </c:pt>
                <c:pt idx="34">
                  <c:v>6.3</c:v>
                </c:pt>
                <c:pt idx="35">
                  <c:v>6.6</c:v>
                </c:pt>
                <c:pt idx="36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8-4E77-B807-D330D6633F60}"/>
            </c:ext>
          </c:extLst>
        </c:ser>
        <c:ser>
          <c:idx val="1"/>
          <c:order val="1"/>
          <c:tx>
            <c:v>Февраль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Sheet1!$C$3:$C$39</c:f>
              <c:numCache>
                <c:formatCode>0.0</c:formatCode>
                <c:ptCount val="37"/>
                <c:pt idx="0">
                  <c:v>6.5</c:v>
                </c:pt>
                <c:pt idx="1">
                  <c:v>7.1</c:v>
                </c:pt>
                <c:pt idx="2">
                  <c:v>6.6</c:v>
                </c:pt>
                <c:pt idx="3">
                  <c:v>6.5</c:v>
                </c:pt>
                <c:pt idx="4">
                  <c:v>7.1</c:v>
                </c:pt>
                <c:pt idx="5">
                  <c:v>6.9</c:v>
                </c:pt>
                <c:pt idx="6">
                  <c:v>6.6</c:v>
                </c:pt>
                <c:pt idx="7">
                  <c:v>7.1</c:v>
                </c:pt>
                <c:pt idx="8">
                  <c:v>7.4</c:v>
                </c:pt>
                <c:pt idx="9">
                  <c:v>7.6</c:v>
                </c:pt>
                <c:pt idx="10">
                  <c:v>7.2</c:v>
                </c:pt>
                <c:pt idx="11">
                  <c:v>7</c:v>
                </c:pt>
                <c:pt idx="12">
                  <c:v>7</c:v>
                </c:pt>
                <c:pt idx="13">
                  <c:v>6.7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5.8</c:v>
                </c:pt>
                <c:pt idx="20">
                  <c:v>6.3</c:v>
                </c:pt>
                <c:pt idx="21">
                  <c:v>6.2</c:v>
                </c:pt>
                <c:pt idx="22">
                  <c:v>6.2</c:v>
                </c:pt>
                <c:pt idx="23">
                  <c:v>6.8</c:v>
                </c:pt>
                <c:pt idx="24">
                  <c:v>5.6</c:v>
                </c:pt>
                <c:pt idx="25">
                  <c:v>6.3</c:v>
                </c:pt>
                <c:pt idx="26">
                  <c:v>7.6</c:v>
                </c:pt>
                <c:pt idx="27">
                  <c:v>5.8</c:v>
                </c:pt>
                <c:pt idx="28">
                  <c:v>7.3</c:v>
                </c:pt>
                <c:pt idx="29">
                  <c:v>6.6</c:v>
                </c:pt>
                <c:pt idx="30">
                  <c:v>5.9</c:v>
                </c:pt>
                <c:pt idx="31">
                  <c:v>6.7</c:v>
                </c:pt>
                <c:pt idx="32">
                  <c:v>6.8</c:v>
                </c:pt>
                <c:pt idx="33">
                  <c:v>5.9</c:v>
                </c:pt>
                <c:pt idx="34">
                  <c:v>6</c:v>
                </c:pt>
                <c:pt idx="35">
                  <c:v>6.7</c:v>
                </c:pt>
                <c:pt idx="3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8-4E77-B807-D330D6633F60}"/>
            </c:ext>
          </c:extLst>
        </c:ser>
        <c:ser>
          <c:idx val="2"/>
          <c:order val="2"/>
          <c:tx>
            <c:v>Март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Sheet1!$D$3:$D$39</c:f>
              <c:numCache>
                <c:formatCode>0.0</c:formatCode>
                <c:ptCount val="37"/>
                <c:pt idx="0">
                  <c:v>6.9</c:v>
                </c:pt>
                <c:pt idx="1">
                  <c:v>6.7</c:v>
                </c:pt>
                <c:pt idx="2">
                  <c:v>6.6</c:v>
                </c:pt>
                <c:pt idx="3">
                  <c:v>6.9</c:v>
                </c:pt>
                <c:pt idx="4">
                  <c:v>7.2</c:v>
                </c:pt>
                <c:pt idx="5">
                  <c:v>6.8</c:v>
                </c:pt>
                <c:pt idx="6">
                  <c:v>7.1</c:v>
                </c:pt>
                <c:pt idx="7">
                  <c:v>7.3</c:v>
                </c:pt>
                <c:pt idx="8">
                  <c:v>7.4</c:v>
                </c:pt>
                <c:pt idx="9">
                  <c:v>7.8</c:v>
                </c:pt>
                <c:pt idx="10">
                  <c:v>7</c:v>
                </c:pt>
                <c:pt idx="11">
                  <c:v>6.7</c:v>
                </c:pt>
                <c:pt idx="12">
                  <c:v>7.4</c:v>
                </c:pt>
                <c:pt idx="13">
                  <c:v>7</c:v>
                </c:pt>
                <c:pt idx="14">
                  <c:v>7</c:v>
                </c:pt>
                <c:pt idx="15">
                  <c:v>6.4</c:v>
                </c:pt>
                <c:pt idx="16">
                  <c:v>6</c:v>
                </c:pt>
                <c:pt idx="17">
                  <c:v>6.3</c:v>
                </c:pt>
                <c:pt idx="18">
                  <c:v>5.6</c:v>
                </c:pt>
                <c:pt idx="19">
                  <c:v>7</c:v>
                </c:pt>
                <c:pt idx="20">
                  <c:v>6.4</c:v>
                </c:pt>
                <c:pt idx="21">
                  <c:v>6.7</c:v>
                </c:pt>
                <c:pt idx="22">
                  <c:v>6.7</c:v>
                </c:pt>
                <c:pt idx="23">
                  <c:v>6.3</c:v>
                </c:pt>
                <c:pt idx="24">
                  <c:v>5.7</c:v>
                </c:pt>
                <c:pt idx="25">
                  <c:v>6.1</c:v>
                </c:pt>
                <c:pt idx="26">
                  <c:v>6.1</c:v>
                </c:pt>
                <c:pt idx="27">
                  <c:v>5.7</c:v>
                </c:pt>
                <c:pt idx="28">
                  <c:v>6.1</c:v>
                </c:pt>
                <c:pt idx="29">
                  <c:v>7.4</c:v>
                </c:pt>
                <c:pt idx="30">
                  <c:v>5.9</c:v>
                </c:pt>
                <c:pt idx="31">
                  <c:v>6.5</c:v>
                </c:pt>
                <c:pt idx="32">
                  <c:v>6.1</c:v>
                </c:pt>
                <c:pt idx="33">
                  <c:v>6.2</c:v>
                </c:pt>
                <c:pt idx="34">
                  <c:v>6.3</c:v>
                </c:pt>
                <c:pt idx="35">
                  <c:v>6.1</c:v>
                </c:pt>
                <c:pt idx="3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8-4E77-B807-D330D663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303952"/>
        <c:axId val="991306864"/>
      </c:lineChart>
      <c:catAx>
        <c:axId val="9913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306864"/>
        <c:crosses val="autoZero"/>
        <c:auto val="1"/>
        <c:lblAlgn val="ctr"/>
        <c:lblOffset val="100"/>
        <c:noMultiLvlLbl val="0"/>
      </c:catAx>
      <c:valAx>
        <c:axId val="9913068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воды, 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3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90661146761941"/>
          <c:y val="0.57962194054739269"/>
          <c:w val="0.31072629272346503"/>
          <c:h val="3.9384531472304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и 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Sheet2!$C$28:$U$28</c:f>
              <c:numCache>
                <c:formatCode>0.0</c:formatCode>
                <c:ptCount val="19"/>
                <c:pt idx="0">
                  <c:v>5.6</c:v>
                </c:pt>
                <c:pt idx="1">
                  <c:v>5.6</c:v>
                </c:pt>
                <c:pt idx="2">
                  <c:v>5.9333333333333327</c:v>
                </c:pt>
                <c:pt idx="3">
                  <c:v>5.9333333333333327</c:v>
                </c:pt>
                <c:pt idx="4">
                  <c:v>5.9333333333333327</c:v>
                </c:pt>
                <c:pt idx="5">
                  <c:v>6.2666666666666657</c:v>
                </c:pt>
                <c:pt idx="6">
                  <c:v>6.2666666666666657</c:v>
                </c:pt>
                <c:pt idx="7">
                  <c:v>6.2666666666666657</c:v>
                </c:pt>
                <c:pt idx="8">
                  <c:v>6.5999999999999988</c:v>
                </c:pt>
                <c:pt idx="9">
                  <c:v>6.5999999999999988</c:v>
                </c:pt>
                <c:pt idx="10">
                  <c:v>6.5999999999999988</c:v>
                </c:pt>
                <c:pt idx="11">
                  <c:v>6.9333333333333318</c:v>
                </c:pt>
                <c:pt idx="12">
                  <c:v>6.9333333333333318</c:v>
                </c:pt>
                <c:pt idx="13">
                  <c:v>6.9333333333333318</c:v>
                </c:pt>
                <c:pt idx="14">
                  <c:v>7.2666666666666648</c:v>
                </c:pt>
                <c:pt idx="15">
                  <c:v>7.2666666666666648</c:v>
                </c:pt>
                <c:pt idx="16">
                  <c:v>7.2666666666666648</c:v>
                </c:pt>
                <c:pt idx="17">
                  <c:v>7.5999999999999979</c:v>
                </c:pt>
                <c:pt idx="18">
                  <c:v>7.5999999999999979</c:v>
                </c:pt>
              </c:numCache>
            </c:numRef>
          </c:xVal>
          <c:yVal>
            <c:numRef>
              <c:f>Sheet2!$C$29:$U$29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C-4F6A-A978-882E191A57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Sheet2!$F$40:$F$45</c:f>
              <c:numCache>
                <c:formatCode>General</c:formatCode>
                <c:ptCount val="6"/>
                <c:pt idx="0">
                  <c:v>5.7666666666666657</c:v>
                </c:pt>
                <c:pt idx="1">
                  <c:v>6.1</c:v>
                </c:pt>
                <c:pt idx="2">
                  <c:v>6.4333333333333318</c:v>
                </c:pt>
                <c:pt idx="3">
                  <c:v>6.7666666666666657</c:v>
                </c:pt>
                <c:pt idx="4">
                  <c:v>7.0999999999999979</c:v>
                </c:pt>
                <c:pt idx="5">
                  <c:v>7.4333333333333318</c:v>
                </c:pt>
              </c:numCache>
            </c:numRef>
          </c:xVal>
          <c:yVal>
            <c:numRef>
              <c:f>Sheet2!$G$40:$G$45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C-4F6A-A978-882E191A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6432"/>
        <c:axId val="570059360"/>
      </c:scatterChart>
      <c:valAx>
        <c:axId val="5700664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059360"/>
        <c:crosses val="autoZero"/>
        <c:crossBetween val="midCat"/>
      </c:valAx>
      <c:valAx>
        <c:axId val="570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47089170807245E-2"/>
          <c:y val="4.4343754697626317E-2"/>
          <c:w val="0.9007838074002209"/>
          <c:h val="0.8003751852863269"/>
        </c:manualLayout>
      </c:layout>
      <c:lineChart>
        <c:grouping val="standard"/>
        <c:varyColors val="0"/>
        <c:ser>
          <c:idx val="0"/>
          <c:order val="0"/>
          <c:tx>
            <c:v>Январь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Sheet1!$B$3:$B$39</c:f>
              <c:numCache>
                <c:formatCode>0.0</c:formatCode>
                <c:ptCount val="37"/>
                <c:pt idx="0">
                  <c:v>6.9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7.3</c:v>
                </c:pt>
                <c:pt idx="5">
                  <c:v>6.6</c:v>
                </c:pt>
                <c:pt idx="6">
                  <c:v>7.6</c:v>
                </c:pt>
                <c:pt idx="7">
                  <c:v>7.3</c:v>
                </c:pt>
                <c:pt idx="8">
                  <c:v>7.5</c:v>
                </c:pt>
                <c:pt idx="9">
                  <c:v>7.7</c:v>
                </c:pt>
                <c:pt idx="10">
                  <c:v>7.2</c:v>
                </c:pt>
                <c:pt idx="11">
                  <c:v>7.2</c:v>
                </c:pt>
                <c:pt idx="12">
                  <c:v>7</c:v>
                </c:pt>
                <c:pt idx="13">
                  <c:v>7.1</c:v>
                </c:pt>
                <c:pt idx="14">
                  <c:v>7</c:v>
                </c:pt>
                <c:pt idx="15">
                  <c:v>6.6</c:v>
                </c:pt>
                <c:pt idx="16">
                  <c:v>6.4</c:v>
                </c:pt>
                <c:pt idx="17">
                  <c:v>6.3</c:v>
                </c:pt>
                <c:pt idx="18">
                  <c:v>6.1</c:v>
                </c:pt>
                <c:pt idx="19">
                  <c:v>5.8</c:v>
                </c:pt>
                <c:pt idx="20">
                  <c:v>5.2</c:v>
                </c:pt>
                <c:pt idx="21">
                  <c:v>5</c:v>
                </c:pt>
                <c:pt idx="22">
                  <c:v>6.1</c:v>
                </c:pt>
                <c:pt idx="23">
                  <c:v>6.3</c:v>
                </c:pt>
                <c:pt idx="24">
                  <c:v>6.9</c:v>
                </c:pt>
                <c:pt idx="25">
                  <c:v>6.3</c:v>
                </c:pt>
                <c:pt idx="26">
                  <c:v>7.8</c:v>
                </c:pt>
                <c:pt idx="27">
                  <c:v>6.4</c:v>
                </c:pt>
                <c:pt idx="28">
                  <c:v>6.3</c:v>
                </c:pt>
                <c:pt idx="29">
                  <c:v>6.7</c:v>
                </c:pt>
                <c:pt idx="30">
                  <c:v>6.6</c:v>
                </c:pt>
                <c:pt idx="31">
                  <c:v>7</c:v>
                </c:pt>
                <c:pt idx="32">
                  <c:v>6.5</c:v>
                </c:pt>
                <c:pt idx="33">
                  <c:v>5.7</c:v>
                </c:pt>
                <c:pt idx="34">
                  <c:v>6.3</c:v>
                </c:pt>
                <c:pt idx="35">
                  <c:v>6.6</c:v>
                </c:pt>
                <c:pt idx="36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8-4926-A5D1-31F97211510D}"/>
            </c:ext>
          </c:extLst>
        </c:ser>
        <c:ser>
          <c:idx val="1"/>
          <c:order val="1"/>
          <c:tx>
            <c:v>Февраль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Sheet1!$C$3:$C$39</c:f>
              <c:numCache>
                <c:formatCode>0.0</c:formatCode>
                <c:ptCount val="37"/>
                <c:pt idx="0">
                  <c:v>6.5</c:v>
                </c:pt>
                <c:pt idx="1">
                  <c:v>7.1</c:v>
                </c:pt>
                <c:pt idx="2">
                  <c:v>6.6</c:v>
                </c:pt>
                <c:pt idx="3">
                  <c:v>6.5</c:v>
                </c:pt>
                <c:pt idx="4">
                  <c:v>7.1</c:v>
                </c:pt>
                <c:pt idx="5">
                  <c:v>6.9</c:v>
                </c:pt>
                <c:pt idx="6">
                  <c:v>6.6</c:v>
                </c:pt>
                <c:pt idx="7">
                  <c:v>7.1</c:v>
                </c:pt>
                <c:pt idx="8">
                  <c:v>7.4</c:v>
                </c:pt>
                <c:pt idx="9">
                  <c:v>7.6</c:v>
                </c:pt>
                <c:pt idx="10">
                  <c:v>7.2</c:v>
                </c:pt>
                <c:pt idx="11">
                  <c:v>7</c:v>
                </c:pt>
                <c:pt idx="12">
                  <c:v>7</c:v>
                </c:pt>
                <c:pt idx="13">
                  <c:v>6.7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5.8</c:v>
                </c:pt>
                <c:pt idx="20">
                  <c:v>6.3</c:v>
                </c:pt>
                <c:pt idx="21">
                  <c:v>6.2</c:v>
                </c:pt>
                <c:pt idx="22">
                  <c:v>6.2</c:v>
                </c:pt>
                <c:pt idx="23">
                  <c:v>6.8</c:v>
                </c:pt>
                <c:pt idx="24">
                  <c:v>5.6</c:v>
                </c:pt>
                <c:pt idx="25">
                  <c:v>6.3</c:v>
                </c:pt>
                <c:pt idx="26">
                  <c:v>7.6</c:v>
                </c:pt>
                <c:pt idx="27">
                  <c:v>5.8</c:v>
                </c:pt>
                <c:pt idx="28">
                  <c:v>7.3</c:v>
                </c:pt>
                <c:pt idx="29">
                  <c:v>6.6</c:v>
                </c:pt>
                <c:pt idx="30">
                  <c:v>5.9</c:v>
                </c:pt>
                <c:pt idx="31">
                  <c:v>6.7</c:v>
                </c:pt>
                <c:pt idx="32">
                  <c:v>6.8</c:v>
                </c:pt>
                <c:pt idx="33">
                  <c:v>5.9</c:v>
                </c:pt>
                <c:pt idx="34">
                  <c:v>6</c:v>
                </c:pt>
                <c:pt idx="35">
                  <c:v>6.7</c:v>
                </c:pt>
                <c:pt idx="3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8-4926-A5D1-31F97211510D}"/>
            </c:ext>
          </c:extLst>
        </c:ser>
        <c:ser>
          <c:idx val="2"/>
          <c:order val="2"/>
          <c:tx>
            <c:v>Март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Sheet1!$D$3:$D$39</c:f>
              <c:numCache>
                <c:formatCode>0.0</c:formatCode>
                <c:ptCount val="37"/>
                <c:pt idx="0">
                  <c:v>6.9</c:v>
                </c:pt>
                <c:pt idx="1">
                  <c:v>6.7</c:v>
                </c:pt>
                <c:pt idx="2">
                  <c:v>6.6</c:v>
                </c:pt>
                <c:pt idx="3">
                  <c:v>6.9</c:v>
                </c:pt>
                <c:pt idx="4">
                  <c:v>7.2</c:v>
                </c:pt>
                <c:pt idx="5">
                  <c:v>6.8</c:v>
                </c:pt>
                <c:pt idx="6">
                  <c:v>7.1</c:v>
                </c:pt>
                <c:pt idx="7">
                  <c:v>7.3</c:v>
                </c:pt>
                <c:pt idx="8">
                  <c:v>7.4</c:v>
                </c:pt>
                <c:pt idx="9">
                  <c:v>7.8</c:v>
                </c:pt>
                <c:pt idx="10">
                  <c:v>7</c:v>
                </c:pt>
                <c:pt idx="11">
                  <c:v>6.7</c:v>
                </c:pt>
                <c:pt idx="12">
                  <c:v>7.4</c:v>
                </c:pt>
                <c:pt idx="13">
                  <c:v>7</c:v>
                </c:pt>
                <c:pt idx="14">
                  <c:v>7</c:v>
                </c:pt>
                <c:pt idx="15">
                  <c:v>6.4</c:v>
                </c:pt>
                <c:pt idx="16">
                  <c:v>6</c:v>
                </c:pt>
                <c:pt idx="17">
                  <c:v>6.3</c:v>
                </c:pt>
                <c:pt idx="18">
                  <c:v>5.6</c:v>
                </c:pt>
                <c:pt idx="19">
                  <c:v>7</c:v>
                </c:pt>
                <c:pt idx="20">
                  <c:v>6.4</c:v>
                </c:pt>
                <c:pt idx="21">
                  <c:v>6.7</c:v>
                </c:pt>
                <c:pt idx="22">
                  <c:v>6.7</c:v>
                </c:pt>
                <c:pt idx="23">
                  <c:v>6.3</c:v>
                </c:pt>
                <c:pt idx="24">
                  <c:v>5.7</c:v>
                </c:pt>
                <c:pt idx="25">
                  <c:v>6.1</c:v>
                </c:pt>
                <c:pt idx="26">
                  <c:v>6.1</c:v>
                </c:pt>
                <c:pt idx="27">
                  <c:v>5.7</c:v>
                </c:pt>
                <c:pt idx="28">
                  <c:v>6.1</c:v>
                </c:pt>
                <c:pt idx="29">
                  <c:v>7.4</c:v>
                </c:pt>
                <c:pt idx="30">
                  <c:v>5.9</c:v>
                </c:pt>
                <c:pt idx="31">
                  <c:v>6.5</c:v>
                </c:pt>
                <c:pt idx="32">
                  <c:v>6.1</c:v>
                </c:pt>
                <c:pt idx="33">
                  <c:v>6.2</c:v>
                </c:pt>
                <c:pt idx="34">
                  <c:v>6.3</c:v>
                </c:pt>
                <c:pt idx="35">
                  <c:v>6.1</c:v>
                </c:pt>
                <c:pt idx="3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8-4926-A5D1-31F97211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303952"/>
        <c:axId val="991306864"/>
      </c:lineChart>
      <c:catAx>
        <c:axId val="9913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306864"/>
        <c:crosses val="autoZero"/>
        <c:auto val="1"/>
        <c:lblAlgn val="ctr"/>
        <c:lblOffset val="100"/>
        <c:noMultiLvlLbl val="0"/>
      </c:catAx>
      <c:valAx>
        <c:axId val="9913068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воды, 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3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90661146761941"/>
          <c:y val="0.56795253141643842"/>
          <c:w val="0.31072629272346503"/>
          <c:h val="3.9384531472304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и 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Sheet2!$C$28:$U$28</c:f>
              <c:numCache>
                <c:formatCode>0.0</c:formatCode>
                <c:ptCount val="19"/>
                <c:pt idx="0">
                  <c:v>5.6</c:v>
                </c:pt>
                <c:pt idx="1">
                  <c:v>5.6</c:v>
                </c:pt>
                <c:pt idx="2">
                  <c:v>5.9333333333333327</c:v>
                </c:pt>
                <c:pt idx="3">
                  <c:v>5.9333333333333327</c:v>
                </c:pt>
                <c:pt idx="4">
                  <c:v>5.9333333333333327</c:v>
                </c:pt>
                <c:pt idx="5">
                  <c:v>6.2666666666666657</c:v>
                </c:pt>
                <c:pt idx="6">
                  <c:v>6.2666666666666657</c:v>
                </c:pt>
                <c:pt idx="7">
                  <c:v>6.2666666666666657</c:v>
                </c:pt>
                <c:pt idx="8">
                  <c:v>6.5999999999999988</c:v>
                </c:pt>
                <c:pt idx="9">
                  <c:v>6.5999999999999988</c:v>
                </c:pt>
                <c:pt idx="10">
                  <c:v>6.5999999999999988</c:v>
                </c:pt>
                <c:pt idx="11">
                  <c:v>6.9333333333333318</c:v>
                </c:pt>
                <c:pt idx="12">
                  <c:v>6.9333333333333318</c:v>
                </c:pt>
                <c:pt idx="13">
                  <c:v>6.9333333333333318</c:v>
                </c:pt>
                <c:pt idx="14">
                  <c:v>7.2666666666666648</c:v>
                </c:pt>
                <c:pt idx="15">
                  <c:v>7.2666666666666648</c:v>
                </c:pt>
                <c:pt idx="16">
                  <c:v>7.2666666666666648</c:v>
                </c:pt>
                <c:pt idx="17">
                  <c:v>7.5999999999999979</c:v>
                </c:pt>
                <c:pt idx="18">
                  <c:v>7.5999999999999979</c:v>
                </c:pt>
              </c:numCache>
            </c:numRef>
          </c:xVal>
          <c:yVal>
            <c:numRef>
              <c:f>Sheet2!$C$29:$U$29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E-4A3A-945A-1FD33F27CD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Sheet2!$F$40:$F$45</c:f>
              <c:numCache>
                <c:formatCode>General</c:formatCode>
                <c:ptCount val="6"/>
                <c:pt idx="0">
                  <c:v>5.7666666666666657</c:v>
                </c:pt>
                <c:pt idx="1">
                  <c:v>6.1</c:v>
                </c:pt>
                <c:pt idx="2">
                  <c:v>6.4333333333333318</c:v>
                </c:pt>
                <c:pt idx="3">
                  <c:v>6.7666666666666657</c:v>
                </c:pt>
                <c:pt idx="4">
                  <c:v>7.0999999999999979</c:v>
                </c:pt>
                <c:pt idx="5">
                  <c:v>7.4333333333333318</c:v>
                </c:pt>
              </c:numCache>
            </c:numRef>
          </c:xVal>
          <c:yVal>
            <c:numRef>
              <c:f>Sheet2!$G$40:$G$45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E-4A3A-945A-1FD33F27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6432"/>
        <c:axId val="570059360"/>
      </c:scatterChart>
      <c:valAx>
        <c:axId val="5700664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059360"/>
        <c:crosses val="autoZero"/>
        <c:crossBetween val="midCat"/>
      </c:valAx>
      <c:valAx>
        <c:axId val="570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484094</xdr:colOff>
      <xdr:row>41</xdr:row>
      <xdr:rowOff>161364</xdr:rowOff>
    </xdr:from>
    <xdr:to>
      <xdr:col>10</xdr:col>
      <xdr:colOff>524435</xdr:colOff>
      <xdr:row>69</xdr:row>
      <xdr:rowOff>80683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8AC5D-0E2A-41E7-A057-5F2477E19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154780</xdr:colOff>
      <xdr:row>41</xdr:row>
      <xdr:rowOff>214311</xdr:rowOff>
    </xdr:from>
    <xdr:to>
      <xdr:col>24</xdr:col>
      <xdr:colOff>71436</xdr:colOff>
      <xdr:row>69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6FA0F-464B-4E47-B1A7-F0E366C5F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224516</xdr:colOff>
      <xdr:row>5</xdr:row>
      <xdr:rowOff>43542</xdr:rowOff>
    </xdr:from>
    <xdr:to>
      <xdr:col>22</xdr:col>
      <xdr:colOff>340178</xdr:colOff>
      <xdr:row>25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EB90A-6669-0521-072E-9595BC1A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484094</xdr:colOff>
      <xdr:row>41</xdr:row>
      <xdr:rowOff>161364</xdr:rowOff>
    </xdr:from>
    <xdr:to>
      <xdr:col>10</xdr:col>
      <xdr:colOff>524435</xdr:colOff>
      <xdr:row>69</xdr:row>
      <xdr:rowOff>80683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2915ED-D87B-4642-90E4-4A359F9DF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152399</xdr:colOff>
      <xdr:row>42</xdr:row>
      <xdr:rowOff>71717</xdr:rowOff>
    </xdr:from>
    <xdr:to>
      <xdr:col>22</xdr:col>
      <xdr:colOff>412375</xdr:colOff>
      <xdr:row>65</xdr:row>
      <xdr:rowOff>125506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8CFF71-4E06-4719-802F-DBEA09609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327212</xdr:colOff>
      <xdr:row>4</xdr:row>
      <xdr:rowOff>44822</xdr:rowOff>
    </xdr:from>
    <xdr:to>
      <xdr:col>16</xdr:col>
      <xdr:colOff>493059</xdr:colOff>
      <xdr:row>31</xdr:row>
      <xdr:rowOff>161365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5C4A5B-8577-E9C1-1D32-62741BC2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13446</xdr:colOff>
      <xdr:row>5</xdr:row>
      <xdr:rowOff>58269</xdr:rowOff>
    </xdr:from>
    <xdr:to>
      <xdr:col>12</xdr:col>
      <xdr:colOff>251011</xdr:colOff>
      <xdr:row>25</xdr:row>
      <xdr:rowOff>143436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D60503-05BB-2CAE-1FB4-8D496780F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E15A-8255-4301-A158-FBBC803C7035}">
  <dimension ref="A1:U76"/>
  <sheetViews>
    <sheetView tabSelected="1" zoomScale="80" zoomScaleNormal="80" workbookViewId="0">
      <selection activeCell="P13" sqref="P13"/>
    </sheetView>
  </sheetViews>
  <sheetFormatPr defaultColWidth="8.85546875" defaultRowHeight="16.5" x14ac:dyDescent="0.3"/>
  <cols>
    <col min="1" max="2" width="8.85546875" style="1"/>
    <col min="3" max="3" width="11" style="1" customWidth="1"/>
    <col min="4" max="5" width="8.85546875" style="1"/>
    <col min="6" max="6" width="14.5703125" style="1" customWidth="1"/>
    <col min="7" max="7" width="13.7109375" style="1" customWidth="1"/>
    <col min="8" max="8" width="16" style="1" customWidth="1"/>
    <col min="9" max="17" width="8.85546875" style="1"/>
    <col min="18" max="18" width="11.7109375" style="1" customWidth="1"/>
    <col min="19" max="16384" width="8.85546875" style="1"/>
  </cols>
  <sheetData>
    <row r="1" spans="1:21" ht="15.6" customHeight="1" x14ac:dyDescent="0.3">
      <c r="A1" s="52" t="s">
        <v>0</v>
      </c>
      <c r="B1" s="52" t="s">
        <v>59</v>
      </c>
      <c r="C1" s="53" t="s">
        <v>21</v>
      </c>
      <c r="D1" s="54" t="s">
        <v>22</v>
      </c>
      <c r="E1" s="42"/>
      <c r="F1" s="42" t="s">
        <v>25</v>
      </c>
      <c r="G1" s="42" t="s">
        <v>26</v>
      </c>
      <c r="H1" s="42" t="s">
        <v>27</v>
      </c>
      <c r="I1" s="42" t="s">
        <v>22</v>
      </c>
      <c r="J1" s="42"/>
      <c r="K1" s="42" t="s">
        <v>30</v>
      </c>
      <c r="L1" s="42" t="s">
        <v>31</v>
      </c>
      <c r="M1" s="42" t="s">
        <v>32</v>
      </c>
      <c r="N1" s="40" t="s">
        <v>33</v>
      </c>
      <c r="O1" s="40"/>
      <c r="R1" s="46" t="s">
        <v>36</v>
      </c>
      <c r="S1" s="47"/>
      <c r="T1" s="48"/>
      <c r="U1" s="33">
        <v>37</v>
      </c>
    </row>
    <row r="2" spans="1:21" ht="18" x14ac:dyDescent="0.35">
      <c r="A2" s="52"/>
      <c r="B2" s="52"/>
      <c r="C2" s="53"/>
      <c r="D2" s="54"/>
      <c r="E2" s="42"/>
      <c r="F2" s="42"/>
      <c r="G2" s="42"/>
      <c r="H2" s="42"/>
      <c r="I2" s="42"/>
      <c r="J2" s="42"/>
      <c r="K2" s="42"/>
      <c r="L2" s="42"/>
      <c r="M2" s="42"/>
      <c r="N2" s="40"/>
      <c r="O2" s="40"/>
      <c r="R2" s="49" t="s">
        <v>41</v>
      </c>
      <c r="S2" s="50"/>
      <c r="T2" s="51"/>
      <c r="U2" s="32">
        <v>5</v>
      </c>
    </row>
    <row r="3" spans="1:21" ht="18" x14ac:dyDescent="0.35">
      <c r="A3" s="52"/>
      <c r="B3" s="52"/>
      <c r="C3" s="53"/>
      <c r="D3" s="29" t="s">
        <v>23</v>
      </c>
      <c r="E3" s="18" t="s">
        <v>24</v>
      </c>
      <c r="F3" s="42"/>
      <c r="G3" s="42"/>
      <c r="H3" s="42"/>
      <c r="I3" s="18" t="s">
        <v>28</v>
      </c>
      <c r="J3" s="18" t="s">
        <v>29</v>
      </c>
      <c r="K3" s="42"/>
      <c r="L3" s="42"/>
      <c r="M3" s="42"/>
      <c r="N3" s="40"/>
      <c r="O3" s="40"/>
      <c r="R3" s="49" t="s">
        <v>42</v>
      </c>
      <c r="S3" s="50"/>
      <c r="T3" s="51"/>
      <c r="U3" s="32">
        <v>7.8</v>
      </c>
    </row>
    <row r="4" spans="1:21" x14ac:dyDescent="0.3">
      <c r="A4" s="24">
        <v>1957</v>
      </c>
      <c r="B4" s="6">
        <v>6.9</v>
      </c>
      <c r="C4" s="27">
        <v>5</v>
      </c>
      <c r="D4" s="19">
        <v>5</v>
      </c>
      <c r="E4" s="30">
        <v>5.4666666666666668</v>
      </c>
      <c r="F4" s="11">
        <v>5.2333333333333334</v>
      </c>
      <c r="G4" s="33">
        <v>2</v>
      </c>
      <c r="H4" s="33">
        <f>G4/37</f>
        <v>5.4054054054054057E-2</v>
      </c>
      <c r="I4" s="1">
        <v>-9999999</v>
      </c>
      <c r="J4" s="33">
        <v>-1.9779275974224035</v>
      </c>
      <c r="K4" s="20"/>
      <c r="L4" s="33"/>
      <c r="M4" s="38">
        <v>2.3899999999999977E-2</v>
      </c>
      <c r="N4" s="33">
        <v>4.1144000000000007</v>
      </c>
      <c r="O4" s="21">
        <v>3.180867198133425E-3</v>
      </c>
      <c r="R4" s="40" t="s">
        <v>37</v>
      </c>
      <c r="S4" s="40"/>
      <c r="T4" s="40"/>
      <c r="U4" s="26">
        <v>2.8</v>
      </c>
    </row>
    <row r="5" spans="1:21" x14ac:dyDescent="0.3">
      <c r="A5" s="25">
        <v>1958</v>
      </c>
      <c r="B5" s="6">
        <v>6.5</v>
      </c>
      <c r="C5" s="28">
        <v>5.2</v>
      </c>
      <c r="D5" s="7">
        <v>5.4666666666666668</v>
      </c>
      <c r="E5" s="31">
        <v>5.9333333333333336</v>
      </c>
      <c r="F5" s="38">
        <v>5.7</v>
      </c>
      <c r="G5" s="32">
        <v>2</v>
      </c>
      <c r="H5" s="32">
        <f t="shared" ref="H5:H9" si="0">G5/37</f>
        <v>5.4054054054054057E-2</v>
      </c>
      <c r="I5" s="13">
        <v>-1.9779275974224035</v>
      </c>
      <c r="J5" s="32">
        <v>-1.2349497181875921</v>
      </c>
      <c r="L5" s="32"/>
      <c r="M5" s="1">
        <v>8.7300000000000044E-2</v>
      </c>
      <c r="N5" s="32">
        <v>7.4332999999999991</v>
      </c>
      <c r="O5" s="13">
        <v>2.5257811470006494E-2</v>
      </c>
      <c r="R5" s="40" t="s">
        <v>38</v>
      </c>
      <c r="S5" s="40"/>
      <c r="T5" s="40"/>
      <c r="U5" s="26">
        <v>6</v>
      </c>
    </row>
    <row r="6" spans="1:21" x14ac:dyDescent="0.3">
      <c r="A6" s="25">
        <v>1959</v>
      </c>
      <c r="B6" s="6">
        <v>6.9</v>
      </c>
      <c r="C6" s="28">
        <v>5.7</v>
      </c>
      <c r="D6" s="7">
        <v>5.9333333333333336</v>
      </c>
      <c r="E6" s="31">
        <v>6.4</v>
      </c>
      <c r="F6" s="38">
        <v>6.166666666666667</v>
      </c>
      <c r="G6" s="32">
        <v>7</v>
      </c>
      <c r="H6" s="32">
        <f t="shared" si="0"/>
        <v>0.1891891891891892</v>
      </c>
      <c r="I6" s="1">
        <v>-1.2349497181875921</v>
      </c>
      <c r="J6" s="32">
        <v>-0.49197183895278068</v>
      </c>
      <c r="L6" s="32"/>
      <c r="M6" s="38">
        <v>0.20089999999999997</v>
      </c>
      <c r="N6" s="32">
        <v>10.604200000000001</v>
      </c>
      <c r="O6" s="13">
        <v>0.24268286527979496</v>
      </c>
      <c r="R6" s="40" t="s">
        <v>39</v>
      </c>
      <c r="S6" s="40"/>
      <c r="T6" s="40"/>
      <c r="U6" s="26">
        <f>U4/U5</f>
        <v>0.46666666666666662</v>
      </c>
    </row>
    <row r="7" spans="1:21" x14ac:dyDescent="0.3">
      <c r="A7" s="25">
        <v>1960</v>
      </c>
      <c r="B7" s="6">
        <v>7</v>
      </c>
      <c r="C7" s="28">
        <v>5.8</v>
      </c>
      <c r="D7" s="7">
        <v>6.4</v>
      </c>
      <c r="E7" s="31">
        <v>6.8666666666666671</v>
      </c>
      <c r="F7" s="38">
        <v>6.6333333333333337</v>
      </c>
      <c r="G7" s="32">
        <v>9</v>
      </c>
      <c r="H7" s="32">
        <f t="shared" si="0"/>
        <v>0.24324324324324326</v>
      </c>
      <c r="I7" s="13">
        <v>-0.49197183895278068</v>
      </c>
      <c r="J7" s="32">
        <v>0.25100604028203072</v>
      </c>
      <c r="L7" s="32"/>
      <c r="M7" s="1">
        <v>0.28660000000000002</v>
      </c>
      <c r="N7" s="32">
        <v>14.848100000000001</v>
      </c>
      <c r="O7" s="13">
        <v>0.3118697752574402</v>
      </c>
      <c r="R7" s="40" t="s">
        <v>40</v>
      </c>
      <c r="S7" s="40"/>
      <c r="T7" s="40"/>
      <c r="U7" s="26">
        <v>6.7090090090090095</v>
      </c>
    </row>
    <row r="8" spans="1:21" ht="15.6" customHeight="1" x14ac:dyDescent="0.3">
      <c r="A8" s="25">
        <v>1961</v>
      </c>
      <c r="B8" s="6">
        <v>7.3</v>
      </c>
      <c r="C8" s="28">
        <v>6.1</v>
      </c>
      <c r="D8" s="7">
        <v>6.8666666666666671</v>
      </c>
      <c r="E8" s="31">
        <v>7.3333333333333339</v>
      </c>
      <c r="F8" s="38">
        <v>7.1000000000000005</v>
      </c>
      <c r="G8" s="32">
        <v>13</v>
      </c>
      <c r="H8" s="32">
        <f t="shared" si="0"/>
        <v>0.35135135135135137</v>
      </c>
      <c r="I8" s="1">
        <v>0.25100604028203072</v>
      </c>
      <c r="J8" s="32">
        <v>0.99398391951684217</v>
      </c>
      <c r="L8" s="32"/>
      <c r="M8" s="38">
        <v>0.24019999999999997</v>
      </c>
      <c r="N8" s="32"/>
      <c r="O8" s="13"/>
      <c r="R8" s="42" t="s">
        <v>43</v>
      </c>
      <c r="S8" s="42"/>
      <c r="T8" s="42"/>
      <c r="U8" s="43">
        <f>Sheet4!$P$42</f>
        <v>0.6019797978124114</v>
      </c>
    </row>
    <row r="9" spans="1:21" x14ac:dyDescent="0.3">
      <c r="A9" s="25">
        <v>1962</v>
      </c>
      <c r="B9" s="6">
        <v>6.6</v>
      </c>
      <c r="C9" s="28">
        <v>6.1</v>
      </c>
      <c r="D9" s="7">
        <v>7.3333333333333339</v>
      </c>
      <c r="E9" s="31">
        <v>7.8000000000000007</v>
      </c>
      <c r="F9" s="38">
        <v>7.5666666666666673</v>
      </c>
      <c r="G9" s="32">
        <v>4</v>
      </c>
      <c r="H9" s="32">
        <f t="shared" si="0"/>
        <v>0.10810810810810811</v>
      </c>
      <c r="I9" s="13">
        <v>0.99398391951684217</v>
      </c>
      <c r="J9" s="32">
        <v>9999999</v>
      </c>
      <c r="L9" s="32"/>
      <c r="M9" s="1">
        <v>0.16110000000000002</v>
      </c>
      <c r="N9" s="32"/>
      <c r="O9" s="13"/>
      <c r="R9" s="42"/>
      <c r="S9" s="42"/>
      <c r="T9" s="42"/>
      <c r="U9" s="44"/>
    </row>
    <row r="10" spans="1:21" x14ac:dyDescent="0.3">
      <c r="A10" s="25">
        <v>1963</v>
      </c>
      <c r="B10" s="6">
        <v>7.6</v>
      </c>
      <c r="C10" s="28">
        <v>6.3</v>
      </c>
      <c r="E10" s="32"/>
      <c r="F10" s="38"/>
      <c r="G10" s="32"/>
      <c r="H10" s="32"/>
      <c r="J10" s="32"/>
      <c r="L10" s="32"/>
      <c r="N10" s="32"/>
      <c r="O10" s="13"/>
      <c r="R10" s="42"/>
      <c r="S10" s="42"/>
      <c r="T10" s="42"/>
      <c r="U10" s="45"/>
    </row>
    <row r="11" spans="1:21" ht="18" x14ac:dyDescent="0.35">
      <c r="A11" s="25">
        <v>1964</v>
      </c>
      <c r="B11" s="6">
        <v>7.3</v>
      </c>
      <c r="C11" s="28">
        <v>6.3</v>
      </c>
      <c r="E11" s="32"/>
      <c r="F11" s="38"/>
      <c r="G11" s="32"/>
      <c r="H11" s="32"/>
      <c r="J11" s="32"/>
      <c r="L11" s="32"/>
      <c r="N11" s="32"/>
      <c r="O11" s="13"/>
      <c r="R11" s="40" t="s">
        <v>44</v>
      </c>
      <c r="S11" s="40"/>
      <c r="T11" s="40"/>
      <c r="U11" s="26">
        <f>Sheet4!$P$44</f>
        <v>0.58299131920537506</v>
      </c>
    </row>
    <row r="12" spans="1:21" x14ac:dyDescent="0.3">
      <c r="A12" s="25">
        <v>1965</v>
      </c>
      <c r="B12" s="6">
        <v>7.5</v>
      </c>
      <c r="C12" s="28">
        <v>6.3</v>
      </c>
      <c r="E12" s="32"/>
      <c r="F12" s="38"/>
      <c r="G12" s="39"/>
      <c r="H12" s="32"/>
      <c r="J12" s="32"/>
      <c r="L12" s="32"/>
      <c r="N12" s="32"/>
      <c r="O12" s="13"/>
      <c r="R12" s="40" t="s">
        <v>45</v>
      </c>
      <c r="S12" s="40"/>
      <c r="T12" s="40"/>
      <c r="U12" s="26">
        <v>2</v>
      </c>
    </row>
    <row r="13" spans="1:21" x14ac:dyDescent="0.3">
      <c r="A13" s="25">
        <v>1966</v>
      </c>
      <c r="B13" s="6">
        <v>7.7</v>
      </c>
      <c r="C13" s="28">
        <v>6.3</v>
      </c>
      <c r="E13" s="32"/>
      <c r="F13" s="32"/>
      <c r="H13" s="32"/>
      <c r="J13" s="32"/>
      <c r="L13" s="32"/>
      <c r="N13" s="32"/>
      <c r="O13" s="13"/>
      <c r="R13" s="40" t="s">
        <v>46</v>
      </c>
      <c r="S13" s="40"/>
      <c r="T13" s="40"/>
      <c r="U13" s="26" t="s">
        <v>49</v>
      </c>
    </row>
    <row r="14" spans="1:21" ht="18" x14ac:dyDescent="0.35">
      <c r="A14" s="25">
        <v>1967</v>
      </c>
      <c r="B14" s="6">
        <v>7.2</v>
      </c>
      <c r="C14" s="28">
        <v>6.3</v>
      </c>
      <c r="E14" s="32"/>
      <c r="F14" s="32"/>
      <c r="H14" s="32"/>
      <c r="J14" s="32"/>
      <c r="L14" s="32"/>
      <c r="N14" s="32"/>
      <c r="O14" s="13"/>
      <c r="R14" s="40" t="s">
        <v>47</v>
      </c>
      <c r="S14" s="40"/>
      <c r="T14" s="40"/>
      <c r="U14" s="35">
        <f>Sheet4!$P$46</f>
        <v>6.6349999999999998</v>
      </c>
    </row>
    <row r="15" spans="1:21" x14ac:dyDescent="0.3">
      <c r="A15" s="25">
        <v>1968</v>
      </c>
      <c r="B15" s="6">
        <v>7.2</v>
      </c>
      <c r="C15" s="28">
        <v>6.4</v>
      </c>
      <c r="E15" s="32"/>
      <c r="F15" s="32"/>
      <c r="H15" s="32"/>
      <c r="J15" s="32"/>
      <c r="L15" s="32"/>
      <c r="N15" s="32"/>
      <c r="O15" s="13"/>
      <c r="R15" s="40" t="s">
        <v>48</v>
      </c>
      <c r="S15" s="40"/>
      <c r="T15" s="40"/>
      <c r="U15" s="26" t="s">
        <v>50</v>
      </c>
    </row>
    <row r="16" spans="1:21" ht="18" x14ac:dyDescent="0.35">
      <c r="A16" s="25">
        <v>1969</v>
      </c>
      <c r="B16" s="6">
        <v>7</v>
      </c>
      <c r="C16" s="28">
        <v>6.4</v>
      </c>
      <c r="E16" s="32"/>
      <c r="F16" s="32"/>
      <c r="H16" s="32"/>
      <c r="J16" s="32"/>
      <c r="L16" s="32"/>
      <c r="N16" s="32"/>
      <c r="O16" s="13"/>
      <c r="R16" s="40" t="s">
        <v>47</v>
      </c>
      <c r="S16" s="40"/>
      <c r="T16" s="40"/>
      <c r="U16" s="35">
        <f>Sheet4!$Q$46</f>
        <v>3.8410000000000002</v>
      </c>
    </row>
    <row r="17" spans="1:15" x14ac:dyDescent="0.3">
      <c r="A17" s="25">
        <v>1970</v>
      </c>
      <c r="B17" s="6">
        <v>7.1</v>
      </c>
      <c r="C17" s="28">
        <v>6.5</v>
      </c>
      <c r="E17" s="32"/>
      <c r="F17" s="32"/>
      <c r="H17" s="32"/>
      <c r="J17" s="32"/>
      <c r="L17" s="32"/>
      <c r="N17" s="32"/>
      <c r="O17" s="13"/>
    </row>
    <row r="18" spans="1:15" x14ac:dyDescent="0.3">
      <c r="A18" s="25">
        <v>1971</v>
      </c>
      <c r="B18" s="6">
        <v>7</v>
      </c>
      <c r="C18" s="28">
        <v>6.5</v>
      </c>
      <c r="E18" s="32"/>
      <c r="F18" s="32"/>
      <c r="H18" s="32"/>
      <c r="J18" s="32"/>
      <c r="L18" s="32"/>
      <c r="N18" s="32"/>
      <c r="O18" s="13"/>
    </row>
    <row r="19" spans="1:15" x14ac:dyDescent="0.3">
      <c r="A19" s="25">
        <v>1972</v>
      </c>
      <c r="B19" s="6">
        <v>6.6</v>
      </c>
      <c r="C19" s="28">
        <v>6.6</v>
      </c>
      <c r="E19" s="32"/>
      <c r="F19" s="32"/>
      <c r="H19" s="32"/>
      <c r="J19" s="32"/>
      <c r="L19" s="32"/>
      <c r="N19" s="32"/>
      <c r="O19" s="13"/>
    </row>
    <row r="20" spans="1:15" x14ac:dyDescent="0.3">
      <c r="A20" s="25">
        <v>1973</v>
      </c>
      <c r="B20" s="6">
        <v>6.4</v>
      </c>
      <c r="C20" s="28">
        <v>6.6</v>
      </c>
      <c r="E20" s="32"/>
      <c r="F20" s="32"/>
      <c r="H20" s="32"/>
      <c r="J20" s="32"/>
      <c r="L20" s="32"/>
      <c r="N20" s="32"/>
      <c r="O20" s="13"/>
    </row>
    <row r="21" spans="1:15" x14ac:dyDescent="0.3">
      <c r="A21" s="25">
        <v>1974</v>
      </c>
      <c r="B21" s="6">
        <v>6.3</v>
      </c>
      <c r="C21" s="28">
        <v>6.6</v>
      </c>
      <c r="E21" s="32"/>
      <c r="F21" s="32"/>
      <c r="H21" s="32"/>
      <c r="J21" s="32"/>
      <c r="L21" s="32"/>
      <c r="N21" s="32"/>
      <c r="O21" s="13"/>
    </row>
    <row r="22" spans="1:15" x14ac:dyDescent="0.3">
      <c r="A22" s="25">
        <v>1975</v>
      </c>
      <c r="B22" s="6">
        <v>6.1</v>
      </c>
      <c r="C22" s="28">
        <v>6.6</v>
      </c>
      <c r="E22" s="32"/>
      <c r="F22" s="32"/>
      <c r="H22" s="32"/>
      <c r="J22" s="32"/>
      <c r="L22" s="32"/>
      <c r="N22" s="32"/>
      <c r="O22" s="13"/>
    </row>
    <row r="23" spans="1:15" x14ac:dyDescent="0.3">
      <c r="A23" s="25">
        <v>1976</v>
      </c>
      <c r="B23" s="6">
        <v>5.8</v>
      </c>
      <c r="C23" s="28">
        <v>6.7</v>
      </c>
      <c r="E23" s="32"/>
      <c r="F23" s="32"/>
      <c r="H23" s="32"/>
      <c r="J23" s="32"/>
      <c r="L23" s="32"/>
      <c r="N23" s="32"/>
      <c r="O23" s="13"/>
    </row>
    <row r="24" spans="1:15" x14ac:dyDescent="0.3">
      <c r="A24" s="25">
        <v>1977</v>
      </c>
      <c r="B24" s="6">
        <v>5.2</v>
      </c>
      <c r="C24" s="28">
        <v>6.9</v>
      </c>
      <c r="E24" s="32"/>
      <c r="F24" s="32"/>
      <c r="H24" s="32"/>
      <c r="J24" s="32"/>
      <c r="L24" s="32"/>
      <c r="N24" s="32"/>
      <c r="O24" s="13"/>
    </row>
    <row r="25" spans="1:15" x14ac:dyDescent="0.3">
      <c r="A25" s="25">
        <v>1978</v>
      </c>
      <c r="B25" s="6">
        <v>5</v>
      </c>
      <c r="C25" s="28">
        <v>6.9</v>
      </c>
      <c r="E25" s="32"/>
      <c r="F25" s="32"/>
      <c r="H25" s="32"/>
      <c r="J25" s="32"/>
      <c r="L25" s="32"/>
      <c r="N25" s="32"/>
      <c r="O25" s="13"/>
    </row>
    <row r="26" spans="1:15" x14ac:dyDescent="0.3">
      <c r="A26" s="25">
        <v>1979</v>
      </c>
      <c r="B26" s="6">
        <v>6.1</v>
      </c>
      <c r="C26" s="28">
        <v>6.9</v>
      </c>
      <c r="E26" s="32"/>
      <c r="F26" s="32"/>
      <c r="H26" s="32"/>
      <c r="J26" s="32"/>
      <c r="L26" s="32"/>
      <c r="N26" s="32"/>
      <c r="O26" s="13"/>
    </row>
    <row r="27" spans="1:15" x14ac:dyDescent="0.3">
      <c r="A27" s="25">
        <v>1980</v>
      </c>
      <c r="B27" s="6">
        <v>6.3</v>
      </c>
      <c r="C27" s="28">
        <v>7</v>
      </c>
      <c r="E27" s="32"/>
      <c r="F27" s="32"/>
      <c r="H27" s="32"/>
      <c r="J27" s="32"/>
      <c r="L27" s="32"/>
      <c r="N27" s="32"/>
      <c r="O27" s="13"/>
    </row>
    <row r="28" spans="1:15" x14ac:dyDescent="0.3">
      <c r="A28" s="25">
        <v>1981</v>
      </c>
      <c r="B28" s="6">
        <v>6.9</v>
      </c>
      <c r="C28" s="28">
        <v>7</v>
      </c>
      <c r="E28" s="32"/>
      <c r="F28" s="32"/>
      <c r="H28" s="32"/>
      <c r="J28" s="32"/>
      <c r="L28" s="32"/>
      <c r="N28" s="32"/>
      <c r="O28" s="13"/>
    </row>
    <row r="29" spans="1:15" x14ac:dyDescent="0.3">
      <c r="A29" s="25">
        <v>1982</v>
      </c>
      <c r="B29" s="6">
        <v>6.3</v>
      </c>
      <c r="C29" s="28">
        <v>7</v>
      </c>
      <c r="E29" s="32"/>
      <c r="F29" s="32"/>
      <c r="H29" s="32"/>
      <c r="J29" s="32"/>
      <c r="L29" s="32"/>
      <c r="N29" s="32"/>
      <c r="O29" s="13"/>
    </row>
    <row r="30" spans="1:15" x14ac:dyDescent="0.3">
      <c r="A30" s="25">
        <v>1983</v>
      </c>
      <c r="B30" s="6">
        <v>7.8</v>
      </c>
      <c r="C30" s="28">
        <v>7</v>
      </c>
      <c r="E30" s="32"/>
      <c r="F30" s="32"/>
      <c r="H30" s="32"/>
      <c r="J30" s="32"/>
      <c r="L30" s="32"/>
      <c r="N30" s="32"/>
      <c r="O30" s="13"/>
    </row>
    <row r="31" spans="1:15" x14ac:dyDescent="0.3">
      <c r="A31" s="25">
        <v>1984</v>
      </c>
      <c r="B31" s="6">
        <v>6.4</v>
      </c>
      <c r="C31" s="28">
        <v>7.1</v>
      </c>
      <c r="E31" s="32"/>
      <c r="F31" s="32"/>
      <c r="H31" s="32"/>
      <c r="J31" s="32"/>
      <c r="L31" s="32"/>
      <c r="N31" s="32"/>
      <c r="O31" s="13"/>
    </row>
    <row r="32" spans="1:15" x14ac:dyDescent="0.3">
      <c r="A32" s="25">
        <v>1985</v>
      </c>
      <c r="B32" s="6">
        <v>6.3</v>
      </c>
      <c r="C32" s="28">
        <v>7.2</v>
      </c>
      <c r="E32" s="32"/>
      <c r="F32" s="32"/>
      <c r="H32" s="32"/>
      <c r="J32" s="32"/>
      <c r="L32" s="32"/>
      <c r="N32" s="32"/>
      <c r="O32" s="13"/>
    </row>
    <row r="33" spans="1:15" x14ac:dyDescent="0.3">
      <c r="A33" s="25">
        <v>1986</v>
      </c>
      <c r="B33" s="6">
        <v>6.7</v>
      </c>
      <c r="C33" s="28">
        <v>7.2</v>
      </c>
      <c r="E33" s="32"/>
      <c r="F33" s="32"/>
      <c r="H33" s="32"/>
      <c r="J33" s="32"/>
      <c r="L33" s="32"/>
      <c r="N33" s="32"/>
      <c r="O33" s="13"/>
    </row>
    <row r="34" spans="1:15" x14ac:dyDescent="0.3">
      <c r="A34" s="25">
        <v>1987</v>
      </c>
      <c r="B34" s="6">
        <v>6.6</v>
      </c>
      <c r="C34" s="28">
        <v>7.2</v>
      </c>
      <c r="E34" s="32"/>
      <c r="F34" s="32"/>
      <c r="H34" s="32"/>
      <c r="J34" s="32"/>
      <c r="L34" s="32"/>
      <c r="N34" s="32"/>
      <c r="O34" s="13"/>
    </row>
    <row r="35" spans="1:15" x14ac:dyDescent="0.3">
      <c r="A35" s="25">
        <v>1988</v>
      </c>
      <c r="B35" s="6">
        <v>7</v>
      </c>
      <c r="C35" s="28">
        <v>7.3</v>
      </c>
      <c r="E35" s="32"/>
      <c r="F35" s="32"/>
      <c r="H35" s="32"/>
      <c r="J35" s="32"/>
      <c r="L35" s="32"/>
      <c r="N35" s="32"/>
      <c r="O35" s="13"/>
    </row>
    <row r="36" spans="1:15" x14ac:dyDescent="0.3">
      <c r="A36" s="25">
        <v>1989</v>
      </c>
      <c r="B36" s="6">
        <v>6.5</v>
      </c>
      <c r="C36" s="28">
        <v>7.3</v>
      </c>
      <c r="E36" s="32"/>
      <c r="F36" s="32"/>
      <c r="H36" s="32"/>
      <c r="J36" s="32"/>
      <c r="L36" s="32"/>
      <c r="N36" s="32"/>
      <c r="O36" s="13"/>
    </row>
    <row r="37" spans="1:15" x14ac:dyDescent="0.3">
      <c r="A37" s="25">
        <v>1990</v>
      </c>
      <c r="B37" s="6">
        <v>5.7</v>
      </c>
      <c r="C37" s="28">
        <v>7.5</v>
      </c>
      <c r="E37" s="32"/>
      <c r="F37" s="32"/>
      <c r="H37" s="32"/>
      <c r="J37" s="32"/>
      <c r="L37" s="32"/>
      <c r="N37" s="32"/>
      <c r="O37" s="13"/>
    </row>
    <row r="38" spans="1:15" x14ac:dyDescent="0.3">
      <c r="A38" s="25">
        <v>1991</v>
      </c>
      <c r="B38" s="6">
        <v>6.3</v>
      </c>
      <c r="C38" s="28">
        <v>7.6</v>
      </c>
      <c r="E38" s="32"/>
      <c r="F38" s="32"/>
      <c r="H38" s="32"/>
      <c r="J38" s="32"/>
      <c r="L38" s="32"/>
      <c r="N38" s="32"/>
      <c r="O38" s="13"/>
    </row>
    <row r="39" spans="1:15" x14ac:dyDescent="0.3">
      <c r="A39" s="25">
        <v>1992</v>
      </c>
      <c r="B39" s="6">
        <v>6.6</v>
      </c>
      <c r="C39" s="28">
        <v>7.7</v>
      </c>
      <c r="E39" s="32"/>
      <c r="F39" s="32"/>
      <c r="H39" s="32"/>
      <c r="J39" s="32"/>
      <c r="L39" s="32"/>
      <c r="N39" s="32"/>
      <c r="O39" s="13"/>
    </row>
    <row r="40" spans="1:15" x14ac:dyDescent="0.3">
      <c r="A40" s="25">
        <v>1993</v>
      </c>
      <c r="B40" s="6">
        <v>7.2</v>
      </c>
      <c r="C40" s="37">
        <v>7.8</v>
      </c>
      <c r="E40" s="32"/>
      <c r="F40" s="32"/>
      <c r="H40" s="32"/>
      <c r="J40" s="32"/>
      <c r="L40" s="32"/>
      <c r="N40" s="32"/>
      <c r="O40" s="13"/>
    </row>
    <row r="41" spans="1:15" x14ac:dyDescent="0.3">
      <c r="A41" s="26" t="s">
        <v>34</v>
      </c>
      <c r="B41" s="26"/>
      <c r="C41" s="26"/>
      <c r="D41" s="22"/>
      <c r="E41" s="26"/>
      <c r="F41" s="26"/>
      <c r="G41" s="22">
        <f>SUM(G4:G9)</f>
        <v>37</v>
      </c>
      <c r="H41" s="26">
        <f>SUM(H4:H9)</f>
        <v>1</v>
      </c>
      <c r="I41" s="22"/>
      <c r="J41" s="26"/>
      <c r="K41" s="22"/>
      <c r="L41" s="26"/>
      <c r="M41" s="22"/>
      <c r="N41" s="26"/>
      <c r="O41" s="26">
        <f>Sheet4!$P$44</f>
        <v>0.58299131920537506</v>
      </c>
    </row>
    <row r="72" spans="2:6" ht="18" x14ac:dyDescent="0.35">
      <c r="B72" s="41" t="s">
        <v>51</v>
      </c>
      <c r="C72" s="41"/>
      <c r="D72" s="1" t="s">
        <v>52</v>
      </c>
    </row>
    <row r="74" spans="2:6" x14ac:dyDescent="0.3">
      <c r="B74" s="1" t="s">
        <v>53</v>
      </c>
      <c r="F74" s="1" t="s">
        <v>54</v>
      </c>
    </row>
    <row r="76" spans="2:6" x14ac:dyDescent="0.3">
      <c r="B76" s="1" t="s">
        <v>55</v>
      </c>
      <c r="F76" s="1" t="s">
        <v>54</v>
      </c>
    </row>
  </sheetData>
  <mergeCells count="29">
    <mergeCell ref="N1:N3"/>
    <mergeCell ref="A1:A3"/>
    <mergeCell ref="B1:B3"/>
    <mergeCell ref="C1:C3"/>
    <mergeCell ref="D1:E2"/>
    <mergeCell ref="F1:F3"/>
    <mergeCell ref="G1:G3"/>
    <mergeCell ref="H1:H3"/>
    <mergeCell ref="I1:J2"/>
    <mergeCell ref="K1:K3"/>
    <mergeCell ref="L1:L3"/>
    <mergeCell ref="M1:M3"/>
    <mergeCell ref="R12:T12"/>
    <mergeCell ref="O1:O3"/>
    <mergeCell ref="R1:T1"/>
    <mergeCell ref="R2:T2"/>
    <mergeCell ref="R3:T3"/>
    <mergeCell ref="R4:T4"/>
    <mergeCell ref="R5:T5"/>
    <mergeCell ref="R6:T6"/>
    <mergeCell ref="R7:T7"/>
    <mergeCell ref="R8:T10"/>
    <mergeCell ref="U8:U10"/>
    <mergeCell ref="R11:T11"/>
    <mergeCell ref="R13:T13"/>
    <mergeCell ref="R14:T14"/>
    <mergeCell ref="R15:T15"/>
    <mergeCell ref="R16:T16"/>
    <mergeCell ref="B72:C7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731F-0952-4F46-85DB-97194829F7EF}">
  <dimension ref="A1:W51"/>
  <sheetViews>
    <sheetView topLeftCell="A22" zoomScale="70" zoomScaleNormal="70" workbookViewId="0">
      <selection activeCell="O32" sqref="O32:O35"/>
    </sheetView>
  </sheetViews>
  <sheetFormatPr defaultRowHeight="15" x14ac:dyDescent="0.25"/>
  <cols>
    <col min="16" max="16" width="9.5703125" bestFit="1" customWidth="1"/>
  </cols>
  <sheetData>
    <row r="1" spans="1:23" ht="16.5" x14ac:dyDescent="0.3">
      <c r="A1" s="6">
        <v>5</v>
      </c>
      <c r="B1" s="1"/>
      <c r="C1" s="1"/>
      <c r="D1" s="1"/>
      <c r="E1" s="6">
        <v>5</v>
      </c>
      <c r="F1" s="6">
        <v>5.7</v>
      </c>
      <c r="G1" s="6">
        <v>6.1</v>
      </c>
      <c r="H1" s="6">
        <v>6.4</v>
      </c>
      <c r="I1" s="6">
        <v>6.9</v>
      </c>
      <c r="J1" s="6">
        <v>7.5</v>
      </c>
      <c r="K1" s="6"/>
      <c r="L1" s="6"/>
      <c r="M1" s="6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5" x14ac:dyDescent="0.3">
      <c r="A2" s="6">
        <v>5.2</v>
      </c>
      <c r="B2" s="1"/>
      <c r="C2" s="1"/>
      <c r="D2" s="1"/>
      <c r="E2" s="6">
        <v>5.2</v>
      </c>
      <c r="F2" s="6">
        <v>5.8</v>
      </c>
      <c r="G2" s="6">
        <v>6.1</v>
      </c>
      <c r="H2" s="6">
        <v>6.4</v>
      </c>
      <c r="I2" s="6">
        <v>6.9</v>
      </c>
      <c r="J2" s="6">
        <v>7.6</v>
      </c>
      <c r="K2" s="6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6.5" x14ac:dyDescent="0.3">
      <c r="A3" s="6">
        <v>5.7</v>
      </c>
      <c r="B3" s="1"/>
      <c r="C3" s="1"/>
      <c r="D3" s="1"/>
      <c r="E3" s="1"/>
      <c r="F3" s="6"/>
      <c r="G3" s="6">
        <v>6.3</v>
      </c>
      <c r="H3" s="6">
        <v>6.5</v>
      </c>
      <c r="I3" s="6">
        <v>6.9</v>
      </c>
      <c r="J3" s="6">
        <v>7.7</v>
      </c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x14ac:dyDescent="0.3">
      <c r="A4" s="6">
        <v>5.8</v>
      </c>
      <c r="B4" s="1"/>
      <c r="C4" s="1"/>
      <c r="D4" s="1"/>
      <c r="E4" s="1"/>
      <c r="F4" s="6"/>
      <c r="G4" s="6">
        <v>6.3</v>
      </c>
      <c r="H4" s="6">
        <v>6.5</v>
      </c>
      <c r="I4" s="6">
        <v>7</v>
      </c>
      <c r="J4" s="6">
        <v>7.8</v>
      </c>
      <c r="K4" s="6"/>
      <c r="L4" s="6"/>
      <c r="M4" s="6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6.5" x14ac:dyDescent="0.3">
      <c r="A5" s="6">
        <v>6.1</v>
      </c>
      <c r="B5" s="1"/>
      <c r="C5" s="1"/>
      <c r="D5" s="1"/>
      <c r="E5" s="1"/>
      <c r="F5" s="6"/>
      <c r="G5" s="6">
        <v>6.3</v>
      </c>
      <c r="H5" s="6">
        <v>6.6</v>
      </c>
      <c r="I5" s="6">
        <v>7</v>
      </c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6.5" x14ac:dyDescent="0.3">
      <c r="A6" s="6">
        <v>6.1</v>
      </c>
      <c r="B6" s="1"/>
      <c r="C6" s="1"/>
      <c r="D6" s="1"/>
      <c r="E6" s="1"/>
      <c r="F6" s="6"/>
      <c r="G6" s="6">
        <v>6.3</v>
      </c>
      <c r="H6" s="6">
        <v>6.6</v>
      </c>
      <c r="I6" s="6">
        <v>7</v>
      </c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6.5" x14ac:dyDescent="0.3">
      <c r="A7" s="6">
        <v>6.3</v>
      </c>
      <c r="B7" s="1"/>
      <c r="C7" s="1"/>
      <c r="D7" s="1"/>
      <c r="E7" s="1"/>
      <c r="F7" s="6"/>
      <c r="G7" s="6">
        <v>6.3</v>
      </c>
      <c r="H7" s="6">
        <v>6.6</v>
      </c>
      <c r="I7" s="6">
        <v>7</v>
      </c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6.5" x14ac:dyDescent="0.3">
      <c r="A8" s="6">
        <v>6.3</v>
      </c>
      <c r="B8" s="1"/>
      <c r="C8" s="1"/>
      <c r="D8" s="1"/>
      <c r="E8" s="1"/>
      <c r="F8" s="6"/>
      <c r="G8" s="1"/>
      <c r="H8" s="6">
        <v>6.6</v>
      </c>
      <c r="I8" s="6">
        <v>7.1</v>
      </c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6.5" x14ac:dyDescent="0.3">
      <c r="A9" s="6">
        <v>6.3</v>
      </c>
      <c r="B9" s="1"/>
      <c r="C9" s="1"/>
      <c r="D9" s="1"/>
      <c r="E9" s="1"/>
      <c r="F9" s="6"/>
      <c r="G9" s="1"/>
      <c r="H9" s="6">
        <v>6.7</v>
      </c>
      <c r="I9" s="6">
        <v>7.2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 x14ac:dyDescent="0.3">
      <c r="A10" s="6">
        <v>6.3</v>
      </c>
      <c r="B10" s="1"/>
      <c r="C10" s="1"/>
      <c r="D10" s="1"/>
      <c r="E10" s="1"/>
      <c r="F10" s="6"/>
      <c r="G10" s="1"/>
      <c r="H10" s="1"/>
      <c r="I10" s="6">
        <v>7.2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6.5" x14ac:dyDescent="0.3">
      <c r="A11" s="6">
        <v>6.3</v>
      </c>
      <c r="B11" s="1"/>
      <c r="C11" s="1"/>
      <c r="D11" s="1"/>
      <c r="E11" s="1"/>
      <c r="F11" s="6"/>
      <c r="G11" s="1"/>
      <c r="H11" s="1"/>
      <c r="I11" s="6">
        <v>7.2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6.5" x14ac:dyDescent="0.3">
      <c r="A12" s="6">
        <v>6.4</v>
      </c>
      <c r="B12" s="1"/>
      <c r="C12" s="1"/>
      <c r="D12" s="1"/>
      <c r="E12" s="1"/>
      <c r="F12" s="6"/>
      <c r="G12" s="1"/>
      <c r="H12" s="1"/>
      <c r="I12" s="6">
        <v>7.3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 x14ac:dyDescent="0.3">
      <c r="A13" s="6">
        <v>6.4</v>
      </c>
      <c r="B13" s="1"/>
      <c r="C13" s="1"/>
      <c r="D13" s="1"/>
      <c r="E13" s="1"/>
      <c r="F13" s="6"/>
      <c r="G13" s="1"/>
      <c r="H13" s="1"/>
      <c r="I13" s="6">
        <v>7.3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 x14ac:dyDescent="0.3">
      <c r="A14" s="6">
        <v>6.5</v>
      </c>
      <c r="B14" s="1"/>
      <c r="C14" s="1"/>
      <c r="D14" s="1"/>
      <c r="E14" s="1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.5" x14ac:dyDescent="0.3">
      <c r="A15" s="6">
        <v>6.5</v>
      </c>
      <c r="B15" s="1"/>
      <c r="C15" s="1"/>
      <c r="D15" s="1"/>
      <c r="E15" s="1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6.5" x14ac:dyDescent="0.3">
      <c r="A16" s="6">
        <v>6.6</v>
      </c>
      <c r="B16" s="1"/>
      <c r="C16" s="1"/>
      <c r="D16" s="1"/>
      <c r="E16" s="1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.5" x14ac:dyDescent="0.3">
      <c r="A17" s="6">
        <v>6.6</v>
      </c>
      <c r="B17" s="1"/>
      <c r="C17" s="1"/>
      <c r="D17" s="1"/>
      <c r="E17" s="1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.5" x14ac:dyDescent="0.3">
      <c r="A18" s="6">
        <v>6.6</v>
      </c>
      <c r="B18" s="1"/>
      <c r="C18" s="1"/>
      <c r="D18" s="1"/>
      <c r="E18" s="1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.5" x14ac:dyDescent="0.3">
      <c r="A19" s="6">
        <v>6.6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 x14ac:dyDescent="0.3">
      <c r="A20" s="6">
        <v>6.7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.5" x14ac:dyDescent="0.3">
      <c r="A21" s="6">
        <v>6.9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6.5" x14ac:dyDescent="0.3">
      <c r="A22" s="6">
        <v>6.9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.5" x14ac:dyDescent="0.3">
      <c r="A23" s="6">
        <v>6.9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 x14ac:dyDescent="0.3">
      <c r="A24" s="6">
        <v>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 x14ac:dyDescent="0.3">
      <c r="A25" s="6">
        <v>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 x14ac:dyDescent="0.3">
      <c r="A26" s="6">
        <v>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 x14ac:dyDescent="0.3">
      <c r="A27" s="6">
        <v>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 x14ac:dyDescent="0.3">
      <c r="A28" s="6">
        <v>7.1</v>
      </c>
      <c r="B28" s="1"/>
      <c r="C28" s="7">
        <f>D36</f>
        <v>5</v>
      </c>
      <c r="D28" s="7">
        <f>C28</f>
        <v>5</v>
      </c>
      <c r="E28" s="7">
        <f>E36</f>
        <v>5.4666666666666668</v>
      </c>
      <c r="F28" s="7">
        <f>E28</f>
        <v>5.4666666666666668</v>
      </c>
      <c r="G28" s="7">
        <f>F28</f>
        <v>5.4666666666666668</v>
      </c>
      <c r="H28" s="7">
        <f>F36</f>
        <v>5.9333333333333336</v>
      </c>
      <c r="I28" s="7">
        <f>H28</f>
        <v>5.9333333333333336</v>
      </c>
      <c r="J28" s="7">
        <f>I28</f>
        <v>5.9333333333333336</v>
      </c>
      <c r="K28" s="7">
        <f>G36</f>
        <v>6.4</v>
      </c>
      <c r="L28" s="7">
        <f>K28</f>
        <v>6.4</v>
      </c>
      <c r="M28" s="7">
        <f>L28</f>
        <v>6.4</v>
      </c>
      <c r="N28" s="7">
        <f>H36</f>
        <v>6.8666666666666671</v>
      </c>
      <c r="O28" s="7">
        <f>N28</f>
        <v>6.8666666666666671</v>
      </c>
      <c r="P28" s="7">
        <f>O28</f>
        <v>6.8666666666666671</v>
      </c>
      <c r="Q28" s="7">
        <f>I36</f>
        <v>7.3333333333333339</v>
      </c>
      <c r="R28" s="7">
        <f>Q28</f>
        <v>7.3333333333333339</v>
      </c>
      <c r="S28" s="7">
        <f>R28</f>
        <v>7.3333333333333339</v>
      </c>
      <c r="T28" s="7">
        <f>J36</f>
        <v>7.8000000000000007</v>
      </c>
      <c r="U28" s="7">
        <f>T28</f>
        <v>7.8000000000000007</v>
      </c>
      <c r="V28" s="1"/>
      <c r="W28" s="1"/>
    </row>
    <row r="29" spans="1:23" ht="16.5" x14ac:dyDescent="0.3">
      <c r="A29" s="6">
        <v>7.2</v>
      </c>
      <c r="B29" s="1"/>
      <c r="C29" s="1">
        <v>0</v>
      </c>
      <c r="D29" s="1">
        <f>G40</f>
        <v>2</v>
      </c>
      <c r="E29" s="1">
        <f>G40</f>
        <v>2</v>
      </c>
      <c r="F29" s="1">
        <f>0</f>
        <v>0</v>
      </c>
      <c r="G29" s="1">
        <f>G41</f>
        <v>2</v>
      </c>
      <c r="H29" s="1">
        <f>G41</f>
        <v>2</v>
      </c>
      <c r="I29" s="1">
        <f>0</f>
        <v>0</v>
      </c>
      <c r="J29" s="1">
        <f>G42</f>
        <v>7</v>
      </c>
      <c r="K29" s="1">
        <f>G42</f>
        <v>7</v>
      </c>
      <c r="L29" s="1">
        <f>0</f>
        <v>0</v>
      </c>
      <c r="M29" s="1">
        <f>G43</f>
        <v>9</v>
      </c>
      <c r="N29" s="1">
        <f>M29</f>
        <v>9</v>
      </c>
      <c r="O29" s="1">
        <f>0</f>
        <v>0</v>
      </c>
      <c r="P29" s="1">
        <f>G44</f>
        <v>13</v>
      </c>
      <c r="Q29" s="1">
        <f>P29</f>
        <v>13</v>
      </c>
      <c r="R29" s="1">
        <v>0</v>
      </c>
      <c r="S29" s="1">
        <f>G45</f>
        <v>4</v>
      </c>
      <c r="T29" s="1">
        <f>S29</f>
        <v>4</v>
      </c>
      <c r="U29" s="1">
        <v>0</v>
      </c>
      <c r="V29" s="1"/>
      <c r="W29" s="1"/>
    </row>
    <row r="30" spans="1:23" ht="16.5" x14ac:dyDescent="0.3">
      <c r="A30" s="6">
        <v>7.2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.5" x14ac:dyDescent="0.3">
      <c r="A31" s="6">
        <v>7.2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 t="s">
        <v>57</v>
      </c>
      <c r="N31" s="1" t="s">
        <v>58</v>
      </c>
      <c r="O31" s="1"/>
      <c r="P31" s="1"/>
      <c r="Q31" s="1"/>
      <c r="R31" s="1"/>
      <c r="S31" s="1"/>
      <c r="T31" s="1"/>
      <c r="U31" s="1"/>
      <c r="V31" s="1"/>
      <c r="W31" s="1"/>
    </row>
    <row r="32" spans="1:23" ht="16.5" x14ac:dyDescent="0.3">
      <c r="A32" s="6">
        <v>7.3</v>
      </c>
      <c r="B32" s="1"/>
      <c r="C32" s="1" t="s">
        <v>35</v>
      </c>
      <c r="D32" s="1">
        <f>POWER($G40-D33,2)/D33</f>
        <v>1.4076518036865351</v>
      </c>
      <c r="E32" s="1">
        <f>POWER($G41-E33,2)/E33</f>
        <v>0.46845175381567228</v>
      </c>
      <c r="F32" s="1">
        <f>POWER($G42-F33,2)/F33</f>
        <v>2.5257811470006494E-2</v>
      </c>
      <c r="G32" s="1">
        <f>POWER($G43-G33,2)/G33</f>
        <v>0.24268286527979496</v>
      </c>
      <c r="H32" s="1">
        <f>POWER($G44-H33,2)/H33</f>
        <v>1.9030851272588163</v>
      </c>
      <c r="I32" s="1">
        <f>POWER($G45-I33,2)/I33</f>
        <v>0.64494849430436085</v>
      </c>
      <c r="J32" s="1"/>
      <c r="K32" s="1"/>
      <c r="L32" s="1"/>
      <c r="M32" s="1">
        <v>4</v>
      </c>
      <c r="N32" s="1">
        <f>D33+E33</f>
        <v>4.1144000000000007</v>
      </c>
      <c r="O32" s="1">
        <f>POWER(M32-N32,2)/N32</f>
        <v>3.180867198133425E-3</v>
      </c>
      <c r="P32" s="1"/>
      <c r="Q32" s="1"/>
      <c r="R32" s="1"/>
      <c r="S32" s="1"/>
      <c r="T32" s="1"/>
      <c r="U32" s="1"/>
      <c r="V32" s="1"/>
      <c r="W32" s="1"/>
    </row>
    <row r="33" spans="1:23" ht="16.5" x14ac:dyDescent="0.3">
      <c r="A33" s="6">
        <v>7.3</v>
      </c>
      <c r="B33" s="1"/>
      <c r="C33" s="1" t="s">
        <v>17</v>
      </c>
      <c r="D33" s="1">
        <f>37*D34</f>
        <v>0.8842999999999992</v>
      </c>
      <c r="E33" s="1">
        <f t="shared" ref="E33:I33" si="0">37*E34</f>
        <v>3.2301000000000015</v>
      </c>
      <c r="F33" s="1">
        <f t="shared" si="0"/>
        <v>7.4332999999999991</v>
      </c>
      <c r="G33" s="1">
        <f t="shared" si="0"/>
        <v>10.604200000000001</v>
      </c>
      <c r="H33" s="1">
        <f t="shared" si="0"/>
        <v>8.8873999999999995</v>
      </c>
      <c r="I33" s="1">
        <f t="shared" si="0"/>
        <v>5.960700000000001</v>
      </c>
      <c r="J33" s="1"/>
      <c r="K33" s="1"/>
      <c r="L33" s="1"/>
      <c r="M33" s="1">
        <v>7</v>
      </c>
      <c r="N33" s="1">
        <f>F33</f>
        <v>7.4332999999999991</v>
      </c>
      <c r="O33" s="1">
        <f t="shared" ref="O33:O36" si="1">POWER(M33-N33,2)/N33</f>
        <v>2.5257811470006494E-2</v>
      </c>
      <c r="P33" s="1"/>
      <c r="Q33" s="1"/>
      <c r="R33" s="1"/>
      <c r="S33" s="1"/>
      <c r="T33" s="1"/>
      <c r="U33" s="1"/>
      <c r="V33" s="1"/>
      <c r="W33" s="1"/>
    </row>
    <row r="34" spans="1:23" ht="16.5" x14ac:dyDescent="0.3">
      <c r="A34" s="6">
        <v>7.5</v>
      </c>
      <c r="B34" s="1"/>
      <c r="C34" s="1" t="s">
        <v>16</v>
      </c>
      <c r="D34" s="1">
        <f>-0.4761+0.5</f>
        <v>2.3899999999999977E-2</v>
      </c>
      <c r="E34" s="1">
        <f>-0.3888+0.4761</f>
        <v>8.7300000000000044E-2</v>
      </c>
      <c r="F34" s="1">
        <f>-0.1879+0.3888</f>
        <v>0.20089999999999997</v>
      </c>
      <c r="G34" s="1">
        <f>0.0987+0.1879</f>
        <v>0.28660000000000002</v>
      </c>
      <c r="H34" s="1">
        <f>0.3389-0.0987</f>
        <v>0.24019999999999997</v>
      </c>
      <c r="I34" s="1">
        <f>0.5-0.3389</f>
        <v>0.16110000000000002</v>
      </c>
      <c r="J34" s="1"/>
      <c r="K34" s="1"/>
      <c r="L34" s="1"/>
      <c r="M34" s="1">
        <v>9</v>
      </c>
      <c r="N34" s="1">
        <f>G33</f>
        <v>10.604200000000001</v>
      </c>
      <c r="O34" s="1">
        <f t="shared" si="1"/>
        <v>0.24268286527979496</v>
      </c>
      <c r="P34" s="1"/>
      <c r="Q34" s="1"/>
      <c r="R34" s="1"/>
      <c r="S34" s="1"/>
      <c r="T34" s="1"/>
      <c r="U34" s="1"/>
      <c r="V34" s="1"/>
      <c r="W34" s="1"/>
    </row>
    <row r="35" spans="1:23" ht="16.5" x14ac:dyDescent="0.3">
      <c r="A35" s="6">
        <v>7.6</v>
      </c>
      <c r="B35" s="1"/>
      <c r="C35" s="1" t="s">
        <v>15</v>
      </c>
      <c r="D35" s="1">
        <f>-9999999</f>
        <v>-9999999</v>
      </c>
      <c r="E35" s="10">
        <f>(E36-$P$40)/$P$42</f>
        <v>-2.0218570814836467</v>
      </c>
      <c r="F35" s="10">
        <f t="shared" ref="F35:I35" si="2">(F36-$P$40)/$P$42</f>
        <v>-1.2466372678577926</v>
      </c>
      <c r="G35" s="10">
        <f t="shared" si="2"/>
        <v>-0.47141745423193882</v>
      </c>
      <c r="H35" s="10">
        <f t="shared" si="2"/>
        <v>0.30380235939391514</v>
      </c>
      <c r="I35" s="10">
        <f t="shared" si="2"/>
        <v>1.0790221730197691</v>
      </c>
      <c r="J35" s="1">
        <v>9999999</v>
      </c>
      <c r="K35" s="1"/>
      <c r="L35" s="1"/>
      <c r="M35" s="1">
        <v>17</v>
      </c>
      <c r="N35" s="1">
        <f>H33+I33</f>
        <v>14.848100000000001</v>
      </c>
      <c r="O35" s="1">
        <f t="shared" si="1"/>
        <v>0.3118697752574402</v>
      </c>
      <c r="P35" s="1"/>
      <c r="Q35" s="1"/>
      <c r="R35" s="1"/>
      <c r="S35" s="1"/>
      <c r="T35" s="1"/>
      <c r="U35" s="1"/>
      <c r="V35" s="1"/>
      <c r="W35" s="1"/>
    </row>
    <row r="36" spans="1:23" ht="16.5" x14ac:dyDescent="0.3">
      <c r="A36" s="6">
        <v>7.7</v>
      </c>
      <c r="B36" s="1"/>
      <c r="C36" s="1" t="s">
        <v>14</v>
      </c>
      <c r="D36" s="7">
        <f>A1</f>
        <v>5</v>
      </c>
      <c r="E36" s="7">
        <f>D36+$A$43</f>
        <v>5.4666666666666668</v>
      </c>
      <c r="F36" s="7">
        <f t="shared" ref="F36:J36" si="3">E36+$A$43</f>
        <v>5.9333333333333336</v>
      </c>
      <c r="G36" s="7">
        <f t="shared" si="3"/>
        <v>6.4</v>
      </c>
      <c r="H36" s="7">
        <f t="shared" si="3"/>
        <v>6.8666666666666671</v>
      </c>
      <c r="I36" s="7">
        <f t="shared" si="3"/>
        <v>7.3333333333333339</v>
      </c>
      <c r="J36" s="7">
        <f t="shared" si="3"/>
        <v>7.8000000000000007</v>
      </c>
      <c r="K36" s="7"/>
      <c r="L36" s="7"/>
      <c r="M36" s="36"/>
      <c r="N36" s="1"/>
      <c r="P36" s="1"/>
      <c r="Q36" s="1"/>
      <c r="R36" s="1"/>
      <c r="S36" s="1"/>
      <c r="T36" s="1"/>
      <c r="U36" s="1"/>
      <c r="V36" s="1"/>
      <c r="W36" s="1"/>
    </row>
    <row r="37" spans="1:23" ht="16.5" x14ac:dyDescent="0.3">
      <c r="A37" s="6">
        <v>7.8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P37" s="1"/>
      <c r="Q37" s="1"/>
      <c r="R37" s="1"/>
      <c r="S37" s="1"/>
      <c r="T37" s="1"/>
      <c r="U37" s="1"/>
      <c r="V37" s="1"/>
      <c r="W37" s="1"/>
    </row>
    <row r="38" spans="1:23" ht="16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.5" x14ac:dyDescent="0.3">
      <c r="A39" s="7">
        <f>MAX(A1:A37)</f>
        <v>7.8</v>
      </c>
      <c r="B39" s="1" t="s">
        <v>2</v>
      </c>
      <c r="C39" s="1" t="s">
        <v>13</v>
      </c>
      <c r="D39" s="11" t="s">
        <v>10</v>
      </c>
      <c r="E39" s="8"/>
      <c r="F39" s="8" t="s">
        <v>9</v>
      </c>
      <c r="G39" s="8" t="s">
        <v>7</v>
      </c>
      <c r="H39" s="9" t="s">
        <v>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"/>
    </row>
    <row r="40" spans="1:23" ht="16.5" x14ac:dyDescent="0.3">
      <c r="A40" s="7">
        <f>MIN(A1:A37)</f>
        <v>5</v>
      </c>
      <c r="B40" s="1" t="s">
        <v>3</v>
      </c>
      <c r="C40" s="1">
        <f>F40*G40</f>
        <v>10.466666666666667</v>
      </c>
      <c r="D40" s="58">
        <f>A1</f>
        <v>5</v>
      </c>
      <c r="E40" s="10">
        <f>D40+$A$43</f>
        <v>5.4666666666666668</v>
      </c>
      <c r="F40" s="1">
        <f>(D40+E40)/2</f>
        <v>5.2333333333333334</v>
      </c>
      <c r="G40" s="1">
        <v>2</v>
      </c>
      <c r="H40" s="13">
        <f>G40/37</f>
        <v>5.4054054054054057E-2</v>
      </c>
      <c r="I40" s="1">
        <f>POWER(F40-$P$40,2)*G40</f>
        <v>4.2076130184238334</v>
      </c>
      <c r="J40" s="1"/>
      <c r="K40" s="1"/>
      <c r="L40" s="1"/>
      <c r="M40" s="1" t="s">
        <v>11</v>
      </c>
      <c r="N40" s="1"/>
      <c r="O40" s="1"/>
      <c r="P40" s="1">
        <f>C46/37</f>
        <v>6.6837837837837846</v>
      </c>
      <c r="Q40" s="1"/>
      <c r="R40" s="1"/>
      <c r="S40" s="1"/>
      <c r="T40" s="1"/>
      <c r="U40" s="1"/>
      <c r="V40" s="1"/>
      <c r="W40" s="1"/>
    </row>
    <row r="41" spans="1:23" ht="16.5" x14ac:dyDescent="0.3">
      <c r="A41" s="7">
        <f>A39-A40</f>
        <v>2.8</v>
      </c>
      <c r="B41" s="1" t="s">
        <v>4</v>
      </c>
      <c r="C41" s="1">
        <f t="shared" ref="C41:C45" si="4">F41*G41</f>
        <v>11.4</v>
      </c>
      <c r="D41" s="58">
        <f>E40</f>
        <v>5.4666666666666668</v>
      </c>
      <c r="E41" s="10">
        <f t="shared" ref="E41:E45" si="5">D41+$A$43</f>
        <v>5.9333333333333336</v>
      </c>
      <c r="F41" s="1">
        <f t="shared" ref="F41:F45" si="6">(D41+E41)/2</f>
        <v>5.7</v>
      </c>
      <c r="G41" s="1">
        <v>2</v>
      </c>
      <c r="H41" s="13">
        <f t="shared" ref="H41:H45" si="7">G41/37</f>
        <v>5.4054054054054057E-2</v>
      </c>
      <c r="I41" s="1">
        <f t="shared" ref="I41:I44" si="8">POWER(F41-$P$40,2)*G41</f>
        <v>1.9356610664718796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.5" x14ac:dyDescent="0.3">
      <c r="A42" s="1">
        <f>INT(1+(3.322*LOG10(37)))</f>
        <v>6</v>
      </c>
      <c r="B42" s="1" t="s">
        <v>5</v>
      </c>
      <c r="C42" s="1">
        <f t="shared" si="4"/>
        <v>43.166666666666671</v>
      </c>
      <c r="D42" s="58">
        <f t="shared" ref="D42:D45" si="9">E41</f>
        <v>5.9333333333333336</v>
      </c>
      <c r="E42" s="10">
        <f t="shared" si="5"/>
        <v>6.4</v>
      </c>
      <c r="F42" s="1">
        <f t="shared" si="6"/>
        <v>6.166666666666667</v>
      </c>
      <c r="G42" s="1">
        <v>7</v>
      </c>
      <c r="H42" s="13">
        <f t="shared" si="7"/>
        <v>0.1891891891891892</v>
      </c>
      <c r="I42" s="1">
        <f t="shared" si="8"/>
        <v>1.8718707897086313</v>
      </c>
      <c r="J42" s="1"/>
      <c r="K42" s="1"/>
      <c r="L42" s="1"/>
      <c r="M42" s="1" t="s">
        <v>12</v>
      </c>
      <c r="N42" s="1"/>
      <c r="O42" s="1"/>
      <c r="P42" s="1">
        <f>POWER(I46/37,1/2)</f>
        <v>0.6019797978124114</v>
      </c>
      <c r="Q42" s="1"/>
      <c r="R42" s="1"/>
      <c r="S42" s="1"/>
      <c r="T42" s="1"/>
      <c r="U42" s="1"/>
      <c r="V42" s="1"/>
      <c r="W42" s="1"/>
    </row>
    <row r="43" spans="1:23" ht="16.5" x14ac:dyDescent="0.3">
      <c r="A43" s="1">
        <f>A41/A42</f>
        <v>0.46666666666666662</v>
      </c>
      <c r="B43" s="1" t="s">
        <v>6</v>
      </c>
      <c r="C43" s="1">
        <f t="shared" si="4"/>
        <v>59.7</v>
      </c>
      <c r="D43" s="58">
        <f t="shared" si="9"/>
        <v>6.4</v>
      </c>
      <c r="E43" s="10">
        <f t="shared" si="5"/>
        <v>6.8666666666666671</v>
      </c>
      <c r="F43" s="1">
        <f t="shared" si="6"/>
        <v>6.6333333333333337</v>
      </c>
      <c r="G43" s="1">
        <v>9</v>
      </c>
      <c r="H43" s="13">
        <f t="shared" si="7"/>
        <v>0.24324324324324326</v>
      </c>
      <c r="I43" s="1">
        <f t="shared" si="8"/>
        <v>2.2907231555880543E-2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.5" x14ac:dyDescent="0.3">
      <c r="A44" s="1"/>
      <c r="B44" s="1"/>
      <c r="C44" s="1">
        <f t="shared" si="4"/>
        <v>92.300000000000011</v>
      </c>
      <c r="D44" s="58">
        <f t="shared" si="9"/>
        <v>6.8666666666666671</v>
      </c>
      <c r="E44" s="10">
        <f t="shared" si="5"/>
        <v>7.3333333333333339</v>
      </c>
      <c r="F44" s="1">
        <f t="shared" si="6"/>
        <v>7.1000000000000005</v>
      </c>
      <c r="G44" s="1">
        <v>13</v>
      </c>
      <c r="H44" s="13">
        <f t="shared" si="7"/>
        <v>0.35135135135135137</v>
      </c>
      <c r="I44" s="1">
        <f t="shared" si="8"/>
        <v>2.2520672023374702</v>
      </c>
      <c r="J44" s="1"/>
      <c r="K44" s="1"/>
      <c r="L44" s="1"/>
      <c r="M44" s="1" t="s">
        <v>18</v>
      </c>
      <c r="N44" s="1"/>
      <c r="O44" s="1"/>
      <c r="P44" s="1">
        <f>SUM(O32:O35)</f>
        <v>0.58299131920537506</v>
      </c>
      <c r="Q44" s="1"/>
      <c r="R44" s="1"/>
      <c r="S44" s="1"/>
      <c r="T44" s="1"/>
      <c r="U44" s="1"/>
      <c r="V44" s="1"/>
      <c r="W44" s="1"/>
    </row>
    <row r="45" spans="1:23" ht="16.5" x14ac:dyDescent="0.3">
      <c r="A45" s="1"/>
      <c r="B45" s="1"/>
      <c r="C45" s="1">
        <f t="shared" si="4"/>
        <v>30.266666666666669</v>
      </c>
      <c r="D45" s="59">
        <f t="shared" si="9"/>
        <v>7.3333333333333339</v>
      </c>
      <c r="E45" s="60">
        <f t="shared" si="5"/>
        <v>7.8000000000000007</v>
      </c>
      <c r="F45" s="16">
        <f t="shared" si="6"/>
        <v>7.5666666666666673</v>
      </c>
      <c r="G45" s="16">
        <v>4</v>
      </c>
      <c r="H45" s="17">
        <f t="shared" si="7"/>
        <v>0.10810810810810811</v>
      </c>
      <c r="I45" s="1">
        <f>POWER(F45-$P$40,2)*G45</f>
        <v>3.1179287395503601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6.5" x14ac:dyDescent="0.3">
      <c r="A46" s="1"/>
      <c r="B46" s="1"/>
      <c r="C46" s="1">
        <f>SUM(C40:C45)</f>
        <v>247.30000000000004</v>
      </c>
      <c r="D46" s="7"/>
      <c r="E46" s="7"/>
      <c r="F46" s="1">
        <f>SUM(F40:F45)</f>
        <v>38.400000000000006</v>
      </c>
      <c r="G46" s="1">
        <f>SUM(G40:G45)</f>
        <v>37</v>
      </c>
      <c r="H46" s="1">
        <f>SUM(H40:H45)</f>
        <v>1</v>
      </c>
      <c r="I46" s="1">
        <f>SUM(I40:I45)</f>
        <v>13.408048048048055</v>
      </c>
      <c r="J46" s="1"/>
      <c r="K46" s="1"/>
      <c r="L46" s="1"/>
      <c r="M46" s="1" t="s">
        <v>19</v>
      </c>
      <c r="N46" s="1"/>
      <c r="O46" s="1"/>
      <c r="P46" s="61">
        <v>6.6349999999999998</v>
      </c>
      <c r="Q46" s="34">
        <v>3.8410000000000002</v>
      </c>
      <c r="R46" s="1"/>
      <c r="S46" s="1"/>
      <c r="T46" s="1"/>
      <c r="U46" s="1"/>
      <c r="V46" s="1"/>
      <c r="W46" s="1"/>
    </row>
    <row r="47" spans="1:23" ht="16.5" x14ac:dyDescent="0.3">
      <c r="A47" s="1"/>
      <c r="B47" s="1"/>
      <c r="C47" s="1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6.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20</v>
      </c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.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6.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.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</sheetData>
  <sortState xmlns:xlrd2="http://schemas.microsoft.com/office/spreadsheetml/2017/richdata2" ref="A1:A37">
    <sortCondition ref="A1:A3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1A65-E0E3-4859-926E-8DF16079D4D8}">
  <dimension ref="A1:U76"/>
  <sheetViews>
    <sheetView zoomScale="80" zoomScaleNormal="80" workbookViewId="0">
      <selection activeCell="P8" sqref="A1:XFD1048576"/>
    </sheetView>
  </sheetViews>
  <sheetFormatPr defaultColWidth="8.85546875" defaultRowHeight="16.5" x14ac:dyDescent="0.3"/>
  <cols>
    <col min="1" max="2" width="8.85546875" style="1"/>
    <col min="3" max="3" width="11" style="1" customWidth="1"/>
    <col min="4" max="5" width="8.85546875" style="1"/>
    <col min="6" max="6" width="14.5703125" style="1" customWidth="1"/>
    <col min="7" max="7" width="13.7109375" style="1" customWidth="1"/>
    <col min="8" max="8" width="16" style="1" customWidth="1"/>
    <col min="9" max="17" width="8.85546875" style="1"/>
    <col min="18" max="18" width="11.7109375" style="1" customWidth="1"/>
    <col min="19" max="16384" width="8.85546875" style="1"/>
  </cols>
  <sheetData>
    <row r="1" spans="1:21" ht="15.6" customHeight="1" x14ac:dyDescent="0.3">
      <c r="A1" s="52" t="s">
        <v>0</v>
      </c>
      <c r="B1" s="52" t="s">
        <v>56</v>
      </c>
      <c r="C1" s="53" t="s">
        <v>21</v>
      </c>
      <c r="D1" s="54" t="s">
        <v>22</v>
      </c>
      <c r="E1" s="42"/>
      <c r="F1" s="42" t="s">
        <v>25</v>
      </c>
      <c r="G1" s="42" t="s">
        <v>26</v>
      </c>
      <c r="H1" s="42" t="s">
        <v>27</v>
      </c>
      <c r="I1" s="42" t="s">
        <v>22</v>
      </c>
      <c r="J1" s="42"/>
      <c r="K1" s="42" t="s">
        <v>30</v>
      </c>
      <c r="L1" s="42" t="s">
        <v>31</v>
      </c>
      <c r="M1" s="42" t="s">
        <v>32</v>
      </c>
      <c r="N1" s="40" t="s">
        <v>33</v>
      </c>
      <c r="O1" s="40"/>
      <c r="R1" s="46" t="s">
        <v>36</v>
      </c>
      <c r="S1" s="47"/>
      <c r="T1" s="48"/>
      <c r="U1" s="33">
        <v>37</v>
      </c>
    </row>
    <row r="2" spans="1:21" ht="18" x14ac:dyDescent="0.35">
      <c r="A2" s="52"/>
      <c r="B2" s="52"/>
      <c r="C2" s="53"/>
      <c r="D2" s="54"/>
      <c r="E2" s="42"/>
      <c r="F2" s="42"/>
      <c r="G2" s="42"/>
      <c r="H2" s="42"/>
      <c r="I2" s="42"/>
      <c r="J2" s="42"/>
      <c r="K2" s="42"/>
      <c r="L2" s="42"/>
      <c r="M2" s="42"/>
      <c r="N2" s="40"/>
      <c r="O2" s="40"/>
      <c r="R2" s="49" t="s">
        <v>41</v>
      </c>
      <c r="S2" s="50"/>
      <c r="T2" s="51"/>
      <c r="U2" s="32">
        <v>5.6</v>
      </c>
    </row>
    <row r="3" spans="1:21" ht="18" x14ac:dyDescent="0.35">
      <c r="A3" s="52"/>
      <c r="B3" s="52"/>
      <c r="C3" s="53"/>
      <c r="D3" s="29" t="s">
        <v>23</v>
      </c>
      <c r="E3" s="18" t="s">
        <v>24</v>
      </c>
      <c r="F3" s="42"/>
      <c r="G3" s="42"/>
      <c r="H3" s="42"/>
      <c r="I3" s="18" t="s">
        <v>28</v>
      </c>
      <c r="J3" s="18" t="s">
        <v>29</v>
      </c>
      <c r="K3" s="42"/>
      <c r="L3" s="42"/>
      <c r="M3" s="42"/>
      <c r="N3" s="40"/>
      <c r="O3" s="40"/>
      <c r="R3" s="49" t="s">
        <v>42</v>
      </c>
      <c r="S3" s="50"/>
      <c r="T3" s="51"/>
      <c r="U3" s="32">
        <v>7.6</v>
      </c>
    </row>
    <row r="4" spans="1:21" x14ac:dyDescent="0.3">
      <c r="A4" s="24">
        <v>1957</v>
      </c>
      <c r="B4" s="6">
        <v>6.5</v>
      </c>
      <c r="C4" s="27">
        <v>5.6</v>
      </c>
      <c r="D4" s="19">
        <v>5.6</v>
      </c>
      <c r="E4" s="30">
        <v>5.9333333333333327</v>
      </c>
      <c r="F4" s="33">
        <v>5.7666666666666657</v>
      </c>
      <c r="G4" s="20">
        <v>4</v>
      </c>
      <c r="H4" s="33">
        <v>0.10810810810810811</v>
      </c>
      <c r="I4" s="20">
        <v>-9999999</v>
      </c>
      <c r="J4" s="33">
        <v>-1.3826065568888837</v>
      </c>
      <c r="K4" s="20"/>
      <c r="L4" s="33"/>
      <c r="M4" s="20">
        <f>-0.4162+0.5</f>
        <v>8.3799999999999986E-2</v>
      </c>
      <c r="N4" s="33">
        <v>3.1005999999999996</v>
      </c>
      <c r="O4" s="21">
        <v>0.26089155647294099</v>
      </c>
      <c r="R4" s="40" t="s">
        <v>37</v>
      </c>
      <c r="S4" s="40"/>
      <c r="T4" s="40"/>
      <c r="U4" s="26">
        <v>2</v>
      </c>
    </row>
    <row r="5" spans="1:21" x14ac:dyDescent="0.3">
      <c r="A5" s="25">
        <v>1958</v>
      </c>
      <c r="B5" s="6">
        <v>7.1</v>
      </c>
      <c r="C5" s="28">
        <v>5.6</v>
      </c>
      <c r="D5" s="7">
        <v>5.9333333333333327</v>
      </c>
      <c r="E5" s="31">
        <v>6.2666666666666657</v>
      </c>
      <c r="F5" s="32">
        <v>6.1</v>
      </c>
      <c r="G5" s="1">
        <v>6</v>
      </c>
      <c r="H5" s="32">
        <v>0.16216216216216217</v>
      </c>
      <c r="I5" s="1">
        <v>-1.3826065568888837</v>
      </c>
      <c r="J5" s="32">
        <v>-0.72252342650322343</v>
      </c>
      <c r="L5" s="32"/>
      <c r="M5" s="1">
        <f>-0.2642+0.4162</f>
        <v>0.15200000000000002</v>
      </c>
      <c r="N5" s="32">
        <v>5.6240000000000006</v>
      </c>
      <c r="O5" s="13">
        <v>2.513798008534843E-2</v>
      </c>
      <c r="R5" s="40" t="s">
        <v>38</v>
      </c>
      <c r="S5" s="40"/>
      <c r="T5" s="40"/>
      <c r="U5" s="26">
        <v>6</v>
      </c>
    </row>
    <row r="6" spans="1:21" x14ac:dyDescent="0.3">
      <c r="A6" s="25">
        <v>1959</v>
      </c>
      <c r="B6" s="6">
        <v>6.6</v>
      </c>
      <c r="C6" s="28">
        <v>5.8</v>
      </c>
      <c r="D6" s="7">
        <v>6.2666666666666657</v>
      </c>
      <c r="E6" s="31">
        <v>6.5999999999999988</v>
      </c>
      <c r="F6" s="32">
        <v>6.4333333333333318</v>
      </c>
      <c r="G6" s="1">
        <v>7</v>
      </c>
      <c r="H6" s="32">
        <v>0.1891891891891892</v>
      </c>
      <c r="I6" s="1">
        <v>-0.72252342650322343</v>
      </c>
      <c r="J6" s="32">
        <v>-6.2440296117563188E-2</v>
      </c>
      <c r="L6" s="32"/>
      <c r="M6" s="1">
        <f>-0.0239+0.2642</f>
        <v>0.24029999999999999</v>
      </c>
      <c r="N6" s="32">
        <v>8.8910999999999998</v>
      </c>
      <c r="O6" s="13">
        <v>0.4022291066347245</v>
      </c>
      <c r="R6" s="40" t="s">
        <v>39</v>
      </c>
      <c r="S6" s="40"/>
      <c r="T6" s="40"/>
      <c r="U6" s="26">
        <f>U4/U5</f>
        <v>0.33333333333333331</v>
      </c>
    </row>
    <row r="7" spans="1:21" x14ac:dyDescent="0.3">
      <c r="A7" s="25">
        <v>1960</v>
      </c>
      <c r="B7" s="6">
        <v>6.5</v>
      </c>
      <c r="C7" s="28">
        <v>5.8</v>
      </c>
      <c r="D7" s="7">
        <v>6.5999999999999988</v>
      </c>
      <c r="E7" s="31">
        <v>6.9333333333333318</v>
      </c>
      <c r="F7" s="32">
        <v>6.7666666666666657</v>
      </c>
      <c r="G7" s="1">
        <v>8</v>
      </c>
      <c r="H7" s="32">
        <v>0.21621621621621623</v>
      </c>
      <c r="I7" s="1">
        <v>-6.2440296117563188E-2</v>
      </c>
      <c r="J7" s="32">
        <v>0.59764283426809706</v>
      </c>
      <c r="L7" s="32"/>
      <c r="M7" s="1">
        <f>0.2257-0.0239</f>
        <v>0.20180000000000001</v>
      </c>
      <c r="N7" s="32">
        <v>7.4666000000000006</v>
      </c>
      <c r="O7" s="13">
        <v>3.8105102724131382E-2</v>
      </c>
      <c r="R7" s="40" t="s">
        <v>40</v>
      </c>
      <c r="S7" s="40"/>
      <c r="T7" s="40"/>
      <c r="U7" s="26">
        <v>6.6315315315315306</v>
      </c>
    </row>
    <row r="8" spans="1:21" ht="15.6" customHeight="1" x14ac:dyDescent="0.3">
      <c r="A8" s="25">
        <v>1961</v>
      </c>
      <c r="B8" s="6">
        <v>7.1</v>
      </c>
      <c r="C8" s="28">
        <v>5.9</v>
      </c>
      <c r="D8" s="7">
        <v>6.9333333333333318</v>
      </c>
      <c r="E8" s="31">
        <v>7.2666666666666648</v>
      </c>
      <c r="F8" s="32">
        <v>7.0999999999999979</v>
      </c>
      <c r="G8" s="1">
        <v>8</v>
      </c>
      <c r="H8" s="32">
        <v>0.21621621621621623</v>
      </c>
      <c r="I8" s="1">
        <v>0.59764283426809706</v>
      </c>
      <c r="J8" s="32">
        <v>1.2577259646537573</v>
      </c>
      <c r="L8" s="32"/>
      <c r="M8" s="1">
        <f>0.3961-0.2257</f>
        <v>0.1704</v>
      </c>
      <c r="N8" s="32">
        <v>6.3048000000000002</v>
      </c>
      <c r="O8" s="13">
        <v>0.4557960664890241</v>
      </c>
      <c r="R8" s="42" t="s">
        <v>43</v>
      </c>
      <c r="S8" s="42"/>
      <c r="T8" s="42"/>
      <c r="U8" s="55">
        <v>0.50498689936005436</v>
      </c>
    </row>
    <row r="9" spans="1:21" x14ac:dyDescent="0.3">
      <c r="A9" s="25">
        <v>1962</v>
      </c>
      <c r="B9" s="6">
        <v>6.9</v>
      </c>
      <c r="C9" s="28">
        <v>5.9</v>
      </c>
      <c r="D9" s="7">
        <v>7.2666666666666648</v>
      </c>
      <c r="E9" s="31">
        <v>7.5999999999999979</v>
      </c>
      <c r="F9" s="32">
        <v>7.4333333333333318</v>
      </c>
      <c r="G9" s="1">
        <v>4</v>
      </c>
      <c r="H9" s="32">
        <v>0.10810810810810811</v>
      </c>
      <c r="I9" s="1">
        <v>1.2577259646537573</v>
      </c>
      <c r="J9" s="32">
        <v>9999999</v>
      </c>
      <c r="L9" s="32"/>
      <c r="M9" s="1">
        <f>0.5-0.3961</f>
        <v>0.10389999999999999</v>
      </c>
      <c r="N9" s="32">
        <v>3.8442999999999996</v>
      </c>
      <c r="O9" s="13">
        <v>6.3060869339021733E-3</v>
      </c>
      <c r="R9" s="42"/>
      <c r="S9" s="42"/>
      <c r="T9" s="42"/>
      <c r="U9" s="55"/>
    </row>
    <row r="10" spans="1:21" x14ac:dyDescent="0.3">
      <c r="A10" s="25">
        <v>1963</v>
      </c>
      <c r="B10" s="6">
        <v>6.6</v>
      </c>
      <c r="C10" s="28">
        <v>6</v>
      </c>
      <c r="E10" s="32"/>
      <c r="F10" s="32"/>
      <c r="H10" s="32"/>
      <c r="J10" s="32"/>
      <c r="L10" s="32"/>
      <c r="N10" s="32"/>
      <c r="O10" s="13"/>
      <c r="R10" s="42"/>
      <c r="S10" s="42"/>
      <c r="T10" s="42"/>
      <c r="U10" s="55"/>
    </row>
    <row r="11" spans="1:21" ht="18" x14ac:dyDescent="0.35">
      <c r="A11" s="25">
        <v>1964</v>
      </c>
      <c r="B11" s="6">
        <v>7.1</v>
      </c>
      <c r="C11" s="28">
        <v>6.2</v>
      </c>
      <c r="E11" s="32"/>
      <c r="F11" s="32"/>
      <c r="H11" s="32"/>
      <c r="J11" s="32"/>
      <c r="L11" s="32"/>
      <c r="N11" s="32"/>
      <c r="O11" s="13"/>
      <c r="R11" s="40" t="s">
        <v>44</v>
      </c>
      <c r="S11" s="40"/>
      <c r="T11" s="40"/>
      <c r="U11" s="26">
        <v>1.1884658993400716</v>
      </c>
    </row>
    <row r="12" spans="1:21" x14ac:dyDescent="0.3">
      <c r="A12" s="25">
        <v>1965</v>
      </c>
      <c r="B12" s="6">
        <v>7.4</v>
      </c>
      <c r="C12" s="28">
        <v>6.2</v>
      </c>
      <c r="E12" s="32"/>
      <c r="F12" s="32"/>
      <c r="H12" s="32"/>
      <c r="J12" s="32"/>
      <c r="L12" s="32"/>
      <c r="N12" s="32"/>
      <c r="O12" s="13"/>
      <c r="R12" s="40" t="s">
        <v>45</v>
      </c>
      <c r="S12" s="40"/>
      <c r="T12" s="40"/>
      <c r="U12" s="26">
        <v>3</v>
      </c>
    </row>
    <row r="13" spans="1:21" x14ac:dyDescent="0.3">
      <c r="A13" s="25">
        <v>1966</v>
      </c>
      <c r="B13" s="6">
        <v>7.6</v>
      </c>
      <c r="C13" s="28">
        <v>6.2</v>
      </c>
      <c r="E13" s="32"/>
      <c r="F13" s="32"/>
      <c r="H13" s="32"/>
      <c r="J13" s="32"/>
      <c r="L13" s="32"/>
      <c r="N13" s="32"/>
      <c r="O13" s="13"/>
      <c r="R13" s="40" t="s">
        <v>46</v>
      </c>
      <c r="S13" s="40"/>
      <c r="T13" s="40"/>
      <c r="U13" s="26" t="s">
        <v>49</v>
      </c>
    </row>
    <row r="14" spans="1:21" ht="18" x14ac:dyDescent="0.35">
      <c r="A14" s="25">
        <v>1967</v>
      </c>
      <c r="B14" s="6">
        <v>7.2</v>
      </c>
      <c r="C14" s="28">
        <v>6.3</v>
      </c>
      <c r="E14" s="32"/>
      <c r="F14" s="32"/>
      <c r="H14" s="32"/>
      <c r="J14" s="32"/>
      <c r="L14" s="32"/>
      <c r="N14" s="32"/>
      <c r="O14" s="13"/>
      <c r="R14" s="40" t="s">
        <v>47</v>
      </c>
      <c r="S14" s="40"/>
      <c r="T14" s="40"/>
      <c r="U14" s="35">
        <v>11.345000000000001</v>
      </c>
    </row>
    <row r="15" spans="1:21" x14ac:dyDescent="0.3">
      <c r="A15" s="25">
        <v>1968</v>
      </c>
      <c r="B15" s="6">
        <v>7</v>
      </c>
      <c r="C15" s="28">
        <v>6.3</v>
      </c>
      <c r="E15" s="32"/>
      <c r="F15" s="32"/>
      <c r="H15" s="32"/>
      <c r="J15" s="32"/>
      <c r="L15" s="32"/>
      <c r="N15" s="32"/>
      <c r="O15" s="13"/>
      <c r="R15" s="40" t="s">
        <v>48</v>
      </c>
      <c r="S15" s="40"/>
      <c r="T15" s="40"/>
      <c r="U15" s="26" t="s">
        <v>50</v>
      </c>
    </row>
    <row r="16" spans="1:21" ht="18" x14ac:dyDescent="0.35">
      <c r="A16" s="25">
        <v>1969</v>
      </c>
      <c r="B16" s="6">
        <v>7</v>
      </c>
      <c r="C16" s="28">
        <v>6.3</v>
      </c>
      <c r="E16" s="32"/>
      <c r="F16" s="32"/>
      <c r="H16" s="32"/>
      <c r="J16" s="32"/>
      <c r="L16" s="32"/>
      <c r="N16" s="32"/>
      <c r="O16" s="13"/>
      <c r="R16" s="40" t="s">
        <v>47</v>
      </c>
      <c r="S16" s="40"/>
      <c r="T16" s="40"/>
      <c r="U16" s="35">
        <v>7.8150000000000004</v>
      </c>
    </row>
    <row r="17" spans="1:15" x14ac:dyDescent="0.3">
      <c r="A17" s="25">
        <v>1970</v>
      </c>
      <c r="B17" s="6">
        <v>6.7</v>
      </c>
      <c r="C17" s="28">
        <v>6.4</v>
      </c>
      <c r="E17" s="32"/>
      <c r="F17" s="32"/>
      <c r="H17" s="32"/>
      <c r="J17" s="32"/>
      <c r="L17" s="32"/>
      <c r="N17" s="32"/>
      <c r="O17" s="13"/>
    </row>
    <row r="18" spans="1:15" x14ac:dyDescent="0.3">
      <c r="A18" s="25">
        <v>1971</v>
      </c>
      <c r="B18" s="6">
        <v>6.9</v>
      </c>
      <c r="C18" s="28">
        <v>6.5</v>
      </c>
      <c r="E18" s="32"/>
      <c r="F18" s="32"/>
      <c r="H18" s="32"/>
      <c r="J18" s="32"/>
      <c r="L18" s="32"/>
      <c r="N18" s="32"/>
      <c r="O18" s="13"/>
    </row>
    <row r="19" spans="1:15" x14ac:dyDescent="0.3">
      <c r="A19" s="25">
        <v>1972</v>
      </c>
      <c r="B19" s="6">
        <v>6.5</v>
      </c>
      <c r="C19" s="28">
        <v>6.5</v>
      </c>
      <c r="E19" s="32"/>
      <c r="F19" s="32"/>
      <c r="H19" s="32"/>
      <c r="J19" s="32"/>
      <c r="L19" s="32"/>
      <c r="N19" s="32"/>
      <c r="O19" s="13"/>
    </row>
    <row r="20" spans="1:15" x14ac:dyDescent="0.3">
      <c r="A20" s="25">
        <v>1973</v>
      </c>
      <c r="B20" s="6">
        <v>6.4</v>
      </c>
      <c r="C20" s="28">
        <v>6.5</v>
      </c>
      <c r="E20" s="32"/>
      <c r="F20" s="32"/>
      <c r="H20" s="32"/>
      <c r="J20" s="32"/>
      <c r="L20" s="32"/>
      <c r="N20" s="32"/>
      <c r="O20" s="13"/>
    </row>
    <row r="21" spans="1:15" x14ac:dyDescent="0.3">
      <c r="A21" s="25">
        <v>1974</v>
      </c>
      <c r="B21" s="6">
        <v>6.3</v>
      </c>
      <c r="C21" s="28">
        <v>6.6</v>
      </c>
      <c r="E21" s="32"/>
      <c r="F21" s="32"/>
      <c r="H21" s="32"/>
      <c r="J21" s="32"/>
      <c r="L21" s="32"/>
      <c r="N21" s="32"/>
      <c r="O21" s="13"/>
    </row>
    <row r="22" spans="1:15" x14ac:dyDescent="0.3">
      <c r="A22" s="25">
        <v>1975</v>
      </c>
      <c r="B22" s="6">
        <v>6.2</v>
      </c>
      <c r="C22" s="28">
        <v>6.6</v>
      </c>
      <c r="E22" s="32"/>
      <c r="F22" s="32"/>
      <c r="H22" s="32"/>
      <c r="J22" s="32"/>
      <c r="L22" s="32"/>
      <c r="N22" s="32"/>
      <c r="O22" s="13"/>
    </row>
    <row r="23" spans="1:15" x14ac:dyDescent="0.3">
      <c r="A23" s="25">
        <v>1976</v>
      </c>
      <c r="B23" s="6">
        <v>5.8</v>
      </c>
      <c r="C23" s="28">
        <v>6.6</v>
      </c>
      <c r="E23" s="32"/>
      <c r="F23" s="32"/>
      <c r="H23" s="32"/>
      <c r="J23" s="32"/>
      <c r="L23" s="32"/>
      <c r="N23" s="32"/>
      <c r="O23" s="13"/>
    </row>
    <row r="24" spans="1:15" x14ac:dyDescent="0.3">
      <c r="A24" s="25">
        <v>1977</v>
      </c>
      <c r="B24" s="6">
        <v>6.3</v>
      </c>
      <c r="C24" s="28">
        <v>6.7</v>
      </c>
      <c r="E24" s="32"/>
      <c r="F24" s="32"/>
      <c r="H24" s="32"/>
      <c r="J24" s="32"/>
      <c r="L24" s="32"/>
      <c r="N24" s="32"/>
      <c r="O24" s="13"/>
    </row>
    <row r="25" spans="1:15" x14ac:dyDescent="0.3">
      <c r="A25" s="25">
        <v>1978</v>
      </c>
      <c r="B25" s="6">
        <v>6.2</v>
      </c>
      <c r="C25" s="28">
        <v>6.7</v>
      </c>
      <c r="E25" s="32"/>
      <c r="F25" s="32"/>
      <c r="H25" s="32"/>
      <c r="J25" s="32"/>
      <c r="L25" s="32"/>
      <c r="N25" s="32"/>
      <c r="O25" s="13"/>
    </row>
    <row r="26" spans="1:15" x14ac:dyDescent="0.3">
      <c r="A26" s="25">
        <v>1979</v>
      </c>
      <c r="B26" s="6">
        <v>6.2</v>
      </c>
      <c r="C26" s="28">
        <v>6.7</v>
      </c>
      <c r="E26" s="32"/>
      <c r="F26" s="32"/>
      <c r="H26" s="32"/>
      <c r="J26" s="32"/>
      <c r="L26" s="32"/>
      <c r="N26" s="32"/>
      <c r="O26" s="13"/>
    </row>
    <row r="27" spans="1:15" x14ac:dyDescent="0.3">
      <c r="A27" s="25">
        <v>1980</v>
      </c>
      <c r="B27" s="6">
        <v>6.8</v>
      </c>
      <c r="C27" s="28">
        <v>6.8</v>
      </c>
      <c r="E27" s="32"/>
      <c r="F27" s="32"/>
      <c r="H27" s="32"/>
      <c r="J27" s="32"/>
      <c r="L27" s="32"/>
      <c r="N27" s="32"/>
      <c r="O27" s="13"/>
    </row>
    <row r="28" spans="1:15" x14ac:dyDescent="0.3">
      <c r="A28" s="25">
        <v>1981</v>
      </c>
      <c r="B28" s="6">
        <v>5.6</v>
      </c>
      <c r="C28" s="28">
        <v>6.8</v>
      </c>
      <c r="E28" s="32"/>
      <c r="F28" s="32"/>
      <c r="H28" s="32"/>
      <c r="J28" s="32"/>
      <c r="L28" s="32"/>
      <c r="N28" s="32"/>
      <c r="O28" s="13"/>
    </row>
    <row r="29" spans="1:15" x14ac:dyDescent="0.3">
      <c r="A29" s="25">
        <v>1982</v>
      </c>
      <c r="B29" s="6">
        <v>6.3</v>
      </c>
      <c r="C29" s="28">
        <v>6.9</v>
      </c>
      <c r="E29" s="32"/>
      <c r="F29" s="32"/>
      <c r="H29" s="32"/>
      <c r="J29" s="32"/>
      <c r="L29" s="32"/>
      <c r="N29" s="32"/>
      <c r="O29" s="13"/>
    </row>
    <row r="30" spans="1:15" x14ac:dyDescent="0.3">
      <c r="A30" s="25">
        <v>1983</v>
      </c>
      <c r="B30" s="6">
        <v>7.6</v>
      </c>
      <c r="C30" s="28">
        <v>6.9</v>
      </c>
      <c r="E30" s="32"/>
      <c r="F30" s="32"/>
      <c r="H30" s="32"/>
      <c r="J30" s="32"/>
      <c r="L30" s="32"/>
      <c r="N30" s="32"/>
      <c r="O30" s="13"/>
    </row>
    <row r="31" spans="1:15" x14ac:dyDescent="0.3">
      <c r="A31" s="25">
        <v>1984</v>
      </c>
      <c r="B31" s="6">
        <v>5.8</v>
      </c>
      <c r="C31" s="28">
        <v>7</v>
      </c>
      <c r="E31" s="32"/>
      <c r="F31" s="32"/>
      <c r="H31" s="32"/>
      <c r="J31" s="32"/>
      <c r="L31" s="32"/>
      <c r="N31" s="32"/>
      <c r="O31" s="13"/>
    </row>
    <row r="32" spans="1:15" x14ac:dyDescent="0.3">
      <c r="A32" s="25">
        <v>1985</v>
      </c>
      <c r="B32" s="6">
        <v>7.3</v>
      </c>
      <c r="C32" s="28">
        <v>7</v>
      </c>
      <c r="E32" s="32"/>
      <c r="F32" s="32"/>
      <c r="H32" s="32"/>
      <c r="J32" s="32"/>
      <c r="L32" s="32"/>
      <c r="N32" s="32"/>
      <c r="O32" s="13"/>
    </row>
    <row r="33" spans="1:15" x14ac:dyDescent="0.3">
      <c r="A33" s="25">
        <v>1986</v>
      </c>
      <c r="B33" s="6">
        <v>6.6</v>
      </c>
      <c r="C33" s="28">
        <v>7.1</v>
      </c>
      <c r="E33" s="32"/>
      <c r="F33" s="32"/>
      <c r="H33" s="32"/>
      <c r="J33" s="32"/>
      <c r="L33" s="32"/>
      <c r="N33" s="32"/>
      <c r="O33" s="13"/>
    </row>
    <row r="34" spans="1:15" x14ac:dyDescent="0.3">
      <c r="A34" s="25">
        <v>1987</v>
      </c>
      <c r="B34" s="6">
        <v>5.9</v>
      </c>
      <c r="C34" s="28">
        <v>7.1</v>
      </c>
      <c r="E34" s="32"/>
      <c r="F34" s="32"/>
      <c r="H34" s="32"/>
      <c r="J34" s="32"/>
      <c r="L34" s="32"/>
      <c r="N34" s="32"/>
      <c r="O34" s="13"/>
    </row>
    <row r="35" spans="1:15" x14ac:dyDescent="0.3">
      <c r="A35" s="25">
        <v>1988</v>
      </c>
      <c r="B35" s="6">
        <v>6.7</v>
      </c>
      <c r="C35" s="28">
        <v>7.1</v>
      </c>
      <c r="E35" s="32"/>
      <c r="F35" s="32"/>
      <c r="H35" s="32"/>
      <c r="J35" s="32"/>
      <c r="L35" s="32"/>
      <c r="N35" s="32"/>
      <c r="O35" s="13"/>
    </row>
    <row r="36" spans="1:15" x14ac:dyDescent="0.3">
      <c r="A36" s="25">
        <v>1989</v>
      </c>
      <c r="B36" s="6">
        <v>6.8</v>
      </c>
      <c r="C36" s="28">
        <v>7.2</v>
      </c>
      <c r="E36" s="32"/>
      <c r="F36" s="32"/>
      <c r="H36" s="32"/>
      <c r="J36" s="32"/>
      <c r="L36" s="32"/>
      <c r="N36" s="32"/>
      <c r="O36" s="13"/>
    </row>
    <row r="37" spans="1:15" x14ac:dyDescent="0.3">
      <c r="A37" s="25">
        <v>1990</v>
      </c>
      <c r="B37" s="6">
        <v>5.9</v>
      </c>
      <c r="C37" s="28">
        <v>7.3</v>
      </c>
      <c r="E37" s="32"/>
      <c r="F37" s="32"/>
      <c r="H37" s="32"/>
      <c r="J37" s="32"/>
      <c r="L37" s="32"/>
      <c r="N37" s="32"/>
      <c r="O37" s="13"/>
    </row>
    <row r="38" spans="1:15" x14ac:dyDescent="0.3">
      <c r="A38" s="25">
        <v>1991</v>
      </c>
      <c r="B38" s="6">
        <v>6</v>
      </c>
      <c r="C38" s="28">
        <v>7.4</v>
      </c>
      <c r="E38" s="32"/>
      <c r="F38" s="32"/>
      <c r="H38" s="32"/>
      <c r="J38" s="32"/>
      <c r="L38" s="32"/>
      <c r="N38" s="32"/>
      <c r="O38" s="13"/>
    </row>
    <row r="39" spans="1:15" x14ac:dyDescent="0.3">
      <c r="A39" s="25">
        <v>1992</v>
      </c>
      <c r="B39" s="6">
        <v>6.7</v>
      </c>
      <c r="C39" s="28">
        <v>7.6</v>
      </c>
      <c r="E39" s="32"/>
      <c r="F39" s="32"/>
      <c r="H39" s="32"/>
      <c r="J39" s="32"/>
      <c r="L39" s="32"/>
      <c r="N39" s="32"/>
      <c r="O39" s="13"/>
    </row>
    <row r="40" spans="1:15" x14ac:dyDescent="0.3">
      <c r="A40" s="25">
        <v>1993</v>
      </c>
      <c r="B40" s="6">
        <v>5.6</v>
      </c>
      <c r="C40" s="28">
        <v>7.6</v>
      </c>
      <c r="E40" s="32"/>
      <c r="F40" s="32"/>
      <c r="H40" s="32"/>
      <c r="J40" s="32"/>
      <c r="L40" s="32"/>
      <c r="N40" s="32"/>
      <c r="O40" s="13"/>
    </row>
    <row r="41" spans="1:15" x14ac:dyDescent="0.3">
      <c r="A41" s="26" t="s">
        <v>34</v>
      </c>
      <c r="B41" s="26"/>
      <c r="C41" s="26"/>
      <c r="D41" s="22"/>
      <c r="E41" s="26"/>
      <c r="F41" s="26"/>
      <c r="G41" s="22">
        <f>SUM(G4:G9)</f>
        <v>37</v>
      </c>
      <c r="H41" s="26">
        <f>SUM(H4:H9)</f>
        <v>1</v>
      </c>
      <c r="I41" s="22"/>
      <c r="J41" s="26"/>
      <c r="K41" s="22"/>
      <c r="L41" s="26"/>
      <c r="M41" s="22"/>
      <c r="N41" s="26"/>
      <c r="O41" s="23">
        <v>1.1884658993400716</v>
      </c>
    </row>
    <row r="72" spans="2:6" ht="18" x14ac:dyDescent="0.35">
      <c r="B72" s="41" t="s">
        <v>51</v>
      </c>
      <c r="C72" s="41"/>
      <c r="D72" s="1" t="s">
        <v>52</v>
      </c>
    </row>
    <row r="74" spans="2:6" x14ac:dyDescent="0.3">
      <c r="B74" s="1" t="s">
        <v>53</v>
      </c>
      <c r="F74" s="1" t="s">
        <v>54</v>
      </c>
    </row>
    <row r="76" spans="2:6" x14ac:dyDescent="0.3">
      <c r="B76" s="1" t="s">
        <v>55</v>
      </c>
      <c r="F76" s="1" t="s">
        <v>54</v>
      </c>
    </row>
  </sheetData>
  <mergeCells count="29">
    <mergeCell ref="L1:L3"/>
    <mergeCell ref="A1:A3"/>
    <mergeCell ref="B1:B3"/>
    <mergeCell ref="C1:C3"/>
    <mergeCell ref="D1:E2"/>
    <mergeCell ref="F1:F3"/>
    <mergeCell ref="G1:G3"/>
    <mergeCell ref="H1:H3"/>
    <mergeCell ref="I1:J2"/>
    <mergeCell ref="K1:K3"/>
    <mergeCell ref="M1:M3"/>
    <mergeCell ref="N1:N3"/>
    <mergeCell ref="O1:O3"/>
    <mergeCell ref="R1:T1"/>
    <mergeCell ref="R2:T2"/>
    <mergeCell ref="R3:T3"/>
    <mergeCell ref="R4:T4"/>
    <mergeCell ref="R5:T5"/>
    <mergeCell ref="R6:T6"/>
    <mergeCell ref="R7:T7"/>
    <mergeCell ref="R8:T10"/>
    <mergeCell ref="U8:U10"/>
    <mergeCell ref="B72:C72"/>
    <mergeCell ref="R11:T11"/>
    <mergeCell ref="R12:T12"/>
    <mergeCell ref="R13:T13"/>
    <mergeCell ref="R14:T14"/>
    <mergeCell ref="R15:T15"/>
    <mergeCell ref="R16:T16"/>
  </mergeCells>
  <phoneticPr fontId="5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9608-2ADD-48B1-B003-3B08792E6853}">
  <dimension ref="A1:N44"/>
  <sheetViews>
    <sheetView topLeftCell="A18" zoomScale="85" zoomScaleNormal="85" workbookViewId="0">
      <selection activeCell="B3" sqref="B3:B39"/>
    </sheetView>
  </sheetViews>
  <sheetFormatPr defaultColWidth="8.85546875" defaultRowHeight="16.5" x14ac:dyDescent="0.3"/>
  <cols>
    <col min="1" max="16384" width="8.85546875" style="1"/>
  </cols>
  <sheetData>
    <row r="1" spans="1:9" x14ac:dyDescent="0.3">
      <c r="A1" s="56" t="s">
        <v>0</v>
      </c>
      <c r="B1" s="56" t="s">
        <v>1</v>
      </c>
      <c r="C1" s="57"/>
      <c r="D1" s="57"/>
      <c r="F1" s="2"/>
      <c r="G1" s="2"/>
      <c r="H1" s="2"/>
      <c r="I1" s="2"/>
    </row>
    <row r="2" spans="1:9" x14ac:dyDescent="0.3">
      <c r="A2" s="57"/>
      <c r="B2" s="4">
        <v>1</v>
      </c>
      <c r="C2" s="5">
        <v>2</v>
      </c>
      <c r="D2" s="5">
        <v>3</v>
      </c>
      <c r="F2" s="2"/>
      <c r="G2" s="2"/>
      <c r="H2" s="2"/>
      <c r="I2" s="2"/>
    </row>
    <row r="3" spans="1:9" x14ac:dyDescent="0.3">
      <c r="A3" s="4">
        <v>1957</v>
      </c>
      <c r="B3" s="6">
        <v>6.9</v>
      </c>
      <c r="C3" s="6">
        <v>6.5</v>
      </c>
      <c r="D3" s="6">
        <v>6.9</v>
      </c>
      <c r="F3" s="3"/>
      <c r="G3" s="3"/>
      <c r="H3" s="3"/>
      <c r="I3" s="3"/>
    </row>
    <row r="4" spans="1:9" x14ac:dyDescent="0.3">
      <c r="A4" s="4">
        <v>1958</v>
      </c>
      <c r="B4" s="6">
        <v>6.5</v>
      </c>
      <c r="C4" s="6">
        <v>7.1</v>
      </c>
      <c r="D4" s="6">
        <v>6.7</v>
      </c>
      <c r="F4" s="3"/>
      <c r="G4" s="3"/>
      <c r="H4" s="3"/>
      <c r="I4" s="3"/>
    </row>
    <row r="5" spans="1:9" x14ac:dyDescent="0.3">
      <c r="A5" s="4">
        <v>1959</v>
      </c>
      <c r="B5" s="6">
        <v>6.9</v>
      </c>
      <c r="C5" s="6">
        <v>6.6</v>
      </c>
      <c r="D5" s="6">
        <v>6.6</v>
      </c>
      <c r="F5" s="3"/>
      <c r="G5" s="3"/>
      <c r="H5" s="3"/>
      <c r="I5" s="3"/>
    </row>
    <row r="6" spans="1:9" x14ac:dyDescent="0.3">
      <c r="A6" s="4">
        <v>1960</v>
      </c>
      <c r="B6" s="6">
        <v>7</v>
      </c>
      <c r="C6" s="6">
        <v>6.5</v>
      </c>
      <c r="D6" s="6">
        <v>6.9</v>
      </c>
      <c r="F6" s="3"/>
      <c r="G6" s="3"/>
      <c r="H6" s="3"/>
      <c r="I6" s="3"/>
    </row>
    <row r="7" spans="1:9" x14ac:dyDescent="0.3">
      <c r="A7" s="4">
        <v>1961</v>
      </c>
      <c r="B7" s="6">
        <v>7.3</v>
      </c>
      <c r="C7" s="6">
        <v>7.1</v>
      </c>
      <c r="D7" s="6">
        <v>7.2</v>
      </c>
      <c r="F7" s="3"/>
      <c r="G7" s="3"/>
      <c r="H7" s="3"/>
      <c r="I7" s="3"/>
    </row>
    <row r="8" spans="1:9" x14ac:dyDescent="0.3">
      <c r="A8" s="4">
        <v>1962</v>
      </c>
      <c r="B8" s="6">
        <v>6.6</v>
      </c>
      <c r="C8" s="6">
        <v>6.9</v>
      </c>
      <c r="D8" s="6">
        <v>6.8</v>
      </c>
      <c r="F8" s="3"/>
      <c r="G8" s="3"/>
      <c r="H8" s="3"/>
      <c r="I8" s="3"/>
    </row>
    <row r="9" spans="1:9" x14ac:dyDescent="0.3">
      <c r="A9" s="4">
        <v>1963</v>
      </c>
      <c r="B9" s="6">
        <v>7.6</v>
      </c>
      <c r="C9" s="6">
        <v>6.6</v>
      </c>
      <c r="D9" s="6">
        <v>7.1</v>
      </c>
      <c r="F9" s="3"/>
      <c r="G9" s="3"/>
      <c r="H9" s="3"/>
      <c r="I9" s="3"/>
    </row>
    <row r="10" spans="1:9" x14ac:dyDescent="0.3">
      <c r="A10" s="4">
        <v>1964</v>
      </c>
      <c r="B10" s="6">
        <v>7.3</v>
      </c>
      <c r="C10" s="6">
        <v>7.1</v>
      </c>
      <c r="D10" s="6">
        <v>7.3</v>
      </c>
      <c r="F10" s="3"/>
      <c r="G10" s="3"/>
      <c r="H10" s="3"/>
      <c r="I10" s="3"/>
    </row>
    <row r="11" spans="1:9" x14ac:dyDescent="0.3">
      <c r="A11" s="4">
        <v>1965</v>
      </c>
      <c r="B11" s="6">
        <v>7.5</v>
      </c>
      <c r="C11" s="6">
        <v>7.4</v>
      </c>
      <c r="D11" s="6">
        <v>7.4</v>
      </c>
      <c r="F11" s="3"/>
      <c r="G11" s="3"/>
      <c r="H11" s="3"/>
      <c r="I11" s="3"/>
    </row>
    <row r="12" spans="1:9" x14ac:dyDescent="0.3">
      <c r="A12" s="4">
        <v>1966</v>
      </c>
      <c r="B12" s="6">
        <v>7.7</v>
      </c>
      <c r="C12" s="6">
        <v>7.6</v>
      </c>
      <c r="D12" s="6">
        <v>7.8</v>
      </c>
      <c r="F12" s="3"/>
      <c r="G12" s="3"/>
      <c r="H12" s="3"/>
      <c r="I12" s="3"/>
    </row>
    <row r="13" spans="1:9" x14ac:dyDescent="0.3">
      <c r="A13" s="4">
        <v>1967</v>
      </c>
      <c r="B13" s="6">
        <v>7.2</v>
      </c>
      <c r="C13" s="6">
        <v>7.2</v>
      </c>
      <c r="D13" s="6">
        <v>7</v>
      </c>
      <c r="F13" s="3"/>
      <c r="G13" s="3"/>
      <c r="H13" s="3"/>
      <c r="I13" s="3"/>
    </row>
    <row r="14" spans="1:9" x14ac:dyDescent="0.3">
      <c r="A14" s="4">
        <v>1968</v>
      </c>
      <c r="B14" s="6">
        <v>7.2</v>
      </c>
      <c r="C14" s="6">
        <v>7</v>
      </c>
      <c r="D14" s="6">
        <v>6.7</v>
      </c>
      <c r="F14" s="3"/>
      <c r="G14" s="3"/>
      <c r="H14" s="3"/>
      <c r="I14" s="3"/>
    </row>
    <row r="15" spans="1:9" x14ac:dyDescent="0.3">
      <c r="A15" s="4">
        <v>1969</v>
      </c>
      <c r="B15" s="6">
        <v>7</v>
      </c>
      <c r="C15" s="6">
        <v>7</v>
      </c>
      <c r="D15" s="6">
        <v>7.4</v>
      </c>
      <c r="F15" s="3"/>
      <c r="G15" s="3"/>
      <c r="H15" s="3"/>
      <c r="I15" s="3"/>
    </row>
    <row r="16" spans="1:9" x14ac:dyDescent="0.3">
      <c r="A16" s="4">
        <v>1970</v>
      </c>
      <c r="B16" s="6">
        <v>7.1</v>
      </c>
      <c r="C16" s="6">
        <v>6.7</v>
      </c>
      <c r="D16" s="6">
        <v>7</v>
      </c>
      <c r="F16" s="3"/>
      <c r="G16" s="3"/>
      <c r="H16" s="3"/>
      <c r="I16" s="3"/>
    </row>
    <row r="17" spans="1:9" x14ac:dyDescent="0.3">
      <c r="A17" s="4">
        <v>1971</v>
      </c>
      <c r="B17" s="6">
        <v>7</v>
      </c>
      <c r="C17" s="6">
        <v>6.9</v>
      </c>
      <c r="D17" s="6">
        <v>7</v>
      </c>
      <c r="F17" s="3"/>
      <c r="G17" s="3"/>
      <c r="H17" s="3"/>
      <c r="I17" s="3"/>
    </row>
    <row r="18" spans="1:9" x14ac:dyDescent="0.3">
      <c r="A18" s="4">
        <v>1972</v>
      </c>
      <c r="B18" s="6">
        <v>6.6</v>
      </c>
      <c r="C18" s="6">
        <v>6.5</v>
      </c>
      <c r="D18" s="6">
        <v>6.4</v>
      </c>
      <c r="F18" s="3"/>
      <c r="G18" s="3"/>
      <c r="H18" s="3"/>
      <c r="I18" s="3"/>
    </row>
    <row r="19" spans="1:9" x14ac:dyDescent="0.3">
      <c r="A19" s="4">
        <v>1973</v>
      </c>
      <c r="B19" s="6">
        <v>6.4</v>
      </c>
      <c r="C19" s="6">
        <v>6.4</v>
      </c>
      <c r="D19" s="6">
        <v>6</v>
      </c>
      <c r="F19" s="3"/>
      <c r="G19" s="3"/>
      <c r="H19" s="3"/>
      <c r="I19" s="3"/>
    </row>
    <row r="20" spans="1:9" x14ac:dyDescent="0.3">
      <c r="A20" s="4">
        <v>1974</v>
      </c>
      <c r="B20" s="6">
        <v>6.3</v>
      </c>
      <c r="C20" s="6">
        <v>6.3</v>
      </c>
      <c r="D20" s="6">
        <v>6.3</v>
      </c>
      <c r="F20" s="3"/>
      <c r="G20" s="3"/>
      <c r="H20" s="3"/>
      <c r="I20" s="3"/>
    </row>
    <row r="21" spans="1:9" x14ac:dyDescent="0.3">
      <c r="A21" s="4">
        <v>1975</v>
      </c>
      <c r="B21" s="6">
        <v>6.1</v>
      </c>
      <c r="C21" s="6">
        <v>6.2</v>
      </c>
      <c r="D21" s="6">
        <v>5.6</v>
      </c>
      <c r="F21" s="3"/>
      <c r="G21" s="3"/>
      <c r="H21" s="3"/>
      <c r="I21" s="3"/>
    </row>
    <row r="22" spans="1:9" x14ac:dyDescent="0.3">
      <c r="A22" s="4">
        <v>1976</v>
      </c>
      <c r="B22" s="6">
        <v>5.8</v>
      </c>
      <c r="C22" s="6">
        <v>5.8</v>
      </c>
      <c r="D22" s="6">
        <v>7</v>
      </c>
      <c r="F22" s="3"/>
      <c r="G22" s="3"/>
      <c r="H22" s="3"/>
      <c r="I22" s="3"/>
    </row>
    <row r="23" spans="1:9" x14ac:dyDescent="0.3">
      <c r="A23" s="4">
        <v>1977</v>
      </c>
      <c r="B23" s="6">
        <v>5.2</v>
      </c>
      <c r="C23" s="6">
        <v>6.3</v>
      </c>
      <c r="D23" s="6">
        <v>6.4</v>
      </c>
      <c r="F23" s="3"/>
      <c r="G23" s="3"/>
      <c r="H23" s="3"/>
      <c r="I23" s="3"/>
    </row>
    <row r="24" spans="1:9" x14ac:dyDescent="0.3">
      <c r="A24" s="4">
        <v>1978</v>
      </c>
      <c r="B24" s="6">
        <v>5</v>
      </c>
      <c r="C24" s="6">
        <v>6.2</v>
      </c>
      <c r="D24" s="6">
        <v>6.7</v>
      </c>
      <c r="F24" s="3"/>
      <c r="G24" s="3"/>
      <c r="H24" s="3"/>
      <c r="I24" s="3"/>
    </row>
    <row r="25" spans="1:9" x14ac:dyDescent="0.3">
      <c r="A25" s="4">
        <v>1979</v>
      </c>
      <c r="B25" s="6">
        <v>6.1</v>
      </c>
      <c r="C25" s="6">
        <v>6.2</v>
      </c>
      <c r="D25" s="6">
        <v>6.7</v>
      </c>
      <c r="F25" s="3"/>
      <c r="G25" s="3"/>
      <c r="H25" s="3"/>
      <c r="I25" s="3"/>
    </row>
    <row r="26" spans="1:9" x14ac:dyDescent="0.3">
      <c r="A26" s="4">
        <v>1980</v>
      </c>
      <c r="B26" s="6">
        <v>6.3</v>
      </c>
      <c r="C26" s="6">
        <v>6.8</v>
      </c>
      <c r="D26" s="6">
        <v>6.3</v>
      </c>
      <c r="F26" s="3"/>
      <c r="G26" s="3"/>
      <c r="H26" s="3"/>
      <c r="I26" s="3"/>
    </row>
    <row r="27" spans="1:9" x14ac:dyDescent="0.3">
      <c r="A27" s="4">
        <v>1981</v>
      </c>
      <c r="B27" s="6">
        <v>6.9</v>
      </c>
      <c r="C27" s="6">
        <v>5.6</v>
      </c>
      <c r="D27" s="6">
        <v>5.7</v>
      </c>
      <c r="F27" s="3"/>
      <c r="G27" s="3"/>
      <c r="H27" s="3"/>
      <c r="I27" s="3"/>
    </row>
    <row r="28" spans="1:9" x14ac:dyDescent="0.3">
      <c r="A28" s="4">
        <v>1982</v>
      </c>
      <c r="B28" s="6">
        <v>6.3</v>
      </c>
      <c r="C28" s="6">
        <v>6.3</v>
      </c>
      <c r="D28" s="6">
        <v>6.1</v>
      </c>
      <c r="F28" s="3"/>
      <c r="G28" s="3"/>
      <c r="H28" s="3"/>
      <c r="I28" s="3"/>
    </row>
    <row r="29" spans="1:9" x14ac:dyDescent="0.3">
      <c r="A29" s="4">
        <v>1983</v>
      </c>
      <c r="B29" s="6">
        <v>7.8</v>
      </c>
      <c r="C29" s="6">
        <v>7.6</v>
      </c>
      <c r="D29" s="6">
        <v>6.1</v>
      </c>
      <c r="F29" s="3"/>
      <c r="G29" s="3"/>
      <c r="H29" s="3"/>
      <c r="I29" s="3"/>
    </row>
    <row r="30" spans="1:9" x14ac:dyDescent="0.3">
      <c r="A30" s="4">
        <v>1984</v>
      </c>
      <c r="B30" s="6">
        <v>6.4</v>
      </c>
      <c r="C30" s="6">
        <v>5.8</v>
      </c>
      <c r="D30" s="6">
        <v>5.7</v>
      </c>
      <c r="F30" s="3"/>
      <c r="G30" s="3"/>
      <c r="H30" s="3"/>
      <c r="I30" s="3"/>
    </row>
    <row r="31" spans="1:9" x14ac:dyDescent="0.3">
      <c r="A31" s="4">
        <v>1985</v>
      </c>
      <c r="B31" s="6">
        <v>6.3</v>
      </c>
      <c r="C31" s="6">
        <v>7.3</v>
      </c>
      <c r="D31" s="6">
        <v>6.1</v>
      </c>
      <c r="F31" s="3"/>
      <c r="G31" s="3"/>
      <c r="H31" s="3"/>
      <c r="I31" s="3"/>
    </row>
    <row r="32" spans="1:9" x14ac:dyDescent="0.3">
      <c r="A32" s="4">
        <v>1986</v>
      </c>
      <c r="B32" s="6">
        <v>6.7</v>
      </c>
      <c r="C32" s="6">
        <v>6.6</v>
      </c>
      <c r="D32" s="6">
        <v>7.4</v>
      </c>
      <c r="F32" s="3"/>
      <c r="G32" s="3"/>
      <c r="H32" s="3"/>
      <c r="I32" s="3"/>
    </row>
    <row r="33" spans="1:14" x14ac:dyDescent="0.3">
      <c r="A33" s="4">
        <v>1987</v>
      </c>
      <c r="B33" s="6">
        <v>6.6</v>
      </c>
      <c r="C33" s="6">
        <v>5.9</v>
      </c>
      <c r="D33" s="6">
        <v>5.9</v>
      </c>
      <c r="F33" s="3"/>
      <c r="G33" s="3"/>
      <c r="H33" s="3"/>
      <c r="I33" s="3"/>
    </row>
    <row r="34" spans="1:14" x14ac:dyDescent="0.3">
      <c r="A34" s="4">
        <v>1988</v>
      </c>
      <c r="B34" s="6">
        <v>7</v>
      </c>
      <c r="C34" s="6">
        <v>6.7</v>
      </c>
      <c r="D34" s="6">
        <v>6.5</v>
      </c>
      <c r="F34" s="3"/>
      <c r="G34" s="3"/>
      <c r="H34" s="3"/>
      <c r="I34" s="3"/>
    </row>
    <row r="35" spans="1:14" x14ac:dyDescent="0.3">
      <c r="A35" s="4">
        <v>1989</v>
      </c>
      <c r="B35" s="6">
        <v>6.5</v>
      </c>
      <c r="C35" s="6">
        <v>6.8</v>
      </c>
      <c r="D35" s="6">
        <v>6.1</v>
      </c>
      <c r="F35" s="3"/>
      <c r="G35" s="3"/>
      <c r="H35" s="3"/>
      <c r="I35" s="3"/>
    </row>
    <row r="36" spans="1:14" x14ac:dyDescent="0.3">
      <c r="A36" s="4">
        <v>1990</v>
      </c>
      <c r="B36" s="6">
        <v>5.7</v>
      </c>
      <c r="C36" s="6">
        <v>5.9</v>
      </c>
      <c r="D36" s="6">
        <v>6.2</v>
      </c>
      <c r="F36" s="3"/>
      <c r="G36" s="3"/>
      <c r="H36" s="3"/>
      <c r="I36" s="3"/>
    </row>
    <row r="37" spans="1:14" x14ac:dyDescent="0.3">
      <c r="A37" s="4">
        <v>1991</v>
      </c>
      <c r="B37" s="6">
        <v>6.3</v>
      </c>
      <c r="C37" s="6">
        <v>6</v>
      </c>
      <c r="D37" s="6">
        <v>6.3</v>
      </c>
      <c r="F37" s="3"/>
      <c r="G37" s="3"/>
      <c r="H37" s="3"/>
      <c r="I37" s="3"/>
    </row>
    <row r="38" spans="1:14" x14ac:dyDescent="0.3">
      <c r="A38" s="4">
        <v>1992</v>
      </c>
      <c r="B38" s="6">
        <v>6.6</v>
      </c>
      <c r="C38" s="6">
        <v>6.7</v>
      </c>
      <c r="D38" s="6">
        <v>6.1</v>
      </c>
      <c r="F38" s="3"/>
      <c r="G38" s="3"/>
      <c r="H38" s="3"/>
      <c r="I38" s="3"/>
    </row>
    <row r="39" spans="1:14" x14ac:dyDescent="0.3">
      <c r="A39" s="4">
        <v>1993</v>
      </c>
      <c r="B39" s="6">
        <v>7.2</v>
      </c>
      <c r="C39" s="6">
        <v>5.6</v>
      </c>
      <c r="D39" s="6">
        <v>5.9</v>
      </c>
      <c r="F39" s="3"/>
      <c r="G39" s="3"/>
      <c r="H39" s="3"/>
      <c r="I39" s="3"/>
    </row>
    <row r="40" spans="1:14" x14ac:dyDescent="0.3">
      <c r="B40" s="1" t="s">
        <v>2</v>
      </c>
      <c r="C40" s="7">
        <f>MAX(C3:C39)</f>
        <v>7.6</v>
      </c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">
      <c r="B41" s="1" t="s">
        <v>3</v>
      </c>
      <c r="C41" s="7">
        <f>MIN(C3:C39)</f>
        <v>5.6</v>
      </c>
    </row>
    <row r="42" spans="1:14" x14ac:dyDescent="0.3">
      <c r="B42" s="1" t="s">
        <v>4</v>
      </c>
      <c r="C42" s="7">
        <f>C40-C41</f>
        <v>2</v>
      </c>
    </row>
    <row r="43" spans="1:14" x14ac:dyDescent="0.3">
      <c r="B43" s="1" t="s">
        <v>5</v>
      </c>
      <c r="C43" s="1">
        <f>INT(1+(3.322*LOG10(37)))</f>
        <v>6</v>
      </c>
    </row>
    <row r="44" spans="1:14" x14ac:dyDescent="0.3">
      <c r="B44" s="1" t="s">
        <v>6</v>
      </c>
      <c r="C44" s="1">
        <f>C42/C43</f>
        <v>0.33333333333333331</v>
      </c>
    </row>
  </sheetData>
  <mergeCells count="2">
    <mergeCell ref="B1:D1"/>
    <mergeCell ref="A1:A2"/>
  </mergeCells>
  <pageMargins left="0.7" right="0.7" top="0.75" bottom="0.75" header="0.3" footer="0.3"/>
  <pageSetup paperSize="0" orientation="portrait" horizontalDpi="0" verticalDpi="0" copies="0"/>
  <ignoredErrors>
    <ignoredError sqref="C40:C41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963E-4861-42C8-A747-22109184582E}">
  <dimension ref="A1:V48"/>
  <sheetViews>
    <sheetView topLeftCell="A4" zoomScale="85" zoomScaleNormal="85" workbookViewId="0">
      <selection activeCell="R17" sqref="R17"/>
    </sheetView>
  </sheetViews>
  <sheetFormatPr defaultColWidth="8.85546875" defaultRowHeight="16.5" x14ac:dyDescent="0.3"/>
  <cols>
    <col min="1" max="1" width="9" style="1" bestFit="1" customWidth="1"/>
    <col min="2" max="2" width="8.85546875" style="1"/>
    <col min="3" max="3" width="9" style="1" bestFit="1" customWidth="1"/>
    <col min="4" max="4" width="10.28515625" style="1" bestFit="1" customWidth="1"/>
    <col min="5" max="9" width="9" style="1" bestFit="1" customWidth="1"/>
    <col min="10" max="10" width="9.42578125" style="1" bestFit="1" customWidth="1"/>
    <col min="11" max="21" width="9" style="1" bestFit="1" customWidth="1"/>
    <col min="22" max="16384" width="8.85546875" style="1"/>
  </cols>
  <sheetData>
    <row r="1" spans="1:13" x14ac:dyDescent="0.3">
      <c r="A1" s="6">
        <v>5.6</v>
      </c>
      <c r="F1" s="6">
        <v>5.6</v>
      </c>
      <c r="H1" s="6">
        <v>5.6</v>
      </c>
      <c r="I1" s="6">
        <v>5.9</v>
      </c>
      <c r="J1" s="6">
        <v>6.3</v>
      </c>
      <c r="K1" s="6">
        <v>6.6</v>
      </c>
      <c r="L1" s="6">
        <v>6.9</v>
      </c>
      <c r="M1" s="6">
        <v>7.3</v>
      </c>
    </row>
    <row r="2" spans="1:13" x14ac:dyDescent="0.3">
      <c r="A2" s="6">
        <v>5.6</v>
      </c>
      <c r="F2" s="6">
        <v>5.8</v>
      </c>
      <c r="H2" s="6">
        <v>5.6</v>
      </c>
      <c r="I2" s="6">
        <v>5.9</v>
      </c>
      <c r="J2" s="6">
        <v>6.3</v>
      </c>
      <c r="K2" s="6">
        <v>6.6</v>
      </c>
      <c r="L2" s="6">
        <v>6.9</v>
      </c>
      <c r="M2" s="6">
        <v>7.4</v>
      </c>
    </row>
    <row r="3" spans="1:13" x14ac:dyDescent="0.3">
      <c r="A3" s="6">
        <v>5.8</v>
      </c>
      <c r="F3" s="6">
        <v>5.9</v>
      </c>
      <c r="H3" s="6">
        <v>5.8</v>
      </c>
      <c r="I3" s="6">
        <v>6</v>
      </c>
      <c r="J3" s="6">
        <v>6.3</v>
      </c>
      <c r="K3" s="6">
        <v>6.6</v>
      </c>
      <c r="L3" s="6">
        <v>7</v>
      </c>
      <c r="M3" s="6">
        <v>7.6</v>
      </c>
    </row>
    <row r="4" spans="1:13" x14ac:dyDescent="0.3">
      <c r="A4" s="6">
        <v>5.8</v>
      </c>
      <c r="F4" s="6">
        <v>6</v>
      </c>
      <c r="H4" s="6">
        <v>5.8</v>
      </c>
      <c r="I4" s="6">
        <v>6.2</v>
      </c>
      <c r="J4" s="6">
        <v>6.4</v>
      </c>
      <c r="K4" s="6">
        <v>6.7</v>
      </c>
      <c r="L4" s="6">
        <v>7</v>
      </c>
      <c r="M4" s="6">
        <v>7.6</v>
      </c>
    </row>
    <row r="5" spans="1:13" x14ac:dyDescent="0.3">
      <c r="A5" s="6">
        <v>5.9</v>
      </c>
      <c r="F5" s="6">
        <v>6.2</v>
      </c>
      <c r="I5" s="6">
        <v>6.2</v>
      </c>
      <c r="J5" s="6">
        <v>6.5</v>
      </c>
      <c r="K5" s="6">
        <v>6.7</v>
      </c>
      <c r="L5" s="6">
        <v>7.1</v>
      </c>
    </row>
    <row r="6" spans="1:13" x14ac:dyDescent="0.3">
      <c r="A6" s="6">
        <v>5.9</v>
      </c>
      <c r="F6" s="6">
        <v>6.3</v>
      </c>
      <c r="I6" s="6">
        <v>6.2</v>
      </c>
      <c r="J6" s="6">
        <v>6.5</v>
      </c>
      <c r="K6" s="6">
        <v>6.7</v>
      </c>
      <c r="L6" s="6">
        <v>7.1</v>
      </c>
    </row>
    <row r="7" spans="1:13" x14ac:dyDescent="0.3">
      <c r="A7" s="6">
        <v>6</v>
      </c>
      <c r="F7" s="6">
        <v>6.4</v>
      </c>
      <c r="J7" s="6">
        <v>6.5</v>
      </c>
      <c r="K7" s="6">
        <v>6.8</v>
      </c>
      <c r="L7" s="6">
        <v>7.1</v>
      </c>
    </row>
    <row r="8" spans="1:13" x14ac:dyDescent="0.3">
      <c r="A8" s="6">
        <v>6.2</v>
      </c>
      <c r="F8" s="6">
        <v>6.5</v>
      </c>
      <c r="K8" s="6">
        <v>6.8</v>
      </c>
      <c r="L8" s="6">
        <v>7.2</v>
      </c>
    </row>
    <row r="9" spans="1:13" x14ac:dyDescent="0.3">
      <c r="A9" s="6">
        <v>6.2</v>
      </c>
      <c r="F9" s="6">
        <v>6.6</v>
      </c>
    </row>
    <row r="10" spans="1:13" x14ac:dyDescent="0.3">
      <c r="A10" s="6">
        <v>6.2</v>
      </c>
      <c r="F10" s="6">
        <v>6.7</v>
      </c>
    </row>
    <row r="11" spans="1:13" x14ac:dyDescent="0.3">
      <c r="A11" s="6">
        <v>6.3</v>
      </c>
      <c r="F11" s="6">
        <v>6.8</v>
      </c>
    </row>
    <row r="12" spans="1:13" x14ac:dyDescent="0.3">
      <c r="A12" s="6">
        <v>6.3</v>
      </c>
      <c r="F12" s="6">
        <v>6.9</v>
      </c>
    </row>
    <row r="13" spans="1:13" x14ac:dyDescent="0.3">
      <c r="A13" s="6">
        <v>6.3</v>
      </c>
      <c r="F13" s="6">
        <v>7</v>
      </c>
    </row>
    <row r="14" spans="1:13" x14ac:dyDescent="0.3">
      <c r="A14" s="6">
        <v>6.4</v>
      </c>
      <c r="F14" s="6">
        <v>7.1</v>
      </c>
    </row>
    <row r="15" spans="1:13" x14ac:dyDescent="0.3">
      <c r="A15" s="6">
        <v>6.5</v>
      </c>
      <c r="F15" s="6">
        <v>7.2</v>
      </c>
    </row>
    <row r="16" spans="1:13" x14ac:dyDescent="0.3">
      <c r="A16" s="6">
        <v>6.5</v>
      </c>
      <c r="F16" s="6">
        <v>7.3</v>
      </c>
    </row>
    <row r="17" spans="1:21" x14ac:dyDescent="0.3">
      <c r="A17" s="6">
        <v>6.5</v>
      </c>
      <c r="F17" s="6">
        <v>7.4</v>
      </c>
    </row>
    <row r="18" spans="1:21" x14ac:dyDescent="0.3">
      <c r="A18" s="6">
        <v>6.6</v>
      </c>
      <c r="F18" s="6">
        <v>7.6</v>
      </c>
    </row>
    <row r="19" spans="1:21" x14ac:dyDescent="0.3">
      <c r="A19" s="6">
        <v>6.6</v>
      </c>
    </row>
    <row r="20" spans="1:21" x14ac:dyDescent="0.3">
      <c r="A20" s="6">
        <v>6.6</v>
      </c>
    </row>
    <row r="21" spans="1:21" x14ac:dyDescent="0.3">
      <c r="A21" s="6">
        <v>6.7</v>
      </c>
    </row>
    <row r="22" spans="1:21" x14ac:dyDescent="0.3">
      <c r="A22" s="6">
        <v>6.7</v>
      </c>
    </row>
    <row r="23" spans="1:21" x14ac:dyDescent="0.3">
      <c r="A23" s="6">
        <v>6.7</v>
      </c>
    </row>
    <row r="24" spans="1:21" x14ac:dyDescent="0.3">
      <c r="A24" s="6">
        <v>6.8</v>
      </c>
    </row>
    <row r="25" spans="1:21" x14ac:dyDescent="0.3">
      <c r="A25" s="6">
        <v>6.8</v>
      </c>
    </row>
    <row r="26" spans="1:21" x14ac:dyDescent="0.3">
      <c r="A26" s="6">
        <v>6.9</v>
      </c>
    </row>
    <row r="27" spans="1:21" x14ac:dyDescent="0.3">
      <c r="A27" s="6">
        <v>6.9</v>
      </c>
    </row>
    <row r="28" spans="1:21" x14ac:dyDescent="0.3">
      <c r="A28" s="6">
        <v>7</v>
      </c>
      <c r="C28" s="7">
        <f>D36</f>
        <v>5.6</v>
      </c>
      <c r="D28" s="7">
        <f>C28</f>
        <v>5.6</v>
      </c>
      <c r="E28" s="7">
        <f>E36</f>
        <v>5.9333333333333327</v>
      </c>
      <c r="F28" s="7">
        <f>E28</f>
        <v>5.9333333333333327</v>
      </c>
      <c r="G28" s="7">
        <f>F28</f>
        <v>5.9333333333333327</v>
      </c>
      <c r="H28" s="7">
        <f>F36</f>
        <v>6.2666666666666657</v>
      </c>
      <c r="I28" s="7">
        <f>H28</f>
        <v>6.2666666666666657</v>
      </c>
      <c r="J28" s="7">
        <f>I28</f>
        <v>6.2666666666666657</v>
      </c>
      <c r="K28" s="7">
        <f>G36</f>
        <v>6.5999999999999988</v>
      </c>
      <c r="L28" s="7">
        <f>K28</f>
        <v>6.5999999999999988</v>
      </c>
      <c r="M28" s="7">
        <f>L28</f>
        <v>6.5999999999999988</v>
      </c>
      <c r="N28" s="7">
        <f>H36</f>
        <v>6.9333333333333318</v>
      </c>
      <c r="O28" s="7">
        <f>N28</f>
        <v>6.9333333333333318</v>
      </c>
      <c r="P28" s="7">
        <f>O28</f>
        <v>6.9333333333333318</v>
      </c>
      <c r="Q28" s="7">
        <f>I36</f>
        <v>7.2666666666666648</v>
      </c>
      <c r="R28" s="7">
        <f>Q28</f>
        <v>7.2666666666666648</v>
      </c>
      <c r="S28" s="7">
        <f>R28</f>
        <v>7.2666666666666648</v>
      </c>
      <c r="T28" s="7">
        <f>J36</f>
        <v>7.5999999999999979</v>
      </c>
      <c r="U28" s="7">
        <f>T28</f>
        <v>7.5999999999999979</v>
      </c>
    </row>
    <row r="29" spans="1:21" x14ac:dyDescent="0.3">
      <c r="A29" s="6">
        <v>7</v>
      </c>
      <c r="C29" s="1">
        <v>0</v>
      </c>
      <c r="D29" s="1">
        <f>G40</f>
        <v>4</v>
      </c>
      <c r="E29" s="1">
        <f>G40</f>
        <v>4</v>
      </c>
      <c r="F29" s="1">
        <f>0</f>
        <v>0</v>
      </c>
      <c r="G29" s="1">
        <f>G41</f>
        <v>6</v>
      </c>
      <c r="H29" s="1">
        <f>G41</f>
        <v>6</v>
      </c>
      <c r="I29" s="1">
        <f>0</f>
        <v>0</v>
      </c>
      <c r="J29" s="1">
        <f>G42</f>
        <v>7</v>
      </c>
      <c r="K29" s="1">
        <f>G42</f>
        <v>7</v>
      </c>
      <c r="L29" s="1">
        <f>0</f>
        <v>0</v>
      </c>
      <c r="M29" s="1">
        <f>G43</f>
        <v>8</v>
      </c>
      <c r="N29" s="1">
        <f>M29</f>
        <v>8</v>
      </c>
      <c r="O29" s="1">
        <f>0</f>
        <v>0</v>
      </c>
      <c r="P29" s="1">
        <f>G44</f>
        <v>8</v>
      </c>
      <c r="Q29" s="1">
        <f>P29</f>
        <v>8</v>
      </c>
      <c r="R29" s="1">
        <v>0</v>
      </c>
      <c r="S29" s="1">
        <f>G45</f>
        <v>4</v>
      </c>
      <c r="T29" s="1">
        <f>S29</f>
        <v>4</v>
      </c>
      <c r="U29" s="1">
        <v>0</v>
      </c>
    </row>
    <row r="30" spans="1:21" x14ac:dyDescent="0.3">
      <c r="A30" s="6">
        <v>7.1</v>
      </c>
    </row>
    <row r="31" spans="1:21" x14ac:dyDescent="0.3">
      <c r="A31" s="6">
        <v>7.1</v>
      </c>
    </row>
    <row r="32" spans="1:21" x14ac:dyDescent="0.3">
      <c r="A32" s="6">
        <v>7.1</v>
      </c>
      <c r="C32" s="1" t="s">
        <v>35</v>
      </c>
      <c r="D32" s="1">
        <f>POWER($G40-D33,2)/D33</f>
        <v>0.26089155647294099</v>
      </c>
      <c r="E32" s="1">
        <f>POWER($G41-E33,2)/E33</f>
        <v>2.513798008534843E-2</v>
      </c>
      <c r="F32" s="1">
        <f>POWER($G42-F33,2)/F33</f>
        <v>0.4022291066347245</v>
      </c>
      <c r="G32" s="1">
        <f>POWER($G43-G33,2)/G33</f>
        <v>3.8105102724131382E-2</v>
      </c>
      <c r="H32" s="1">
        <f>POWER($G44-H33,2)/H33</f>
        <v>0.4557960664890241</v>
      </c>
      <c r="I32" s="1">
        <f>POWER($G45-I33,2)/I33</f>
        <v>6.3060869339021733E-3</v>
      </c>
    </row>
    <row r="33" spans="1:22" x14ac:dyDescent="0.3">
      <c r="A33" s="6">
        <v>7.2</v>
      </c>
      <c r="C33" s="1" t="s">
        <v>17</v>
      </c>
      <c r="D33" s="1">
        <f>37*D34</f>
        <v>3.1005999999999996</v>
      </c>
      <c r="E33" s="1">
        <f t="shared" ref="E33:I33" si="0">37*E34</f>
        <v>5.6240000000000006</v>
      </c>
      <c r="F33" s="1">
        <f t="shared" si="0"/>
        <v>8.8910999999999998</v>
      </c>
      <c r="G33" s="1">
        <f t="shared" si="0"/>
        <v>7.4666000000000006</v>
      </c>
      <c r="H33" s="1">
        <f t="shared" si="0"/>
        <v>6.3048000000000002</v>
      </c>
      <c r="I33" s="1">
        <f t="shared" si="0"/>
        <v>3.8442999999999996</v>
      </c>
    </row>
    <row r="34" spans="1:22" x14ac:dyDescent="0.3">
      <c r="A34" s="6">
        <v>7.3</v>
      </c>
      <c r="C34" s="1" t="s">
        <v>16</v>
      </c>
      <c r="D34" s="1">
        <f>-0.4162+0.5</f>
        <v>8.3799999999999986E-2</v>
      </c>
      <c r="E34" s="1">
        <f>-0.2642+0.4162</f>
        <v>0.15200000000000002</v>
      </c>
      <c r="F34" s="1">
        <f>-0.0239+0.2642</f>
        <v>0.24029999999999999</v>
      </c>
      <c r="G34" s="1">
        <f>0.2257-0.0239</f>
        <v>0.20180000000000001</v>
      </c>
      <c r="H34" s="1">
        <f>0.3961-0.2257</f>
        <v>0.1704</v>
      </c>
      <c r="I34" s="1">
        <f>0.5-0.3961</f>
        <v>0.10389999999999999</v>
      </c>
    </row>
    <row r="35" spans="1:22" x14ac:dyDescent="0.3">
      <c r="A35" s="6">
        <v>7.4</v>
      </c>
      <c r="C35" s="1" t="s">
        <v>15</v>
      </c>
      <c r="D35" s="1">
        <f>-9999999</f>
        <v>-9999999</v>
      </c>
      <c r="E35" s="10">
        <f>(E36-$P$40)/$P$42</f>
        <v>-1.3826065568888837</v>
      </c>
      <c r="F35" s="10">
        <f t="shared" ref="F35:I35" si="1">(F36-$P$40)/$P$42</f>
        <v>-0.72252342650322343</v>
      </c>
      <c r="G35" s="10">
        <f t="shared" si="1"/>
        <v>-6.2440296117563188E-2</v>
      </c>
      <c r="H35" s="10">
        <f t="shared" si="1"/>
        <v>0.59764283426809706</v>
      </c>
      <c r="I35" s="10">
        <f t="shared" si="1"/>
        <v>1.2577259646537573</v>
      </c>
      <c r="J35" s="1">
        <v>9999999</v>
      </c>
    </row>
    <row r="36" spans="1:22" x14ac:dyDescent="0.3">
      <c r="A36" s="6">
        <v>7.6</v>
      </c>
      <c r="C36" s="1" t="s">
        <v>14</v>
      </c>
      <c r="D36" s="7">
        <f>A1</f>
        <v>5.6</v>
      </c>
      <c r="E36" s="7">
        <f>D36+$A$43</f>
        <v>5.9333333333333327</v>
      </c>
      <c r="F36" s="7">
        <f t="shared" ref="F36:J36" si="2">E36+$A$43</f>
        <v>6.2666666666666657</v>
      </c>
      <c r="G36" s="7">
        <f t="shared" si="2"/>
        <v>6.5999999999999988</v>
      </c>
      <c r="H36" s="7">
        <f t="shared" si="2"/>
        <v>6.9333333333333318</v>
      </c>
      <c r="I36" s="7">
        <f t="shared" si="2"/>
        <v>7.2666666666666648</v>
      </c>
      <c r="J36" s="7">
        <f t="shared" si="2"/>
        <v>7.5999999999999979</v>
      </c>
      <c r="K36" s="7"/>
      <c r="L36" s="7"/>
      <c r="M36" s="7"/>
      <c r="N36" s="7"/>
    </row>
    <row r="37" spans="1:22" x14ac:dyDescent="0.3">
      <c r="A37" s="6">
        <v>7.6</v>
      </c>
    </row>
    <row r="39" spans="1:22" x14ac:dyDescent="0.3">
      <c r="A39" s="7">
        <f>MAX(A1:A37)</f>
        <v>7.6</v>
      </c>
      <c r="B39" s="1" t="s">
        <v>2</v>
      </c>
      <c r="C39" s="1" t="s">
        <v>13</v>
      </c>
      <c r="D39" s="11" t="s">
        <v>10</v>
      </c>
      <c r="E39" s="8"/>
      <c r="F39" s="8" t="s">
        <v>9</v>
      </c>
      <c r="G39" s="8" t="s">
        <v>7</v>
      </c>
      <c r="H39" s="9" t="s">
        <v>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7">
        <f>MIN(A1:A37)</f>
        <v>5.6</v>
      </c>
      <c r="B40" s="1" t="s">
        <v>3</v>
      </c>
      <c r="C40" s="1">
        <f>F40*G40</f>
        <v>23.066666666666663</v>
      </c>
      <c r="D40" s="12">
        <f>A1</f>
        <v>5.6</v>
      </c>
      <c r="E40" s="7">
        <f>D40+$A$43</f>
        <v>5.9333333333333327</v>
      </c>
      <c r="F40" s="1">
        <f>(D40+E40)/2</f>
        <v>5.7666666666666657</v>
      </c>
      <c r="G40" s="1">
        <v>4</v>
      </c>
      <c r="H40" s="13">
        <f>G40/37</f>
        <v>0.10810810810810811</v>
      </c>
      <c r="I40" s="1">
        <f>POWER(F40-$P$40,2)*G40</f>
        <v>2.9919649379108844</v>
      </c>
      <c r="M40" s="1" t="s">
        <v>11</v>
      </c>
      <c r="P40" s="1">
        <f>C46/37</f>
        <v>6.6315315315315306</v>
      </c>
    </row>
    <row r="41" spans="1:22" x14ac:dyDescent="0.3">
      <c r="A41" s="7">
        <f>A39-A40</f>
        <v>2</v>
      </c>
      <c r="B41" s="1" t="s">
        <v>4</v>
      </c>
      <c r="C41" s="1">
        <f t="shared" ref="C41:C45" si="3">F41*G41</f>
        <v>36.599999999999994</v>
      </c>
      <c r="D41" s="12">
        <f>E40</f>
        <v>5.9333333333333327</v>
      </c>
      <c r="E41" s="7">
        <f t="shared" ref="E41:E45" si="4">D41+$A$43</f>
        <v>6.2666666666666657</v>
      </c>
      <c r="F41" s="1">
        <f t="shared" ref="F41:F45" si="5">(D41+E41)/2</f>
        <v>6.1</v>
      </c>
      <c r="G41" s="1">
        <v>6</v>
      </c>
      <c r="H41" s="13">
        <f t="shared" ref="H41:H45" si="6">G41/37</f>
        <v>0.16216216216216217</v>
      </c>
      <c r="I41" s="1">
        <f t="shared" ref="I41:I44" si="7">POWER(F41-$P$40,2)*G41</f>
        <v>1.6951546140735294</v>
      </c>
    </row>
    <row r="42" spans="1:22" x14ac:dyDescent="0.3">
      <c r="A42" s="1">
        <f>INT(1+(3.322*LOG10(37)))</f>
        <v>6</v>
      </c>
      <c r="B42" s="1" t="s">
        <v>5</v>
      </c>
      <c r="C42" s="1">
        <f t="shared" si="3"/>
        <v>45.033333333333324</v>
      </c>
      <c r="D42" s="12">
        <f t="shared" ref="D42:D45" si="8">E41</f>
        <v>6.2666666666666657</v>
      </c>
      <c r="E42" s="7">
        <f t="shared" si="4"/>
        <v>6.5999999999999988</v>
      </c>
      <c r="F42" s="1">
        <f t="shared" si="5"/>
        <v>6.4333333333333318</v>
      </c>
      <c r="G42" s="1">
        <v>7</v>
      </c>
      <c r="H42" s="13">
        <f t="shared" si="6"/>
        <v>0.1891891891891892</v>
      </c>
      <c r="I42" s="1">
        <f t="shared" si="7"/>
        <v>0.27497768038308756</v>
      </c>
      <c r="M42" s="1" t="s">
        <v>12</v>
      </c>
      <c r="P42" s="1">
        <f>POWER(I46/37,1/2)</f>
        <v>0.50498689936005436</v>
      </c>
    </row>
    <row r="43" spans="1:22" x14ac:dyDescent="0.3">
      <c r="A43" s="1">
        <f>A41/A42</f>
        <v>0.33333333333333331</v>
      </c>
      <c r="B43" s="1" t="s">
        <v>6</v>
      </c>
      <c r="C43" s="1">
        <f t="shared" si="3"/>
        <v>54.133333333333326</v>
      </c>
      <c r="D43" s="12">
        <f t="shared" si="8"/>
        <v>6.5999999999999988</v>
      </c>
      <c r="E43" s="7">
        <f t="shared" si="4"/>
        <v>6.9333333333333318</v>
      </c>
      <c r="F43" s="1">
        <f t="shared" si="5"/>
        <v>6.7666666666666657</v>
      </c>
      <c r="G43" s="1">
        <v>8</v>
      </c>
      <c r="H43" s="13">
        <f t="shared" si="6"/>
        <v>0.21621621621621623</v>
      </c>
      <c r="I43" s="1">
        <f t="shared" si="7"/>
        <v>0.14609203798392978</v>
      </c>
    </row>
    <row r="44" spans="1:22" x14ac:dyDescent="0.3">
      <c r="C44" s="1">
        <f t="shared" si="3"/>
        <v>56.799999999999983</v>
      </c>
      <c r="D44" s="12">
        <f t="shared" si="8"/>
        <v>6.9333333333333318</v>
      </c>
      <c r="E44" s="7">
        <f t="shared" si="4"/>
        <v>7.2666666666666648</v>
      </c>
      <c r="F44" s="1">
        <f t="shared" si="5"/>
        <v>7.0999999999999979</v>
      </c>
      <c r="G44" s="1">
        <v>8</v>
      </c>
      <c r="H44" s="13">
        <f t="shared" si="6"/>
        <v>0.21621621621621623</v>
      </c>
      <c r="I44" s="1">
        <f t="shared" si="7"/>
        <v>1.7557016475935303</v>
      </c>
      <c r="M44" s="1" t="s">
        <v>18</v>
      </c>
      <c r="P44" s="1">
        <f>SUM(D32:I32)</f>
        <v>1.1884658993400716</v>
      </c>
    </row>
    <row r="45" spans="1:22" x14ac:dyDescent="0.3">
      <c r="C45" s="1">
        <f t="shared" si="3"/>
        <v>29.733333333333327</v>
      </c>
      <c r="D45" s="14">
        <f t="shared" si="8"/>
        <v>7.2666666666666648</v>
      </c>
      <c r="E45" s="15">
        <f t="shared" si="4"/>
        <v>7.5999999999999979</v>
      </c>
      <c r="F45" s="16">
        <f t="shared" si="5"/>
        <v>7.4333333333333318</v>
      </c>
      <c r="G45" s="16">
        <v>4</v>
      </c>
      <c r="H45" s="17">
        <f t="shared" si="6"/>
        <v>0.10810810810810811</v>
      </c>
      <c r="I45" s="1">
        <f>POWER(F45-$P$40,2)*G45</f>
        <v>2.5715445174904592</v>
      </c>
    </row>
    <row r="46" spans="1:22" x14ac:dyDescent="0.3">
      <c r="C46" s="1">
        <f>SUM(C40:C45)</f>
        <v>245.36666666666662</v>
      </c>
      <c r="D46" s="7"/>
      <c r="E46" s="7"/>
      <c r="F46" s="1">
        <f>SUM(F40:F45)</f>
        <v>39.599999999999987</v>
      </c>
      <c r="G46" s="1">
        <f>SUM(G40:G45)</f>
        <v>37</v>
      </c>
      <c r="H46" s="1">
        <f>SUM(H40:H45)</f>
        <v>1</v>
      </c>
      <c r="I46" s="1">
        <f>SUM(I40:I45)</f>
        <v>9.4354354354354211</v>
      </c>
      <c r="M46" s="1" t="s">
        <v>19</v>
      </c>
      <c r="P46" s="34">
        <v>11.345000000000001</v>
      </c>
      <c r="Q46" s="34">
        <v>7.8150000000000004</v>
      </c>
    </row>
    <row r="47" spans="1:22" x14ac:dyDescent="0.3">
      <c r="D47" s="7"/>
      <c r="E47" s="7"/>
    </row>
    <row r="48" spans="1:22" x14ac:dyDescent="0.3">
      <c r="M48" s="1" t="s">
        <v>20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V 1 T V p T S h T 6 j A A A A 9 w A A A B I A H A B D b 2 5 m a W c v U G F j a 2 F n Z S 5 4 b W w g o h g A K K A U A A A A A A A A A A A A A A A A A A A A A A A A A A A A h Y 9 N D o I w G E S v Q r q n f 4 T E k F I W b i U x M T F u m 1 K h E T 4 M L Z a 7 u f B I X k G M o u 5 c z p u 3 m L l f b 6 K Y u j a 6 m M H Z H n L E M E W R A d 1 X F u o c j f 4 Y r 1 A h x V b p k 6 p N N M v g s s l V O W q 8 P 2 e E h B B w S H A / 1 I R T y s i h 3 O x 0 Y z q F P r L 9 L 8 c W n F e g D Z J i / x o j O W a M 4 5 Q n m A q y Q F F a + A p 8 3 v t s f 6 B Y j 6 0 f B y M N x C y d u y U L 8 j 4 h H 1 B L A w Q U A A I A C A A F X V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1 T V i i K R 7 g O A A A A E Q A A A B M A H A B G b 3 J t d W x h c y 9 T Z W N 0 a W 9 u M S 5 t I K I Y A C i g F A A A A A A A A A A A A A A A A A A A A A A A A A A A A C t O T S 7 J z M 9 T C I b Q h t Y A U E s B A i 0 A F A A C A A g A B V 1 T V p T S h T 6 j A A A A 9 w A A A B I A A A A A A A A A A A A A A A A A A A A A A E N v b m Z p Z y 9 Q Y W N r Y W d l L n h t b F B L A Q I t A B Q A A g A I A A V d U 1 Y P y u m r p A A A A O k A A A A T A A A A A A A A A A A A A A A A A O 8 A A A B b Q 2 9 u d G V u d F 9 U e X B l c 1 0 u e G 1 s U E s B A i 0 A F A A C A A g A B V 1 T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B g l D l C A Y t G q 0 g i t o r C b x I A A A A A A g A A A A A A E G Y A A A A B A A A g A A A A l / j d 2 q + j 1 I r w k 8 s a H s r u + h E x n X k k X P b + 5 I S 8 X L F L l B Y A A A A A D o A A A A A C A A A g A A A A W B g b g q O T 0 t U w G c W I F j + m F p M w H c 8 n Q b L z d h o x n p r B z G B Q A A A A O V C G a p H M T I S d c y Z s F J p u T a N g I 5 J U v 0 U X 1 D 2 O v C J f l M g 8 3 8 z D L 5 r Q X v t t k Z r g w o Y 8 S L w S s / + O N H S t 9 G w x 0 L R p E 9 q M A e r A A j x L 5 B v g J A 3 6 x z R A A A A A b K q 6 U L w J e y 2 I 7 4 8 U Y O s 8 / 8 o u 1 D n E q e N x v n y 9 T Z M k H W R 5 r i C p i y k f 9 O I P / T / N Z S u j V U p v o U S 2 8 g o d q O V f 6 j k h L w = = < / D a t a M a s h u p > 
</file>

<file path=customXml/itemProps1.xml><?xml version="1.0" encoding="utf-8"?>
<ds:datastoreItem xmlns:ds="http://schemas.openxmlformats.org/officeDocument/2006/customXml" ds:itemID="{4261FBE6-F331-4715-952F-8E08F52186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Lasagnya .</dc:creator>
  <cp:lastModifiedBy>Lasagnya .</cp:lastModifiedBy>
  <dcterms:created xsi:type="dcterms:W3CDTF">2023-02-17T15:23:58Z</dcterms:created>
  <dcterms:modified xsi:type="dcterms:W3CDTF">2023-02-20T17:51:57Z</dcterms:modified>
</cp:coreProperties>
</file>