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 2\"/>
    </mc:Choice>
  </mc:AlternateContent>
  <xr:revisionPtr revIDLastSave="0" documentId="13_ncr:1_{69CC6431-46CA-44B5-AA2D-5BFA7A2EFBDE}" xr6:coauthVersionLast="47" xr6:coauthVersionMax="47" xr10:uidLastSave="{00000000-0000-0000-0000-000000000000}"/>
  <bookViews>
    <workbookView xWindow="-120" yWindow="-120" windowWidth="20730" windowHeight="11040" activeTab="3" xr2:uid="{AF216509-AC74-4782-8186-CC2EF749488B}"/>
  </bookViews>
  <sheets>
    <sheet name="X1" sheetId="1" r:id="rId1"/>
    <sheet name="X2" sheetId="2" r:id="rId2"/>
    <sheet name="X3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4" l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I9" i="4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P37" i="3"/>
  <c r="P35" i="3"/>
  <c r="R47" i="4" s="1"/>
  <c r="P33" i="3"/>
  <c r="P31" i="3"/>
  <c r="R45" i="4" s="1"/>
  <c r="P30" i="3"/>
  <c r="J25" i="3"/>
  <c r="K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2" i="3"/>
  <c r="M2" i="3"/>
  <c r="L2" i="3"/>
  <c r="A38" i="3"/>
  <c r="P37" i="2"/>
  <c r="P35" i="2"/>
  <c r="Q47" i="4" s="1"/>
  <c r="P33" i="2"/>
  <c r="P31" i="2"/>
  <c r="Q45" i="4" s="1"/>
  <c r="P30" i="2"/>
  <c r="A38" i="2"/>
  <c r="Q46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K21" i="2"/>
  <c r="J25" i="2"/>
  <c r="P41" i="1"/>
  <c r="P39" i="1"/>
  <c r="M21" i="1"/>
  <c r="N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P36" i="1"/>
  <c r="P34" i="1"/>
  <c r="P32" i="1"/>
  <c r="L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21" i="1"/>
  <c r="D40" i="1"/>
  <c r="E40" i="1"/>
  <c r="D41" i="1" s="1"/>
  <c r="F40" i="1"/>
  <c r="H40" i="1"/>
  <c r="H46" i="1" s="1"/>
  <c r="H41" i="1"/>
  <c r="H42" i="1"/>
  <c r="H43" i="1"/>
  <c r="H44" i="1"/>
  <c r="H45" i="1"/>
  <c r="G46" i="1"/>
  <c r="P30" i="1"/>
  <c r="J25" i="1"/>
  <c r="A38" i="1"/>
  <c r="I3" i="4"/>
  <c r="I4" i="4" s="1"/>
  <c r="I5" i="4" s="1"/>
  <c r="I6" i="4" s="1"/>
  <c r="I7" i="4" s="1"/>
  <c r="I8" i="4" s="1"/>
  <c r="J3" i="4"/>
  <c r="J4" i="4" s="1"/>
  <c r="J5" i="4" s="1"/>
  <c r="J6" i="4" s="1"/>
  <c r="J7" i="4" s="1"/>
  <c r="J8" i="4" s="1"/>
  <c r="H3" i="4"/>
  <c r="H4" i="4" s="1"/>
  <c r="H5" i="4" s="1"/>
  <c r="H6" i="4" s="1"/>
  <c r="H7" i="4" s="1"/>
  <c r="H8" i="4" s="1"/>
  <c r="R52" i="4"/>
  <c r="R48" i="4"/>
  <c r="R46" i="4"/>
  <c r="P52" i="4"/>
  <c r="P48" i="4"/>
  <c r="P47" i="4"/>
  <c r="P46" i="4"/>
  <c r="P45" i="4"/>
  <c r="F52" i="4"/>
  <c r="F51" i="4"/>
  <c r="F44" i="4"/>
  <c r="D52" i="4"/>
  <c r="D51" i="4"/>
  <c r="K41" i="3"/>
  <c r="K42" i="3"/>
  <c r="K43" i="3"/>
  <c r="K44" i="3"/>
  <c r="K45" i="3"/>
  <c r="K40" i="3"/>
  <c r="J41" i="3"/>
  <c r="J42" i="3"/>
  <c r="J43" i="3"/>
  <c r="J44" i="3"/>
  <c r="J45" i="3"/>
  <c r="J40" i="3"/>
  <c r="P44" i="3"/>
  <c r="P43" i="3"/>
  <c r="P44" i="2"/>
  <c r="Q52" i="4" s="1"/>
  <c r="P43" i="2"/>
  <c r="E52" i="4" s="1"/>
  <c r="Q48" i="4"/>
  <c r="P43" i="1"/>
  <c r="P44" i="1"/>
  <c r="P37" i="1"/>
  <c r="P35" i="1"/>
  <c r="P33" i="1"/>
  <c r="P31" i="1"/>
  <c r="G46" i="3"/>
  <c r="H45" i="3"/>
  <c r="H44" i="3"/>
  <c r="H43" i="3"/>
  <c r="H42" i="3"/>
  <c r="A42" i="3"/>
  <c r="H41" i="3"/>
  <c r="H40" i="3"/>
  <c r="H46" i="3" s="1"/>
  <c r="D40" i="3"/>
  <c r="A40" i="3"/>
  <c r="A39" i="3"/>
  <c r="G46" i="2"/>
  <c r="H45" i="2"/>
  <c r="H44" i="2"/>
  <c r="H43" i="2"/>
  <c r="H42" i="2"/>
  <c r="A42" i="2"/>
  <c r="H41" i="2"/>
  <c r="H40" i="2"/>
  <c r="D40" i="2"/>
  <c r="A40" i="2"/>
  <c r="A39" i="2"/>
  <c r="A42" i="1"/>
  <c r="A40" i="1"/>
  <c r="A39" i="1"/>
  <c r="A41" i="1" s="1"/>
  <c r="A43" i="1" s="1"/>
  <c r="M21" i="3" l="1"/>
  <c r="P39" i="3" s="1"/>
  <c r="N21" i="3"/>
  <c r="P41" i="3" s="1"/>
  <c r="L21" i="3"/>
  <c r="A41" i="2"/>
  <c r="A43" i="2" s="1"/>
  <c r="E40" i="2" s="1"/>
  <c r="H46" i="2"/>
  <c r="E41" i="1"/>
  <c r="D42" i="1" s="1"/>
  <c r="F41" i="1"/>
  <c r="D44" i="4"/>
  <c r="I40" i="1"/>
  <c r="I40" i="3"/>
  <c r="I41" i="3"/>
  <c r="I42" i="3"/>
  <c r="I43" i="3"/>
  <c r="I44" i="3"/>
  <c r="I45" i="3"/>
  <c r="A41" i="3"/>
  <c r="A43" i="3" s="1"/>
  <c r="E40" i="3" s="1"/>
  <c r="D41" i="3" s="1"/>
  <c r="E41" i="3" s="1"/>
  <c r="D42" i="3" s="1"/>
  <c r="D41" i="2"/>
  <c r="F40" i="2"/>
  <c r="P34" i="3" l="1"/>
  <c r="F46" i="4" s="1"/>
  <c r="P32" i="3"/>
  <c r="E42" i="1"/>
  <c r="D43" i="1" s="1"/>
  <c r="F42" i="1"/>
  <c r="I46" i="3"/>
  <c r="J46" i="3"/>
  <c r="K46" i="3"/>
  <c r="F40" i="3"/>
  <c r="C40" i="3" s="1"/>
  <c r="F41" i="3"/>
  <c r="C41" i="3" s="1"/>
  <c r="E42" i="3"/>
  <c r="D43" i="3" s="1"/>
  <c r="C40" i="2"/>
  <c r="E41" i="2"/>
  <c r="D42" i="2" s="1"/>
  <c r="F41" i="2"/>
  <c r="P36" i="3" l="1"/>
  <c r="F45" i="4"/>
  <c r="E43" i="1"/>
  <c r="D44" i="1" s="1"/>
  <c r="F43" i="1"/>
  <c r="C41" i="1"/>
  <c r="E43" i="3"/>
  <c r="D44" i="3" s="1"/>
  <c r="F42" i="3"/>
  <c r="E42" i="2"/>
  <c r="D43" i="2" s="1"/>
  <c r="C41" i="2"/>
  <c r="C40" i="1"/>
  <c r="P38" i="3" l="1"/>
  <c r="F48" i="4" s="1"/>
  <c r="F47" i="4"/>
  <c r="P42" i="3"/>
  <c r="F50" i="4" s="1"/>
  <c r="P40" i="3"/>
  <c r="F49" i="4" s="1"/>
  <c r="E44" i="1"/>
  <c r="D45" i="1" s="1"/>
  <c r="F44" i="1"/>
  <c r="C42" i="3"/>
  <c r="E44" i="3"/>
  <c r="D45" i="3" s="1"/>
  <c r="F43" i="3"/>
  <c r="E43" i="2"/>
  <c r="D44" i="2" s="1"/>
  <c r="F42" i="2"/>
  <c r="E45" i="1" l="1"/>
  <c r="F45" i="1"/>
  <c r="F46" i="1" s="1"/>
  <c r="E45" i="3"/>
  <c r="F45" i="3" s="1"/>
  <c r="F44" i="3"/>
  <c r="C43" i="3"/>
  <c r="C42" i="2"/>
  <c r="E44" i="2"/>
  <c r="D45" i="2" s="1"/>
  <c r="F43" i="2"/>
  <c r="C42" i="1"/>
  <c r="C45" i="3" l="1"/>
  <c r="C44" i="3"/>
  <c r="F46" i="3"/>
  <c r="E45" i="2"/>
  <c r="F45" i="2" s="1"/>
  <c r="C43" i="2"/>
  <c r="F44" i="2"/>
  <c r="C43" i="1"/>
  <c r="C44" i="1"/>
  <c r="C46" i="3" l="1"/>
  <c r="C45" i="2"/>
  <c r="F46" i="2"/>
  <c r="C44" i="2"/>
  <c r="C45" i="1"/>
  <c r="C46" i="1" s="1"/>
  <c r="J40" i="1" l="1"/>
  <c r="K40" i="1"/>
  <c r="K41" i="1"/>
  <c r="J41" i="1"/>
  <c r="J42" i="1"/>
  <c r="K42" i="1"/>
  <c r="J43" i="1"/>
  <c r="K43" i="1"/>
  <c r="K45" i="1"/>
  <c r="J45" i="1"/>
  <c r="J44" i="1"/>
  <c r="K44" i="1"/>
  <c r="C46" i="2"/>
  <c r="I41" i="1"/>
  <c r="I42" i="1"/>
  <c r="I43" i="1"/>
  <c r="I44" i="1"/>
  <c r="I45" i="1"/>
  <c r="E44" i="4" l="1"/>
  <c r="K40" i="2"/>
  <c r="I40" i="2"/>
  <c r="J40" i="2"/>
  <c r="J41" i="2"/>
  <c r="I41" i="2"/>
  <c r="K41" i="2"/>
  <c r="K42" i="2"/>
  <c r="I42" i="2"/>
  <c r="J42" i="2"/>
  <c r="K43" i="2"/>
  <c r="J43" i="2"/>
  <c r="I43" i="2"/>
  <c r="J45" i="2"/>
  <c r="I44" i="2"/>
  <c r="I45" i="2"/>
  <c r="K44" i="2"/>
  <c r="K45" i="2"/>
  <c r="J44" i="2"/>
  <c r="J46" i="1"/>
  <c r="K46" i="1"/>
  <c r="I46" i="1"/>
  <c r="K46" i="2" l="1"/>
  <c r="I46" i="2"/>
  <c r="J46" i="2"/>
  <c r="L21" i="2"/>
  <c r="N21" i="2"/>
  <c r="P41" i="2" s="1"/>
  <c r="M21" i="2"/>
  <c r="P39" i="2" s="1"/>
  <c r="D47" i="4"/>
  <c r="D46" i="4"/>
  <c r="D45" i="4"/>
  <c r="P34" i="2" l="1"/>
  <c r="P32" i="2"/>
  <c r="P36" i="2" s="1"/>
  <c r="P38" i="2" s="1"/>
  <c r="P40" i="2"/>
  <c r="P42" i="2"/>
  <c r="E46" i="4"/>
  <c r="P38" i="1"/>
  <c r="D48" i="4" s="1"/>
  <c r="P40" i="1"/>
  <c r="D49" i="4" s="1"/>
  <c r="P42" i="1"/>
  <c r="D50" i="4" s="1"/>
  <c r="E45" i="4" l="1"/>
  <c r="E48" i="4"/>
  <c r="E47" i="4"/>
  <c r="E50" i="4"/>
  <c r="E49" i="4"/>
</calcChain>
</file>

<file path=xl/sharedStrings.xml><?xml version="1.0" encoding="utf-8"?>
<sst xmlns="http://schemas.openxmlformats.org/spreadsheetml/2006/main" count="125" uniqueCount="60">
  <si>
    <t>m_i</t>
  </si>
  <si>
    <t>w_i</t>
  </si>
  <si>
    <t>x(i)</t>
  </si>
  <si>
    <t>min</t>
  </si>
  <si>
    <t>m_i * x(i)</t>
  </si>
  <si>
    <t>интервалы</t>
  </si>
  <si>
    <t>max</t>
  </si>
  <si>
    <t>R</t>
  </si>
  <si>
    <t>N</t>
  </si>
  <si>
    <t>h</t>
  </si>
  <si>
    <t>выбор среднее по Excel</t>
  </si>
  <si>
    <t>Испр выб дисперсия</t>
  </si>
  <si>
    <t>Выб дисперсия по Excel</t>
  </si>
  <si>
    <t>Испр выб дисперсия по Excel</t>
  </si>
  <si>
    <t>выб ср квадр откл по Excel</t>
  </si>
  <si>
    <t>выборочное среднее, x</t>
  </si>
  <si>
    <r>
      <t>Выборочная дисперсия, S</t>
    </r>
    <r>
      <rPr>
        <vertAlign val="subscript"/>
        <sz val="11"/>
        <color theme="1"/>
        <rFont val="Segoe UI Variable Text"/>
        <charset val="204"/>
      </rPr>
      <t>n</t>
    </r>
    <r>
      <rPr>
        <vertAlign val="superscript"/>
        <sz val="11"/>
        <color theme="1"/>
        <rFont val="Segoe UI Variable Text"/>
        <charset val="204"/>
      </rPr>
      <t>2</t>
    </r>
  </si>
  <si>
    <r>
      <t>выб ср квадр отклонение, S</t>
    </r>
    <r>
      <rPr>
        <vertAlign val="subscript"/>
        <sz val="11"/>
        <color theme="1"/>
        <rFont val="Segoe UI Variable Text"/>
        <charset val="204"/>
      </rPr>
      <t>n</t>
    </r>
  </si>
  <si>
    <r>
      <t>Коэффициент вариации, V</t>
    </r>
    <r>
      <rPr>
        <vertAlign val="subscript"/>
        <sz val="11"/>
        <color theme="1"/>
        <rFont val="Segoe UI Variable Text"/>
        <charset val="204"/>
      </rPr>
      <t>s</t>
    </r>
  </si>
  <si>
    <r>
      <t>Коэфф ассиметрии, A</t>
    </r>
    <r>
      <rPr>
        <vertAlign val="subscript"/>
        <sz val="11"/>
        <color theme="1"/>
        <rFont val="Segoe UI Variable Text"/>
        <charset val="204"/>
      </rPr>
      <t>s</t>
    </r>
  </si>
  <si>
    <r>
      <rPr>
        <sz val="11"/>
        <color rgb="FF000000"/>
        <rFont val="Calibri"/>
        <family val="2"/>
        <charset val="204"/>
      </rPr>
      <t>Выборочный момент 3, μ</t>
    </r>
    <r>
      <rPr>
        <vertAlign val="subscript"/>
        <sz val="11"/>
        <color rgb="FF000000"/>
        <rFont val="Segoe UI Variable Text"/>
        <charset val="204"/>
      </rPr>
      <t>3,x</t>
    </r>
  </si>
  <si>
    <r>
      <rPr>
        <sz val="11"/>
        <color rgb="FF000000"/>
        <rFont val="Calibri"/>
        <family val="2"/>
        <charset val="204"/>
      </rPr>
      <t>Выборочный момент 4, μ</t>
    </r>
    <r>
      <rPr>
        <vertAlign val="subscript"/>
        <sz val="11"/>
        <color rgb="FF000000"/>
        <rFont val="Calibri"/>
        <family val="2"/>
        <charset val="204"/>
      </rPr>
      <t>4</t>
    </r>
    <r>
      <rPr>
        <vertAlign val="subscript"/>
        <sz val="11"/>
        <color rgb="FF000000"/>
        <rFont val="Segoe UI Variable Text"/>
        <charset val="204"/>
      </rPr>
      <t>,x</t>
    </r>
  </si>
  <si>
    <r>
      <t>Коэфф эксцесса, E</t>
    </r>
    <r>
      <rPr>
        <vertAlign val="subscript"/>
        <sz val="11"/>
        <color theme="1"/>
        <rFont val="Segoe UI Variable Text"/>
        <charset val="204"/>
      </rPr>
      <t>x</t>
    </r>
  </si>
  <si>
    <t>Медиана</t>
  </si>
  <si>
    <t>Медиана по Excel</t>
  </si>
  <si>
    <t>Мода</t>
  </si>
  <si>
    <t>Год</t>
  </si>
  <si>
    <t>Месяц 1, X1</t>
  </si>
  <si>
    <t>Месяц 2, X2</t>
  </si>
  <si>
    <t>Месяц 3, X3</t>
  </si>
  <si>
    <t>Абсол. Частота</t>
  </si>
  <si>
    <t>m1</t>
  </si>
  <si>
    <t>m2</t>
  </si>
  <si>
    <t>m3</t>
  </si>
  <si>
    <t>Абсол. Накоп. Частота</t>
  </si>
  <si>
    <t>m1`</t>
  </si>
  <si>
    <t>m2`</t>
  </si>
  <si>
    <t>m3`</t>
  </si>
  <si>
    <t>(X1-Xср)3</t>
  </si>
  <si>
    <t>(X2-Xср)3</t>
  </si>
  <si>
    <t>(X3-Xср)3</t>
  </si>
  <si>
    <t>(X1-Xср)4</t>
  </si>
  <si>
    <t>(X2-Xср)4</t>
  </si>
  <si>
    <t>(X3-Xср)4</t>
  </si>
  <si>
    <t>Итого</t>
  </si>
  <si>
    <t>Среднее арифм.</t>
  </si>
  <si>
    <t>Выборочная дисперсия</t>
  </si>
  <si>
    <t>Выб. Испр. Дисперсия</t>
  </si>
  <si>
    <t>Стандартное отклонения</t>
  </si>
  <si>
    <t>Коэфф вариации</t>
  </si>
  <si>
    <t>Коэфф асимметрии</t>
  </si>
  <si>
    <t>Коэфф эксцесса</t>
  </si>
  <si>
    <t>Мода (моды)</t>
  </si>
  <si>
    <t>Вывод</t>
  </si>
  <si>
    <t>Результаты средств анализа данных пакета MS Excel</t>
  </si>
  <si>
    <t>6.25, 6.6, 7.1</t>
  </si>
  <si>
    <t>Коэффициент вариации &lt; 33%, выборка однородна и имеет высокую степень концентрации относительно среднего.</t>
  </si>
  <si>
    <t>sum</t>
  </si>
  <si>
    <t>У первого ряда большая ассиметрия и распределение скошено влево. У второго и третьего ряда малая ассиметрия и распределение скошено влево и вправо соотв.</t>
  </si>
  <si>
    <t>У первого ряда острая вершина, распределение приближается к нормальному. У второго и третьего рядов плоские вершины, далёкие от нормальных.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</si>
</sst>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00"/>
    <numFmt numFmtId="167" formatCode="0.000"/>
  </numFmts>
  <fonts count="9" x14ac:knownFonts="1">
    <font>
      <sz val="11"/>
      <color theme="1"/>
      <name val="Segoe UI Variable Text"/>
      <charset val="204"/>
    </font>
    <font>
      <sz val="11"/>
      <color theme="1"/>
      <name val="Segoe UI Variable Text"/>
      <charset val="204"/>
    </font>
    <font>
      <vertAlign val="subscript"/>
      <sz val="11"/>
      <color theme="1"/>
      <name val="Segoe UI Variable Text"/>
      <charset val="204"/>
    </font>
    <font>
      <sz val="11"/>
      <color rgb="FF000000"/>
      <name val="Segoe UI Variable Text"/>
      <charset val="204"/>
    </font>
    <font>
      <vertAlign val="superscript"/>
      <sz val="11"/>
      <color theme="1"/>
      <name val="Segoe UI Variable Text"/>
      <charset val="204"/>
    </font>
    <font>
      <sz val="11"/>
      <color rgb="FF000000"/>
      <name val="Calibri"/>
      <family val="2"/>
      <charset val="204"/>
    </font>
    <font>
      <sz val="11"/>
      <color rgb="FF000000"/>
      <name val="Segoe UI Variable Text"/>
      <family val="2"/>
      <charset val="204"/>
    </font>
    <font>
      <vertAlign val="subscript"/>
      <sz val="11"/>
      <color rgb="FF000000"/>
      <name val="Segoe UI Variable Text"/>
      <charset val="204"/>
    </font>
    <font>
      <vertAlign val="subscript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3" fillId="0" borderId="0" xfId="0" applyNumberFormat="1" applyFont="1" applyAlignment="1">
      <alignment horizontal="center" vertical="center"/>
    </xf>
    <xf numFmtId="0" fontId="1" fillId="0" borderId="0" xfId="0" applyFont="1"/>
    <xf numFmtId="164" fontId="3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164" fontId="3" fillId="0" borderId="3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164" fontId="1" fillId="0" borderId="0" xfId="0" applyNumberFormat="1" applyFont="1"/>
    <xf numFmtId="2" fontId="1" fillId="0" borderId="0" xfId="0" applyNumberFormat="1" applyFont="1"/>
    <xf numFmtId="0" fontId="1" fillId="0" borderId="6" xfId="0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1" fillId="0" borderId="2" xfId="0" applyNumberFormat="1" applyFont="1" applyBorder="1"/>
    <xf numFmtId="165" fontId="3" fillId="0" borderId="0" xfId="0" applyNumberFormat="1" applyFont="1" applyAlignment="1">
      <alignment vertical="center" wrapText="1"/>
    </xf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2" xfId="0" applyNumberFormat="1" applyFont="1" applyBorder="1"/>
    <xf numFmtId="166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/>
    <xf numFmtId="0" fontId="0" fillId="0" borderId="8" xfId="0" applyBorder="1"/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9" xfId="0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wrapText="1"/>
    </xf>
    <xf numFmtId="0" fontId="0" fillId="0" borderId="0" xfId="0" applyFo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167" fontId="0" fillId="0" borderId="9" xfId="0" applyNumberFormat="1" applyBorder="1"/>
    <xf numFmtId="167" fontId="0" fillId="0" borderId="9" xfId="0" applyNumberFormat="1" applyBorder="1" applyAlignment="1">
      <alignment vertical="center" wrapText="1"/>
    </xf>
    <xf numFmtId="0" fontId="0" fillId="0" borderId="9" xfId="0" applyBorder="1" applyAlignment="1">
      <alignment horizontal="right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F95B-66D2-45E7-97F3-D1A81ECC08A2}">
  <dimension ref="A1:W51"/>
  <sheetViews>
    <sheetView topLeftCell="A21" zoomScale="70" zoomScaleNormal="70" workbookViewId="0">
      <selection activeCell="M2" sqref="M2"/>
    </sheetView>
  </sheetViews>
  <sheetFormatPr defaultRowHeight="16.5" x14ac:dyDescent="0.3"/>
  <cols>
    <col min="3" max="3" width="9.25" bestFit="1" customWidth="1"/>
    <col min="9" max="9" width="8.75" customWidth="1"/>
    <col min="13" max="13" width="12.25" customWidth="1"/>
    <col min="14" max="14" width="10.875" customWidth="1"/>
    <col min="15" max="15" width="11.5" customWidth="1"/>
    <col min="16" max="16" width="8.625" bestFit="1" customWidth="1"/>
  </cols>
  <sheetData>
    <row r="1" spans="1:23" x14ac:dyDescent="0.3">
      <c r="A1" s="1">
        <v>5</v>
      </c>
      <c r="B1" s="2"/>
      <c r="C1" s="1">
        <v>5</v>
      </c>
      <c r="D1" s="1">
        <v>5.7</v>
      </c>
      <c r="E1" s="1">
        <v>6.1</v>
      </c>
      <c r="F1" s="1">
        <v>6.4</v>
      </c>
      <c r="G1" s="1">
        <v>6.9</v>
      </c>
      <c r="H1" s="1">
        <v>7.5</v>
      </c>
      <c r="I1" s="1"/>
      <c r="J1" t="s">
        <v>2</v>
      </c>
      <c r="K1" t="s">
        <v>0</v>
      </c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">
      <c r="A2" s="1">
        <v>5.2</v>
      </c>
      <c r="B2" s="2"/>
      <c r="C2" s="1">
        <v>5.2</v>
      </c>
      <c r="D2" s="1">
        <v>5.8</v>
      </c>
      <c r="E2" s="1">
        <v>6.1</v>
      </c>
      <c r="F2" s="1">
        <v>6.4</v>
      </c>
      <c r="G2" s="1">
        <v>6.9</v>
      </c>
      <c r="H2" s="1">
        <v>7.6</v>
      </c>
      <c r="I2" s="1"/>
      <c r="J2" s="1">
        <v>5</v>
      </c>
      <c r="K2" s="1">
        <v>1</v>
      </c>
      <c r="L2" s="1">
        <f>POWER(J2-$P$30,2)*K2</f>
        <v>2.798838568298025</v>
      </c>
      <c r="M2" s="1">
        <f>POWER(J2-$P$30,3)*K2</f>
        <v>-4.6823812804769638</v>
      </c>
      <c r="N2" s="2">
        <f>POWER(J2-$P$30,4)*K2</f>
        <v>7.8334973313925387</v>
      </c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s="1">
        <v>5.7</v>
      </c>
      <c r="B3" s="2"/>
      <c r="C3" s="2"/>
      <c r="D3" s="1"/>
      <c r="E3" s="1">
        <v>6.3</v>
      </c>
      <c r="F3" s="1">
        <v>6.5</v>
      </c>
      <c r="G3" s="1">
        <v>6.9</v>
      </c>
      <c r="H3" s="1">
        <v>7.7</v>
      </c>
      <c r="I3" s="1"/>
      <c r="J3" s="1">
        <v>5.2</v>
      </c>
      <c r="K3" s="1">
        <v>1</v>
      </c>
      <c r="L3" s="1">
        <f t="shared" ref="L3:L20" si="0">POWER(J3-$P$30,2)*K3</f>
        <v>2.1696493791088356</v>
      </c>
      <c r="M3" s="1">
        <f t="shared" ref="M3:M20" si="1">POWER(J3-$P$30,3)*K3</f>
        <v>-3.1958348962549041</v>
      </c>
      <c r="N3" s="2">
        <f t="shared" ref="N3:N20" si="2">POWER(J3-$P$30,4)*K3</f>
        <v>4.7073784282673561</v>
      </c>
      <c r="O3" s="2"/>
      <c r="P3" s="2"/>
      <c r="Q3" s="2"/>
      <c r="R3" s="2"/>
      <c r="S3" s="2"/>
      <c r="T3" s="2"/>
      <c r="U3" s="2"/>
      <c r="V3" s="2"/>
      <c r="W3" s="2"/>
    </row>
    <row r="4" spans="1:23" x14ac:dyDescent="0.3">
      <c r="A4" s="1">
        <v>5.8</v>
      </c>
      <c r="B4" s="2"/>
      <c r="C4" s="2"/>
      <c r="D4" s="1"/>
      <c r="E4" s="1">
        <v>6.3</v>
      </c>
      <c r="F4" s="1">
        <v>6.5</v>
      </c>
      <c r="G4" s="1">
        <v>7</v>
      </c>
      <c r="H4" s="1">
        <v>7.8</v>
      </c>
      <c r="I4" s="1"/>
      <c r="J4" s="1">
        <v>5.7</v>
      </c>
      <c r="K4" s="1">
        <v>1</v>
      </c>
      <c r="L4" s="1">
        <f t="shared" si="0"/>
        <v>0.94667640613586357</v>
      </c>
      <c r="M4" s="1">
        <f t="shared" si="1"/>
        <v>-0.92109055732137979</v>
      </c>
      <c r="N4" s="2">
        <f t="shared" si="2"/>
        <v>0.89619621793431448</v>
      </c>
      <c r="O4" s="2"/>
      <c r="P4" s="2"/>
      <c r="Q4" s="2"/>
      <c r="R4" s="2"/>
      <c r="S4" s="2"/>
      <c r="T4" s="2"/>
      <c r="U4" s="2"/>
      <c r="V4" s="2"/>
      <c r="W4" s="2"/>
    </row>
    <row r="5" spans="1:23" x14ac:dyDescent="0.3">
      <c r="A5" s="1">
        <v>6.1</v>
      </c>
      <c r="B5" s="2"/>
      <c r="C5" s="2"/>
      <c r="D5" s="1"/>
      <c r="E5" s="1">
        <v>6.3</v>
      </c>
      <c r="F5" s="1">
        <v>6.6</v>
      </c>
      <c r="G5" s="1">
        <v>7</v>
      </c>
      <c r="I5" s="1"/>
      <c r="J5" s="1">
        <v>5.8</v>
      </c>
      <c r="K5" s="1">
        <v>1</v>
      </c>
      <c r="L5" s="1">
        <f t="shared" si="0"/>
        <v>0.76208181154126975</v>
      </c>
      <c r="M5" s="1">
        <f t="shared" si="1"/>
        <v>-0.66527682466981064</v>
      </c>
      <c r="N5" s="2">
        <f t="shared" si="2"/>
        <v>0.58076868748202337</v>
      </c>
      <c r="O5" s="2"/>
      <c r="P5" s="2"/>
      <c r="Q5" s="2"/>
      <c r="R5" s="2"/>
      <c r="S5" s="2"/>
      <c r="T5" s="2"/>
      <c r="U5" s="2"/>
      <c r="V5" s="2"/>
      <c r="W5" s="2"/>
    </row>
    <row r="6" spans="1:23" x14ac:dyDescent="0.3">
      <c r="A6" s="1">
        <v>6.1</v>
      </c>
      <c r="B6" s="2"/>
      <c r="C6" s="2"/>
      <c r="D6" s="1"/>
      <c r="E6" s="1">
        <v>6.3</v>
      </c>
      <c r="F6" s="1">
        <v>6.6</v>
      </c>
      <c r="G6" s="1">
        <v>7</v>
      </c>
      <c r="I6" s="1"/>
      <c r="J6" s="1">
        <v>6.1</v>
      </c>
      <c r="K6" s="1">
        <v>2</v>
      </c>
      <c r="L6" s="1">
        <f t="shared" si="0"/>
        <v>0.65659605551497324</v>
      </c>
      <c r="M6" s="1">
        <f t="shared" si="1"/>
        <v>-0.37621179397074106</v>
      </c>
      <c r="N6" s="2">
        <f t="shared" si="2"/>
        <v>0.21555919005891092</v>
      </c>
      <c r="O6" s="2"/>
      <c r="P6" s="2"/>
      <c r="Q6" s="2"/>
      <c r="R6" s="2"/>
      <c r="S6" s="2"/>
      <c r="T6" s="2"/>
      <c r="U6" s="2"/>
      <c r="V6" s="2"/>
      <c r="W6" s="2"/>
    </row>
    <row r="7" spans="1:23" x14ac:dyDescent="0.3">
      <c r="A7" s="1">
        <v>6.3</v>
      </c>
      <c r="B7" s="2"/>
      <c r="C7" s="2"/>
      <c r="D7" s="1"/>
      <c r="E7" s="1">
        <v>6.3</v>
      </c>
      <c r="F7" s="1">
        <v>6.6</v>
      </c>
      <c r="G7" s="1">
        <v>7</v>
      </c>
      <c r="H7" s="1"/>
      <c r="I7" s="1"/>
      <c r="J7" s="1">
        <v>6.3</v>
      </c>
      <c r="K7" s="1">
        <v>5</v>
      </c>
      <c r="L7" s="1">
        <f t="shared" si="0"/>
        <v>0.6955441928414875</v>
      </c>
      <c r="M7" s="1">
        <f t="shared" si="1"/>
        <v>-0.25941918543817594</v>
      </c>
      <c r="N7" s="2">
        <f t="shared" si="2"/>
        <v>9.6756344839103281E-2</v>
      </c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 s="1">
        <v>6.3</v>
      </c>
      <c r="B8" s="2"/>
      <c r="C8" s="2"/>
      <c r="D8" s="1"/>
      <c r="E8" s="2"/>
      <c r="F8" s="1">
        <v>6.6</v>
      </c>
      <c r="G8" s="1">
        <v>7.1</v>
      </c>
      <c r="H8" s="2"/>
      <c r="I8" s="1"/>
      <c r="J8" s="1">
        <v>6.4</v>
      </c>
      <c r="K8" s="1">
        <v>2</v>
      </c>
      <c r="L8" s="1">
        <f t="shared" si="0"/>
        <v>0.14902848794740553</v>
      </c>
      <c r="M8" s="1">
        <f t="shared" si="1"/>
        <v>-4.0680749412669977E-2</v>
      </c>
      <c r="N8" s="2">
        <f t="shared" si="2"/>
        <v>1.1104745109944998E-2</v>
      </c>
      <c r="O8" s="2"/>
      <c r="P8" s="2"/>
      <c r="Q8" s="2"/>
      <c r="R8" s="2"/>
      <c r="S8" s="2"/>
      <c r="T8" s="2"/>
      <c r="U8" s="2"/>
      <c r="V8" s="2"/>
      <c r="W8" s="2"/>
    </row>
    <row r="9" spans="1:23" x14ac:dyDescent="0.3">
      <c r="A9" s="1">
        <v>6.3</v>
      </c>
      <c r="B9" s="2"/>
      <c r="C9" s="2"/>
      <c r="D9" s="1"/>
      <c r="E9" s="2"/>
      <c r="F9" s="1">
        <v>6.7</v>
      </c>
      <c r="G9" s="1">
        <v>7.2</v>
      </c>
      <c r="H9" s="2"/>
      <c r="I9" s="2"/>
      <c r="J9" s="1">
        <v>6.5</v>
      </c>
      <c r="K9" s="1">
        <v>2</v>
      </c>
      <c r="L9" s="1">
        <f t="shared" si="0"/>
        <v>5.9839298758217072E-2</v>
      </c>
      <c r="M9" s="1">
        <f t="shared" si="1"/>
        <v>-1.0350581406826685E-2</v>
      </c>
      <c r="N9" s="2">
        <f t="shared" si="2"/>
        <v>1.7903708379375797E-3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3">
      <c r="A10" s="1">
        <v>6.3</v>
      </c>
      <c r="B10" s="2"/>
      <c r="C10" s="2"/>
      <c r="D10" s="1"/>
      <c r="E10" s="2"/>
      <c r="F10" s="2"/>
      <c r="G10" s="1">
        <v>7.2</v>
      </c>
      <c r="H10" s="2"/>
      <c r="I10" s="2"/>
      <c r="J10" s="1">
        <v>6.6</v>
      </c>
      <c r="K10" s="1">
        <v>4</v>
      </c>
      <c r="L10" s="1">
        <f t="shared" si="0"/>
        <v>2.1300219138056669E-2</v>
      </c>
      <c r="M10" s="1">
        <f t="shared" si="1"/>
        <v>-1.5543403154797998E-3</v>
      </c>
      <c r="N10" s="2">
        <f t="shared" si="2"/>
        <v>1.1342483383230889E-4</v>
      </c>
      <c r="Q10" s="2"/>
      <c r="R10" s="2"/>
      <c r="S10" s="2"/>
      <c r="T10" s="2"/>
      <c r="U10" s="2"/>
      <c r="V10" s="2"/>
      <c r="W10" s="2"/>
    </row>
    <row r="11" spans="1:23" x14ac:dyDescent="0.3">
      <c r="A11" s="1">
        <v>6.3</v>
      </c>
      <c r="B11" s="2"/>
      <c r="C11" s="2"/>
      <c r="D11" s="1"/>
      <c r="E11" s="2"/>
      <c r="F11" s="2"/>
      <c r="G11" s="1">
        <v>7.2</v>
      </c>
      <c r="H11" s="2"/>
      <c r="I11" s="2"/>
      <c r="J11" s="1">
        <v>6.7</v>
      </c>
      <c r="K11" s="1">
        <v>1</v>
      </c>
      <c r="L11" s="1">
        <f t="shared" si="0"/>
        <v>7.3046018991970642E-4</v>
      </c>
      <c r="M11" s="1">
        <f t="shared" si="1"/>
        <v>1.9742167295127972E-5</v>
      </c>
      <c r="N11" s="2">
        <f t="shared" si="2"/>
        <v>5.3357208905753359E-7</v>
      </c>
      <c r="Q11" s="2"/>
      <c r="R11" s="2"/>
      <c r="S11" s="2"/>
      <c r="T11" s="2"/>
      <c r="U11" s="2"/>
      <c r="V11" s="2"/>
      <c r="W11" s="2"/>
    </row>
    <row r="12" spans="1:23" x14ac:dyDescent="0.3">
      <c r="A12" s="1">
        <v>6.4</v>
      </c>
      <c r="B12" s="2"/>
      <c r="C12" s="2"/>
      <c r="D12" s="1"/>
      <c r="E12" s="2"/>
      <c r="F12" s="2"/>
      <c r="G12" s="1">
        <v>7.3</v>
      </c>
      <c r="H12" s="2"/>
      <c r="I12" s="2"/>
      <c r="J12" s="1">
        <v>6.9</v>
      </c>
      <c r="K12" s="1">
        <v>3</v>
      </c>
      <c r="L12" s="1">
        <f t="shared" si="0"/>
        <v>0.15462381300219305</v>
      </c>
      <c r="M12" s="1">
        <f t="shared" si="1"/>
        <v>3.5103784573471047E-2</v>
      </c>
      <c r="N12" s="2">
        <f t="shared" si="2"/>
        <v>7.9695078491123887E-3</v>
      </c>
      <c r="Q12" s="2"/>
      <c r="R12" s="2"/>
      <c r="S12" s="2"/>
      <c r="T12" s="2"/>
      <c r="U12" s="2"/>
      <c r="V12" s="2"/>
      <c r="W12" s="2"/>
    </row>
    <row r="13" spans="1:23" x14ac:dyDescent="0.3">
      <c r="A13" s="1">
        <v>6.4</v>
      </c>
      <c r="B13" s="2"/>
      <c r="C13" s="2"/>
      <c r="D13" s="1"/>
      <c r="E13" s="2"/>
      <c r="F13" s="2"/>
      <c r="G13" s="1">
        <v>7.3</v>
      </c>
      <c r="H13" s="2"/>
      <c r="I13" s="2"/>
      <c r="J13" s="1">
        <v>7</v>
      </c>
      <c r="K13" s="1">
        <v>4</v>
      </c>
      <c r="L13" s="1">
        <f t="shared" si="0"/>
        <v>0.42778670562454574</v>
      </c>
      <c r="M13" s="1">
        <f t="shared" si="1"/>
        <v>0.13989781454208156</v>
      </c>
      <c r="N13" s="2">
        <f t="shared" si="2"/>
        <v>4.5750366377275441E-2</v>
      </c>
      <c r="Q13" s="2"/>
      <c r="R13" s="2"/>
      <c r="S13" s="2"/>
      <c r="T13" s="2"/>
      <c r="U13" s="2"/>
      <c r="V13" s="2"/>
      <c r="W13" s="2"/>
    </row>
    <row r="14" spans="1:23" x14ac:dyDescent="0.3">
      <c r="A14" s="1">
        <v>6.5</v>
      </c>
      <c r="B14" s="2"/>
      <c r="C14" s="2"/>
      <c r="D14" s="1"/>
      <c r="E14" s="2"/>
      <c r="F14" s="2"/>
      <c r="G14" s="2"/>
      <c r="H14" s="2"/>
      <c r="I14" s="2"/>
      <c r="J14" s="1">
        <v>7.1</v>
      </c>
      <c r="K14" s="1">
        <v>1</v>
      </c>
      <c r="L14" s="1">
        <f t="shared" si="0"/>
        <v>0.18235208181154172</v>
      </c>
      <c r="M14" s="1">
        <f t="shared" si="1"/>
        <v>7.7869267368171971E-2</v>
      </c>
      <c r="N14" s="2">
        <f t="shared" si="2"/>
        <v>3.3252281741003205E-2</v>
      </c>
      <c r="Q14" s="2"/>
      <c r="R14" s="2"/>
      <c r="S14" s="2"/>
      <c r="T14" s="2"/>
      <c r="U14" s="2"/>
      <c r="V14" s="2"/>
      <c r="W14" s="2"/>
    </row>
    <row r="15" spans="1:23" x14ac:dyDescent="0.3">
      <c r="A15" s="1">
        <v>6.5</v>
      </c>
      <c r="B15" s="2"/>
      <c r="C15" s="2"/>
      <c r="D15" s="2"/>
      <c r="E15" s="2"/>
      <c r="F15" s="1"/>
      <c r="G15" s="2"/>
      <c r="H15" s="2"/>
      <c r="I15" s="2"/>
      <c r="J15" s="1">
        <v>7.2</v>
      </c>
      <c r="K15" s="1">
        <v>3</v>
      </c>
      <c r="L15" s="1">
        <f t="shared" si="0"/>
        <v>0.83327246165084334</v>
      </c>
      <c r="M15" s="1">
        <f t="shared" si="1"/>
        <v>0.43915710816733722</v>
      </c>
      <c r="N15" s="2">
        <f t="shared" si="2"/>
        <v>0.23144766511521869</v>
      </c>
      <c r="Q15" s="2"/>
      <c r="R15" s="2"/>
      <c r="S15" s="2"/>
      <c r="T15" s="2"/>
      <c r="U15" s="2"/>
      <c r="V15" s="2"/>
      <c r="W15" s="2"/>
    </row>
    <row r="16" spans="1:23" x14ac:dyDescent="0.3">
      <c r="A16" s="1">
        <v>6.6</v>
      </c>
      <c r="B16" s="2"/>
      <c r="C16" s="2"/>
      <c r="D16" s="2"/>
      <c r="E16" s="2"/>
      <c r="F16" s="1"/>
      <c r="G16" s="2"/>
      <c r="H16" s="2"/>
      <c r="I16" s="2"/>
      <c r="J16" s="1">
        <v>7.3</v>
      </c>
      <c r="K16" s="1">
        <v>2</v>
      </c>
      <c r="L16" s="1">
        <f t="shared" si="0"/>
        <v>0.78632578524470598</v>
      </c>
      <c r="M16" s="1">
        <f t="shared" si="1"/>
        <v>0.49304751939668107</v>
      </c>
      <c r="N16" s="2">
        <f t="shared" si="2"/>
        <v>0.30915412027035172</v>
      </c>
      <c r="Q16" s="2"/>
      <c r="R16" s="2"/>
      <c r="S16" s="2"/>
      <c r="T16" s="2"/>
      <c r="U16" s="2"/>
      <c r="V16" s="2"/>
      <c r="W16" s="2"/>
    </row>
    <row r="17" spans="1:23" x14ac:dyDescent="0.3">
      <c r="A17" s="1">
        <v>6.6</v>
      </c>
      <c r="B17" s="2"/>
      <c r="C17" s="2"/>
      <c r="D17" s="2"/>
      <c r="E17" s="2"/>
      <c r="F17" s="1"/>
      <c r="G17" s="2"/>
      <c r="H17" s="2"/>
      <c r="I17" s="2"/>
      <c r="J17" s="1">
        <v>7.5</v>
      </c>
      <c r="K17" s="1">
        <v>1</v>
      </c>
      <c r="L17" s="1">
        <f t="shared" si="0"/>
        <v>0.68397370343316433</v>
      </c>
      <c r="M17" s="1">
        <f t="shared" si="1"/>
        <v>0.56566473851499599</v>
      </c>
      <c r="N17" s="2">
        <f t="shared" si="2"/>
        <v>0.46782002698807823</v>
      </c>
      <c r="Q17" s="2"/>
      <c r="R17" s="2"/>
      <c r="S17" s="2"/>
      <c r="T17" s="2"/>
      <c r="U17" s="2"/>
      <c r="V17" s="2"/>
      <c r="W17" s="2"/>
    </row>
    <row r="18" spans="1:23" x14ac:dyDescent="0.3">
      <c r="A18" s="1">
        <v>6.6</v>
      </c>
      <c r="B18" s="2"/>
      <c r="C18" s="2"/>
      <c r="D18" s="2"/>
      <c r="E18" s="2"/>
      <c r="F18" s="1"/>
      <c r="G18" s="2"/>
      <c r="H18" s="2"/>
      <c r="I18" s="2"/>
      <c r="J18" s="1">
        <v>7.6</v>
      </c>
      <c r="K18" s="1">
        <v>1</v>
      </c>
      <c r="L18" s="1">
        <f t="shared" si="0"/>
        <v>0.85937910883856927</v>
      </c>
      <c r="M18" s="1">
        <f t="shared" si="1"/>
        <v>0.7966676603557552</v>
      </c>
      <c r="N18" s="2">
        <f t="shared" si="2"/>
        <v>0.73853245270817347</v>
      </c>
      <c r="Q18" s="2"/>
      <c r="R18" s="2"/>
      <c r="S18" s="2"/>
      <c r="T18" s="2"/>
      <c r="U18" s="2"/>
      <c r="V18" s="2"/>
      <c r="W18" s="2"/>
    </row>
    <row r="19" spans="1:23" x14ac:dyDescent="0.3">
      <c r="A19" s="1">
        <v>6.6</v>
      </c>
      <c r="B19" s="2"/>
      <c r="C19" s="2"/>
      <c r="D19" s="2"/>
      <c r="E19" s="2"/>
      <c r="F19" s="2"/>
      <c r="G19" s="2"/>
      <c r="H19" s="2"/>
      <c r="I19" s="2"/>
      <c r="J19" s="1">
        <v>7.7</v>
      </c>
      <c r="K19" s="1">
        <v>1</v>
      </c>
      <c r="L19" s="1">
        <f t="shared" si="0"/>
        <v>1.0547845142439758</v>
      </c>
      <c r="M19" s="1">
        <f t="shared" si="1"/>
        <v>1.0832922038181385</v>
      </c>
      <c r="N19" s="2">
        <f t="shared" si="2"/>
        <v>1.1125703714888999</v>
      </c>
      <c r="Q19" s="2"/>
      <c r="R19" s="2"/>
      <c r="S19" s="2"/>
      <c r="T19" s="2"/>
      <c r="U19" s="2"/>
      <c r="V19" s="2"/>
      <c r="W19" s="2"/>
    </row>
    <row r="20" spans="1:23" x14ac:dyDescent="0.3">
      <c r="A20" s="1">
        <v>6.7</v>
      </c>
      <c r="B20" s="2"/>
      <c r="C20" s="2"/>
      <c r="D20" s="2"/>
      <c r="E20" s="2"/>
      <c r="F20" s="2"/>
      <c r="G20" s="2"/>
      <c r="H20" s="2"/>
      <c r="I20" s="2"/>
      <c r="J20" s="1">
        <v>7.8</v>
      </c>
      <c r="K20" s="1">
        <v>1</v>
      </c>
      <c r="L20" s="1">
        <f t="shared" si="0"/>
        <v>1.2701899196493807</v>
      </c>
      <c r="M20" s="1">
        <f t="shared" si="1"/>
        <v>1.4315383689021408</v>
      </c>
      <c r="N20" s="2">
        <f t="shared" si="2"/>
        <v>1.6133824319789001</v>
      </c>
      <c r="Q20" s="2"/>
      <c r="R20" s="2"/>
      <c r="S20" s="2"/>
      <c r="T20" s="2"/>
      <c r="U20" s="2"/>
      <c r="V20" s="2"/>
      <c r="W20" s="2"/>
    </row>
    <row r="21" spans="1:23" x14ac:dyDescent="0.3">
      <c r="A21" s="1">
        <v>6.9</v>
      </c>
      <c r="B21" s="2"/>
      <c r="C21" s="2"/>
      <c r="D21" s="2"/>
      <c r="E21" s="2"/>
      <c r="F21" s="2"/>
      <c r="G21" s="2"/>
      <c r="H21" s="2"/>
      <c r="I21" s="2"/>
      <c r="K21" s="8">
        <f>SUM(K2:K20)</f>
        <v>37</v>
      </c>
      <c r="L21" s="8">
        <f>SUM(L2:L20)</f>
        <v>14.512972972972973</v>
      </c>
      <c r="M21" s="19">
        <f>SUM(M2:M20)</f>
        <v>-5.0905420014608849</v>
      </c>
      <c r="N21" s="45">
        <f>SUM(N2:N20)</f>
        <v>18.903044498845066</v>
      </c>
      <c r="Q21" s="2"/>
      <c r="R21" s="2"/>
      <c r="S21" s="2"/>
      <c r="T21" s="2"/>
      <c r="U21" s="2"/>
      <c r="V21" s="2"/>
      <c r="W21" s="2"/>
    </row>
    <row r="22" spans="1:23" x14ac:dyDescent="0.3">
      <c r="A22" s="1">
        <v>6.9</v>
      </c>
      <c r="B22" s="2"/>
      <c r="C22" s="2"/>
      <c r="D22" s="2"/>
      <c r="E22" s="2"/>
      <c r="F22" s="2"/>
      <c r="G22" s="2"/>
      <c r="H22" s="2"/>
      <c r="I22" s="2"/>
      <c r="K22" s="2"/>
      <c r="L22" s="2"/>
      <c r="Q22" s="2"/>
      <c r="R22" s="2"/>
      <c r="S22" s="2"/>
      <c r="T22" s="2"/>
      <c r="U22" s="2"/>
      <c r="V22" s="2"/>
      <c r="W22" s="2"/>
    </row>
    <row r="23" spans="1:23" x14ac:dyDescent="0.3">
      <c r="A23" s="1">
        <v>6.9</v>
      </c>
      <c r="B23" s="2"/>
      <c r="C23" s="2"/>
      <c r="D23" s="2"/>
      <c r="E23" s="2"/>
      <c r="F23" s="2"/>
      <c r="G23" s="2"/>
      <c r="H23" s="2"/>
      <c r="I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3">
      <c r="A24" s="1">
        <v>7</v>
      </c>
      <c r="B24" s="2"/>
      <c r="C24" s="2"/>
      <c r="D24" s="2"/>
      <c r="E24" s="2"/>
      <c r="F24" s="2"/>
      <c r="G24" s="2"/>
      <c r="H24" s="2"/>
      <c r="I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3">
      <c r="A25" s="1">
        <v>7</v>
      </c>
      <c r="B25" s="2"/>
      <c r="C25" s="2"/>
      <c r="D25" s="2"/>
      <c r="E25" s="2"/>
      <c r="F25" s="2"/>
      <c r="G25" s="2"/>
      <c r="H25" s="2"/>
      <c r="I25" s="2"/>
      <c r="J25" s="1">
        <f>COUNT(J2:J20)</f>
        <v>19</v>
      </c>
      <c r="K25" s="2"/>
      <c r="L25" s="2"/>
      <c r="Q25" s="2"/>
      <c r="R25" s="2"/>
      <c r="S25" s="2"/>
      <c r="T25" s="2"/>
      <c r="U25" s="2"/>
      <c r="V25" s="2"/>
      <c r="W25" s="2"/>
    </row>
    <row r="26" spans="1:23" x14ac:dyDescent="0.3">
      <c r="A26" s="1">
        <v>7</v>
      </c>
      <c r="B26" s="2"/>
      <c r="C26" s="2"/>
      <c r="D26" s="2"/>
      <c r="E26" s="2"/>
      <c r="F26" s="2"/>
      <c r="G26" s="2"/>
      <c r="H26" s="2"/>
      <c r="I26" s="2"/>
      <c r="K26" s="2"/>
      <c r="L26" s="2"/>
      <c r="Q26" s="2"/>
      <c r="R26" s="2"/>
      <c r="S26" s="2"/>
      <c r="T26" s="2"/>
      <c r="U26" s="2"/>
      <c r="V26" s="2"/>
      <c r="W26" s="2"/>
    </row>
    <row r="27" spans="1:23" x14ac:dyDescent="0.3">
      <c r="A27" s="1">
        <v>7</v>
      </c>
      <c r="B27" s="2"/>
      <c r="C27" s="2"/>
      <c r="D27" s="2"/>
      <c r="E27" s="2"/>
      <c r="F27" s="2"/>
      <c r="G27" s="2"/>
      <c r="H27" s="2"/>
      <c r="I27" s="2"/>
      <c r="K27" s="2"/>
      <c r="L27" s="2"/>
      <c r="Q27" s="2"/>
      <c r="R27" s="2"/>
      <c r="S27" s="2"/>
      <c r="T27" s="2"/>
      <c r="U27" s="2"/>
      <c r="V27" s="2"/>
      <c r="W27" s="2"/>
    </row>
    <row r="28" spans="1:23" x14ac:dyDescent="0.3">
      <c r="A28" s="1">
        <v>7.1</v>
      </c>
      <c r="B28" s="2"/>
      <c r="C28" s="8"/>
      <c r="D28" s="8"/>
      <c r="E28" s="8"/>
      <c r="F28" s="8"/>
      <c r="G28" s="8"/>
      <c r="H28" s="8"/>
      <c r="I28" s="8"/>
      <c r="K28" s="8"/>
      <c r="L28" s="8"/>
      <c r="Q28" s="8"/>
      <c r="R28" s="8"/>
      <c r="S28" s="8"/>
      <c r="T28" s="8"/>
      <c r="U28" s="8"/>
      <c r="V28" s="2"/>
      <c r="W28" s="2"/>
    </row>
    <row r="29" spans="1:23" x14ac:dyDescent="0.3">
      <c r="A29" s="1">
        <v>7.2</v>
      </c>
      <c r="B29" s="2"/>
      <c r="C29" s="2"/>
      <c r="D29" s="2"/>
      <c r="E29" s="2"/>
      <c r="F29" s="2"/>
      <c r="G29" s="2"/>
      <c r="H29" s="2"/>
      <c r="I29" s="2"/>
      <c r="K29" s="2"/>
      <c r="L29" s="2"/>
      <c r="Q29" s="2"/>
      <c r="R29" s="2"/>
      <c r="S29" s="2"/>
      <c r="T29" s="2"/>
      <c r="U29" s="2"/>
      <c r="V29" s="2"/>
      <c r="W29" s="2"/>
    </row>
    <row r="30" spans="1:23" x14ac:dyDescent="0.3">
      <c r="A30" s="1">
        <v>7.2</v>
      </c>
      <c r="B30" s="2"/>
      <c r="C30" s="2"/>
      <c r="D30" s="2"/>
      <c r="E30" s="2"/>
      <c r="F30" s="2"/>
      <c r="G30" s="2"/>
      <c r="H30" s="2"/>
      <c r="I30" s="2"/>
      <c r="K30" s="2"/>
      <c r="L30" s="2"/>
      <c r="M30" s="38" t="s">
        <v>15</v>
      </c>
      <c r="N30" s="38"/>
      <c r="O30" s="38"/>
      <c r="P30" s="2">
        <f>A38/37</f>
        <v>6.6729729729729721</v>
      </c>
      <c r="S30" s="2"/>
      <c r="T30" s="2"/>
      <c r="U30" s="2"/>
      <c r="V30" s="2"/>
      <c r="W30" s="2"/>
    </row>
    <row r="31" spans="1:23" x14ac:dyDescent="0.3">
      <c r="A31" s="1">
        <v>7.2</v>
      </c>
      <c r="B31" s="2"/>
      <c r="C31" s="2"/>
      <c r="D31" s="2"/>
      <c r="E31" s="2"/>
      <c r="F31" s="2"/>
      <c r="G31" s="2"/>
      <c r="H31" s="2"/>
      <c r="I31" s="2"/>
      <c r="K31" s="2"/>
      <c r="L31" s="2"/>
      <c r="M31" s="38" t="s">
        <v>10</v>
      </c>
      <c r="N31" s="38"/>
      <c r="O31" s="38"/>
      <c r="P31" s="18">
        <f>AVERAGE(A1:A37)</f>
        <v>6.6729729729729721</v>
      </c>
      <c r="Q31" s="2"/>
      <c r="R31" s="2"/>
      <c r="S31" s="2"/>
      <c r="T31" s="2"/>
      <c r="U31" s="2"/>
      <c r="V31" s="2"/>
      <c r="W31" s="2"/>
    </row>
    <row r="32" spans="1:23" ht="18" x14ac:dyDescent="0.3">
      <c r="A32" s="1">
        <v>7.3</v>
      </c>
      <c r="B32" s="2"/>
      <c r="C32" s="2"/>
      <c r="D32" s="2"/>
      <c r="E32" s="2"/>
      <c r="F32" s="2"/>
      <c r="G32" s="2"/>
      <c r="H32" s="2"/>
      <c r="I32" s="2"/>
      <c r="K32" s="2"/>
      <c r="L32" s="2"/>
      <c r="M32" s="39" t="s">
        <v>16</v>
      </c>
      <c r="N32" s="39"/>
      <c r="O32" s="39"/>
      <c r="P32">
        <f>L21/37</f>
        <v>0.39224251278305333</v>
      </c>
      <c r="Q32" s="2"/>
      <c r="R32" s="2"/>
      <c r="S32" s="2"/>
      <c r="T32" s="2"/>
      <c r="U32" s="2"/>
      <c r="V32" s="2"/>
      <c r="W32" s="2"/>
    </row>
    <row r="33" spans="1:23" x14ac:dyDescent="0.3">
      <c r="A33" s="1">
        <v>7.3</v>
      </c>
      <c r="B33" s="2"/>
      <c r="C33" s="2"/>
      <c r="D33" s="2"/>
      <c r="E33" s="2"/>
      <c r="F33" s="2"/>
      <c r="G33" s="2"/>
      <c r="H33" s="2"/>
      <c r="I33" s="2"/>
      <c r="K33" s="2"/>
      <c r="L33" s="2"/>
      <c r="M33" s="39" t="s">
        <v>12</v>
      </c>
      <c r="N33" s="39"/>
      <c r="O33" s="39"/>
      <c r="P33">
        <f>_xlfn.VAR.P(A1:A37)</f>
        <v>0.39224251278305328</v>
      </c>
      <c r="Q33" s="2"/>
      <c r="R33" s="2"/>
      <c r="S33" s="2"/>
      <c r="T33" s="2"/>
      <c r="U33" s="2"/>
      <c r="V33" s="2"/>
      <c r="W33" s="2"/>
    </row>
    <row r="34" spans="1:23" x14ac:dyDescent="0.3">
      <c r="A34" s="1">
        <v>7.5</v>
      </c>
      <c r="B34" s="2"/>
      <c r="C34" s="2"/>
      <c r="D34" s="2"/>
      <c r="E34" s="2"/>
      <c r="F34" s="2"/>
      <c r="G34" s="2"/>
      <c r="H34" s="2"/>
      <c r="I34" s="2"/>
      <c r="K34" s="2"/>
      <c r="L34" s="2"/>
      <c r="M34" s="39" t="s">
        <v>11</v>
      </c>
      <c r="N34" s="39"/>
      <c r="O34" s="39"/>
      <c r="P34">
        <f>L21/36</f>
        <v>0.40313813813813815</v>
      </c>
      <c r="Q34" s="2"/>
      <c r="R34" s="2"/>
      <c r="S34" s="2"/>
      <c r="T34" s="2"/>
      <c r="U34" s="2"/>
      <c r="V34" s="2"/>
      <c r="W34" s="2"/>
    </row>
    <row r="35" spans="1:23" x14ac:dyDescent="0.3">
      <c r="A35" s="1">
        <v>7.6</v>
      </c>
      <c r="B35" s="2"/>
      <c r="C35" s="2"/>
      <c r="D35" s="2"/>
      <c r="E35" s="9"/>
      <c r="F35" s="9"/>
      <c r="G35" s="9"/>
      <c r="H35" s="9"/>
      <c r="I35" s="9"/>
      <c r="K35" s="2"/>
      <c r="L35" s="2"/>
      <c r="M35" s="39" t="s">
        <v>13</v>
      </c>
      <c r="N35" s="39"/>
      <c r="O35" s="39"/>
      <c r="P35" s="2">
        <f>_xlfn.VAR.S(A1:A37)</f>
        <v>0.40313813813813809</v>
      </c>
      <c r="Q35" s="2"/>
      <c r="R35" s="2"/>
      <c r="S35" s="2"/>
      <c r="T35" s="2"/>
      <c r="U35" s="2"/>
      <c r="V35" s="2"/>
      <c r="W35" s="2"/>
    </row>
    <row r="36" spans="1:23" ht="18" x14ac:dyDescent="0.3">
      <c r="A36" s="1">
        <v>7.7</v>
      </c>
      <c r="B36" s="2"/>
      <c r="C36" s="2"/>
      <c r="D36" s="8"/>
      <c r="E36" s="8"/>
      <c r="F36" s="8"/>
      <c r="G36" s="8"/>
      <c r="H36" s="8"/>
      <c r="I36" s="8"/>
      <c r="K36" s="8"/>
      <c r="L36" s="8"/>
      <c r="M36" s="39" t="s">
        <v>17</v>
      </c>
      <c r="N36" s="38"/>
      <c r="O36" s="38"/>
      <c r="P36" s="2">
        <f>POWER(P32,1/2)</f>
        <v>0.62629267342278028</v>
      </c>
      <c r="Q36" s="2"/>
      <c r="R36" s="2"/>
      <c r="S36" s="2"/>
      <c r="T36" s="2"/>
      <c r="U36" s="2"/>
      <c r="V36" s="2"/>
      <c r="W36" s="2"/>
    </row>
    <row r="37" spans="1:23" x14ac:dyDescent="0.3">
      <c r="A37" s="1">
        <v>7.8</v>
      </c>
      <c r="B37" s="2"/>
      <c r="C37" s="2"/>
      <c r="D37" s="2"/>
      <c r="E37" s="2"/>
      <c r="F37" s="2"/>
      <c r="G37" s="2"/>
      <c r="H37" s="2"/>
      <c r="I37" s="2"/>
      <c r="K37" s="2"/>
      <c r="L37" s="2"/>
      <c r="M37" s="38" t="s">
        <v>14</v>
      </c>
      <c r="N37" s="38"/>
      <c r="O37" s="38"/>
      <c r="P37" s="2">
        <f>_xlfn.STDEV.P(A1:A37)</f>
        <v>0.62629267342278028</v>
      </c>
      <c r="Q37" s="2"/>
      <c r="R37" s="2"/>
      <c r="S37" s="2"/>
      <c r="T37" s="2"/>
      <c r="U37" s="2"/>
      <c r="V37" s="2"/>
      <c r="W37" s="2"/>
    </row>
    <row r="38" spans="1:23" ht="18" x14ac:dyDescent="0.3">
      <c r="A38" s="8">
        <f>SUM(A1:A37)</f>
        <v>246.89999999999998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9" t="s">
        <v>18</v>
      </c>
      <c r="N38" s="39"/>
      <c r="O38" s="39"/>
      <c r="P38" s="2">
        <f>P36/P30</f>
        <v>9.3855119143956556E-2</v>
      </c>
      <c r="Q38" s="2"/>
      <c r="R38" s="2"/>
      <c r="S38" s="2"/>
      <c r="T38" s="2"/>
      <c r="U38" s="2"/>
      <c r="V38" s="2"/>
      <c r="W38" s="2"/>
    </row>
    <row r="39" spans="1:23" ht="18" x14ac:dyDescent="0.35">
      <c r="A39" s="8">
        <f>MAX(A1:A37)</f>
        <v>7.8</v>
      </c>
      <c r="B39" s="2" t="s">
        <v>3</v>
      </c>
      <c r="C39" s="2" t="s">
        <v>4</v>
      </c>
      <c r="D39" s="10" t="s">
        <v>5</v>
      </c>
      <c r="E39" s="3"/>
      <c r="F39" s="3" t="s">
        <v>2</v>
      </c>
      <c r="G39" s="3" t="s">
        <v>0</v>
      </c>
      <c r="H39" s="5" t="s">
        <v>1</v>
      </c>
      <c r="I39" s="1"/>
      <c r="K39" s="1"/>
      <c r="L39" s="1"/>
      <c r="M39" s="40" t="s">
        <v>20</v>
      </c>
      <c r="N39" s="40"/>
      <c r="O39" s="40"/>
      <c r="P39">
        <f>M21/37</f>
        <v>-0.13758221625569958</v>
      </c>
      <c r="Q39" s="1"/>
      <c r="R39" s="1"/>
      <c r="S39" s="1"/>
      <c r="T39" s="1"/>
      <c r="U39" s="1"/>
      <c r="V39" s="1"/>
      <c r="W39" s="2"/>
    </row>
    <row r="40" spans="1:23" ht="18" x14ac:dyDescent="0.35">
      <c r="A40" s="8">
        <f>MIN(A1:A37)</f>
        <v>5</v>
      </c>
      <c r="B40" s="2" t="s">
        <v>6</v>
      </c>
      <c r="C40" s="2">
        <f>F40*G40</f>
        <v>10.466666666666667</v>
      </c>
      <c r="D40" s="11">
        <f>A1</f>
        <v>5</v>
      </c>
      <c r="E40" s="9">
        <f>D40+$A$43</f>
        <v>5.4666666666666668</v>
      </c>
      <c r="F40" s="2">
        <f>(D40+E40)/2</f>
        <v>5.2333333333333334</v>
      </c>
      <c r="G40" s="2">
        <v>2</v>
      </c>
      <c r="H40" s="6">
        <f>G40/37</f>
        <v>5.4054054054054057E-2</v>
      </c>
      <c r="I40" s="2">
        <f>POWER(F40-$P$30,2)*G40</f>
        <v>4.1451245840434972</v>
      </c>
      <c r="J40" s="2">
        <f>POWER(F40-$P$30,3)*G40</f>
        <v>-5.9674856624337878</v>
      </c>
      <c r="K40" s="2">
        <f>POWER(F40-$P$30,4)*G40</f>
        <v>8.5910289086208884</v>
      </c>
      <c r="M40" s="37" t="s">
        <v>19</v>
      </c>
      <c r="N40" s="37"/>
      <c r="O40" s="37"/>
      <c r="P40">
        <f>P39/POWER(P36, 3)</f>
        <v>-0.56005452101780939</v>
      </c>
      <c r="Q40" s="2"/>
      <c r="R40" s="2"/>
      <c r="S40" s="2"/>
      <c r="T40" s="2"/>
      <c r="U40" s="2"/>
      <c r="V40" s="2"/>
      <c r="W40" s="2"/>
    </row>
    <row r="41" spans="1:23" ht="18" x14ac:dyDescent="0.35">
      <c r="A41" s="8">
        <f>A39-A40</f>
        <v>2.8</v>
      </c>
      <c r="B41" s="2" t="s">
        <v>7</v>
      </c>
      <c r="C41" s="2">
        <f t="shared" ref="C41:C45" si="3">F41*G41</f>
        <v>11.4</v>
      </c>
      <c r="D41" s="11">
        <f>E40</f>
        <v>5.4666666666666668</v>
      </c>
      <c r="E41" s="9">
        <f t="shared" ref="E41:E45" si="4">D41+$A$43</f>
        <v>5.9333333333333336</v>
      </c>
      <c r="F41" s="2">
        <f t="shared" ref="F41:F45" si="5">(D41+E41)/2</f>
        <v>5.7</v>
      </c>
      <c r="G41" s="2">
        <v>2</v>
      </c>
      <c r="H41" s="6">
        <f t="shared" ref="H41:H45" si="6">G41/37</f>
        <v>5.4054054054054057E-2</v>
      </c>
      <c r="I41" s="2">
        <f>POWER(F41-$P$30,2)*G41</f>
        <v>1.8933528122717271</v>
      </c>
      <c r="J41" s="2">
        <f>POWER(F41-$P$30,3)*G41</f>
        <v>-1.8421811146427596</v>
      </c>
      <c r="K41" s="2">
        <f>POWER(F41-$P$30,4)*G41</f>
        <v>1.792392435868629</v>
      </c>
      <c r="L41" s="2"/>
      <c r="M41" s="40" t="s">
        <v>21</v>
      </c>
      <c r="N41" s="40"/>
      <c r="O41" s="40"/>
      <c r="P41" s="2">
        <f>N21/37</f>
        <v>0.51089309456338017</v>
      </c>
      <c r="Q41" s="2"/>
      <c r="R41" s="2"/>
      <c r="S41" s="2"/>
      <c r="T41" s="2"/>
      <c r="U41" s="2"/>
      <c r="V41" s="2"/>
      <c r="W41" s="2"/>
    </row>
    <row r="42" spans="1:23" ht="18" x14ac:dyDescent="0.3">
      <c r="A42" s="2">
        <f>INT(1+(3.322*LOG10(37)))</f>
        <v>6</v>
      </c>
      <c r="B42" s="2" t="s">
        <v>8</v>
      </c>
      <c r="C42" s="2">
        <f t="shared" si="3"/>
        <v>43.166666666666671</v>
      </c>
      <c r="D42" s="11">
        <f t="shared" ref="D42:D45" si="7">E41</f>
        <v>5.9333333333333336</v>
      </c>
      <c r="E42" s="9">
        <f t="shared" si="4"/>
        <v>6.4</v>
      </c>
      <c r="F42" s="2">
        <f t="shared" si="5"/>
        <v>6.166666666666667</v>
      </c>
      <c r="G42" s="2">
        <v>7</v>
      </c>
      <c r="H42" s="6">
        <f t="shared" si="6"/>
        <v>0.1891891891891892</v>
      </c>
      <c r="I42" s="2">
        <f>POWER(F42-$P$30,2)*G42</f>
        <v>1.7944225306387387</v>
      </c>
      <c r="J42" s="2">
        <f>POWER(F42-$P$30,3)*G42</f>
        <v>-0.90852744344051239</v>
      </c>
      <c r="K42" s="2">
        <f>POWER(F42-$P$30,4)*G42</f>
        <v>0.45999317406627643</v>
      </c>
      <c r="L42" s="2"/>
      <c r="M42" s="39" t="s">
        <v>22</v>
      </c>
      <c r="N42" s="39"/>
      <c r="O42" s="39"/>
      <c r="P42">
        <f>P41/POWER(P36, 4) - 3</f>
        <v>0.32063168662503649</v>
      </c>
      <c r="Q42" s="2"/>
      <c r="R42" s="2"/>
      <c r="S42" s="2"/>
      <c r="T42" s="2"/>
      <c r="U42" s="2"/>
      <c r="V42" s="2"/>
      <c r="W42" s="2"/>
    </row>
    <row r="43" spans="1:23" x14ac:dyDescent="0.3">
      <c r="A43" s="2">
        <f>A41/A42</f>
        <v>0.46666666666666662</v>
      </c>
      <c r="B43" s="2" t="s">
        <v>9</v>
      </c>
      <c r="C43" s="2">
        <f t="shared" si="3"/>
        <v>59.7</v>
      </c>
      <c r="D43" s="11">
        <f t="shared" si="7"/>
        <v>6.4</v>
      </c>
      <c r="E43" s="9">
        <f t="shared" si="4"/>
        <v>6.8666666666666671</v>
      </c>
      <c r="F43" s="2">
        <f t="shared" si="5"/>
        <v>6.6333333333333337</v>
      </c>
      <c r="G43" s="2">
        <v>9</v>
      </c>
      <c r="H43" s="6">
        <f t="shared" si="6"/>
        <v>0.24324324324324326</v>
      </c>
      <c r="I43" s="2">
        <f>POWER(F43-$P$30,2)*G43</f>
        <v>1.414170927684349E-2</v>
      </c>
      <c r="J43" s="2">
        <f>POWER(F43-$P$30,3)*G43</f>
        <v>-5.6057225962260647E-4</v>
      </c>
      <c r="K43" s="2">
        <f>POWER(F43-$P$30,4)*G43</f>
        <v>2.2220882363417911E-5</v>
      </c>
      <c r="L43" s="2"/>
      <c r="M43" s="37" t="s">
        <v>23</v>
      </c>
      <c r="N43" s="37"/>
      <c r="O43" s="37"/>
      <c r="P43" s="19">
        <f>6.6</f>
        <v>6.6</v>
      </c>
      <c r="Q43" s="2"/>
      <c r="R43" s="2"/>
      <c r="S43" s="2"/>
      <c r="T43" s="2"/>
      <c r="U43" s="2"/>
      <c r="V43" s="2"/>
      <c r="W43" s="2"/>
    </row>
    <row r="44" spans="1:23" x14ac:dyDescent="0.3">
      <c r="A44" s="2"/>
      <c r="B44" s="2"/>
      <c r="C44" s="2">
        <f t="shared" si="3"/>
        <v>92.300000000000011</v>
      </c>
      <c r="D44" s="11">
        <f t="shared" si="7"/>
        <v>6.8666666666666671</v>
      </c>
      <c r="E44" s="9">
        <f t="shared" si="4"/>
        <v>7.3333333333333339</v>
      </c>
      <c r="F44" s="2">
        <f t="shared" si="5"/>
        <v>7.1000000000000005</v>
      </c>
      <c r="G44" s="2">
        <v>13</v>
      </c>
      <c r="H44" s="6">
        <f t="shared" si="6"/>
        <v>0.35135135135135137</v>
      </c>
      <c r="I44" s="2">
        <f>POWER(F44-$P$30,2)*G44</f>
        <v>2.3705770635500523</v>
      </c>
      <c r="J44" s="2">
        <f>POWER(F44-$P$30,3)*G44</f>
        <v>1.0123004757862417</v>
      </c>
      <c r="K44" s="2">
        <f>POWER(F44-$P$30,4)*G44</f>
        <v>0.43227966263304518</v>
      </c>
      <c r="L44" s="2"/>
      <c r="M44" s="37" t="s">
        <v>24</v>
      </c>
      <c r="N44" s="37"/>
      <c r="O44" s="37"/>
      <c r="P44" s="19">
        <f>MEDIAN(A1:A37)</f>
        <v>6.6</v>
      </c>
      <c r="Q44" s="2"/>
      <c r="R44" s="2"/>
      <c r="S44" s="2"/>
      <c r="T44" s="2"/>
      <c r="U44" s="2"/>
      <c r="V44" s="2"/>
      <c r="W44" s="2"/>
    </row>
    <row r="45" spans="1:23" x14ac:dyDescent="0.3">
      <c r="A45" s="2"/>
      <c r="B45" s="2"/>
      <c r="C45" s="2">
        <f t="shared" si="3"/>
        <v>30.266666666666669</v>
      </c>
      <c r="D45" s="12">
        <f t="shared" si="7"/>
        <v>7.3333333333333339</v>
      </c>
      <c r="E45" s="13">
        <f t="shared" si="4"/>
        <v>7.8000000000000007</v>
      </c>
      <c r="F45" s="4">
        <f t="shared" si="5"/>
        <v>7.5666666666666673</v>
      </c>
      <c r="G45" s="4">
        <v>4</v>
      </c>
      <c r="H45" s="7">
        <f t="shared" si="6"/>
        <v>0.10810810810810811</v>
      </c>
      <c r="I45" s="2">
        <f>POWER(F45-$P$30,2)*G45</f>
        <v>3.1947536725915215</v>
      </c>
      <c r="J45" s="2">
        <f>POWER(F45-$P$30,3)*G45</f>
        <v>2.855131210099815</v>
      </c>
      <c r="K45" s="2">
        <f>POWER(F45-$P$30,4)*G45</f>
        <v>2.5516127571342535</v>
      </c>
      <c r="L45" s="2"/>
      <c r="M45" s="37" t="s">
        <v>25</v>
      </c>
      <c r="N45" s="37"/>
      <c r="O45" s="37"/>
      <c r="P45">
        <v>6.3</v>
      </c>
      <c r="Q45" s="2"/>
      <c r="R45" s="2"/>
      <c r="S45" s="2"/>
      <c r="T45" s="2"/>
      <c r="U45" s="2"/>
      <c r="V45" s="2"/>
      <c r="W45" s="2"/>
    </row>
    <row r="46" spans="1:23" x14ac:dyDescent="0.3">
      <c r="A46" s="2"/>
      <c r="B46" s="2"/>
      <c r="C46" s="8">
        <f>SUM(C40:C45)</f>
        <v>247.30000000000004</v>
      </c>
      <c r="D46" s="8"/>
      <c r="E46" s="8"/>
      <c r="F46" s="2">
        <f t="shared" ref="F46:K46" si="8">SUM(F40:F45)</f>
        <v>38.400000000000006</v>
      </c>
      <c r="G46" s="2">
        <f t="shared" si="8"/>
        <v>37</v>
      </c>
      <c r="H46" s="2">
        <f t="shared" si="8"/>
        <v>1</v>
      </c>
      <c r="I46" s="2">
        <f t="shared" si="8"/>
        <v>13.412372372372381</v>
      </c>
      <c r="J46">
        <f t="shared" si="8"/>
        <v>-4.8513231068906251</v>
      </c>
      <c r="K46">
        <f t="shared" si="8"/>
        <v>13.827329159205455</v>
      </c>
      <c r="L46" s="2"/>
      <c r="Q46" s="14"/>
      <c r="R46" s="2"/>
      <c r="S46" s="2"/>
      <c r="T46" s="2"/>
      <c r="U46" s="2"/>
      <c r="V46" s="2"/>
      <c r="W46" s="2"/>
    </row>
    <row r="47" spans="1:23" x14ac:dyDescent="0.3">
      <c r="A47" s="2"/>
      <c r="B47" s="2"/>
      <c r="C47" s="2"/>
      <c r="D47" s="8"/>
      <c r="E47" s="8"/>
      <c r="F47" s="2"/>
      <c r="G47" s="2"/>
      <c r="H47" s="2"/>
      <c r="I47" s="2"/>
      <c r="J47" s="2"/>
      <c r="K47" s="2"/>
      <c r="L47" s="2"/>
      <c r="Q47" s="2"/>
      <c r="R47" s="2"/>
      <c r="S47" s="2"/>
      <c r="T47" s="2"/>
      <c r="U47" s="2"/>
      <c r="V47" s="2"/>
      <c r="W47" s="2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Q48" s="2"/>
      <c r="R48" s="2"/>
      <c r="S48" s="2"/>
      <c r="T48" s="2"/>
      <c r="U48" s="2"/>
      <c r="V48" s="2"/>
      <c r="W48" s="2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Q49" s="2"/>
      <c r="R49" s="2"/>
      <c r="S49" s="2"/>
      <c r="T49" s="2"/>
      <c r="U49" s="2"/>
      <c r="V49" s="2"/>
      <c r="W49" s="2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Q50" s="2"/>
      <c r="R50" s="2"/>
      <c r="S50" s="2"/>
      <c r="T50" s="2"/>
      <c r="U50" s="2"/>
      <c r="V50" s="2"/>
      <c r="W50" s="2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Q51" s="2"/>
      <c r="R51" s="2"/>
      <c r="S51" s="2"/>
      <c r="T51" s="2"/>
      <c r="U51" s="2"/>
      <c r="V51" s="2"/>
      <c r="W51" s="2"/>
    </row>
  </sheetData>
  <mergeCells count="16">
    <mergeCell ref="M44:O44"/>
    <mergeCell ref="M45:O45"/>
    <mergeCell ref="M30:O30"/>
    <mergeCell ref="M31:O31"/>
    <mergeCell ref="M32:O32"/>
    <mergeCell ref="M33:O33"/>
    <mergeCell ref="M43:O43"/>
    <mergeCell ref="M39:O39"/>
    <mergeCell ref="M41:O41"/>
    <mergeCell ref="M42:O42"/>
    <mergeCell ref="M34:O34"/>
    <mergeCell ref="M35:O35"/>
    <mergeCell ref="M36:O36"/>
    <mergeCell ref="M37:O37"/>
    <mergeCell ref="M38:O38"/>
    <mergeCell ref="M40:O40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F8E6-4648-4058-A4BA-417816F9091F}">
  <dimension ref="A1:V47"/>
  <sheetViews>
    <sheetView zoomScale="70" zoomScaleNormal="70" workbookViewId="0">
      <selection activeCell="K2" sqref="K2:K19"/>
    </sheetView>
  </sheetViews>
  <sheetFormatPr defaultColWidth="8" defaultRowHeight="16.5" x14ac:dyDescent="0.3"/>
  <cols>
    <col min="1" max="1" width="8.125" style="2" bestFit="1" customWidth="1"/>
    <col min="2" max="2" width="8" style="2"/>
    <col min="3" max="3" width="8.125" style="2" bestFit="1" customWidth="1"/>
    <col min="4" max="4" width="9.25" style="2" bestFit="1" customWidth="1"/>
    <col min="5" max="9" width="8.125" style="2" bestFit="1" customWidth="1"/>
    <col min="10" max="10" width="8.5" style="2" bestFit="1" customWidth="1"/>
    <col min="11" max="21" width="8.125" style="2" bestFit="1" customWidth="1"/>
    <col min="22" max="16384" width="8" style="2"/>
  </cols>
  <sheetData>
    <row r="1" spans="1:14" x14ac:dyDescent="0.3">
      <c r="A1" s="1">
        <v>5.6</v>
      </c>
      <c r="C1" s="1">
        <v>5.6</v>
      </c>
      <c r="D1" s="1">
        <v>5.9</v>
      </c>
      <c r="E1" s="1">
        <v>6.3</v>
      </c>
      <c r="F1" s="1">
        <v>6.6</v>
      </c>
      <c r="G1" s="1">
        <v>6.9</v>
      </c>
      <c r="H1" s="1">
        <v>7.3</v>
      </c>
      <c r="J1" t="s">
        <v>2</v>
      </c>
      <c r="K1" t="s">
        <v>0</v>
      </c>
      <c r="L1" s="1"/>
      <c r="M1" s="1"/>
    </row>
    <row r="2" spans="1:14" x14ac:dyDescent="0.3">
      <c r="A2" s="1">
        <v>5.6</v>
      </c>
      <c r="C2" s="1">
        <v>5.6</v>
      </c>
      <c r="D2" s="1">
        <v>5.9</v>
      </c>
      <c r="E2" s="1">
        <v>6.3</v>
      </c>
      <c r="F2" s="1">
        <v>6.6</v>
      </c>
      <c r="G2" s="1">
        <v>6.9</v>
      </c>
      <c r="H2" s="1">
        <v>7.4</v>
      </c>
      <c r="J2" s="1">
        <v>5.6</v>
      </c>
      <c r="K2" s="1">
        <v>2</v>
      </c>
      <c r="L2" s="1">
        <f>POWER(J2-$P$30,2)*K2</f>
        <v>1.9463111760409071</v>
      </c>
      <c r="M2" s="1">
        <f>POWER(J2-$P$30,3)*K2</f>
        <v>-1.9200096736619765</v>
      </c>
      <c r="N2" s="2">
        <f>POWER(J2-$P$30,4)*K2</f>
        <v>1.8940635969908695</v>
      </c>
    </row>
    <row r="3" spans="1:14" x14ac:dyDescent="0.3">
      <c r="A3" s="1">
        <v>5.8</v>
      </c>
      <c r="C3" s="1">
        <v>5.8</v>
      </c>
      <c r="D3" s="1">
        <v>6</v>
      </c>
      <c r="E3" s="1">
        <v>6.3</v>
      </c>
      <c r="F3" s="1">
        <v>6.6</v>
      </c>
      <c r="G3" s="1">
        <v>7</v>
      </c>
      <c r="H3" s="1">
        <v>7.6</v>
      </c>
      <c r="J3" s="1">
        <v>5.8</v>
      </c>
      <c r="K3" s="1">
        <v>2</v>
      </c>
      <c r="L3" s="1">
        <f t="shared" ref="L3:L19" si="0">POWER(J3-$P$30,2)*K3</f>
        <v>1.2371219868517171</v>
      </c>
      <c r="M3" s="1">
        <f t="shared" ref="M3:M19" si="1">POWER(J3-$P$30,3)*K3</f>
        <v>-0.97297972479418859</v>
      </c>
      <c r="N3" s="2">
        <f t="shared" ref="N3:N19" si="2">POWER(J3-$P$30,4)*K3</f>
        <v>0.76523540517597011</v>
      </c>
    </row>
    <row r="4" spans="1:14" x14ac:dyDescent="0.3">
      <c r="A4" s="1">
        <v>5.8</v>
      </c>
      <c r="C4" s="1">
        <v>5.8</v>
      </c>
      <c r="D4" s="1">
        <v>6.2</v>
      </c>
      <c r="E4" s="1">
        <v>6.4</v>
      </c>
      <c r="F4" s="1">
        <v>6.7</v>
      </c>
      <c r="G4" s="1">
        <v>7</v>
      </c>
      <c r="H4" s="1">
        <v>7.6</v>
      </c>
      <c r="J4" s="1">
        <v>5.9</v>
      </c>
      <c r="K4" s="1">
        <v>2</v>
      </c>
      <c r="L4" s="1">
        <f t="shared" si="0"/>
        <v>0.94252739225712101</v>
      </c>
      <c r="M4" s="1">
        <f t="shared" si="1"/>
        <v>-0.64703231792786109</v>
      </c>
      <c r="N4" s="2">
        <f t="shared" si="2"/>
        <v>0.44417894257750445</v>
      </c>
    </row>
    <row r="5" spans="1:14" x14ac:dyDescent="0.3">
      <c r="A5" s="1">
        <v>5.9</v>
      </c>
      <c r="D5" s="1">
        <v>6.2</v>
      </c>
      <c r="E5" s="1">
        <v>6.5</v>
      </c>
      <c r="F5" s="1">
        <v>6.7</v>
      </c>
      <c r="G5" s="1">
        <v>7.1</v>
      </c>
      <c r="J5" s="1">
        <v>6</v>
      </c>
      <c r="K5" s="1">
        <v>1</v>
      </c>
      <c r="L5" s="1">
        <f t="shared" si="0"/>
        <v>0.34396639883126368</v>
      </c>
      <c r="M5" s="1">
        <f t="shared" si="1"/>
        <v>-0.20173164471995736</v>
      </c>
      <c r="N5" s="2">
        <f t="shared" si="2"/>
        <v>0.11831288352494795</v>
      </c>
    </row>
    <row r="6" spans="1:14" x14ac:dyDescent="0.3">
      <c r="A6" s="1">
        <v>5.9</v>
      </c>
      <c r="D6" s="1">
        <v>6.2</v>
      </c>
      <c r="E6" s="1">
        <v>6.5</v>
      </c>
      <c r="F6" s="1">
        <v>6.7</v>
      </c>
      <c r="G6" s="1">
        <v>7.1</v>
      </c>
      <c r="J6" s="1">
        <v>6.2</v>
      </c>
      <c r="K6" s="1">
        <v>3</v>
      </c>
      <c r="L6" s="1">
        <f t="shared" si="0"/>
        <v>0.44811541271000688</v>
      </c>
      <c r="M6" s="1">
        <f t="shared" si="1"/>
        <v>-0.1731905513987323</v>
      </c>
      <c r="N6" s="2">
        <f t="shared" si="2"/>
        <v>6.6935807702753258E-2</v>
      </c>
    </row>
    <row r="7" spans="1:14" x14ac:dyDescent="0.3">
      <c r="A7" s="1">
        <v>6</v>
      </c>
      <c r="E7" s="1">
        <v>6.5</v>
      </c>
      <c r="F7" s="1">
        <v>6.8</v>
      </c>
      <c r="G7" s="1">
        <v>7.1</v>
      </c>
      <c r="J7" s="1">
        <v>6.3</v>
      </c>
      <c r="K7" s="1">
        <v>3</v>
      </c>
      <c r="L7" s="1">
        <f t="shared" si="0"/>
        <v>0.24622352081811572</v>
      </c>
      <c r="M7" s="1">
        <f t="shared" si="1"/>
        <v>-7.0539711369514285E-2</v>
      </c>
      <c r="N7" s="2">
        <f t="shared" si="2"/>
        <v>2.0208674068023021E-2</v>
      </c>
    </row>
    <row r="8" spans="1:14" x14ac:dyDescent="0.3">
      <c r="A8" s="1">
        <v>6.2</v>
      </c>
      <c r="F8" s="1">
        <v>6.8</v>
      </c>
      <c r="G8" s="1">
        <v>7.2</v>
      </c>
      <c r="J8" s="1">
        <v>6.4</v>
      </c>
      <c r="K8" s="1">
        <v>1</v>
      </c>
      <c r="L8" s="1">
        <f t="shared" si="0"/>
        <v>3.4777209642074376E-2</v>
      </c>
      <c r="M8" s="1">
        <f t="shared" si="1"/>
        <v>-6.4854796359543982E-3</v>
      </c>
      <c r="N8" s="2">
        <f t="shared" si="2"/>
        <v>1.2094543104887909E-3</v>
      </c>
    </row>
    <row r="9" spans="1:14" x14ac:dyDescent="0.3">
      <c r="A9" s="1">
        <v>6.2</v>
      </c>
      <c r="J9" s="1">
        <v>6.5</v>
      </c>
      <c r="K9" s="1">
        <v>3</v>
      </c>
      <c r="L9" s="1">
        <f t="shared" si="0"/>
        <v>2.2439737034331629E-2</v>
      </c>
      <c r="M9" s="1">
        <f t="shared" si="1"/>
        <v>-1.9407340137800331E-3</v>
      </c>
      <c r="N9" s="2">
        <f t="shared" si="2"/>
        <v>1.678472660566515E-4</v>
      </c>
    </row>
    <row r="10" spans="1:14" x14ac:dyDescent="0.3">
      <c r="A10" s="1">
        <v>6.2</v>
      </c>
      <c r="F10" s="1"/>
      <c r="J10" s="1">
        <v>6.6</v>
      </c>
      <c r="K10" s="1">
        <v>3</v>
      </c>
      <c r="L10" s="1">
        <f t="shared" si="0"/>
        <v>5.4784514243970785E-4</v>
      </c>
      <c r="M10" s="1">
        <f t="shared" si="1"/>
        <v>7.4033127356715303E-6</v>
      </c>
      <c r="N10" s="2">
        <f t="shared" si="2"/>
        <v>1.0004476669826126E-7</v>
      </c>
    </row>
    <row r="11" spans="1:14" x14ac:dyDescent="0.3">
      <c r="A11" s="1">
        <v>6.3</v>
      </c>
      <c r="F11" s="1"/>
      <c r="J11" s="1">
        <v>6.7</v>
      </c>
      <c r="K11" s="1">
        <v>3</v>
      </c>
      <c r="L11" s="1">
        <f t="shared" si="0"/>
        <v>3.8655953250547964E-2</v>
      </c>
      <c r="M11" s="1">
        <f t="shared" si="1"/>
        <v>4.3879730716838298E-3</v>
      </c>
      <c r="N11" s="2">
        <f t="shared" si="2"/>
        <v>4.9809424056951649E-4</v>
      </c>
    </row>
    <row r="12" spans="1:14" x14ac:dyDescent="0.3">
      <c r="A12" s="1">
        <v>6.3</v>
      </c>
      <c r="F12" s="1"/>
      <c r="J12" s="1">
        <v>6.8</v>
      </c>
      <c r="K12" s="1">
        <v>2</v>
      </c>
      <c r="L12" s="1">
        <f t="shared" si="0"/>
        <v>9.1176040905770486E-2</v>
      </c>
      <c r="M12" s="1">
        <f t="shared" si="1"/>
        <v>1.9467316842042871E-2</v>
      </c>
      <c r="N12" s="2">
        <f t="shared" si="2"/>
        <v>4.1565352176253668E-3</v>
      </c>
    </row>
    <row r="13" spans="1:14" x14ac:dyDescent="0.3">
      <c r="A13" s="1">
        <v>6.3</v>
      </c>
      <c r="F13" s="1"/>
      <c r="J13" s="1">
        <v>6.9</v>
      </c>
      <c r="K13" s="1">
        <v>2</v>
      </c>
      <c r="L13" s="1">
        <f t="shared" si="0"/>
        <v>0.19658144631117649</v>
      </c>
      <c r="M13" s="1">
        <f t="shared" si="1"/>
        <v>6.1630939924585133E-2</v>
      </c>
      <c r="N13" s="2">
        <f t="shared" si="2"/>
        <v>1.9322132516896982E-2</v>
      </c>
    </row>
    <row r="14" spans="1:14" x14ac:dyDescent="0.3">
      <c r="A14" s="1">
        <v>6.4</v>
      </c>
      <c r="F14" s="1"/>
      <c r="J14" s="1">
        <v>7</v>
      </c>
      <c r="K14" s="1">
        <v>2</v>
      </c>
      <c r="L14" s="1">
        <f t="shared" si="0"/>
        <v>0.34198685171658144</v>
      </c>
      <c r="M14" s="1">
        <f t="shared" si="1"/>
        <v>0.14141618462874855</v>
      </c>
      <c r="N14" s="2">
        <f t="shared" si="2"/>
        <v>5.8477503373509529E-2</v>
      </c>
    </row>
    <row r="15" spans="1:14" x14ac:dyDescent="0.3">
      <c r="A15" s="1">
        <v>6.5</v>
      </c>
      <c r="F15" s="1"/>
      <c r="J15" s="1">
        <v>7.1</v>
      </c>
      <c r="K15" s="1">
        <v>3</v>
      </c>
      <c r="L15" s="1">
        <f t="shared" si="0"/>
        <v>0.79108838568297912</v>
      </c>
      <c r="M15" s="1">
        <f t="shared" si="1"/>
        <v>0.40623457643179983</v>
      </c>
      <c r="N15" s="2">
        <f t="shared" si="2"/>
        <v>0.20860694465416732</v>
      </c>
    </row>
    <row r="16" spans="1:14" x14ac:dyDescent="0.3">
      <c r="A16" s="1">
        <v>6.5</v>
      </c>
      <c r="F16" s="1"/>
      <c r="J16" s="1">
        <v>7.2</v>
      </c>
      <c r="K16" s="1">
        <v>1</v>
      </c>
      <c r="L16" s="1">
        <f t="shared" si="0"/>
        <v>0.37639883126369633</v>
      </c>
      <c r="M16" s="1">
        <f t="shared" si="1"/>
        <v>0.23092576945097051</v>
      </c>
      <c r="N16" s="2">
        <f t="shared" si="2"/>
        <v>0.14167608017667654</v>
      </c>
    </row>
    <row r="17" spans="1:21" x14ac:dyDescent="0.3">
      <c r="A17" s="1">
        <v>6.5</v>
      </c>
      <c r="F17" s="1"/>
      <c r="J17" s="1">
        <v>7.3</v>
      </c>
      <c r="K17" s="1">
        <v>1</v>
      </c>
      <c r="L17" s="1">
        <f t="shared" si="0"/>
        <v>0.50910153396639857</v>
      </c>
      <c r="M17" s="1">
        <f t="shared" si="1"/>
        <v>0.36325082423548427</v>
      </c>
      <c r="N17" s="2">
        <f t="shared" si="2"/>
        <v>0.2591843718869401</v>
      </c>
    </row>
    <row r="18" spans="1:21" x14ac:dyDescent="0.3">
      <c r="A18" s="1">
        <v>6.6</v>
      </c>
      <c r="F18" s="1"/>
      <c r="J18" s="1">
        <v>7.4</v>
      </c>
      <c r="K18" s="1">
        <v>1</v>
      </c>
      <c r="L18" s="1">
        <f t="shared" si="0"/>
        <v>0.66180423666910215</v>
      </c>
      <c r="M18" s="1">
        <f t="shared" si="1"/>
        <v>0.53838668983081039</v>
      </c>
      <c r="N18" s="2">
        <f t="shared" si="2"/>
        <v>0.43798484767317297</v>
      </c>
    </row>
    <row r="19" spans="1:21" x14ac:dyDescent="0.3">
      <c r="A19" s="1">
        <v>6.6</v>
      </c>
      <c r="B19"/>
      <c r="J19" s="1">
        <v>7.6</v>
      </c>
      <c r="K19" s="1">
        <v>2</v>
      </c>
      <c r="L19" s="1">
        <f t="shared" si="0"/>
        <v>2.0544192841490125</v>
      </c>
      <c r="M19" s="1">
        <f t="shared" si="1"/>
        <v>2.0821817069077824</v>
      </c>
      <c r="N19" s="2">
        <f t="shared" si="2"/>
        <v>2.1103192975416705</v>
      </c>
    </row>
    <row r="20" spans="1:21" x14ac:dyDescent="0.3">
      <c r="A20" s="1">
        <v>6.6</v>
      </c>
      <c r="B20"/>
      <c r="J20" s="1"/>
      <c r="K20" s="1"/>
      <c r="L20" s="1"/>
      <c r="M20" s="1"/>
    </row>
    <row r="21" spans="1:21" x14ac:dyDescent="0.3">
      <c r="A21" s="1">
        <v>6.7</v>
      </c>
      <c r="B21"/>
      <c r="K21" s="8">
        <f>SUM(K2:K20)</f>
        <v>37</v>
      </c>
      <c r="L21" s="8">
        <f>SUM(L2:L20)</f>
        <v>10.283243243243241</v>
      </c>
      <c r="M21" s="19">
        <f>SUM(M2:M20)</f>
        <v>-0.14602045288532128</v>
      </c>
      <c r="N21" s="45">
        <f>SUM(N2:N20)</f>
        <v>6.5505385189426075</v>
      </c>
    </row>
    <row r="22" spans="1:21" x14ac:dyDescent="0.3">
      <c r="A22" s="1">
        <v>6.7</v>
      </c>
      <c r="B22"/>
    </row>
    <row r="23" spans="1:21" x14ac:dyDescent="0.3">
      <c r="A23" s="1">
        <v>6.7</v>
      </c>
      <c r="B23"/>
    </row>
    <row r="24" spans="1:21" x14ac:dyDescent="0.3">
      <c r="A24" s="1">
        <v>6.8</v>
      </c>
      <c r="B24"/>
    </row>
    <row r="25" spans="1:21" x14ac:dyDescent="0.3">
      <c r="A25" s="1">
        <v>6.8</v>
      </c>
      <c r="B25"/>
      <c r="J25" s="1">
        <f>COUNT(J2:J20)</f>
        <v>18</v>
      </c>
    </row>
    <row r="26" spans="1:21" x14ac:dyDescent="0.3">
      <c r="A26" s="1">
        <v>6.9</v>
      </c>
      <c r="B26"/>
    </row>
    <row r="27" spans="1:21" x14ac:dyDescent="0.3">
      <c r="A27" s="1">
        <v>6.9</v>
      </c>
      <c r="B27"/>
    </row>
    <row r="28" spans="1:21" x14ac:dyDescent="0.3">
      <c r="A28" s="1">
        <v>7</v>
      </c>
      <c r="B2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3">
      <c r="A29" s="1">
        <v>7</v>
      </c>
      <c r="B29"/>
    </row>
    <row r="30" spans="1:21" x14ac:dyDescent="0.3">
      <c r="A30" s="1">
        <v>7.1</v>
      </c>
      <c r="B30"/>
      <c r="M30" s="38" t="s">
        <v>15</v>
      </c>
      <c r="N30" s="38"/>
      <c r="O30" s="38"/>
      <c r="P30" s="2">
        <f>A38/37</f>
        <v>6.5864864864864865</v>
      </c>
    </row>
    <row r="31" spans="1:21" x14ac:dyDescent="0.3">
      <c r="A31" s="1">
        <v>7.1</v>
      </c>
      <c r="B31"/>
      <c r="M31" s="38" t="s">
        <v>10</v>
      </c>
      <c r="N31" s="38"/>
      <c r="O31" s="38"/>
      <c r="P31" s="18">
        <f>AVERAGE(A1:A37)</f>
        <v>6.5864864864864865</v>
      </c>
    </row>
    <row r="32" spans="1:21" ht="18" x14ac:dyDescent="0.3">
      <c r="A32" s="1">
        <v>7.1</v>
      </c>
      <c r="B32"/>
      <c r="M32" s="39" t="s">
        <v>16</v>
      </c>
      <c r="N32" s="39"/>
      <c r="O32" s="39"/>
      <c r="P32">
        <f>L21/37</f>
        <v>0.27792549306062814</v>
      </c>
    </row>
    <row r="33" spans="1:22" x14ac:dyDescent="0.3">
      <c r="A33" s="1">
        <v>7.2</v>
      </c>
      <c r="B33"/>
      <c r="M33" s="39" t="s">
        <v>12</v>
      </c>
      <c r="N33" s="39"/>
      <c r="O33" s="39"/>
      <c r="P33">
        <f>_xlfn.VAR.P(A1:A37)</f>
        <v>0.27792549306062825</v>
      </c>
    </row>
    <row r="34" spans="1:22" x14ac:dyDescent="0.3">
      <c r="A34" s="1">
        <v>7.3</v>
      </c>
      <c r="B34"/>
      <c r="M34" s="39" t="s">
        <v>11</v>
      </c>
      <c r="N34" s="39"/>
      <c r="O34" s="39"/>
      <c r="P34">
        <f>L21/36</f>
        <v>0.2856456456456456</v>
      </c>
    </row>
    <row r="35" spans="1:22" x14ac:dyDescent="0.3">
      <c r="A35" s="1">
        <v>7.4</v>
      </c>
      <c r="B35"/>
      <c r="E35" s="9"/>
      <c r="F35" s="9"/>
      <c r="G35" s="9"/>
      <c r="H35" s="9"/>
      <c r="I35" s="9"/>
      <c r="M35" s="39" t="s">
        <v>13</v>
      </c>
      <c r="N35" s="39"/>
      <c r="O35" s="39"/>
      <c r="P35" s="2">
        <f>_xlfn.VAR.S(A1:A37)</f>
        <v>0.28564564564564571</v>
      </c>
    </row>
    <row r="36" spans="1:22" ht="18" x14ac:dyDescent="0.3">
      <c r="A36" s="1">
        <v>7.6</v>
      </c>
      <c r="B36"/>
      <c r="D36" s="8"/>
      <c r="E36" s="8"/>
      <c r="F36" s="8"/>
      <c r="G36" s="8"/>
      <c r="H36" s="8"/>
      <c r="I36" s="8"/>
      <c r="J36" s="8"/>
      <c r="K36" s="8"/>
      <c r="L36" s="8"/>
      <c r="M36" s="39" t="s">
        <v>17</v>
      </c>
      <c r="N36" s="38"/>
      <c r="O36" s="38"/>
      <c r="P36" s="2">
        <f>POWER(P32,1/2)</f>
        <v>0.52718639309131277</v>
      </c>
    </row>
    <row r="37" spans="1:22" x14ac:dyDescent="0.3">
      <c r="A37" s="1">
        <v>7.6</v>
      </c>
      <c r="B37"/>
      <c r="M37" s="38" t="s">
        <v>14</v>
      </c>
      <c r="N37" s="38"/>
      <c r="O37" s="38"/>
      <c r="P37" s="2">
        <f>_xlfn.STDEV.P(A1:A37)</f>
        <v>0.52718639309131288</v>
      </c>
    </row>
    <row r="38" spans="1:22" ht="18" x14ac:dyDescent="0.3">
      <c r="A38" s="8">
        <f>SUM(A1:A37)</f>
        <v>243.7</v>
      </c>
      <c r="M38" s="39" t="s">
        <v>18</v>
      </c>
      <c r="N38" s="39"/>
      <c r="O38" s="39"/>
      <c r="P38" s="2">
        <f>P36/P30</f>
        <v>8.0040609537868582E-2</v>
      </c>
    </row>
    <row r="39" spans="1:22" ht="18" x14ac:dyDescent="0.35">
      <c r="A39" s="8">
        <f>MAX(A1:A37)</f>
        <v>7.6</v>
      </c>
      <c r="B39" s="2" t="s">
        <v>3</v>
      </c>
      <c r="C39" s="2" t="s">
        <v>4</v>
      </c>
      <c r="D39" s="10" t="s">
        <v>5</v>
      </c>
      <c r="E39" s="3"/>
      <c r="F39" s="3" t="s">
        <v>2</v>
      </c>
      <c r="G39" s="3" t="s">
        <v>0</v>
      </c>
      <c r="H39" s="5" t="s">
        <v>1</v>
      </c>
      <c r="I39" s="1"/>
      <c r="J39" s="1"/>
      <c r="K39" s="1"/>
      <c r="L39" s="1"/>
      <c r="M39" s="40" t="s">
        <v>20</v>
      </c>
      <c r="N39" s="40"/>
      <c r="O39" s="40"/>
      <c r="P39">
        <f>M21/37</f>
        <v>-3.9464987266303051E-3</v>
      </c>
      <c r="Q39" s="1"/>
      <c r="R39" s="1"/>
      <c r="S39" s="1"/>
      <c r="T39" s="1"/>
      <c r="U39" s="1"/>
      <c r="V39" s="1"/>
    </row>
    <row r="40" spans="1:22" ht="18" x14ac:dyDescent="0.35">
      <c r="A40" s="8">
        <f>MIN(A1:A37)</f>
        <v>5.6</v>
      </c>
      <c r="B40" s="2" t="s">
        <v>6</v>
      </c>
      <c r="C40" s="2">
        <f>F40*G40</f>
        <v>23.066666666666663</v>
      </c>
      <c r="D40" s="15">
        <f>A1</f>
        <v>5.6</v>
      </c>
      <c r="E40" s="8">
        <f>D40+$A$43</f>
        <v>5.9333333333333327</v>
      </c>
      <c r="F40" s="2">
        <f>(D40+E40)/2</f>
        <v>5.7666666666666657</v>
      </c>
      <c r="G40" s="2">
        <v>4</v>
      </c>
      <c r="H40" s="6">
        <f>G40/37</f>
        <v>0.10810810810810811</v>
      </c>
      <c r="I40" s="2">
        <f t="shared" ref="I40:I45" si="3">POWER(F40-$P$30,2)*G40</f>
        <v>2.6884181478776137</v>
      </c>
      <c r="J40" s="2">
        <f>POWER(F40-$P$30,3)*G40</f>
        <v>-2.2040184815933617</v>
      </c>
      <c r="K40" s="2">
        <f>POWER(F40-$P$30,4)*G40</f>
        <v>1.8068980344594248</v>
      </c>
      <c r="M40" s="37" t="s">
        <v>19</v>
      </c>
      <c r="N40" s="37"/>
      <c r="O40" s="37"/>
      <c r="P40">
        <f>P39/POWER(P36, 3)</f>
        <v>-2.6935149464206942E-2</v>
      </c>
    </row>
    <row r="41" spans="1:22" ht="18" x14ac:dyDescent="0.35">
      <c r="A41" s="8">
        <f>A39-A40</f>
        <v>2</v>
      </c>
      <c r="B41" s="2" t="s">
        <v>7</v>
      </c>
      <c r="C41" s="2">
        <f t="shared" ref="C41:C45" si="4">F41*G41</f>
        <v>36.599999999999994</v>
      </c>
      <c r="D41" s="15">
        <f>E40</f>
        <v>5.9333333333333327</v>
      </c>
      <c r="E41" s="8">
        <f t="shared" ref="E41:E45" si="5">D41+$A$43</f>
        <v>6.2666666666666657</v>
      </c>
      <c r="F41" s="2">
        <f t="shared" ref="F41:F45" si="6">(D41+E41)/2</f>
        <v>6.1</v>
      </c>
      <c r="G41" s="2">
        <v>6</v>
      </c>
      <c r="H41" s="6">
        <f t="shared" ref="H41:H45" si="7">G41/37</f>
        <v>0.16216216216216217</v>
      </c>
      <c r="I41" s="2">
        <f t="shared" si="3"/>
        <v>1.4200146092038004</v>
      </c>
      <c r="J41" s="2">
        <f t="shared" ref="J41:J45" si="8">POWER(F41-$P$30,3)*G41</f>
        <v>-0.69081791799103853</v>
      </c>
      <c r="K41" s="2">
        <f t="shared" ref="K41:K45" si="9">POWER(F41-$P$30,4)*G41</f>
        <v>0.33607358172537038</v>
      </c>
      <c r="M41" s="40" t="s">
        <v>21</v>
      </c>
      <c r="N41" s="40"/>
      <c r="O41" s="40"/>
      <c r="P41" s="2">
        <f>N21/37</f>
        <v>0.17704158159304345</v>
      </c>
    </row>
    <row r="42" spans="1:22" ht="18" x14ac:dyDescent="0.3">
      <c r="A42" s="2">
        <f>INT(1+(3.322*LOG10(37)))</f>
        <v>6</v>
      </c>
      <c r="B42" s="2" t="s">
        <v>8</v>
      </c>
      <c r="C42" s="2">
        <f t="shared" si="4"/>
        <v>45.033333333333324</v>
      </c>
      <c r="D42" s="15">
        <f t="shared" ref="D42:D45" si="10">E41</f>
        <v>6.2666666666666657</v>
      </c>
      <c r="E42" s="8">
        <f t="shared" si="5"/>
        <v>6.5999999999999988</v>
      </c>
      <c r="F42" s="2">
        <f t="shared" si="6"/>
        <v>6.4333333333333318</v>
      </c>
      <c r="G42" s="2">
        <v>7</v>
      </c>
      <c r="H42" s="6">
        <f t="shared" si="7"/>
        <v>0.1891891891891892</v>
      </c>
      <c r="I42" s="2">
        <f t="shared" si="3"/>
        <v>0.16419121824527561</v>
      </c>
      <c r="J42" s="2">
        <f t="shared" si="8"/>
        <v>-2.5146402794321742E-2</v>
      </c>
      <c r="K42" s="2">
        <f t="shared" si="9"/>
        <v>3.8512508784096754E-3</v>
      </c>
      <c r="M42" s="39" t="s">
        <v>22</v>
      </c>
      <c r="N42" s="39"/>
      <c r="O42" s="39"/>
      <c r="P42">
        <f>P41/POWER(P36, 4) - 3</f>
        <v>-0.70797942926415436</v>
      </c>
    </row>
    <row r="43" spans="1:22" x14ac:dyDescent="0.3">
      <c r="A43" s="2">
        <f>A41/A42</f>
        <v>0.33333333333333331</v>
      </c>
      <c r="B43" s="2" t="s">
        <v>9</v>
      </c>
      <c r="C43" s="2">
        <f t="shared" si="4"/>
        <v>54.133333333333326</v>
      </c>
      <c r="D43" s="15">
        <f t="shared" si="10"/>
        <v>6.5999999999999988</v>
      </c>
      <c r="E43" s="8">
        <f t="shared" si="5"/>
        <v>6.9333333333333318</v>
      </c>
      <c r="F43" s="2">
        <f t="shared" si="6"/>
        <v>6.7666666666666657</v>
      </c>
      <c r="G43" s="2">
        <v>8</v>
      </c>
      <c r="H43" s="6">
        <f t="shared" si="7"/>
        <v>0.21621621621621623</v>
      </c>
      <c r="I43" s="2">
        <f t="shared" si="3"/>
        <v>0.25971917863809479</v>
      </c>
      <c r="J43" s="2">
        <f t="shared" si="8"/>
        <v>4.6796248403260077E-2</v>
      </c>
      <c r="K43" s="2">
        <f t="shared" si="9"/>
        <v>8.431756469055824E-3</v>
      </c>
      <c r="M43" s="37" t="s">
        <v>23</v>
      </c>
      <c r="N43" s="37"/>
      <c r="O43" s="37"/>
      <c r="P43" s="19">
        <f>6.6</f>
        <v>6.6</v>
      </c>
    </row>
    <row r="44" spans="1:22" x14ac:dyDescent="0.3">
      <c r="C44" s="2">
        <f t="shared" si="4"/>
        <v>56.799999999999983</v>
      </c>
      <c r="D44" s="15">
        <f t="shared" si="10"/>
        <v>6.9333333333333318</v>
      </c>
      <c r="E44" s="8">
        <f t="shared" si="5"/>
        <v>7.2666666666666648</v>
      </c>
      <c r="F44" s="2">
        <f t="shared" si="6"/>
        <v>7.0999999999999979</v>
      </c>
      <c r="G44" s="2">
        <v>8</v>
      </c>
      <c r="H44" s="6">
        <f t="shared" si="7"/>
        <v>0.21621621621621623</v>
      </c>
      <c r="I44" s="2">
        <f t="shared" si="3"/>
        <v>2.1095690284879298</v>
      </c>
      <c r="J44" s="2">
        <f t="shared" si="8"/>
        <v>1.0832922038181216</v>
      </c>
      <c r="K44" s="2">
        <f t="shared" si="9"/>
        <v>0.55628518574443853</v>
      </c>
      <c r="M44" s="37" t="s">
        <v>24</v>
      </c>
      <c r="N44" s="37"/>
      <c r="O44" s="37"/>
      <c r="P44" s="19">
        <f>MEDIAN(A1:A37)</f>
        <v>6.6</v>
      </c>
    </row>
    <row r="45" spans="1:22" x14ac:dyDescent="0.3">
      <c r="C45" s="2">
        <f t="shared" si="4"/>
        <v>29.733333333333327</v>
      </c>
      <c r="D45" s="16">
        <f t="shared" si="10"/>
        <v>7.2666666666666648</v>
      </c>
      <c r="E45" s="17">
        <f t="shared" si="5"/>
        <v>7.5999999999999979</v>
      </c>
      <c r="F45" s="4">
        <f t="shared" si="6"/>
        <v>7.4333333333333318</v>
      </c>
      <c r="G45" s="4">
        <v>4</v>
      </c>
      <c r="H45" s="7">
        <f t="shared" si="7"/>
        <v>0.10810810810810811</v>
      </c>
      <c r="I45" s="2">
        <f t="shared" si="3"/>
        <v>2.8685983280577769</v>
      </c>
      <c r="J45" s="2">
        <f t="shared" si="8"/>
        <v>2.4292634489858607</v>
      </c>
      <c r="K45" s="2">
        <f t="shared" si="9"/>
        <v>2.0572140919339681</v>
      </c>
      <c r="M45" s="37" t="s">
        <v>25</v>
      </c>
      <c r="N45" s="37"/>
      <c r="O45" s="37"/>
      <c r="P45">
        <v>6.25</v>
      </c>
      <c r="Q45" s="2">
        <v>6.6</v>
      </c>
      <c r="R45" s="2">
        <v>7.1</v>
      </c>
    </row>
    <row r="46" spans="1:22" x14ac:dyDescent="0.3">
      <c r="C46" s="2">
        <f>SUM(C40:C45)</f>
        <v>245.36666666666662</v>
      </c>
      <c r="D46" s="8"/>
      <c r="E46" s="8"/>
      <c r="F46" s="2">
        <f>SUM(F40:F45)</f>
        <v>39.599999999999987</v>
      </c>
      <c r="G46" s="2">
        <f>SUM(G40:G45)</f>
        <v>37</v>
      </c>
      <c r="H46" s="2">
        <f>SUM(H40:H45)</f>
        <v>1</v>
      </c>
      <c r="I46" s="2">
        <f t="shared" ref="I46:K46" si="11">SUM(I40:I45)</f>
        <v>9.5105105105104926</v>
      </c>
      <c r="J46">
        <f t="shared" si="11"/>
        <v>0.63936909882852078</v>
      </c>
      <c r="K46">
        <f t="shared" si="11"/>
        <v>4.7687539012106672</v>
      </c>
      <c r="P46" s="14"/>
      <c r="Q46" s="14"/>
    </row>
    <row r="47" spans="1:22" x14ac:dyDescent="0.3">
      <c r="D47" s="8"/>
      <c r="E47" s="8"/>
    </row>
  </sheetData>
  <mergeCells count="16">
    <mergeCell ref="M35:O35"/>
    <mergeCell ref="M30:O30"/>
    <mergeCell ref="M31:O31"/>
    <mergeCell ref="M32:O32"/>
    <mergeCell ref="M33:O33"/>
    <mergeCell ref="M34:O34"/>
    <mergeCell ref="M42:O42"/>
    <mergeCell ref="M43:O43"/>
    <mergeCell ref="M44:O44"/>
    <mergeCell ref="M45:O45"/>
    <mergeCell ref="M36:O36"/>
    <mergeCell ref="M37:O37"/>
    <mergeCell ref="M38:O38"/>
    <mergeCell ref="M39:O39"/>
    <mergeCell ref="M40:O40"/>
    <mergeCell ref="M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C581-A43F-451D-95E9-D5DCE14E5282}">
  <dimension ref="A1:V47"/>
  <sheetViews>
    <sheetView topLeftCell="A21" zoomScale="70" zoomScaleNormal="70" workbookViewId="0">
      <selection activeCell="P42" sqref="P42"/>
    </sheetView>
  </sheetViews>
  <sheetFormatPr defaultColWidth="8" defaultRowHeight="16.5" x14ac:dyDescent="0.3"/>
  <cols>
    <col min="1" max="1" width="8.125" style="2" bestFit="1" customWidth="1"/>
    <col min="2" max="2" width="8" style="2"/>
    <col min="3" max="3" width="8.125" style="2" bestFit="1" customWidth="1"/>
    <col min="4" max="4" width="9.25" style="2" bestFit="1" customWidth="1"/>
    <col min="5" max="9" width="8.125" style="2" bestFit="1" customWidth="1"/>
    <col min="10" max="10" width="8.5" style="2" bestFit="1" customWidth="1"/>
    <col min="11" max="21" width="8.125" style="2" bestFit="1" customWidth="1"/>
    <col min="22" max="16384" width="8" style="2"/>
  </cols>
  <sheetData>
    <row r="1" spans="1:14" x14ac:dyDescent="0.3">
      <c r="A1" s="1">
        <v>5.6</v>
      </c>
      <c r="B1" s="1"/>
      <c r="C1" s="1">
        <v>5.6</v>
      </c>
      <c r="D1" s="1">
        <v>6</v>
      </c>
      <c r="E1" s="1">
        <v>6.3</v>
      </c>
      <c r="F1" s="1">
        <v>6.7</v>
      </c>
      <c r="G1" s="1">
        <v>7.1</v>
      </c>
      <c r="H1" s="1">
        <v>7.4</v>
      </c>
      <c r="J1" t="s">
        <v>2</v>
      </c>
      <c r="K1" t="s">
        <v>0</v>
      </c>
      <c r="L1" s="1"/>
      <c r="M1" s="1"/>
    </row>
    <row r="2" spans="1:14" x14ac:dyDescent="0.3">
      <c r="A2" s="1">
        <v>5.7</v>
      </c>
      <c r="B2" s="1"/>
      <c r="C2" s="1">
        <v>5.7</v>
      </c>
      <c r="D2" s="1">
        <v>6.1</v>
      </c>
      <c r="E2" s="1">
        <v>6.3</v>
      </c>
      <c r="F2" s="1">
        <v>6.7</v>
      </c>
      <c r="G2" s="1">
        <v>7.2</v>
      </c>
      <c r="H2" s="1">
        <v>7.4</v>
      </c>
      <c r="J2" s="1">
        <v>5.6</v>
      </c>
      <c r="K2" s="1">
        <v>1</v>
      </c>
      <c r="L2" s="1">
        <f>POWER(J2-$P$30,2)*K2</f>
        <v>0.95194302410518716</v>
      </c>
      <c r="M2" s="1">
        <f>POWER(J2-$P$30,3)*K2</f>
        <v>-0.92878765324857493</v>
      </c>
      <c r="N2" s="2">
        <f>POWER(J2-$P$30,4)*K2</f>
        <v>0.90619552114252899</v>
      </c>
    </row>
    <row r="3" spans="1:14" x14ac:dyDescent="0.3">
      <c r="A3" s="1">
        <v>5.7</v>
      </c>
      <c r="B3" s="1"/>
      <c r="C3" s="1">
        <v>5.7</v>
      </c>
      <c r="D3" s="1">
        <v>6.1</v>
      </c>
      <c r="E3" s="1">
        <v>6.3</v>
      </c>
      <c r="F3" s="1">
        <v>6.7</v>
      </c>
      <c r="G3" s="1">
        <v>7.3</v>
      </c>
      <c r="H3" s="1">
        <v>7.4</v>
      </c>
      <c r="J3" s="1">
        <v>5.7</v>
      </c>
      <c r="K3" s="1">
        <v>2</v>
      </c>
      <c r="L3" s="1">
        <f t="shared" ref="L3:L20" si="0">POWER(J3-$P$30,2)*K3</f>
        <v>1.5336157779401021</v>
      </c>
      <c r="M3" s="1">
        <f t="shared" ref="M3:M20" si="1">POWER(J3-$P$30,3)*K3</f>
        <v>-1.3429500325745758</v>
      </c>
      <c r="N3" s="2">
        <f t="shared" ref="N3:N20" si="2">POWER(J3-$P$30,4)*K3</f>
        <v>1.1759886771734123</v>
      </c>
    </row>
    <row r="4" spans="1:14" x14ac:dyDescent="0.3">
      <c r="A4" s="1">
        <v>5.9</v>
      </c>
      <c r="B4" s="1"/>
      <c r="C4" s="1">
        <v>5.9</v>
      </c>
      <c r="D4" s="1">
        <v>6.1</v>
      </c>
      <c r="E4" s="1">
        <v>6.4</v>
      </c>
      <c r="F4" s="1">
        <v>6.7</v>
      </c>
      <c r="G4" s="1"/>
      <c r="H4" s="1">
        <v>7.8</v>
      </c>
      <c r="J4" s="1">
        <v>5.9</v>
      </c>
      <c r="K4" s="1">
        <v>2</v>
      </c>
      <c r="L4" s="1">
        <f t="shared" si="0"/>
        <v>0.91307523739956109</v>
      </c>
      <c r="M4" s="1">
        <f t="shared" si="1"/>
        <v>-0.61694272797267624</v>
      </c>
      <c r="N4" s="2">
        <f t="shared" si="2"/>
        <v>0.4168531945761324</v>
      </c>
    </row>
    <row r="5" spans="1:14" x14ac:dyDescent="0.3">
      <c r="A5" s="1">
        <v>5.9</v>
      </c>
      <c r="B5" s="1"/>
      <c r="C5" s="1">
        <v>5.9</v>
      </c>
      <c r="D5" s="1">
        <v>6.1</v>
      </c>
      <c r="E5" s="1">
        <v>6.4</v>
      </c>
      <c r="F5" s="1">
        <v>6.8</v>
      </c>
      <c r="G5" s="1"/>
      <c r="H5" s="1"/>
      <c r="J5" s="1">
        <v>6</v>
      </c>
      <c r="K5" s="1">
        <v>1</v>
      </c>
      <c r="L5" s="1">
        <f t="shared" si="0"/>
        <v>0.33140248356464586</v>
      </c>
      <c r="M5" s="1">
        <f t="shared" si="1"/>
        <v>-0.19078034864667454</v>
      </c>
      <c r="N5" s="2">
        <f t="shared" si="2"/>
        <v>0.10982760611281536</v>
      </c>
    </row>
    <row r="6" spans="1:14" x14ac:dyDescent="0.3">
      <c r="A6" s="1">
        <v>6</v>
      </c>
      <c r="B6" s="1"/>
      <c r="D6" s="1">
        <v>6.1</v>
      </c>
      <c r="E6" s="1">
        <v>6.5</v>
      </c>
      <c r="F6" s="1">
        <v>6.9</v>
      </c>
      <c r="G6" s="1"/>
      <c r="H6" s="1"/>
      <c r="J6" s="1">
        <v>6.1</v>
      </c>
      <c r="K6" s="1">
        <v>5</v>
      </c>
      <c r="L6" s="1">
        <f t="shared" si="0"/>
        <v>1.1313367421475553</v>
      </c>
      <c r="M6" s="1">
        <f t="shared" si="1"/>
        <v>-0.53814936923775658</v>
      </c>
      <c r="N6" s="2">
        <f t="shared" si="2"/>
        <v>0.25598456482660881</v>
      </c>
    </row>
    <row r="7" spans="1:14" x14ac:dyDescent="0.3">
      <c r="A7" s="1">
        <v>6.1</v>
      </c>
      <c r="B7" s="1"/>
      <c r="D7" s="1">
        <v>6.2</v>
      </c>
      <c r="E7" s="1">
        <v>6.6</v>
      </c>
      <c r="F7" s="1">
        <v>6.9</v>
      </c>
      <c r="H7" s="1"/>
      <c r="J7" s="1">
        <v>6.2</v>
      </c>
      <c r="K7" s="1">
        <v>1</v>
      </c>
      <c r="L7" s="1">
        <f t="shared" si="0"/>
        <v>0.14113221329437542</v>
      </c>
      <c r="M7" s="1">
        <f t="shared" si="1"/>
        <v>-5.3019939588968057E-2</v>
      </c>
      <c r="N7" s="2">
        <f t="shared" si="2"/>
        <v>1.9918301629369077E-2</v>
      </c>
    </row>
    <row r="8" spans="1:14" x14ac:dyDescent="0.3">
      <c r="A8" s="1">
        <v>6.1</v>
      </c>
      <c r="B8" s="1"/>
      <c r="D8" s="1"/>
      <c r="F8" s="1">
        <v>7</v>
      </c>
      <c r="J8" s="1">
        <v>6.3</v>
      </c>
      <c r="K8" s="1">
        <v>3</v>
      </c>
      <c r="L8" s="1">
        <f t="shared" si="0"/>
        <v>0.22799123447772143</v>
      </c>
      <c r="M8" s="1">
        <f t="shared" si="1"/>
        <v>-6.2851637612777331E-2</v>
      </c>
      <c r="N8" s="2">
        <f t="shared" si="2"/>
        <v>1.7326667666225117E-2</v>
      </c>
    </row>
    <row r="9" spans="1:14" x14ac:dyDescent="0.3">
      <c r="A9" s="1">
        <v>6.1</v>
      </c>
      <c r="B9" s="1"/>
      <c r="D9" s="1"/>
      <c r="F9" s="1">
        <v>7</v>
      </c>
      <c r="J9" s="1">
        <v>6.4</v>
      </c>
      <c r="K9" s="1">
        <v>2</v>
      </c>
      <c r="L9" s="1">
        <f t="shared" si="0"/>
        <v>6.1723886048210205E-2</v>
      </c>
      <c r="M9" s="1">
        <f t="shared" si="1"/>
        <v>-1.0843385386847725E-2</v>
      </c>
      <c r="N9" s="2">
        <f t="shared" si="2"/>
        <v>1.9049190544462192E-3</v>
      </c>
    </row>
    <row r="10" spans="1:14" x14ac:dyDescent="0.3">
      <c r="A10" s="1">
        <v>6.1</v>
      </c>
      <c r="B10" s="1"/>
      <c r="D10" s="1"/>
      <c r="F10" s="1">
        <v>7</v>
      </c>
      <c r="J10" s="1">
        <v>6.5</v>
      </c>
      <c r="K10" s="1">
        <v>1</v>
      </c>
      <c r="L10" s="1">
        <f t="shared" si="0"/>
        <v>5.726807888970069E-3</v>
      </c>
      <c r="M10" s="1">
        <f t="shared" si="1"/>
        <v>-4.3338005646260047E-4</v>
      </c>
      <c r="N10" s="2">
        <f t="shared" si="2"/>
        <v>3.2796328597169815E-5</v>
      </c>
    </row>
    <row r="11" spans="1:14" x14ac:dyDescent="0.3">
      <c r="A11" s="1">
        <v>6.1</v>
      </c>
      <c r="B11" s="1"/>
      <c r="D11" s="1"/>
      <c r="F11" s="1">
        <v>7</v>
      </c>
      <c r="J11" s="1">
        <v>6.6</v>
      </c>
      <c r="K11" s="1">
        <v>1</v>
      </c>
      <c r="L11" s="1">
        <f t="shared" si="0"/>
        <v>5.9167275383489306E-4</v>
      </c>
      <c r="M11" s="1">
        <f t="shared" si="1"/>
        <v>1.4392039958145769E-5</v>
      </c>
      <c r="N11" s="2">
        <f t="shared" si="2"/>
        <v>3.5007664763056598E-7</v>
      </c>
    </row>
    <row r="12" spans="1:14" x14ac:dyDescent="0.3">
      <c r="A12" s="1">
        <v>6.2</v>
      </c>
      <c r="B12" s="1"/>
      <c r="D12" s="1"/>
      <c r="J12" s="1">
        <v>6.7</v>
      </c>
      <c r="K12" s="1">
        <v>4</v>
      </c>
      <c r="L12" s="1">
        <f t="shared" si="0"/>
        <v>6.1826150474799182E-2</v>
      </c>
      <c r="M12" s="1">
        <f t="shared" si="1"/>
        <v>7.6864943833534162E-3</v>
      </c>
      <c r="N12" s="2">
        <f t="shared" si="2"/>
        <v>9.5561822063312775E-4</v>
      </c>
    </row>
    <row r="13" spans="1:14" x14ac:dyDescent="0.3">
      <c r="A13" s="1">
        <v>6.3</v>
      </c>
      <c r="B13" s="1"/>
      <c r="F13" s="1"/>
      <c r="J13" s="1">
        <v>6.8</v>
      </c>
      <c r="K13" s="1">
        <v>1</v>
      </c>
      <c r="L13" s="1">
        <f t="shared" si="0"/>
        <v>5.0321402483564516E-2</v>
      </c>
      <c r="M13" s="1">
        <f t="shared" si="1"/>
        <v>1.1288314611177972E-2</v>
      </c>
      <c r="N13" s="2">
        <f t="shared" si="2"/>
        <v>2.532243547912893E-3</v>
      </c>
    </row>
    <row r="14" spans="1:14" x14ac:dyDescent="0.3">
      <c r="A14" s="1">
        <v>6.3</v>
      </c>
      <c r="B14" s="1"/>
      <c r="F14" s="1"/>
      <c r="J14" s="1">
        <v>6.9</v>
      </c>
      <c r="K14" s="1">
        <v>2</v>
      </c>
      <c r="L14" s="1">
        <f t="shared" si="0"/>
        <v>0.21037253469685932</v>
      </c>
      <c r="M14" s="1">
        <f t="shared" si="1"/>
        <v>6.822893017195443E-2</v>
      </c>
      <c r="N14" s="2">
        <f t="shared" si="2"/>
        <v>2.212830167739064E-2</v>
      </c>
    </row>
    <row r="15" spans="1:14" x14ac:dyDescent="0.3">
      <c r="A15" s="1">
        <v>6.3</v>
      </c>
      <c r="B15" s="1"/>
      <c r="F15" s="1"/>
      <c r="J15" s="1">
        <v>7</v>
      </c>
      <c r="K15" s="1">
        <v>4</v>
      </c>
      <c r="L15" s="1">
        <f t="shared" si="0"/>
        <v>0.7202045288531771</v>
      </c>
      <c r="M15" s="1">
        <f t="shared" si="1"/>
        <v>0.30560030008094263</v>
      </c>
      <c r="N15" s="2">
        <f t="shared" si="2"/>
        <v>0.1296736408451567</v>
      </c>
    </row>
    <row r="16" spans="1:14" x14ac:dyDescent="0.3">
      <c r="A16" s="1">
        <v>6.4</v>
      </c>
      <c r="B16" s="1"/>
      <c r="F16" s="1"/>
      <c r="J16" s="1">
        <v>7.1</v>
      </c>
      <c r="K16" s="1">
        <v>1</v>
      </c>
      <c r="L16" s="1">
        <f t="shared" si="0"/>
        <v>0.27491599707815872</v>
      </c>
      <c r="M16" s="1">
        <f t="shared" si="1"/>
        <v>0.14414514441395337</v>
      </c>
      <c r="N16" s="2">
        <f t="shared" si="2"/>
        <v>7.5578805449478176E-2</v>
      </c>
    </row>
    <row r="17" spans="1:21" x14ac:dyDescent="0.3">
      <c r="A17" s="1">
        <v>6.4</v>
      </c>
      <c r="B17" s="1"/>
      <c r="F17" s="1"/>
      <c r="J17" s="1">
        <v>7.2</v>
      </c>
      <c r="K17" s="1">
        <v>1</v>
      </c>
      <c r="L17" s="1">
        <f t="shared" si="0"/>
        <v>0.38978086194302419</v>
      </c>
      <c r="M17" s="1">
        <f t="shared" si="1"/>
        <v>0.24334967326713133</v>
      </c>
      <c r="N17" s="2">
        <f t="shared" si="2"/>
        <v>0.15192912033704689</v>
      </c>
    </row>
    <row r="18" spans="1:21" x14ac:dyDescent="0.3">
      <c r="A18" s="1">
        <v>6.5</v>
      </c>
      <c r="B18" s="1"/>
      <c r="F18" s="1"/>
      <c r="J18" s="1">
        <v>7.3</v>
      </c>
      <c r="K18" s="1">
        <v>1</v>
      </c>
      <c r="L18" s="1">
        <f t="shared" si="0"/>
        <v>0.52464572680788857</v>
      </c>
      <c r="M18" s="1">
        <f t="shared" si="1"/>
        <v>0.38001366157976779</v>
      </c>
      <c r="N18" s="2">
        <f t="shared" si="2"/>
        <v>0.27525313865777762</v>
      </c>
    </row>
    <row r="19" spans="1:21" x14ac:dyDescent="0.3">
      <c r="A19" s="1">
        <v>6.6</v>
      </c>
      <c r="B19" s="1"/>
      <c r="J19" s="1">
        <v>7.4</v>
      </c>
      <c r="K19" s="1">
        <v>3</v>
      </c>
      <c r="L19" s="1">
        <f t="shared" si="0"/>
        <v>2.0385317750182628</v>
      </c>
      <c r="M19" s="1">
        <f t="shared" si="1"/>
        <v>1.6804113280555955</v>
      </c>
      <c r="N19" s="2">
        <f t="shared" si="2"/>
        <v>1.3852039325863694</v>
      </c>
    </row>
    <row r="20" spans="1:21" x14ac:dyDescent="0.3">
      <c r="A20" s="1">
        <v>6.7</v>
      </c>
      <c r="B20"/>
      <c r="J20" s="1">
        <v>7.8</v>
      </c>
      <c r="K20" s="1">
        <v>1</v>
      </c>
      <c r="L20" s="1">
        <f t="shared" si="0"/>
        <v>1.4989700511322126</v>
      </c>
      <c r="M20" s="1">
        <f t="shared" si="1"/>
        <v>1.8352254950348437</v>
      </c>
      <c r="N20" s="2">
        <f t="shared" si="2"/>
        <v>2.2469112141913081</v>
      </c>
    </row>
    <row r="21" spans="1:21" x14ac:dyDescent="0.3">
      <c r="A21" s="1">
        <v>6.7</v>
      </c>
      <c r="B21"/>
      <c r="J21"/>
      <c r="K21" s="8">
        <f>SUM(K2:K20)</f>
        <v>37</v>
      </c>
      <c r="L21" s="8">
        <f>SUM(L2:L20)</f>
        <v>11.068108108108111</v>
      </c>
      <c r="M21" s="19">
        <f>SUM(M2:M20)</f>
        <v>0.9312052593133644</v>
      </c>
      <c r="N21" s="45">
        <f>SUM(N2:N20)</f>
        <v>7.1941986140998564</v>
      </c>
    </row>
    <row r="22" spans="1:21" x14ac:dyDescent="0.3">
      <c r="A22" s="1">
        <v>6.7</v>
      </c>
      <c r="B22"/>
      <c r="J22"/>
      <c r="M22"/>
      <c r="N22"/>
    </row>
    <row r="23" spans="1:21" x14ac:dyDescent="0.3">
      <c r="A23" s="1">
        <v>6.7</v>
      </c>
      <c r="B23"/>
      <c r="J23"/>
    </row>
    <row r="24" spans="1:21" x14ac:dyDescent="0.3">
      <c r="A24" s="1">
        <v>6.8</v>
      </c>
      <c r="B24"/>
      <c r="J24"/>
    </row>
    <row r="25" spans="1:21" x14ac:dyDescent="0.3">
      <c r="A25" s="1">
        <v>6.9</v>
      </c>
      <c r="B25"/>
      <c r="J25" s="1">
        <f>COUNT(J2:J20)</f>
        <v>19</v>
      </c>
      <c r="M25"/>
      <c r="N25"/>
    </row>
    <row r="26" spans="1:21" x14ac:dyDescent="0.3">
      <c r="A26" s="1">
        <v>6.9</v>
      </c>
      <c r="B26"/>
    </row>
    <row r="27" spans="1:21" x14ac:dyDescent="0.3">
      <c r="A27" s="1">
        <v>7</v>
      </c>
      <c r="B27"/>
    </row>
    <row r="28" spans="1:21" x14ac:dyDescent="0.3">
      <c r="A28" s="1">
        <v>7</v>
      </c>
      <c r="B2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3">
      <c r="A29" s="1">
        <v>7</v>
      </c>
      <c r="B29"/>
    </row>
    <row r="30" spans="1:21" x14ac:dyDescent="0.3">
      <c r="A30" s="1">
        <v>7</v>
      </c>
      <c r="B30"/>
      <c r="M30" s="38" t="s">
        <v>15</v>
      </c>
      <c r="N30" s="38"/>
      <c r="O30" s="38"/>
      <c r="P30" s="2">
        <f>A38/37</f>
        <v>6.5756756756756758</v>
      </c>
    </row>
    <row r="31" spans="1:21" x14ac:dyDescent="0.3">
      <c r="A31" s="1">
        <v>7.1</v>
      </c>
      <c r="B31"/>
      <c r="M31" s="38" t="s">
        <v>10</v>
      </c>
      <c r="N31" s="38"/>
      <c r="O31" s="38"/>
      <c r="P31" s="18">
        <f>AVERAGE(A1:A37)</f>
        <v>6.5756756756756758</v>
      </c>
    </row>
    <row r="32" spans="1:21" ht="18" x14ac:dyDescent="0.3">
      <c r="A32" s="1">
        <v>7.2</v>
      </c>
      <c r="B32"/>
      <c r="M32" s="39" t="s">
        <v>16</v>
      </c>
      <c r="N32" s="39"/>
      <c r="O32" s="39"/>
      <c r="P32">
        <f>L21/37</f>
        <v>0.29913805697589491</v>
      </c>
    </row>
    <row r="33" spans="1:22" x14ac:dyDescent="0.3">
      <c r="A33" s="1">
        <v>7.3</v>
      </c>
      <c r="B33"/>
      <c r="M33" s="39" t="s">
        <v>12</v>
      </c>
      <c r="N33" s="39"/>
      <c r="O33" s="39"/>
      <c r="P33">
        <f>_xlfn.VAR.P(A1:A37)</f>
        <v>0.29913805697589485</v>
      </c>
    </row>
    <row r="34" spans="1:22" x14ac:dyDescent="0.3">
      <c r="A34" s="1">
        <v>7.4</v>
      </c>
      <c r="B34"/>
      <c r="M34" s="39" t="s">
        <v>11</v>
      </c>
      <c r="N34" s="39"/>
      <c r="O34" s="39"/>
      <c r="P34">
        <f>L21/36</f>
        <v>0.30744744744744756</v>
      </c>
    </row>
    <row r="35" spans="1:22" x14ac:dyDescent="0.3">
      <c r="A35" s="1">
        <v>7.4</v>
      </c>
      <c r="B35"/>
      <c r="E35" s="9"/>
      <c r="F35" s="9"/>
      <c r="G35" s="9"/>
      <c r="H35" s="9"/>
      <c r="I35" s="9"/>
      <c r="M35" s="39" t="s">
        <v>13</v>
      </c>
      <c r="N35" s="39"/>
      <c r="O35" s="39"/>
      <c r="P35" s="2">
        <f>_xlfn.VAR.S(A1:A37)</f>
        <v>0.30744744744744751</v>
      </c>
    </row>
    <row r="36" spans="1:22" ht="18" x14ac:dyDescent="0.3">
      <c r="A36" s="1">
        <v>7.4</v>
      </c>
      <c r="B36"/>
      <c r="D36" s="8"/>
      <c r="E36" s="8"/>
      <c r="F36" s="8"/>
      <c r="G36" s="8"/>
      <c r="H36" s="8"/>
      <c r="I36" s="8"/>
      <c r="J36" s="8"/>
      <c r="K36" s="8"/>
      <c r="L36" s="8"/>
      <c r="M36" s="39" t="s">
        <v>17</v>
      </c>
      <c r="N36" s="38"/>
      <c r="O36" s="38"/>
      <c r="P36" s="2">
        <f>POWER(P32,1/2)</f>
        <v>0.54693514878447413</v>
      </c>
    </row>
    <row r="37" spans="1:22" x14ac:dyDescent="0.3">
      <c r="A37" s="1">
        <v>7.8</v>
      </c>
      <c r="B37"/>
      <c r="M37" s="38" t="s">
        <v>14</v>
      </c>
      <c r="N37" s="38"/>
      <c r="O37" s="38"/>
      <c r="P37" s="2">
        <f>_xlfn.STDEV.P(A1:A37)</f>
        <v>0.54693514878447413</v>
      </c>
    </row>
    <row r="38" spans="1:22" ht="18" x14ac:dyDescent="0.3">
      <c r="A38" s="8">
        <f>SUM(A1:A37)</f>
        <v>243.3</v>
      </c>
      <c r="B38" s="2" t="s">
        <v>57</v>
      </c>
      <c r="M38" s="39" t="s">
        <v>18</v>
      </c>
      <c r="N38" s="39"/>
      <c r="O38" s="39"/>
      <c r="P38" s="2">
        <f>P36/P30</f>
        <v>8.3175505569361041E-2</v>
      </c>
    </row>
    <row r="39" spans="1:22" ht="18" x14ac:dyDescent="0.35">
      <c r="A39" s="8">
        <f>MAX(A1:A37)</f>
        <v>7.8</v>
      </c>
      <c r="B39" s="2" t="s">
        <v>3</v>
      </c>
      <c r="C39" s="2" t="s">
        <v>4</v>
      </c>
      <c r="D39" s="10" t="s">
        <v>5</v>
      </c>
      <c r="E39" s="3"/>
      <c r="F39" s="3" t="s">
        <v>2</v>
      </c>
      <c r="G39" s="3" t="s">
        <v>0</v>
      </c>
      <c r="H39" s="5" t="s">
        <v>1</v>
      </c>
      <c r="I39" s="1"/>
      <c r="J39" s="1"/>
      <c r="K39" s="1"/>
      <c r="L39" s="1"/>
      <c r="M39" s="40" t="s">
        <v>20</v>
      </c>
      <c r="N39" s="40"/>
      <c r="O39" s="40"/>
      <c r="P39">
        <f>M21/37</f>
        <v>2.516770971117201E-2</v>
      </c>
      <c r="Q39" s="1"/>
      <c r="R39" s="1"/>
      <c r="S39" s="1"/>
      <c r="T39" s="1"/>
      <c r="U39" s="1"/>
      <c r="V39" s="1"/>
    </row>
    <row r="40" spans="1:22" ht="18" x14ac:dyDescent="0.35">
      <c r="A40" s="8">
        <f>MIN(A1:A37)</f>
        <v>5.6</v>
      </c>
      <c r="B40" s="2" t="s">
        <v>6</v>
      </c>
      <c r="C40" s="2">
        <f>F40*G40</f>
        <v>28.916666666666664</v>
      </c>
      <c r="D40" s="15">
        <f>A1</f>
        <v>5.6</v>
      </c>
      <c r="E40" s="8">
        <f>D40+$A$43</f>
        <v>5.9666666666666668</v>
      </c>
      <c r="F40" s="2">
        <f>(D40+E40)/2</f>
        <v>5.7833333333333332</v>
      </c>
      <c r="G40" s="2">
        <v>5</v>
      </c>
      <c r="H40" s="6">
        <f>G40/37</f>
        <v>0.13513513513513514</v>
      </c>
      <c r="I40" s="2">
        <f t="shared" ref="I40:I45" si="3">POWER(F40-$P$30,2)*G40</f>
        <v>3.1390319373427502</v>
      </c>
      <c r="J40" s="2">
        <f>POWER(F40-$P$30,3)*G40</f>
        <v>-2.4871879179215761</v>
      </c>
      <c r="K40" s="2">
        <f>POWER(F40-$P$30,4)*G40</f>
        <v>1.9707043007315557</v>
      </c>
      <c r="M40" s="37" t="s">
        <v>19</v>
      </c>
      <c r="N40" s="37"/>
      <c r="O40" s="37"/>
      <c r="P40">
        <f>P39/POWER(P36, 3)</f>
        <v>0.15382828332001697</v>
      </c>
    </row>
    <row r="41" spans="1:22" ht="18" x14ac:dyDescent="0.35">
      <c r="A41" s="8">
        <f>A39-A40</f>
        <v>2.2000000000000002</v>
      </c>
      <c r="B41" s="2" t="s">
        <v>7</v>
      </c>
      <c r="C41" s="2">
        <f t="shared" ref="C41:C45" si="4">F41*G41</f>
        <v>43.050000000000004</v>
      </c>
      <c r="D41" s="15">
        <f>E40</f>
        <v>5.9666666666666668</v>
      </c>
      <c r="E41" s="8">
        <f t="shared" ref="E41:E45" si="5">D41+$A$43</f>
        <v>6.3333333333333339</v>
      </c>
      <c r="F41" s="2">
        <f t="shared" ref="F41:F45" si="6">(D41+E41)/2</f>
        <v>6.15</v>
      </c>
      <c r="G41" s="2">
        <v>7</v>
      </c>
      <c r="H41" s="6">
        <f t="shared" ref="H41:H45" si="7">G41/37</f>
        <v>0.1891891891891892</v>
      </c>
      <c r="I41" s="2">
        <f t="shared" si="3"/>
        <v>1.2683984660335998</v>
      </c>
      <c r="J41" s="2">
        <f t="shared" ref="J41:J45" si="8">POWER(F41-$P$30,3)*G41</f>
        <v>-0.53992637405484289</v>
      </c>
      <c r="K41" s="2">
        <f t="shared" ref="K41:K45" si="9">POWER(F41-$P$30,4)*G41</f>
        <v>0.22983352409091273</v>
      </c>
      <c r="M41" s="40" t="s">
        <v>21</v>
      </c>
      <c r="N41" s="40"/>
      <c r="O41" s="40"/>
      <c r="P41" s="2">
        <f>N21/37</f>
        <v>0.19443780038107719</v>
      </c>
    </row>
    <row r="42" spans="1:22" ht="18" x14ac:dyDescent="0.3">
      <c r="A42" s="2">
        <f>INT(1+(3.322*LOG10(37)))</f>
        <v>6</v>
      </c>
      <c r="B42" s="2" t="s">
        <v>8</v>
      </c>
      <c r="C42" s="2">
        <f t="shared" si="4"/>
        <v>45.616666666666674</v>
      </c>
      <c r="D42" s="15">
        <f t="shared" ref="D42:D45" si="10">E41</f>
        <v>6.3333333333333339</v>
      </c>
      <c r="E42" s="8">
        <f t="shared" si="5"/>
        <v>6.7000000000000011</v>
      </c>
      <c r="F42" s="2">
        <f t="shared" si="6"/>
        <v>6.5166666666666675</v>
      </c>
      <c r="G42" s="2">
        <v>7</v>
      </c>
      <c r="H42" s="6">
        <f t="shared" si="7"/>
        <v>0.1891891891891892</v>
      </c>
      <c r="I42" s="2">
        <f t="shared" si="3"/>
        <v>2.4374442009576554E-2</v>
      </c>
      <c r="J42" s="2">
        <f t="shared" si="8"/>
        <v>-1.4383116681326532E-3</v>
      </c>
      <c r="K42" s="2">
        <f t="shared" si="9"/>
        <v>8.4873346182601477E-5</v>
      </c>
      <c r="M42" s="39" t="s">
        <v>22</v>
      </c>
      <c r="N42" s="39"/>
      <c r="O42" s="39"/>
      <c r="P42">
        <f>P41/POWER(P36, 4) - 3</f>
        <v>-0.82711189455750977</v>
      </c>
    </row>
    <row r="43" spans="1:22" x14ac:dyDescent="0.3">
      <c r="A43" s="2">
        <f>A41/A42</f>
        <v>0.3666666666666667</v>
      </c>
      <c r="B43" s="2" t="s">
        <v>9</v>
      </c>
      <c r="C43" s="2">
        <f t="shared" si="4"/>
        <v>75.716666666666683</v>
      </c>
      <c r="D43" s="15">
        <f t="shared" si="10"/>
        <v>6.7000000000000011</v>
      </c>
      <c r="E43" s="8">
        <f t="shared" si="5"/>
        <v>7.0666666666666682</v>
      </c>
      <c r="F43" s="2">
        <f t="shared" si="6"/>
        <v>6.8833333333333346</v>
      </c>
      <c r="G43" s="2">
        <v>11</v>
      </c>
      <c r="H43" s="6">
        <f t="shared" si="7"/>
        <v>0.29729729729729731</v>
      </c>
      <c r="I43" s="2">
        <f t="shared" si="3"/>
        <v>1.0411855774693692</v>
      </c>
      <c r="J43" s="2">
        <f t="shared" si="8"/>
        <v>0.32032871595116302</v>
      </c>
      <c r="K43" s="2">
        <f t="shared" si="9"/>
        <v>9.8551582430020379E-2</v>
      </c>
      <c r="M43" s="37" t="s">
        <v>23</v>
      </c>
      <c r="N43" s="37"/>
      <c r="O43" s="37"/>
      <c r="P43" s="19">
        <f>6.6</f>
        <v>6.6</v>
      </c>
    </row>
    <row r="44" spans="1:22" x14ac:dyDescent="0.3">
      <c r="C44" s="2">
        <f t="shared" si="4"/>
        <v>21.750000000000007</v>
      </c>
      <c r="D44" s="15">
        <f t="shared" si="10"/>
        <v>7.0666666666666682</v>
      </c>
      <c r="E44" s="8">
        <f t="shared" si="5"/>
        <v>7.4333333333333353</v>
      </c>
      <c r="F44" s="2">
        <f t="shared" si="6"/>
        <v>7.2500000000000018</v>
      </c>
      <c r="G44" s="2">
        <v>3</v>
      </c>
      <c r="H44" s="6">
        <f t="shared" si="7"/>
        <v>8.1081081081081086E-2</v>
      </c>
      <c r="I44" s="2">
        <f t="shared" si="3"/>
        <v>1.3641398831263762</v>
      </c>
      <c r="J44" s="2">
        <f t="shared" si="8"/>
        <v>0.91987270497305884</v>
      </c>
      <c r="K44" s="2">
        <f t="shared" si="9"/>
        <v>0.62029254024534786</v>
      </c>
      <c r="M44" s="37" t="s">
        <v>24</v>
      </c>
      <c r="N44" s="37"/>
      <c r="O44" s="37"/>
      <c r="P44" s="19">
        <f>MEDIAN(A1:A37)</f>
        <v>6.6</v>
      </c>
    </row>
    <row r="45" spans="1:22" x14ac:dyDescent="0.3">
      <c r="C45" s="2">
        <f t="shared" si="4"/>
        <v>30.466666666666676</v>
      </c>
      <c r="D45" s="16">
        <f t="shared" si="10"/>
        <v>7.4333333333333353</v>
      </c>
      <c r="E45" s="17">
        <f t="shared" si="5"/>
        <v>7.8000000000000025</v>
      </c>
      <c r="F45" s="4">
        <f t="shared" si="6"/>
        <v>7.6166666666666689</v>
      </c>
      <c r="G45" s="4">
        <v>4</v>
      </c>
      <c r="H45" s="7">
        <f t="shared" si="7"/>
        <v>0.10810810810810811</v>
      </c>
      <c r="I45" s="2">
        <f t="shared" si="3"/>
        <v>4.3346489732976394</v>
      </c>
      <c r="J45" s="2">
        <f t="shared" si="8"/>
        <v>4.5123305303112007</v>
      </c>
      <c r="K45" s="2">
        <f t="shared" si="9"/>
        <v>4.6972954304275696</v>
      </c>
      <c r="M45" s="37" t="s">
        <v>25</v>
      </c>
      <c r="N45" s="37"/>
      <c r="O45" s="37"/>
      <c r="P45">
        <v>6.1</v>
      </c>
    </row>
    <row r="46" spans="1:22" x14ac:dyDescent="0.3">
      <c r="C46" s="2">
        <f>SUM(C40:C45)</f>
        <v>245.51666666666668</v>
      </c>
      <c r="D46" s="8"/>
      <c r="E46" s="8"/>
      <c r="F46" s="2">
        <f>SUM(F40:F45)</f>
        <v>40.200000000000003</v>
      </c>
      <c r="G46" s="2">
        <f>SUM(G40:G45)</f>
        <v>37</v>
      </c>
      <c r="H46" s="2">
        <f>SUM(H40:H45)</f>
        <v>1.0000000000000002</v>
      </c>
      <c r="I46" s="2">
        <f t="shared" ref="I46:K46" si="11">SUM(I40:I45)</f>
        <v>11.17177927927931</v>
      </c>
      <c r="J46">
        <f t="shared" si="11"/>
        <v>2.7239793475908711</v>
      </c>
      <c r="K46">
        <f t="shared" si="11"/>
        <v>7.6167622512715889</v>
      </c>
      <c r="P46" s="14"/>
      <c r="Q46" s="14"/>
    </row>
    <row r="47" spans="1:22" x14ac:dyDescent="0.3">
      <c r="D47" s="8"/>
      <c r="E47" s="8"/>
    </row>
  </sheetData>
  <sortState xmlns:xlrd2="http://schemas.microsoft.com/office/spreadsheetml/2017/richdata2" ref="A1:A37">
    <sortCondition ref="A1:A37"/>
  </sortState>
  <mergeCells count="16">
    <mergeCell ref="M35:O35"/>
    <mergeCell ref="M30:O30"/>
    <mergeCell ref="M31:O31"/>
    <mergeCell ref="M32:O32"/>
    <mergeCell ref="M33:O33"/>
    <mergeCell ref="M34:O34"/>
    <mergeCell ref="M42:O42"/>
    <mergeCell ref="M43:O43"/>
    <mergeCell ref="M44:O44"/>
    <mergeCell ref="M45:O45"/>
    <mergeCell ref="M36:O36"/>
    <mergeCell ref="M37:O37"/>
    <mergeCell ref="M38:O38"/>
    <mergeCell ref="M39:O39"/>
    <mergeCell ref="M40:O40"/>
    <mergeCell ref="M41:O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A76D-C42B-4AF3-BBB5-E37F236D5DAE}">
  <dimension ref="A1:R52"/>
  <sheetViews>
    <sheetView tabSelected="1" topLeftCell="A36" zoomScale="70" zoomScaleNormal="70" workbookViewId="0">
      <selection activeCell="G51" sqref="G51:N51"/>
    </sheetView>
  </sheetViews>
  <sheetFormatPr defaultRowHeight="16.5" x14ac:dyDescent="0.3"/>
  <cols>
    <col min="2" max="2" width="9" customWidth="1"/>
  </cols>
  <sheetData>
    <row r="1" spans="1:16" ht="33" customHeight="1" x14ac:dyDescent="0.3">
      <c r="A1" s="41" t="s">
        <v>26</v>
      </c>
      <c r="B1" s="41" t="s">
        <v>27</v>
      </c>
      <c r="C1" s="41" t="s">
        <v>28</v>
      </c>
      <c r="D1" s="41" t="s">
        <v>29</v>
      </c>
      <c r="E1" s="41" t="s">
        <v>30</v>
      </c>
      <c r="F1" s="41"/>
      <c r="G1" s="41"/>
      <c r="H1" s="41" t="s">
        <v>34</v>
      </c>
      <c r="I1" s="41"/>
      <c r="J1" s="41"/>
      <c r="K1" s="41" t="s">
        <v>38</v>
      </c>
      <c r="L1" s="41" t="s">
        <v>39</v>
      </c>
      <c r="M1" s="41" t="s">
        <v>40</v>
      </c>
      <c r="N1" s="41" t="s">
        <v>41</v>
      </c>
      <c r="O1" s="41" t="s">
        <v>42</v>
      </c>
      <c r="P1" s="41" t="s">
        <v>43</v>
      </c>
    </row>
    <row r="2" spans="1:16" x14ac:dyDescent="0.3">
      <c r="A2" s="41"/>
      <c r="B2" s="41"/>
      <c r="C2" s="41"/>
      <c r="D2" s="41"/>
      <c r="E2" s="26" t="s">
        <v>31</v>
      </c>
      <c r="F2" s="26" t="s">
        <v>32</v>
      </c>
      <c r="G2" s="26" t="s">
        <v>33</v>
      </c>
      <c r="H2" s="26" t="s">
        <v>35</v>
      </c>
      <c r="I2" s="26" t="s">
        <v>36</v>
      </c>
      <c r="J2" s="26" t="s">
        <v>37</v>
      </c>
      <c r="K2" s="41"/>
      <c r="L2" s="41"/>
      <c r="M2" s="41"/>
      <c r="N2" s="41"/>
      <c r="O2" s="41"/>
      <c r="P2" s="41"/>
    </row>
    <row r="3" spans="1:16" x14ac:dyDescent="0.3">
      <c r="A3" s="22">
        <v>1957</v>
      </c>
      <c r="B3" s="27">
        <v>5</v>
      </c>
      <c r="C3" s="1">
        <v>5.6</v>
      </c>
      <c r="D3" s="27">
        <v>5.6</v>
      </c>
      <c r="E3" s="1">
        <v>1</v>
      </c>
      <c r="F3" s="1">
        <v>2</v>
      </c>
      <c r="G3" s="1">
        <v>1</v>
      </c>
      <c r="H3" s="33">
        <f>E3</f>
        <v>1</v>
      </c>
      <c r="I3">
        <f t="shared" ref="I3:J3" si="0">F3</f>
        <v>2</v>
      </c>
      <c r="J3" s="33">
        <f t="shared" si="0"/>
        <v>1</v>
      </c>
      <c r="K3">
        <v>-3.0514670989470156</v>
      </c>
      <c r="L3" s="33">
        <v>-0.64691133792667777</v>
      </c>
      <c r="M3">
        <v>-0.61901970341415324</v>
      </c>
      <c r="N3" s="33">
        <v>4.4260018282024305</v>
      </c>
      <c r="O3">
        <v>0.55949088685550508</v>
      </c>
      <c r="P3" s="33">
        <v>0.52756093642323365</v>
      </c>
    </row>
    <row r="4" spans="1:16" x14ac:dyDescent="0.3">
      <c r="A4" s="22">
        <v>1958</v>
      </c>
      <c r="B4" s="28">
        <v>5.2</v>
      </c>
      <c r="C4" s="1">
        <v>5.6</v>
      </c>
      <c r="D4" s="28">
        <v>5.7</v>
      </c>
      <c r="E4" s="1">
        <v>1</v>
      </c>
      <c r="F4" s="1">
        <v>2</v>
      </c>
      <c r="G4" s="1">
        <v>2</v>
      </c>
      <c r="H4" s="30">
        <f>H3+E4</f>
        <v>2</v>
      </c>
      <c r="I4">
        <f t="shared" ref="I4:J19" si="1">I3+F4</f>
        <v>4</v>
      </c>
      <c r="J4" s="30">
        <f t="shared" si="1"/>
        <v>3</v>
      </c>
      <c r="K4">
        <v>-0.95213598404833055</v>
      </c>
      <c r="L4" s="30">
        <v>-0.1501713547002074</v>
      </c>
      <c r="M4">
        <v>-0.1144978572436572</v>
      </c>
      <c r="N4" s="30">
        <v>0.93669594106376364</v>
      </c>
      <c r="O4">
        <v>7.982081015596601E-2</v>
      </c>
      <c r="P4" s="30">
        <v>5.5598509057956082E-2</v>
      </c>
    </row>
    <row r="5" spans="1:16" x14ac:dyDescent="0.3">
      <c r="A5" s="22">
        <v>1959</v>
      </c>
      <c r="B5" s="28">
        <v>5.7</v>
      </c>
      <c r="C5" s="1">
        <v>5.8</v>
      </c>
      <c r="D5" s="28">
        <v>5.7</v>
      </c>
      <c r="E5" s="1">
        <v>1</v>
      </c>
      <c r="F5" s="1">
        <v>2</v>
      </c>
      <c r="G5" s="1">
        <v>2</v>
      </c>
      <c r="H5" s="30">
        <f t="shared" ref="H5:J21" si="2">H4+E5</f>
        <v>3</v>
      </c>
      <c r="I5">
        <f t="shared" si="1"/>
        <v>6</v>
      </c>
      <c r="J5" s="30">
        <f t="shared" si="1"/>
        <v>5</v>
      </c>
      <c r="K5">
        <v>-0.13828234662712424</v>
      </c>
      <c r="L5" s="30">
        <v>-7.7857258280925948E-3</v>
      </c>
      <c r="M5">
        <v>-1.6817167788679703E-3</v>
      </c>
      <c r="N5" s="30">
        <v>7.1508168436008462E-2</v>
      </c>
      <c r="O5">
        <v>1.543116830793132E-3</v>
      </c>
      <c r="P5" s="30">
        <v>1.9998794127078511E-4</v>
      </c>
    </row>
    <row r="6" spans="1:16" x14ac:dyDescent="0.3">
      <c r="A6" s="22">
        <v>1960</v>
      </c>
      <c r="B6" s="28">
        <v>5.8</v>
      </c>
      <c r="C6" s="1">
        <v>5.8</v>
      </c>
      <c r="D6" s="28">
        <v>5.9</v>
      </c>
      <c r="E6" s="1">
        <v>1</v>
      </c>
      <c r="F6" s="1">
        <v>1</v>
      </c>
      <c r="G6" s="1">
        <v>1</v>
      </c>
      <c r="H6" s="30">
        <f t="shared" si="2"/>
        <v>4</v>
      </c>
      <c r="I6">
        <f t="shared" si="1"/>
        <v>7</v>
      </c>
      <c r="J6" s="30">
        <f t="shared" si="1"/>
        <v>6</v>
      </c>
      <c r="K6">
        <v>-1.2840890561855055E-4</v>
      </c>
      <c r="L6" s="30">
        <v>2.4677709118907046E-3</v>
      </c>
      <c r="M6">
        <v>1.5206495757993349E-2</v>
      </c>
      <c r="N6" s="30">
        <v>6.4782871303053003E-6</v>
      </c>
      <c r="O6">
        <v>3.3348255566090598E-4</v>
      </c>
      <c r="P6" s="30">
        <v>3.7673750751785443E-3</v>
      </c>
    </row>
    <row r="7" spans="1:16" x14ac:dyDescent="0.3">
      <c r="A7" s="22">
        <v>1961</v>
      </c>
      <c r="B7" s="28">
        <v>6.1</v>
      </c>
      <c r="C7" s="1">
        <v>5.9</v>
      </c>
      <c r="D7" s="28">
        <v>5.9</v>
      </c>
      <c r="E7" s="1">
        <v>2</v>
      </c>
      <c r="F7" s="1">
        <v>3</v>
      </c>
      <c r="G7" s="1">
        <v>5</v>
      </c>
      <c r="H7" s="30">
        <f t="shared" si="2"/>
        <v>6</v>
      </c>
      <c r="I7">
        <f t="shared" si="1"/>
        <v>10</v>
      </c>
      <c r="J7" s="30">
        <f t="shared" si="1"/>
        <v>11</v>
      </c>
      <c r="K7">
        <v>7.2103606893964695E-2</v>
      </c>
      <c r="L7" s="30">
        <v>0.10281135774196322</v>
      </c>
      <c r="M7">
        <v>0.23194455814470566</v>
      </c>
      <c r="N7" s="30">
        <v>3.001069043694745E-2</v>
      </c>
      <c r="O7">
        <v>4.81638793025412E-2</v>
      </c>
      <c r="P7" s="30">
        <v>0.14251007986908973</v>
      </c>
    </row>
    <row r="8" spans="1:16" x14ac:dyDescent="0.3">
      <c r="A8" s="22">
        <v>1962</v>
      </c>
      <c r="B8" s="28">
        <v>6.1</v>
      </c>
      <c r="C8" s="1">
        <v>5.9</v>
      </c>
      <c r="D8" s="28">
        <v>6</v>
      </c>
      <c r="E8" s="1">
        <v>5</v>
      </c>
      <c r="F8" s="1">
        <v>3</v>
      </c>
      <c r="G8" s="1">
        <v>1</v>
      </c>
      <c r="H8" s="30">
        <f t="shared" si="2"/>
        <v>11</v>
      </c>
      <c r="I8">
        <f t="shared" si="1"/>
        <v>13</v>
      </c>
      <c r="J8" s="30">
        <f t="shared" si="1"/>
        <v>12</v>
      </c>
      <c r="K8">
        <v>0.68819147854940366</v>
      </c>
      <c r="L8" s="30">
        <v>0.51546725688434836</v>
      </c>
      <c r="M8">
        <v>0.94431024815904796</v>
      </c>
      <c r="N8" s="30">
        <v>0.60759247655713111</v>
      </c>
      <c r="O8">
        <v>0.41330257533970244</v>
      </c>
      <c r="P8" s="30">
        <v>0.92644491913982441</v>
      </c>
    </row>
    <row r="9" spans="1:16" x14ac:dyDescent="0.3">
      <c r="A9" s="22">
        <v>1963</v>
      </c>
      <c r="B9" s="28">
        <v>6.3</v>
      </c>
      <c r="C9" s="1">
        <v>6</v>
      </c>
      <c r="D9" s="28">
        <v>6.1</v>
      </c>
      <c r="E9" s="1">
        <v>2</v>
      </c>
      <c r="F9" s="1">
        <v>1</v>
      </c>
      <c r="G9" s="1">
        <v>3</v>
      </c>
      <c r="H9" s="30">
        <f t="shared" si="2"/>
        <v>13</v>
      </c>
      <c r="I9">
        <f t="shared" si="1"/>
        <v>14</v>
      </c>
      <c r="J9" s="30">
        <f t="shared" si="1"/>
        <v>15</v>
      </c>
      <c r="L9" s="30"/>
      <c r="N9" s="30"/>
      <c r="P9" s="30"/>
    </row>
    <row r="10" spans="1:16" x14ac:dyDescent="0.3">
      <c r="A10" s="22">
        <v>1964</v>
      </c>
      <c r="B10" s="28">
        <v>6.3</v>
      </c>
      <c r="C10" s="1">
        <v>6.2</v>
      </c>
      <c r="D10" s="28">
        <v>6.1</v>
      </c>
      <c r="E10" s="1">
        <v>2</v>
      </c>
      <c r="F10" s="1">
        <v>3</v>
      </c>
      <c r="G10" s="1">
        <v>2</v>
      </c>
      <c r="H10" s="30">
        <f t="shared" si="2"/>
        <v>15</v>
      </c>
      <c r="I10">
        <f t="shared" si="1"/>
        <v>17</v>
      </c>
      <c r="J10" s="30">
        <f t="shared" si="1"/>
        <v>17</v>
      </c>
      <c r="L10" s="30"/>
      <c r="N10" s="30"/>
      <c r="P10" s="30"/>
    </row>
    <row r="11" spans="1:16" x14ac:dyDescent="0.3">
      <c r="A11" s="22">
        <v>1965</v>
      </c>
      <c r="B11" s="28">
        <v>6.3</v>
      </c>
      <c r="C11" s="1">
        <v>6.2</v>
      </c>
      <c r="D11" s="28">
        <v>6.1</v>
      </c>
      <c r="E11" s="1">
        <v>4</v>
      </c>
      <c r="F11" s="1">
        <v>3</v>
      </c>
      <c r="G11" s="1">
        <v>1</v>
      </c>
      <c r="H11" s="30">
        <f t="shared" si="2"/>
        <v>19</v>
      </c>
      <c r="I11">
        <f t="shared" si="1"/>
        <v>20</v>
      </c>
      <c r="J11" s="30">
        <f t="shared" si="1"/>
        <v>18</v>
      </c>
      <c r="L11" s="30"/>
      <c r="N11" s="30"/>
      <c r="P11" s="30"/>
    </row>
    <row r="12" spans="1:16" x14ac:dyDescent="0.3">
      <c r="A12" s="22">
        <v>1966</v>
      </c>
      <c r="B12" s="28">
        <v>6.3</v>
      </c>
      <c r="C12" s="1">
        <v>6.2</v>
      </c>
      <c r="D12" s="28">
        <v>6.1</v>
      </c>
      <c r="E12" s="1">
        <v>1</v>
      </c>
      <c r="F12" s="1">
        <v>3</v>
      </c>
      <c r="G12" s="1">
        <v>1</v>
      </c>
      <c r="H12" s="30">
        <f t="shared" si="2"/>
        <v>20</v>
      </c>
      <c r="I12">
        <f t="shared" si="1"/>
        <v>23</v>
      </c>
      <c r="J12" s="30">
        <f t="shared" si="1"/>
        <v>19</v>
      </c>
      <c r="L12" s="30"/>
      <c r="N12" s="30"/>
      <c r="P12" s="30"/>
    </row>
    <row r="13" spans="1:16" x14ac:dyDescent="0.3">
      <c r="A13" s="22">
        <v>1967</v>
      </c>
      <c r="B13" s="28">
        <v>6.3</v>
      </c>
      <c r="C13" s="1">
        <v>6.3</v>
      </c>
      <c r="D13" s="28">
        <v>6.1</v>
      </c>
      <c r="E13" s="1">
        <v>3</v>
      </c>
      <c r="F13" s="1">
        <v>2</v>
      </c>
      <c r="G13" s="1">
        <v>4</v>
      </c>
      <c r="H13" s="30">
        <f t="shared" si="2"/>
        <v>23</v>
      </c>
      <c r="I13">
        <f t="shared" si="1"/>
        <v>25</v>
      </c>
      <c r="J13" s="30">
        <f t="shared" si="1"/>
        <v>23</v>
      </c>
      <c r="L13" s="30"/>
      <c r="N13" s="30"/>
      <c r="P13" s="30"/>
    </row>
    <row r="14" spans="1:16" x14ac:dyDescent="0.3">
      <c r="A14" s="22">
        <v>1968</v>
      </c>
      <c r="B14" s="28">
        <v>6.4</v>
      </c>
      <c r="C14" s="1">
        <v>6.3</v>
      </c>
      <c r="D14" s="28">
        <v>6.2</v>
      </c>
      <c r="E14" s="1">
        <v>4</v>
      </c>
      <c r="F14" s="1">
        <v>2</v>
      </c>
      <c r="G14" s="1">
        <v>1</v>
      </c>
      <c r="H14" s="30">
        <f t="shared" si="2"/>
        <v>27</v>
      </c>
      <c r="I14">
        <f t="shared" si="1"/>
        <v>27</v>
      </c>
      <c r="J14" s="30">
        <f t="shared" si="1"/>
        <v>24</v>
      </c>
      <c r="L14" s="30"/>
      <c r="N14" s="30"/>
      <c r="P14" s="30"/>
    </row>
    <row r="15" spans="1:16" x14ac:dyDescent="0.3">
      <c r="A15" s="22">
        <v>1969</v>
      </c>
      <c r="B15" s="28">
        <v>6.4</v>
      </c>
      <c r="C15" s="1">
        <v>6.3</v>
      </c>
      <c r="D15" s="28">
        <v>6.3</v>
      </c>
      <c r="E15" s="1">
        <v>1</v>
      </c>
      <c r="F15" s="1">
        <v>2</v>
      </c>
      <c r="G15" s="1">
        <v>2</v>
      </c>
      <c r="H15" s="30">
        <f t="shared" si="2"/>
        <v>28</v>
      </c>
      <c r="I15">
        <f t="shared" si="1"/>
        <v>29</v>
      </c>
      <c r="J15" s="30">
        <f t="shared" si="1"/>
        <v>26</v>
      </c>
      <c r="L15" s="30"/>
      <c r="N15" s="30"/>
      <c r="P15" s="30"/>
    </row>
    <row r="16" spans="1:16" x14ac:dyDescent="0.3">
      <c r="A16" s="22">
        <v>1970</v>
      </c>
      <c r="B16" s="28">
        <v>6.5</v>
      </c>
      <c r="C16" s="1">
        <v>6.4</v>
      </c>
      <c r="D16" s="28">
        <v>6.3</v>
      </c>
      <c r="E16" s="1">
        <v>3</v>
      </c>
      <c r="F16" s="1">
        <v>3</v>
      </c>
      <c r="G16" s="1">
        <v>4</v>
      </c>
      <c r="H16" s="30">
        <f t="shared" si="2"/>
        <v>31</v>
      </c>
      <c r="I16">
        <f t="shared" si="1"/>
        <v>32</v>
      </c>
      <c r="J16" s="30">
        <f t="shared" si="1"/>
        <v>30</v>
      </c>
      <c r="L16" s="30"/>
      <c r="N16" s="30"/>
      <c r="P16" s="30"/>
    </row>
    <row r="17" spans="1:16" x14ac:dyDescent="0.3">
      <c r="A17" s="22">
        <v>1971</v>
      </c>
      <c r="B17" s="28">
        <v>6.5</v>
      </c>
      <c r="C17" s="1">
        <v>6.5</v>
      </c>
      <c r="D17" s="28">
        <v>6.3</v>
      </c>
      <c r="E17" s="1">
        <v>2</v>
      </c>
      <c r="F17" s="1">
        <v>1</v>
      </c>
      <c r="G17" s="1">
        <v>1</v>
      </c>
      <c r="H17" s="30">
        <f t="shared" si="2"/>
        <v>33</v>
      </c>
      <c r="I17">
        <f t="shared" si="1"/>
        <v>33</v>
      </c>
      <c r="J17" s="30">
        <f t="shared" si="1"/>
        <v>31</v>
      </c>
      <c r="L17" s="30"/>
      <c r="N17" s="30"/>
      <c r="P17" s="30"/>
    </row>
    <row r="18" spans="1:16" x14ac:dyDescent="0.3">
      <c r="A18" s="22">
        <v>1972</v>
      </c>
      <c r="B18" s="28">
        <v>6.6</v>
      </c>
      <c r="C18" s="1">
        <v>6.5</v>
      </c>
      <c r="D18" s="28">
        <v>6.4</v>
      </c>
      <c r="E18" s="1">
        <v>1</v>
      </c>
      <c r="F18" s="1">
        <v>1</v>
      </c>
      <c r="G18" s="1">
        <v>1</v>
      </c>
      <c r="H18" s="30">
        <f t="shared" si="2"/>
        <v>34</v>
      </c>
      <c r="I18">
        <f t="shared" si="1"/>
        <v>34</v>
      </c>
      <c r="J18" s="30">
        <f t="shared" si="1"/>
        <v>32</v>
      </c>
      <c r="L18" s="30"/>
      <c r="N18" s="30"/>
      <c r="P18" s="30"/>
    </row>
    <row r="19" spans="1:16" x14ac:dyDescent="0.3">
      <c r="A19" s="22">
        <v>1973</v>
      </c>
      <c r="B19" s="28">
        <v>6.6</v>
      </c>
      <c r="C19" s="1">
        <v>6.5</v>
      </c>
      <c r="D19" s="28">
        <v>6.4</v>
      </c>
      <c r="E19" s="1">
        <v>1</v>
      </c>
      <c r="F19" s="1">
        <v>1</v>
      </c>
      <c r="G19" s="1">
        <v>1</v>
      </c>
      <c r="H19" s="30">
        <f t="shared" si="2"/>
        <v>35</v>
      </c>
      <c r="I19">
        <f t="shared" si="1"/>
        <v>35</v>
      </c>
      <c r="J19" s="30">
        <f t="shared" si="1"/>
        <v>33</v>
      </c>
      <c r="L19" s="30"/>
      <c r="N19" s="30"/>
      <c r="P19" s="30"/>
    </row>
    <row r="20" spans="1:16" x14ac:dyDescent="0.3">
      <c r="A20" s="22">
        <v>1974</v>
      </c>
      <c r="B20" s="28">
        <v>6.6</v>
      </c>
      <c r="C20" s="1">
        <v>6.6</v>
      </c>
      <c r="D20" s="28">
        <v>6.5</v>
      </c>
      <c r="E20" s="1">
        <v>1</v>
      </c>
      <c r="F20" s="1">
        <v>2</v>
      </c>
      <c r="G20" s="1">
        <v>3</v>
      </c>
      <c r="H20" s="30">
        <f t="shared" si="2"/>
        <v>36</v>
      </c>
      <c r="I20">
        <f t="shared" si="2"/>
        <v>37</v>
      </c>
      <c r="J20" s="30">
        <f t="shared" si="2"/>
        <v>36</v>
      </c>
      <c r="L20" s="30"/>
      <c r="N20" s="30"/>
      <c r="P20" s="30"/>
    </row>
    <row r="21" spans="1:16" x14ac:dyDescent="0.3">
      <c r="A21" s="22">
        <v>1975</v>
      </c>
      <c r="B21" s="28">
        <v>6.6</v>
      </c>
      <c r="C21" s="1">
        <v>6.6</v>
      </c>
      <c r="D21" s="28">
        <v>6.6</v>
      </c>
      <c r="E21" s="1">
        <v>1</v>
      </c>
      <c r="F21" s="30"/>
      <c r="G21" s="1">
        <v>1</v>
      </c>
      <c r="H21" s="30">
        <f t="shared" si="2"/>
        <v>37</v>
      </c>
      <c r="J21" s="30">
        <f t="shared" si="2"/>
        <v>37</v>
      </c>
      <c r="L21" s="30"/>
      <c r="N21" s="30"/>
      <c r="P21" s="30"/>
    </row>
    <row r="22" spans="1:16" x14ac:dyDescent="0.3">
      <c r="A22" s="22">
        <v>1976</v>
      </c>
      <c r="B22" s="28">
        <v>6.7</v>
      </c>
      <c r="C22" s="1">
        <v>6.6</v>
      </c>
      <c r="D22" s="28">
        <v>6.7</v>
      </c>
      <c r="F22" s="30"/>
      <c r="H22" s="30"/>
      <c r="J22" s="30"/>
      <c r="L22" s="30"/>
      <c r="N22" s="30"/>
      <c r="P22" s="30"/>
    </row>
    <row r="23" spans="1:16" x14ac:dyDescent="0.3">
      <c r="A23" s="22">
        <v>1977</v>
      </c>
      <c r="B23" s="28">
        <v>6.9</v>
      </c>
      <c r="C23" s="1">
        <v>6.7</v>
      </c>
      <c r="D23" s="28">
        <v>6.7</v>
      </c>
      <c r="F23" s="30"/>
      <c r="H23" s="30"/>
      <c r="J23" s="30"/>
      <c r="L23" s="30"/>
      <c r="N23" s="30"/>
      <c r="P23" s="30"/>
    </row>
    <row r="24" spans="1:16" x14ac:dyDescent="0.3">
      <c r="A24" s="22">
        <v>1978</v>
      </c>
      <c r="B24" s="28">
        <v>6.9</v>
      </c>
      <c r="C24" s="1">
        <v>6.7</v>
      </c>
      <c r="D24" s="28">
        <v>6.7</v>
      </c>
      <c r="F24" s="30"/>
      <c r="H24" s="30"/>
      <c r="J24" s="30"/>
      <c r="L24" s="30"/>
      <c r="N24" s="30"/>
      <c r="P24" s="30"/>
    </row>
    <row r="25" spans="1:16" x14ac:dyDescent="0.3">
      <c r="A25" s="22">
        <v>1979</v>
      </c>
      <c r="B25" s="28">
        <v>6.9</v>
      </c>
      <c r="C25" s="1">
        <v>6.7</v>
      </c>
      <c r="D25" s="28">
        <v>6.7</v>
      </c>
      <c r="F25" s="30"/>
      <c r="H25" s="30"/>
      <c r="J25" s="30"/>
      <c r="L25" s="30"/>
      <c r="N25" s="30"/>
      <c r="P25" s="30"/>
    </row>
    <row r="26" spans="1:16" x14ac:dyDescent="0.3">
      <c r="A26" s="22">
        <v>1980</v>
      </c>
      <c r="B26" s="28">
        <v>7</v>
      </c>
      <c r="C26" s="1">
        <v>6.8</v>
      </c>
      <c r="D26" s="28">
        <v>6.8</v>
      </c>
      <c r="F26" s="30"/>
      <c r="H26" s="30"/>
      <c r="J26" s="30"/>
      <c r="L26" s="30"/>
      <c r="N26" s="30"/>
      <c r="P26" s="30"/>
    </row>
    <row r="27" spans="1:16" x14ac:dyDescent="0.3">
      <c r="A27" s="22">
        <v>1981</v>
      </c>
      <c r="B27" s="28">
        <v>7</v>
      </c>
      <c r="C27" s="1">
        <v>6.8</v>
      </c>
      <c r="D27" s="28">
        <v>6.9</v>
      </c>
      <c r="F27" s="30"/>
      <c r="H27" s="30"/>
      <c r="J27" s="30"/>
      <c r="L27" s="30"/>
      <c r="N27" s="30"/>
      <c r="P27" s="30"/>
    </row>
    <row r="28" spans="1:16" x14ac:dyDescent="0.3">
      <c r="A28" s="22">
        <v>1982</v>
      </c>
      <c r="B28" s="28">
        <v>7</v>
      </c>
      <c r="C28" s="1">
        <v>6.9</v>
      </c>
      <c r="D28" s="28">
        <v>6.9</v>
      </c>
      <c r="F28" s="30"/>
      <c r="H28" s="30"/>
      <c r="J28" s="30"/>
      <c r="L28" s="30"/>
      <c r="N28" s="30"/>
      <c r="P28" s="30"/>
    </row>
    <row r="29" spans="1:16" x14ac:dyDescent="0.3">
      <c r="A29" s="22">
        <v>1983</v>
      </c>
      <c r="B29" s="28">
        <v>7</v>
      </c>
      <c r="C29" s="1">
        <v>6.9</v>
      </c>
      <c r="D29" s="28">
        <v>7</v>
      </c>
      <c r="F29" s="30"/>
      <c r="H29" s="30"/>
      <c r="J29" s="30"/>
      <c r="L29" s="30"/>
      <c r="N29" s="30"/>
      <c r="P29" s="30"/>
    </row>
    <row r="30" spans="1:16" x14ac:dyDescent="0.3">
      <c r="A30" s="22">
        <v>1984</v>
      </c>
      <c r="B30" s="28">
        <v>7.1</v>
      </c>
      <c r="C30" s="1">
        <v>7</v>
      </c>
      <c r="D30" s="28">
        <v>7</v>
      </c>
      <c r="F30" s="30"/>
      <c r="H30" s="30"/>
      <c r="J30" s="30"/>
      <c r="L30" s="30"/>
      <c r="N30" s="30"/>
      <c r="P30" s="30"/>
    </row>
    <row r="31" spans="1:16" x14ac:dyDescent="0.3">
      <c r="A31" s="22">
        <v>1985</v>
      </c>
      <c r="B31" s="28">
        <v>7.2</v>
      </c>
      <c r="C31" s="1">
        <v>7</v>
      </c>
      <c r="D31" s="28">
        <v>7</v>
      </c>
      <c r="F31" s="30"/>
      <c r="H31" s="30"/>
      <c r="J31" s="30"/>
      <c r="L31" s="30"/>
      <c r="N31" s="30"/>
      <c r="P31" s="30"/>
    </row>
    <row r="32" spans="1:16" x14ac:dyDescent="0.3">
      <c r="A32" s="22">
        <v>1986</v>
      </c>
      <c r="B32" s="28">
        <v>7.2</v>
      </c>
      <c r="C32" s="1">
        <v>7.1</v>
      </c>
      <c r="D32" s="28">
        <v>7</v>
      </c>
      <c r="F32" s="30"/>
      <c r="H32" s="30"/>
      <c r="J32" s="30"/>
      <c r="L32" s="30"/>
      <c r="N32" s="30"/>
      <c r="P32" s="30"/>
    </row>
    <row r="33" spans="1:18" x14ac:dyDescent="0.3">
      <c r="A33" s="22">
        <v>1987</v>
      </c>
      <c r="B33" s="28">
        <v>7.2</v>
      </c>
      <c r="C33" s="1">
        <v>7.1</v>
      </c>
      <c r="D33" s="28">
        <v>7.1</v>
      </c>
      <c r="F33" s="30"/>
      <c r="H33" s="30"/>
      <c r="J33" s="30"/>
      <c r="L33" s="30"/>
      <c r="N33" s="30"/>
      <c r="P33" s="30"/>
    </row>
    <row r="34" spans="1:18" x14ac:dyDescent="0.3">
      <c r="A34" s="22">
        <v>1988</v>
      </c>
      <c r="B34" s="28">
        <v>7.3</v>
      </c>
      <c r="C34" s="1">
        <v>7.1</v>
      </c>
      <c r="D34" s="28">
        <v>7.2</v>
      </c>
      <c r="F34" s="30"/>
      <c r="H34" s="30"/>
      <c r="J34" s="30"/>
      <c r="L34" s="30"/>
      <c r="N34" s="30"/>
      <c r="P34" s="30"/>
    </row>
    <row r="35" spans="1:18" x14ac:dyDescent="0.3">
      <c r="A35" s="22">
        <v>1989</v>
      </c>
      <c r="B35" s="28">
        <v>7.3</v>
      </c>
      <c r="C35" s="1">
        <v>7.2</v>
      </c>
      <c r="D35" s="28">
        <v>7.3</v>
      </c>
      <c r="F35" s="30"/>
      <c r="H35" s="30"/>
      <c r="J35" s="30"/>
      <c r="L35" s="30"/>
      <c r="N35" s="30"/>
      <c r="P35" s="30"/>
    </row>
    <row r="36" spans="1:18" x14ac:dyDescent="0.3">
      <c r="A36" s="22">
        <v>1990</v>
      </c>
      <c r="B36" s="28">
        <v>7.5</v>
      </c>
      <c r="C36" s="1">
        <v>7.3</v>
      </c>
      <c r="D36" s="28">
        <v>7.4</v>
      </c>
      <c r="F36" s="30"/>
      <c r="H36" s="30"/>
      <c r="J36" s="30"/>
      <c r="L36" s="30"/>
      <c r="N36" s="30"/>
      <c r="P36" s="30"/>
    </row>
    <row r="37" spans="1:18" x14ac:dyDescent="0.3">
      <c r="A37" s="22">
        <v>1991</v>
      </c>
      <c r="B37" s="28">
        <v>7.6</v>
      </c>
      <c r="C37" s="1">
        <v>7.4</v>
      </c>
      <c r="D37" s="28">
        <v>7.4</v>
      </c>
      <c r="F37" s="30"/>
      <c r="H37" s="30"/>
      <c r="J37" s="30"/>
      <c r="L37" s="30"/>
      <c r="N37" s="30"/>
      <c r="P37" s="30"/>
    </row>
    <row r="38" spans="1:18" x14ac:dyDescent="0.3">
      <c r="A38" s="22">
        <v>1992</v>
      </c>
      <c r="B38" s="28">
        <v>7.7</v>
      </c>
      <c r="C38" s="1">
        <v>7.6</v>
      </c>
      <c r="D38" s="28">
        <v>7.4</v>
      </c>
      <c r="F38" s="30"/>
      <c r="H38" s="30"/>
      <c r="J38" s="30"/>
      <c r="L38" s="30"/>
      <c r="N38" s="30"/>
      <c r="P38" s="30"/>
    </row>
    <row r="39" spans="1:18" x14ac:dyDescent="0.3">
      <c r="A39" s="23">
        <v>1993</v>
      </c>
      <c r="B39" s="29">
        <v>7.8</v>
      </c>
      <c r="C39" s="24">
        <v>7.6</v>
      </c>
      <c r="D39" s="29">
        <v>7.8</v>
      </c>
      <c r="E39" s="25"/>
      <c r="F39" s="31"/>
      <c r="G39" s="25"/>
      <c r="H39" s="31"/>
      <c r="I39" s="25"/>
      <c r="J39" s="31"/>
      <c r="K39" s="25"/>
      <c r="L39" s="31"/>
      <c r="M39" s="25"/>
      <c r="N39" s="31"/>
      <c r="O39" s="25"/>
      <c r="P39" s="31"/>
    </row>
    <row r="40" spans="1:18" x14ac:dyDescent="0.3">
      <c r="A40" s="32" t="s">
        <v>44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4"/>
      <c r="N40" s="32"/>
      <c r="O40" s="35"/>
      <c r="P40" s="32"/>
    </row>
    <row r="41" spans="1:18" ht="15.75" customHeight="1" x14ac:dyDescent="0.3"/>
    <row r="42" spans="1:18" ht="16.5" customHeight="1" x14ac:dyDescent="0.3"/>
    <row r="43" spans="1:18" ht="33" x14ac:dyDescent="0.3">
      <c r="A43" s="46"/>
      <c r="B43" s="47"/>
      <c r="C43" s="47"/>
      <c r="D43" s="26" t="s">
        <v>27</v>
      </c>
      <c r="E43" s="48" t="s">
        <v>28</v>
      </c>
      <c r="F43" s="26" t="s">
        <v>29</v>
      </c>
      <c r="G43" s="41" t="s">
        <v>53</v>
      </c>
      <c r="H43" s="41"/>
      <c r="I43" s="41"/>
      <c r="J43" s="41"/>
      <c r="K43" s="41"/>
      <c r="L43" s="41"/>
      <c r="M43" s="41"/>
      <c r="N43" s="41"/>
      <c r="O43" s="20"/>
      <c r="P43" s="44" t="s">
        <v>54</v>
      </c>
      <c r="Q43" s="44"/>
      <c r="R43" s="44"/>
    </row>
    <row r="44" spans="1:18" ht="33" x14ac:dyDescent="0.3">
      <c r="A44" s="43" t="s">
        <v>45</v>
      </c>
      <c r="B44" s="43"/>
      <c r="C44" s="43"/>
      <c r="D44" s="49">
        <f>'X1'!$P$30</f>
        <v>6.6729729729729721</v>
      </c>
      <c r="E44" s="49">
        <f>'X2'!$P$30</f>
        <v>6.5864864864864865</v>
      </c>
      <c r="F44" s="49">
        <f>'X3'!$P$30</f>
        <v>6.5756756756756758</v>
      </c>
      <c r="G44" s="42"/>
      <c r="H44" s="42"/>
      <c r="I44" s="42"/>
      <c r="J44" s="42"/>
      <c r="K44" s="42"/>
      <c r="L44" s="42"/>
      <c r="M44" s="42"/>
      <c r="N44" s="42"/>
      <c r="P44" s="26" t="s">
        <v>27</v>
      </c>
      <c r="Q44" s="26" t="s">
        <v>28</v>
      </c>
      <c r="R44" s="26" t="s">
        <v>29</v>
      </c>
    </row>
    <row r="45" spans="1:18" x14ac:dyDescent="0.3">
      <c r="A45" s="43" t="s">
        <v>46</v>
      </c>
      <c r="B45" s="43"/>
      <c r="C45" s="43"/>
      <c r="D45" s="50">
        <f>'X1'!$P$32</f>
        <v>0.39224251278305333</v>
      </c>
      <c r="E45" s="50">
        <f>'X2'!$P$32</f>
        <v>0.27792549306062814</v>
      </c>
      <c r="F45" s="50">
        <f>'X3'!$P$32</f>
        <v>0.29913805697589491</v>
      </c>
      <c r="G45" s="43"/>
      <c r="H45" s="43"/>
      <c r="I45" s="43"/>
      <c r="J45" s="43"/>
      <c r="K45" s="43"/>
      <c r="L45" s="43"/>
      <c r="M45" s="43"/>
      <c r="N45" s="43"/>
      <c r="O45" s="21"/>
      <c r="P45" s="49">
        <f>'X1'!$P$31</f>
        <v>6.6729729729729721</v>
      </c>
      <c r="Q45" s="49">
        <f>'X2'!$P$31</f>
        <v>6.5864864864864865</v>
      </c>
      <c r="R45" s="49">
        <f>'X3'!$P$31</f>
        <v>6.5756756756756758</v>
      </c>
    </row>
    <row r="46" spans="1:18" x14ac:dyDescent="0.3">
      <c r="A46" s="43" t="s">
        <v>47</v>
      </c>
      <c r="B46" s="43"/>
      <c r="C46" s="43"/>
      <c r="D46" s="50">
        <f>'X1'!$P$34</f>
        <v>0.40313813813813815</v>
      </c>
      <c r="E46" s="50">
        <f>'X2'!$P$34</f>
        <v>0.2856456456456456</v>
      </c>
      <c r="F46" s="50">
        <f>'X3'!$P$34</f>
        <v>0.30744744744744756</v>
      </c>
      <c r="G46" s="43"/>
      <c r="H46" s="43"/>
      <c r="I46" s="43"/>
      <c r="J46" s="43"/>
      <c r="K46" s="43"/>
      <c r="L46" s="43"/>
      <c r="M46" s="43"/>
      <c r="N46" s="43"/>
      <c r="O46" s="21"/>
      <c r="P46" s="49">
        <f>'X1'!$P$33</f>
        <v>0.39224251278305328</v>
      </c>
      <c r="Q46" s="49">
        <f>'X2'!$P$33</f>
        <v>0.27792549306062825</v>
      </c>
      <c r="R46" s="49">
        <f>'X3'!$P$33</f>
        <v>0.29913805697589485</v>
      </c>
    </row>
    <row r="47" spans="1:18" x14ac:dyDescent="0.3">
      <c r="A47" s="43" t="s">
        <v>48</v>
      </c>
      <c r="B47" s="43"/>
      <c r="C47" s="43"/>
      <c r="D47" s="50">
        <f>'X1'!$P$36</f>
        <v>0.62629267342278028</v>
      </c>
      <c r="E47" s="50">
        <f>'X2'!$P$36</f>
        <v>0.52718639309131277</v>
      </c>
      <c r="F47" s="50">
        <f>'X3'!$P$36</f>
        <v>0.54693514878447413</v>
      </c>
      <c r="G47" s="43"/>
      <c r="H47" s="43"/>
      <c r="I47" s="43"/>
      <c r="J47" s="43"/>
      <c r="K47" s="43"/>
      <c r="L47" s="43"/>
      <c r="M47" s="43"/>
      <c r="N47" s="43"/>
      <c r="O47" s="21"/>
      <c r="P47" s="49">
        <f>'X1'!$P$35</f>
        <v>0.40313813813813809</v>
      </c>
      <c r="Q47" s="49">
        <f>'X2'!$P$35</f>
        <v>0.28564564564564571</v>
      </c>
      <c r="R47" s="49">
        <f>'X3'!$P$35</f>
        <v>0.30744744744744751</v>
      </c>
    </row>
    <row r="48" spans="1:18" ht="37.9" customHeight="1" x14ac:dyDescent="0.3">
      <c r="A48" s="43" t="s">
        <v>49</v>
      </c>
      <c r="B48" s="43"/>
      <c r="C48" s="43"/>
      <c r="D48" s="50">
        <f>'X1'!$P$38</f>
        <v>9.3855119143956556E-2</v>
      </c>
      <c r="E48" s="50">
        <f>'X2'!$P$38</f>
        <v>8.0040609537868582E-2</v>
      </c>
      <c r="F48" s="50">
        <f>'X3'!$P$38</f>
        <v>8.3175505569361041E-2</v>
      </c>
      <c r="G48" s="43" t="s">
        <v>56</v>
      </c>
      <c r="H48" s="43"/>
      <c r="I48" s="43"/>
      <c r="J48" s="43"/>
      <c r="K48" s="43"/>
      <c r="L48" s="43"/>
      <c r="M48" s="43"/>
      <c r="N48" s="43"/>
      <c r="O48" s="21"/>
      <c r="P48" s="49">
        <f>'X1'!$P$37</f>
        <v>0.62629267342278028</v>
      </c>
      <c r="Q48" s="49">
        <f>'X2'!$P$37</f>
        <v>0.52718639309131288</v>
      </c>
      <c r="R48" s="49">
        <f>'X3'!$P$37</f>
        <v>0.54693514878447413</v>
      </c>
    </row>
    <row r="49" spans="1:18" ht="37.15" customHeight="1" x14ac:dyDescent="0.3">
      <c r="A49" s="43" t="s">
        <v>50</v>
      </c>
      <c r="B49" s="43"/>
      <c r="C49" s="43"/>
      <c r="D49" s="50">
        <f>'X1'!$P$40</f>
        <v>-0.56005452101780939</v>
      </c>
      <c r="E49" s="50">
        <f>'X2'!$P$40</f>
        <v>-2.6935149464206942E-2</v>
      </c>
      <c r="F49" s="50">
        <f>'X3'!$P$40</f>
        <v>0.15382828332001697</v>
      </c>
      <c r="G49" s="43" t="s">
        <v>58</v>
      </c>
      <c r="H49" s="43"/>
      <c r="I49" s="43"/>
      <c r="J49" s="43"/>
      <c r="K49" s="43"/>
      <c r="L49" s="43"/>
      <c r="M49" s="43"/>
      <c r="N49" s="43"/>
      <c r="O49" s="21"/>
      <c r="P49" s="32"/>
      <c r="Q49" s="32"/>
      <c r="R49" s="32"/>
    </row>
    <row r="50" spans="1:18" ht="48" customHeight="1" x14ac:dyDescent="0.3">
      <c r="A50" s="43" t="s">
        <v>51</v>
      </c>
      <c r="B50" s="43"/>
      <c r="C50" s="43"/>
      <c r="D50" s="50">
        <f>'X1'!$P$42</f>
        <v>0.32063168662503649</v>
      </c>
      <c r="E50" s="50">
        <f>'X2'!$P$42</f>
        <v>-0.70797942926415436</v>
      </c>
      <c r="F50" s="50">
        <f>'X3'!$P$42</f>
        <v>-0.82711189455750977</v>
      </c>
      <c r="G50" s="43" t="s">
        <v>59</v>
      </c>
      <c r="H50" s="43"/>
      <c r="I50" s="43"/>
      <c r="J50" s="43"/>
      <c r="K50" s="43"/>
      <c r="L50" s="43"/>
      <c r="M50" s="43"/>
      <c r="N50" s="43"/>
      <c r="O50" s="21"/>
      <c r="P50" s="32"/>
      <c r="Q50" s="32"/>
      <c r="R50" s="32"/>
    </row>
    <row r="51" spans="1:18" ht="33" x14ac:dyDescent="0.3">
      <c r="A51" s="43" t="s">
        <v>52</v>
      </c>
      <c r="B51" s="43"/>
      <c r="C51" s="43"/>
      <c r="D51" s="36">
        <f>'X1'!$P$45</f>
        <v>6.3</v>
      </c>
      <c r="E51" s="51" t="s">
        <v>55</v>
      </c>
      <c r="F51" s="36">
        <f>'X3'!$P$45</f>
        <v>6.1</v>
      </c>
      <c r="G51" s="43"/>
      <c r="H51" s="43"/>
      <c r="I51" s="43"/>
      <c r="J51" s="43"/>
      <c r="K51" s="43"/>
      <c r="L51" s="43"/>
      <c r="M51" s="43"/>
      <c r="N51" s="43"/>
      <c r="O51" s="21"/>
      <c r="P51" s="32"/>
      <c r="Q51" s="32"/>
      <c r="R51" s="32"/>
    </row>
    <row r="52" spans="1:18" x14ac:dyDescent="0.3">
      <c r="A52" s="43" t="s">
        <v>23</v>
      </c>
      <c r="B52" s="43"/>
      <c r="C52" s="43"/>
      <c r="D52" s="36">
        <f>'X1'!$P$43</f>
        <v>6.6</v>
      </c>
      <c r="E52" s="36">
        <f>'X2'!$P$43</f>
        <v>6.6</v>
      </c>
      <c r="F52" s="36">
        <f>'X3'!$P$43</f>
        <v>6.6</v>
      </c>
      <c r="G52" s="43"/>
      <c r="H52" s="43"/>
      <c r="I52" s="43"/>
      <c r="J52" s="43"/>
      <c r="K52" s="43"/>
      <c r="L52" s="43"/>
      <c r="M52" s="43"/>
      <c r="N52" s="43"/>
      <c r="O52" s="21"/>
      <c r="P52" s="32">
        <f>'X1'!$P$44</f>
        <v>6.6</v>
      </c>
      <c r="Q52" s="32">
        <f>'X2'!$P$44</f>
        <v>6.6</v>
      </c>
      <c r="R52" s="32">
        <f>'X3'!$P$44</f>
        <v>6.6</v>
      </c>
    </row>
  </sheetData>
  <mergeCells count="33">
    <mergeCell ref="A49:C49"/>
    <mergeCell ref="A50:C50"/>
    <mergeCell ref="A51:C51"/>
    <mergeCell ref="A52:C52"/>
    <mergeCell ref="P43:R43"/>
    <mergeCell ref="A43:C43"/>
    <mergeCell ref="A44:C44"/>
    <mergeCell ref="A45:C45"/>
    <mergeCell ref="A46:C46"/>
    <mergeCell ref="A47:C47"/>
    <mergeCell ref="A48:C48"/>
    <mergeCell ref="P1:P2"/>
    <mergeCell ref="A1:A2"/>
    <mergeCell ref="B1:B2"/>
    <mergeCell ref="C1:C2"/>
    <mergeCell ref="D1:D2"/>
    <mergeCell ref="E1:G1"/>
    <mergeCell ref="H1:J1"/>
    <mergeCell ref="K1:K2"/>
    <mergeCell ref="L1:L2"/>
    <mergeCell ref="M1:M2"/>
    <mergeCell ref="N1:N2"/>
    <mergeCell ref="O1:O2"/>
    <mergeCell ref="G48:N48"/>
    <mergeCell ref="G49:N49"/>
    <mergeCell ref="G50:N50"/>
    <mergeCell ref="G51:N51"/>
    <mergeCell ref="G52:N52"/>
    <mergeCell ref="G43:N43"/>
    <mergeCell ref="G44:N44"/>
    <mergeCell ref="G45:N45"/>
    <mergeCell ref="G46:N46"/>
    <mergeCell ref="G47:N4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X1</vt:lpstr>
      <vt:lpstr>X2</vt:lpstr>
      <vt:lpstr>X3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Lasagnya .</dc:creator>
  <cp:lastModifiedBy>Lasagnya .</cp:lastModifiedBy>
  <dcterms:created xsi:type="dcterms:W3CDTF">2023-02-24T09:08:19Z</dcterms:created>
  <dcterms:modified xsi:type="dcterms:W3CDTF">2023-02-27T17:22:25Z</dcterms:modified>
</cp:coreProperties>
</file>