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 3\"/>
    </mc:Choice>
  </mc:AlternateContent>
  <xr:revisionPtr revIDLastSave="0" documentId="13_ncr:1_{0C6202F5-5A81-4BE1-BA32-79315EC17CEC}" xr6:coauthVersionLast="47" xr6:coauthVersionMax="47" xr10:uidLastSave="{00000000-0000-0000-0000-000000000000}"/>
  <bookViews>
    <workbookView xWindow="-105" yWindow="0" windowWidth="10455" windowHeight="10905" xr2:uid="{8EAFE9C8-ECF4-4322-AAA8-D5F12E582F31}"/>
  </bookViews>
  <sheets>
    <sheet name="Result" sheetId="5" r:id="rId1"/>
    <sheet name="X" sheetId="1" r:id="rId2"/>
    <sheet name="Y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5" l="1"/>
  <c r="I14" i="4"/>
  <c r="G23" i="4" a="1"/>
  <c r="G23" i="4" s="1"/>
  <c r="D2" i="5"/>
  <c r="B2" i="5"/>
  <c r="I10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6" i="4"/>
  <c r="I8" i="4"/>
  <c r="G46" i="3"/>
  <c r="H45" i="3"/>
  <c r="P44" i="3"/>
  <c r="H44" i="3"/>
  <c r="P43" i="3"/>
  <c r="H43" i="3"/>
  <c r="H42" i="3"/>
  <c r="A42" i="3"/>
  <c r="H41" i="3"/>
  <c r="H40" i="3"/>
  <c r="H46" i="3" s="1"/>
  <c r="D40" i="3"/>
  <c r="E40" i="3" s="1"/>
  <c r="A40" i="3"/>
  <c r="A39" i="3"/>
  <c r="A41" i="3" s="1"/>
  <c r="A43" i="3" s="1"/>
  <c r="A38" i="3"/>
  <c r="P37" i="3"/>
  <c r="P35" i="3"/>
  <c r="P33" i="3"/>
  <c r="P31" i="3"/>
  <c r="P30" i="3"/>
  <c r="N19" i="3" s="1"/>
  <c r="J25" i="3"/>
  <c r="K21" i="3"/>
  <c r="M20" i="3"/>
  <c r="L20" i="3"/>
  <c r="M16" i="3"/>
  <c r="L16" i="3"/>
  <c r="N14" i="3"/>
  <c r="M12" i="3"/>
  <c r="L12" i="3"/>
  <c r="N10" i="3"/>
  <c r="M8" i="3"/>
  <c r="L8" i="3"/>
  <c r="N6" i="3"/>
  <c r="M4" i="3"/>
  <c r="L4" i="3"/>
  <c r="N2" i="3"/>
  <c r="G46" i="1"/>
  <c r="H45" i="1"/>
  <c r="P44" i="1"/>
  <c r="H44" i="1"/>
  <c r="P43" i="1"/>
  <c r="H43" i="1"/>
  <c r="H42" i="1"/>
  <c r="A42" i="1"/>
  <c r="H41" i="1"/>
  <c r="H40" i="1"/>
  <c r="H46" i="1" s="1"/>
  <c r="D40" i="1"/>
  <c r="A40" i="1"/>
  <c r="A39" i="1"/>
  <c r="A41" i="1" s="1"/>
  <c r="A43" i="1" s="1"/>
  <c r="E40" i="1" s="1"/>
  <c r="A38" i="1"/>
  <c r="P30" i="1" s="1"/>
  <c r="P37" i="1"/>
  <c r="P35" i="1"/>
  <c r="P33" i="1"/>
  <c r="P31" i="1"/>
  <c r="J25" i="1"/>
  <c r="K21" i="1"/>
  <c r="D43" i="4" l="1"/>
  <c r="I7" i="4" s="1"/>
  <c r="F40" i="3"/>
  <c r="D41" i="3"/>
  <c r="N4" i="3"/>
  <c r="N8" i="3"/>
  <c r="N12" i="3"/>
  <c r="N16" i="3"/>
  <c r="N20" i="3"/>
  <c r="L5" i="3"/>
  <c r="L9" i="3"/>
  <c r="L13" i="3"/>
  <c r="L17" i="3"/>
  <c r="M5" i="3"/>
  <c r="M9" i="3"/>
  <c r="M13" i="3"/>
  <c r="M17" i="3"/>
  <c r="N5" i="3"/>
  <c r="N9" i="3"/>
  <c r="N13" i="3"/>
  <c r="N17" i="3"/>
  <c r="L2" i="3"/>
  <c r="L6" i="3"/>
  <c r="L10" i="3"/>
  <c r="L14" i="3"/>
  <c r="L18" i="3"/>
  <c r="M2" i="3"/>
  <c r="M6" i="3"/>
  <c r="M10" i="3"/>
  <c r="M14" i="3"/>
  <c r="M18" i="3"/>
  <c r="L3" i="3"/>
  <c r="L7" i="3"/>
  <c r="L11" i="3"/>
  <c r="L15" i="3"/>
  <c r="L19" i="3"/>
  <c r="N18" i="3"/>
  <c r="M3" i="3"/>
  <c r="M7" i="3"/>
  <c r="M11" i="3"/>
  <c r="M15" i="3"/>
  <c r="M19" i="3"/>
  <c r="N3" i="3"/>
  <c r="N21" i="3" s="1"/>
  <c r="P41" i="3" s="1"/>
  <c r="N7" i="3"/>
  <c r="N11" i="3"/>
  <c r="N15" i="3"/>
  <c r="M18" i="1"/>
  <c r="M14" i="1"/>
  <c r="M10" i="1"/>
  <c r="M6" i="1"/>
  <c r="M2" i="1"/>
  <c r="L16" i="1"/>
  <c r="N19" i="1"/>
  <c r="N11" i="1"/>
  <c r="N3" i="1"/>
  <c r="M19" i="1"/>
  <c r="M15" i="1"/>
  <c r="M11" i="1"/>
  <c r="M7" i="1"/>
  <c r="M3" i="1"/>
  <c r="L19" i="1"/>
  <c r="L15" i="1"/>
  <c r="L11" i="1"/>
  <c r="L7" i="1"/>
  <c r="L3" i="1"/>
  <c r="L18" i="1"/>
  <c r="L14" i="1"/>
  <c r="L10" i="1"/>
  <c r="L6" i="1"/>
  <c r="L2" i="1"/>
  <c r="N17" i="1"/>
  <c r="N13" i="1"/>
  <c r="N9" i="1"/>
  <c r="N5" i="1"/>
  <c r="M17" i="1"/>
  <c r="M13" i="1"/>
  <c r="M9" i="1"/>
  <c r="M5" i="1"/>
  <c r="L12" i="1"/>
  <c r="L8" i="1"/>
  <c r="L4" i="1"/>
  <c r="N15" i="1"/>
  <c r="N7" i="1"/>
  <c r="L17" i="1"/>
  <c r="L13" i="1"/>
  <c r="L9" i="1"/>
  <c r="L5" i="1"/>
  <c r="N14" i="1"/>
  <c r="N10" i="1"/>
  <c r="N6" i="1"/>
  <c r="N2" i="1"/>
  <c r="N16" i="1"/>
  <c r="N12" i="1"/>
  <c r="N8" i="1"/>
  <c r="N4" i="1"/>
  <c r="M16" i="1"/>
  <c r="M12" i="1"/>
  <c r="M8" i="1"/>
  <c r="M4" i="1"/>
  <c r="N18" i="1"/>
  <c r="F40" i="1"/>
  <c r="D41" i="1"/>
  <c r="F2" i="5" l="1"/>
  <c r="I9" i="4"/>
  <c r="L21" i="3"/>
  <c r="F41" i="3"/>
  <c r="E41" i="3"/>
  <c r="D42" i="3" s="1"/>
  <c r="M21" i="3"/>
  <c r="P39" i="3" s="1"/>
  <c r="C40" i="3"/>
  <c r="K40" i="3"/>
  <c r="J40" i="3"/>
  <c r="I40" i="3"/>
  <c r="L21" i="1"/>
  <c r="N21" i="1"/>
  <c r="P41" i="1" s="1"/>
  <c r="I40" i="1"/>
  <c r="C40" i="1"/>
  <c r="K40" i="1"/>
  <c r="J40" i="1"/>
  <c r="E41" i="1"/>
  <c r="D42" i="1" s="1"/>
  <c r="M21" i="1"/>
  <c r="P39" i="1" s="1"/>
  <c r="I17" i="4" l="1"/>
  <c r="I18" i="4"/>
  <c r="B5" i="5"/>
  <c r="I12" i="4"/>
  <c r="D5" i="5" s="1"/>
  <c r="E42" i="3"/>
  <c r="D43" i="3" s="1"/>
  <c r="I41" i="3"/>
  <c r="C41" i="3"/>
  <c r="J41" i="3"/>
  <c r="K41" i="3"/>
  <c r="P32" i="3"/>
  <c r="P36" i="3" s="1"/>
  <c r="P34" i="3"/>
  <c r="E42" i="1"/>
  <c r="D43" i="1" s="1"/>
  <c r="F41" i="1"/>
  <c r="P32" i="1"/>
  <c r="P36" i="1" s="1"/>
  <c r="P38" i="1" s="1"/>
  <c r="P34" i="1"/>
  <c r="I20" i="4" l="1"/>
  <c r="B7" i="5" s="1"/>
  <c r="D7" i="5"/>
  <c r="I13" i="4"/>
  <c r="F5" i="5" s="1"/>
  <c r="D6" i="5"/>
  <c r="I19" i="4"/>
  <c r="B6" i="5" s="1"/>
  <c r="P38" i="3"/>
  <c r="P42" i="3"/>
  <c r="E43" i="3"/>
  <c r="D44" i="3" s="1"/>
  <c r="P40" i="3"/>
  <c r="F42" i="3"/>
  <c r="P42" i="1"/>
  <c r="P40" i="1"/>
  <c r="I41" i="1"/>
  <c r="K41" i="1"/>
  <c r="J41" i="1"/>
  <c r="C41" i="1"/>
  <c r="E43" i="1"/>
  <c r="D44" i="1" s="1"/>
  <c r="F42" i="1"/>
  <c r="J42" i="3" l="1"/>
  <c r="I42" i="3"/>
  <c r="K42" i="3"/>
  <c r="C42" i="3"/>
  <c r="E44" i="3"/>
  <c r="D45" i="3" s="1"/>
  <c r="F43" i="3"/>
  <c r="I42" i="1"/>
  <c r="K42" i="1"/>
  <c r="J42" i="1"/>
  <c r="C42" i="1"/>
  <c r="E44" i="1"/>
  <c r="D45" i="1" s="1"/>
  <c r="F43" i="1"/>
  <c r="K43" i="3" l="1"/>
  <c r="J43" i="3"/>
  <c r="I43" i="3"/>
  <c r="C43" i="3"/>
  <c r="E45" i="3"/>
  <c r="F45" i="3"/>
  <c r="F44" i="3"/>
  <c r="K43" i="1"/>
  <c r="J43" i="1"/>
  <c r="I43" i="1"/>
  <c r="C43" i="1"/>
  <c r="F44" i="1"/>
  <c r="E45" i="1"/>
  <c r="F45" i="1" s="1"/>
  <c r="C44" i="3" l="1"/>
  <c r="K44" i="3"/>
  <c r="J44" i="3"/>
  <c r="I44" i="3"/>
  <c r="F46" i="3"/>
  <c r="C45" i="3"/>
  <c r="C46" i="3" s="1"/>
  <c r="K45" i="3"/>
  <c r="J45" i="3"/>
  <c r="J46" i="3" s="1"/>
  <c r="I45" i="3"/>
  <c r="I46" i="3" s="1"/>
  <c r="C45" i="1"/>
  <c r="I45" i="1"/>
  <c r="K45" i="1"/>
  <c r="K46" i="1" s="1"/>
  <c r="J45" i="1"/>
  <c r="J46" i="1" s="1"/>
  <c r="C44" i="1"/>
  <c r="K44" i="1"/>
  <c r="J44" i="1"/>
  <c r="I44" i="1"/>
  <c r="F46" i="1"/>
  <c r="C46" i="1"/>
  <c r="I46" i="1"/>
  <c r="K4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<sst xmlns="http://schemas.openxmlformats.org/spreadsheetml/2006/main" count="92" uniqueCount="60">
  <si>
    <t>x(i)</t>
  </si>
  <si>
    <t>m_i</t>
  </si>
  <si>
    <t>выборочное среднее, x</t>
  </si>
  <si>
    <t>выбор среднее по Excel</t>
  </si>
  <si>
    <r>
      <t>Выборочная дисперсия, S</t>
    </r>
    <r>
      <rPr>
        <vertAlign val="subscript"/>
        <sz val="11"/>
        <color theme="1"/>
        <rFont val="Segoe UI Variable Text"/>
        <charset val="204"/>
      </rPr>
      <t>n</t>
    </r>
    <r>
      <rPr>
        <vertAlign val="superscript"/>
        <sz val="11"/>
        <color theme="1"/>
        <rFont val="Segoe UI Variable Text"/>
        <charset val="204"/>
      </rPr>
      <t>2</t>
    </r>
  </si>
  <si>
    <t>Выб дисперсия по Excel</t>
  </si>
  <si>
    <t>Испр выб дисперсия</t>
  </si>
  <si>
    <t>Испр выб дисперсия по Excel</t>
  </si>
  <si>
    <r>
      <t>выб ср квадр отклонение, S</t>
    </r>
    <r>
      <rPr>
        <vertAlign val="subscript"/>
        <sz val="11"/>
        <color theme="1"/>
        <rFont val="Segoe UI Variable Text"/>
        <charset val="204"/>
      </rPr>
      <t>n</t>
    </r>
  </si>
  <si>
    <t>выб ср квадр откл по Excel</t>
  </si>
  <si>
    <r>
      <t>Коэффициент вариации, V</t>
    </r>
    <r>
      <rPr>
        <vertAlign val="subscript"/>
        <sz val="11"/>
        <color theme="1"/>
        <rFont val="Segoe UI Variable Text"/>
        <charset val="204"/>
      </rPr>
      <t>s</t>
    </r>
  </si>
  <si>
    <t>min</t>
  </si>
  <si>
    <t>m_i * x(i)</t>
  </si>
  <si>
    <t>интервалы</t>
  </si>
  <si>
    <t>w_i</t>
  </si>
  <si>
    <r>
      <rPr>
        <sz val="11"/>
        <color rgb="FF000000"/>
        <rFont val="Calibri"/>
        <family val="2"/>
        <charset val="204"/>
      </rPr>
      <t>Выборочный момент 3, μ</t>
    </r>
    <r>
      <rPr>
        <vertAlign val="subscript"/>
        <sz val="11"/>
        <color rgb="FF000000"/>
        <rFont val="Segoe UI Variable Text"/>
        <charset val="204"/>
      </rPr>
      <t>3,x</t>
    </r>
  </si>
  <si>
    <t>max</t>
  </si>
  <si>
    <r>
      <t>Коэфф ассиметрии, A</t>
    </r>
    <r>
      <rPr>
        <vertAlign val="subscript"/>
        <sz val="11"/>
        <color theme="1"/>
        <rFont val="Segoe UI Variable Text"/>
        <charset val="204"/>
      </rPr>
      <t>s</t>
    </r>
  </si>
  <si>
    <t>R</t>
  </si>
  <si>
    <r>
      <rPr>
        <sz val="11"/>
        <color rgb="FF000000"/>
        <rFont val="Calibri"/>
        <family val="2"/>
        <charset val="204"/>
      </rPr>
      <t>Выборочный момент 4, μ</t>
    </r>
    <r>
      <rPr>
        <vertAlign val="subscript"/>
        <sz val="11"/>
        <color rgb="FF000000"/>
        <rFont val="Calibri"/>
        <family val="2"/>
        <charset val="204"/>
      </rPr>
      <t>4</t>
    </r>
    <r>
      <rPr>
        <vertAlign val="subscript"/>
        <sz val="11"/>
        <color rgb="FF000000"/>
        <rFont val="Segoe UI Variable Text"/>
        <charset val="204"/>
      </rPr>
      <t>,x</t>
    </r>
  </si>
  <si>
    <t>N</t>
  </si>
  <si>
    <r>
      <t>Коэфф эксцесса, E</t>
    </r>
    <r>
      <rPr>
        <vertAlign val="subscript"/>
        <sz val="11"/>
        <color theme="1"/>
        <rFont val="Segoe UI Variable Text"/>
        <charset val="204"/>
      </rPr>
      <t>x</t>
    </r>
  </si>
  <si>
    <t>h</t>
  </si>
  <si>
    <t>Медиана</t>
  </si>
  <si>
    <t>Медиана по Excel</t>
  </si>
  <si>
    <t>Мода</t>
  </si>
  <si>
    <t>sum</t>
  </si>
  <si>
    <t>выборочное среднее, y</t>
  </si>
  <si>
    <t>S_xy</t>
  </si>
  <si>
    <t>выб ср квадр отклонение, Sn</t>
  </si>
  <si>
    <t>Excel</t>
  </si>
  <si>
    <t>коэф корреляции</t>
  </si>
  <si>
    <t>среднекв ошибка</t>
  </si>
  <si>
    <t>критерий Стьюдента</t>
  </si>
  <si>
    <t>t_кр</t>
  </si>
  <si>
    <t>z_г</t>
  </si>
  <si>
    <t>нижняя граница</t>
  </si>
  <si>
    <t>альфа</t>
  </si>
  <si>
    <t>бета</t>
  </si>
  <si>
    <t>верхняя граница</t>
  </si>
  <si>
    <r>
      <t>S</t>
    </r>
    <r>
      <rPr>
        <vertAlign val="subscript"/>
        <sz val="11"/>
        <color theme="1"/>
        <rFont val="Segoe UI Variable Text"/>
        <charset val="204"/>
      </rPr>
      <t>x</t>
    </r>
  </si>
  <si>
    <r>
      <t>S</t>
    </r>
    <r>
      <rPr>
        <vertAlign val="subscript"/>
        <sz val="11"/>
        <color theme="1"/>
        <rFont val="Segoe UI Variable Text"/>
        <charset val="204"/>
      </rPr>
      <t>y</t>
    </r>
  </si>
  <si>
    <r>
      <t>S</t>
    </r>
    <r>
      <rPr>
        <vertAlign val="subscript"/>
        <sz val="11"/>
        <color theme="1"/>
        <rFont val="Segoe UI Variable Text"/>
        <charset val="204"/>
      </rPr>
      <t>xy</t>
    </r>
  </si>
  <si>
    <t>Выборочные характеристики</t>
  </si>
  <si>
    <t>Параметры линейной регрессии</t>
  </si>
  <si>
    <t>Оценка значимости</t>
  </si>
  <si>
    <t>Вывод</t>
  </si>
  <si>
    <r>
      <t>r</t>
    </r>
    <r>
      <rPr>
        <vertAlign val="subscript"/>
        <sz val="11"/>
        <color theme="1"/>
        <rFont val="Segoe UI Variable Text"/>
        <charset val="204"/>
      </rPr>
      <t>xy</t>
    </r>
  </si>
  <si>
    <t>θ</t>
  </si>
  <si>
    <r>
      <rPr>
        <sz val="11"/>
        <color theme="1"/>
        <rFont val="Calibri"/>
        <family val="2"/>
        <charset val="204"/>
      </rPr>
      <t>σ</t>
    </r>
    <r>
      <rPr>
        <vertAlign val="subscript"/>
        <sz val="11"/>
        <color theme="1"/>
        <rFont val="Segoe UI Variable Text"/>
        <charset val="204"/>
      </rPr>
      <t>r</t>
    </r>
  </si>
  <si>
    <t>α</t>
  </si>
  <si>
    <t>β</t>
  </si>
  <si>
    <r>
      <t>t</t>
    </r>
    <r>
      <rPr>
        <vertAlign val="subscript"/>
        <sz val="11"/>
        <color theme="1"/>
        <rFont val="Segoe UI Variable Text"/>
        <charset val="204"/>
      </rPr>
      <t>расч</t>
    </r>
  </si>
  <si>
    <t>γ</t>
  </si>
  <si>
    <r>
      <t>t</t>
    </r>
    <r>
      <rPr>
        <vertAlign val="subscript"/>
        <sz val="11"/>
        <color theme="1"/>
        <rFont val="Segoe UI Variable Text"/>
        <charset val="204"/>
      </rPr>
      <t>кр</t>
    </r>
  </si>
  <si>
    <r>
      <t>z</t>
    </r>
    <r>
      <rPr>
        <vertAlign val="subscript"/>
        <sz val="11"/>
        <color theme="1"/>
        <rFont val="Calibri"/>
        <family val="2"/>
        <charset val="204"/>
      </rPr>
      <t>γ</t>
    </r>
  </si>
  <si>
    <t xml:space="preserve">Уравнение модели: </t>
  </si>
  <si>
    <r>
      <t>Выборочный момент 3, μ</t>
    </r>
    <r>
      <rPr>
        <vertAlign val="subscript"/>
        <sz val="11"/>
        <color rgb="FF000000"/>
        <rFont val="Segoe UI Variable Text"/>
        <charset val="204"/>
      </rPr>
      <t>3,x</t>
    </r>
  </si>
  <si>
    <r>
      <t>Выборочный момент 4, μ</t>
    </r>
    <r>
      <rPr>
        <vertAlign val="subscript"/>
        <sz val="11"/>
        <color rgb="FF000000"/>
        <rFont val="Segoe UI Variable Text"/>
        <charset val="204"/>
      </rPr>
      <t>4,x</t>
    </r>
  </si>
  <si>
    <t>Зависимость прямая средняя, значимый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</si>
</sst>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#,##0.000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 Variable Text"/>
      <charset val="204"/>
    </font>
    <font>
      <sz val="11"/>
      <color rgb="FF000000"/>
      <name val="Segoe UI Variable Text"/>
      <charset val="204"/>
    </font>
    <font>
      <vertAlign val="subscript"/>
      <sz val="11"/>
      <color theme="1"/>
      <name val="Segoe UI Variable Text"/>
      <charset val="204"/>
    </font>
    <font>
      <vertAlign val="superscript"/>
      <sz val="11"/>
      <color theme="1"/>
      <name val="Segoe UI Variable Text"/>
      <charset val="204"/>
    </font>
    <font>
      <sz val="11"/>
      <color rgb="FF000000"/>
      <name val="Segoe UI Variable Text"/>
      <family val="2"/>
      <charset val="204"/>
    </font>
    <font>
      <sz val="11"/>
      <color rgb="FF000000"/>
      <name val="Calibri"/>
      <family val="2"/>
      <charset val="204"/>
    </font>
    <font>
      <vertAlign val="subscript"/>
      <sz val="11"/>
      <color rgb="FF000000"/>
      <name val="Segoe UI Variable Text"/>
      <charset val="204"/>
    </font>
    <font>
      <vertAlign val="subscript"/>
      <sz val="11"/>
      <color rgb="FF000000"/>
      <name val="Calibri"/>
      <family val="2"/>
      <charset val="204"/>
    </font>
    <font>
      <b/>
      <i/>
      <sz val="11"/>
      <color theme="1"/>
      <name val="Segoe UI Variable Text"/>
      <charset val="204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sz val="11"/>
      <color theme="1"/>
      <name val="Segoe UI Variable Text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/>
    <xf numFmtId="0" fontId="1" fillId="0" borderId="5" xfId="0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166" fontId="2" fillId="0" borderId="0" xfId="0" applyNumberFormat="1" applyFont="1" applyAlignment="1">
      <alignment vertical="center" wrapText="1"/>
    </xf>
    <xf numFmtId="167" fontId="1" fillId="0" borderId="0" xfId="0" applyNumberFormat="1" applyFont="1"/>
    <xf numFmtId="0" fontId="14" fillId="0" borderId="0" xfId="0" applyFont="1"/>
    <xf numFmtId="0" fontId="1" fillId="0" borderId="9" xfId="0" applyFont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2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Sheet4!$A$1:$A$37</c:f>
              <c:numCache>
                <c:formatCode>0.0</c:formatCode>
                <c:ptCount val="37"/>
                <c:pt idx="0">
                  <c:v>6.5</c:v>
                </c:pt>
                <c:pt idx="1">
                  <c:v>7.1</c:v>
                </c:pt>
                <c:pt idx="2">
                  <c:v>6.6</c:v>
                </c:pt>
                <c:pt idx="3">
                  <c:v>6.5</c:v>
                </c:pt>
                <c:pt idx="4">
                  <c:v>7.1</c:v>
                </c:pt>
                <c:pt idx="5">
                  <c:v>6.9</c:v>
                </c:pt>
                <c:pt idx="6">
                  <c:v>6.6</c:v>
                </c:pt>
                <c:pt idx="7">
                  <c:v>7.1</c:v>
                </c:pt>
                <c:pt idx="8">
                  <c:v>7.4</c:v>
                </c:pt>
                <c:pt idx="9">
                  <c:v>7.6</c:v>
                </c:pt>
                <c:pt idx="10">
                  <c:v>7.2</c:v>
                </c:pt>
                <c:pt idx="11">
                  <c:v>7</c:v>
                </c:pt>
                <c:pt idx="12">
                  <c:v>7</c:v>
                </c:pt>
                <c:pt idx="13">
                  <c:v>6.7</c:v>
                </c:pt>
                <c:pt idx="14">
                  <c:v>6.9</c:v>
                </c:pt>
                <c:pt idx="15">
                  <c:v>6.5</c:v>
                </c:pt>
                <c:pt idx="16">
                  <c:v>6.4</c:v>
                </c:pt>
                <c:pt idx="17">
                  <c:v>6.3</c:v>
                </c:pt>
                <c:pt idx="18">
                  <c:v>6.2</c:v>
                </c:pt>
                <c:pt idx="19">
                  <c:v>5.8</c:v>
                </c:pt>
                <c:pt idx="20">
                  <c:v>6.3</c:v>
                </c:pt>
                <c:pt idx="21">
                  <c:v>6.2</c:v>
                </c:pt>
                <c:pt idx="22">
                  <c:v>6.2</c:v>
                </c:pt>
                <c:pt idx="23">
                  <c:v>6.8</c:v>
                </c:pt>
                <c:pt idx="24">
                  <c:v>5.6</c:v>
                </c:pt>
                <c:pt idx="25">
                  <c:v>6.3</c:v>
                </c:pt>
                <c:pt idx="26">
                  <c:v>7.6</c:v>
                </c:pt>
                <c:pt idx="27">
                  <c:v>5.8</c:v>
                </c:pt>
                <c:pt idx="28">
                  <c:v>7.3</c:v>
                </c:pt>
                <c:pt idx="29">
                  <c:v>6.6</c:v>
                </c:pt>
                <c:pt idx="30">
                  <c:v>5.9</c:v>
                </c:pt>
                <c:pt idx="31">
                  <c:v>6.7</c:v>
                </c:pt>
                <c:pt idx="32">
                  <c:v>6.8</c:v>
                </c:pt>
                <c:pt idx="33">
                  <c:v>5.9</c:v>
                </c:pt>
                <c:pt idx="34">
                  <c:v>6</c:v>
                </c:pt>
                <c:pt idx="35">
                  <c:v>6.7</c:v>
                </c:pt>
                <c:pt idx="36">
                  <c:v>5.6</c:v>
                </c:pt>
              </c:numCache>
            </c:numRef>
          </c:xVal>
          <c:yVal>
            <c:numRef>
              <c:f>Sheet4!$B$1:$B$37</c:f>
              <c:numCache>
                <c:formatCode>0.0</c:formatCode>
                <c:ptCount val="37"/>
                <c:pt idx="0">
                  <c:v>6.9</c:v>
                </c:pt>
                <c:pt idx="1">
                  <c:v>6.7</c:v>
                </c:pt>
                <c:pt idx="2">
                  <c:v>6.6</c:v>
                </c:pt>
                <c:pt idx="3">
                  <c:v>6.9</c:v>
                </c:pt>
                <c:pt idx="4">
                  <c:v>7.2</c:v>
                </c:pt>
                <c:pt idx="5">
                  <c:v>6.8</c:v>
                </c:pt>
                <c:pt idx="6">
                  <c:v>7.1</c:v>
                </c:pt>
                <c:pt idx="7">
                  <c:v>7.3</c:v>
                </c:pt>
                <c:pt idx="8">
                  <c:v>7.4</c:v>
                </c:pt>
                <c:pt idx="9">
                  <c:v>7.8</c:v>
                </c:pt>
                <c:pt idx="10">
                  <c:v>7</c:v>
                </c:pt>
                <c:pt idx="11">
                  <c:v>6.7</c:v>
                </c:pt>
                <c:pt idx="12">
                  <c:v>7.4</c:v>
                </c:pt>
                <c:pt idx="13">
                  <c:v>7</c:v>
                </c:pt>
                <c:pt idx="14">
                  <c:v>7</c:v>
                </c:pt>
                <c:pt idx="15">
                  <c:v>6.4</c:v>
                </c:pt>
                <c:pt idx="16">
                  <c:v>6</c:v>
                </c:pt>
                <c:pt idx="17">
                  <c:v>6.3</c:v>
                </c:pt>
                <c:pt idx="18">
                  <c:v>5.6</c:v>
                </c:pt>
                <c:pt idx="19">
                  <c:v>7</c:v>
                </c:pt>
                <c:pt idx="20">
                  <c:v>6.4</c:v>
                </c:pt>
                <c:pt idx="21">
                  <c:v>6.7</c:v>
                </c:pt>
                <c:pt idx="22">
                  <c:v>6.7</c:v>
                </c:pt>
                <c:pt idx="23">
                  <c:v>6.3</c:v>
                </c:pt>
                <c:pt idx="24">
                  <c:v>5.7</c:v>
                </c:pt>
                <c:pt idx="25">
                  <c:v>6.1</c:v>
                </c:pt>
                <c:pt idx="26">
                  <c:v>6.1</c:v>
                </c:pt>
                <c:pt idx="27">
                  <c:v>5.7</c:v>
                </c:pt>
                <c:pt idx="28">
                  <c:v>6.1</c:v>
                </c:pt>
                <c:pt idx="29">
                  <c:v>7.4</c:v>
                </c:pt>
                <c:pt idx="30">
                  <c:v>5.9</c:v>
                </c:pt>
                <c:pt idx="31">
                  <c:v>6.5</c:v>
                </c:pt>
                <c:pt idx="32">
                  <c:v>6.1</c:v>
                </c:pt>
                <c:pt idx="33">
                  <c:v>6.2</c:v>
                </c:pt>
                <c:pt idx="34">
                  <c:v>6.3</c:v>
                </c:pt>
                <c:pt idx="35">
                  <c:v>6.1</c:v>
                </c:pt>
                <c:pt idx="36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6-4207-8C60-D66789BE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008768"/>
        <c:axId val="1341021248"/>
      </c:scatterChart>
      <c:valAx>
        <c:axId val="134100876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21248"/>
        <c:crosses val="autoZero"/>
        <c:crossBetween val="midCat"/>
      </c:valAx>
      <c:valAx>
        <c:axId val="134102124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0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204108</xdr:colOff>
      <xdr:row>21</xdr:row>
      <xdr:rowOff>84364</xdr:rowOff>
    </xdr:from>
    <xdr:to>
      <xdr:col>16</xdr:col>
      <xdr:colOff>54429</xdr:colOff>
      <xdr:row>34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E1D7C-EF3E-EA32-F057-C14C96723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B84B-42CD-4206-A632-AA5B011C801A}">
  <dimension ref="A1:I11"/>
  <sheetViews>
    <sheetView tabSelected="1" topLeftCell="B1" workbookViewId="0">
      <selection activeCell="I6" sqref="I6:I7"/>
    </sheetView>
  </sheetViews>
  <sheetFormatPr defaultColWidth="8.85546875" defaultRowHeight="16.5" x14ac:dyDescent="0.3"/>
  <cols>
    <col min="1" max="8" width="8.85546875" style="1"/>
    <col min="9" max="9" width="25.7109375" style="1" customWidth="1"/>
    <col min="10" max="16384" width="8.85546875" style="1"/>
  </cols>
  <sheetData>
    <row r="1" spans="1:9" x14ac:dyDescent="0.3">
      <c r="A1" s="25" t="s">
        <v>43</v>
      </c>
      <c r="B1" s="26"/>
      <c r="C1" s="26"/>
      <c r="D1" s="26"/>
      <c r="E1" s="26"/>
      <c r="F1" s="26"/>
      <c r="G1" s="26"/>
      <c r="H1" s="26"/>
      <c r="I1" s="26"/>
    </row>
    <row r="2" spans="1:9" ht="18" x14ac:dyDescent="0.3">
      <c r="A2" s="19" t="s">
        <v>40</v>
      </c>
      <c r="B2" s="20">
        <f>Sheet4!$L$3</f>
        <v>0.52718639309131277</v>
      </c>
      <c r="C2" s="19" t="s">
        <v>41</v>
      </c>
      <c r="D2" s="20">
        <f>Sheet4!$L$4</f>
        <v>0.54693514878447413</v>
      </c>
      <c r="E2" s="19" t="s">
        <v>42</v>
      </c>
      <c r="F2" s="20">
        <f>Sheet4!$I$7</f>
        <v>0.16021183345507661</v>
      </c>
      <c r="G2" s="19"/>
      <c r="H2" s="19"/>
      <c r="I2" s="19"/>
    </row>
    <row r="3" spans="1:9" x14ac:dyDescent="0.3">
      <c r="A3" s="27" t="s">
        <v>56</v>
      </c>
      <c r="B3" s="27"/>
      <c r="C3" s="27"/>
      <c r="D3" s="27"/>
      <c r="E3" s="27"/>
      <c r="F3" s="27"/>
      <c r="G3" s="27"/>
      <c r="H3" s="27"/>
      <c r="I3" s="27"/>
    </row>
    <row r="4" spans="1:9" ht="45" customHeight="1" x14ac:dyDescent="0.3">
      <c r="A4" s="28" t="s">
        <v>44</v>
      </c>
      <c r="B4" s="28"/>
      <c r="C4" s="29" t="s">
        <v>45</v>
      </c>
      <c r="D4" s="29"/>
      <c r="E4" s="29"/>
      <c r="F4" s="29"/>
      <c r="G4" s="29"/>
      <c r="H4" s="29"/>
      <c r="I4" s="19" t="s">
        <v>46</v>
      </c>
    </row>
    <row r="5" spans="1:9" ht="33" customHeight="1" x14ac:dyDescent="0.3">
      <c r="A5" s="19" t="s">
        <v>47</v>
      </c>
      <c r="B5" s="20">
        <f>Sheet4!$I$9</f>
        <v>0.55564135776379064</v>
      </c>
      <c r="C5" s="21" t="s">
        <v>49</v>
      </c>
      <c r="D5" s="20">
        <f>Sheet4!$I$12</f>
        <v>0.14053598233115666</v>
      </c>
      <c r="E5" s="19" t="s">
        <v>52</v>
      </c>
      <c r="F5" s="20">
        <f>Sheet4!$I$13</f>
        <v>3.9537302016681148</v>
      </c>
      <c r="G5" s="19" t="s">
        <v>54</v>
      </c>
      <c r="H5" s="20">
        <v>0.495</v>
      </c>
      <c r="I5" s="22" t="s">
        <v>59</v>
      </c>
    </row>
    <row r="6" spans="1:9" ht="18" x14ac:dyDescent="0.3">
      <c r="A6" s="23" t="s">
        <v>48</v>
      </c>
      <c r="B6" s="20">
        <f>Sheet4!$I$19</f>
        <v>0.28247382762660123</v>
      </c>
      <c r="C6" s="24" t="s">
        <v>50</v>
      </c>
      <c r="D6" s="20">
        <f>Sheet4!$I$17</f>
        <v>0.29036837269201538</v>
      </c>
      <c r="E6" s="24" t="s">
        <v>53</v>
      </c>
      <c r="F6" s="20">
        <v>0.95</v>
      </c>
      <c r="G6" s="19" t="s">
        <v>55</v>
      </c>
      <c r="H6" s="20">
        <v>1.96</v>
      </c>
      <c r="I6" s="36" t="str">
        <f>"Длина ДИ равна "&amp;B7-B6</f>
        <v>Длина ДИ равна 0.462979560663629</v>
      </c>
    </row>
    <row r="7" spans="1:9" x14ac:dyDescent="0.3">
      <c r="A7" s="24" t="s">
        <v>48</v>
      </c>
      <c r="B7" s="20">
        <f>Sheet4!$I$20</f>
        <v>0.74545338829022978</v>
      </c>
      <c r="C7" s="24" t="s">
        <v>51</v>
      </c>
      <c r="D7" s="20">
        <f>Sheet4!$I$18</f>
        <v>0.96264282645064991</v>
      </c>
      <c r="E7" s="19"/>
      <c r="F7" s="19"/>
      <c r="G7" s="19"/>
      <c r="H7" s="19"/>
      <c r="I7" s="36"/>
    </row>
    <row r="8" spans="1:9" x14ac:dyDescent="0.3">
      <c r="A8" s="18"/>
    </row>
    <row r="11" spans="1:9" x14ac:dyDescent="0.3">
      <c r="A11" s="18"/>
    </row>
  </sheetData>
  <mergeCells count="5">
    <mergeCell ref="A1:I1"/>
    <mergeCell ref="A3:I3"/>
    <mergeCell ref="A4:B4"/>
    <mergeCell ref="C4:H4"/>
    <mergeCell ref="I6:I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1CC5-0254-43EF-810F-9131195ADFCA}">
  <dimension ref="A1:R46"/>
  <sheetViews>
    <sheetView zoomScale="70" zoomScaleNormal="70" workbookViewId="0">
      <selection activeCell="P30" sqref="P30"/>
    </sheetView>
  </sheetViews>
  <sheetFormatPr defaultColWidth="8.85546875" defaultRowHeight="16.5" x14ac:dyDescent="0.3"/>
  <cols>
    <col min="1" max="16384" width="8.85546875" style="1"/>
  </cols>
  <sheetData>
    <row r="1" spans="1:14" x14ac:dyDescent="0.3">
      <c r="A1" s="2">
        <v>5.6</v>
      </c>
      <c r="C1" s="2">
        <v>5.6</v>
      </c>
      <c r="D1" s="2">
        <v>5.9</v>
      </c>
      <c r="E1" s="2">
        <v>6.3</v>
      </c>
      <c r="F1" s="2">
        <v>6.6</v>
      </c>
      <c r="G1" s="2">
        <v>6.9</v>
      </c>
      <c r="H1" s="2">
        <v>7.3</v>
      </c>
      <c r="J1" t="s">
        <v>0</v>
      </c>
      <c r="K1" t="s">
        <v>1</v>
      </c>
      <c r="L1" s="2"/>
      <c r="M1" s="2"/>
    </row>
    <row r="2" spans="1:14" x14ac:dyDescent="0.3">
      <c r="A2" s="2">
        <v>5.6</v>
      </c>
      <c r="C2" s="2">
        <v>5.6</v>
      </c>
      <c r="D2" s="2">
        <v>5.9</v>
      </c>
      <c r="E2" s="2">
        <v>6.3</v>
      </c>
      <c r="F2" s="2">
        <v>6.6</v>
      </c>
      <c r="G2" s="2">
        <v>6.9</v>
      </c>
      <c r="H2" s="2">
        <v>7.4</v>
      </c>
      <c r="J2" s="2">
        <v>5.6</v>
      </c>
      <c r="K2" s="2">
        <v>2</v>
      </c>
      <c r="L2" s="2">
        <f>POWER(J2-$P$30,2)*K2</f>
        <v>1.9463111760409071</v>
      </c>
      <c r="M2" s="2">
        <f>POWER(J2-$P$30,3)*K2</f>
        <v>-1.9200096736619765</v>
      </c>
      <c r="N2" s="1">
        <f>POWER(J2-$P$30,4)*K2</f>
        <v>1.8940635969908695</v>
      </c>
    </row>
    <row r="3" spans="1:14" x14ac:dyDescent="0.3">
      <c r="A3" s="2">
        <v>5.8</v>
      </c>
      <c r="C3" s="2">
        <v>5.8</v>
      </c>
      <c r="D3" s="2">
        <v>6</v>
      </c>
      <c r="E3" s="2">
        <v>6.3</v>
      </c>
      <c r="F3" s="2">
        <v>6.6</v>
      </c>
      <c r="G3" s="2">
        <v>7</v>
      </c>
      <c r="H3" s="2">
        <v>7.6</v>
      </c>
      <c r="J3" s="2">
        <v>5.8</v>
      </c>
      <c r="K3" s="2">
        <v>2</v>
      </c>
      <c r="L3" s="2">
        <f t="shared" ref="L3:L19" si="0">POWER(J3-$P$30,2)*K3</f>
        <v>1.2371219868517171</v>
      </c>
      <c r="M3" s="2">
        <f t="shared" ref="M3:M19" si="1">POWER(J3-$P$30,3)*K3</f>
        <v>-0.97297972479418859</v>
      </c>
      <c r="N3" s="1">
        <f t="shared" ref="N3:N19" si="2">POWER(J3-$P$30,4)*K3</f>
        <v>0.76523540517597011</v>
      </c>
    </row>
    <row r="4" spans="1:14" x14ac:dyDescent="0.3">
      <c r="A4" s="2">
        <v>5.8</v>
      </c>
      <c r="C4" s="2">
        <v>5.8</v>
      </c>
      <c r="D4" s="2">
        <v>6.2</v>
      </c>
      <c r="E4" s="2">
        <v>6.4</v>
      </c>
      <c r="F4" s="2">
        <v>6.7</v>
      </c>
      <c r="G4" s="2">
        <v>7</v>
      </c>
      <c r="H4" s="2">
        <v>7.6</v>
      </c>
      <c r="J4" s="2">
        <v>5.9</v>
      </c>
      <c r="K4" s="2">
        <v>2</v>
      </c>
      <c r="L4" s="2">
        <f t="shared" si="0"/>
        <v>0.94252739225712101</v>
      </c>
      <c r="M4" s="2">
        <f t="shared" si="1"/>
        <v>-0.64703231792786109</v>
      </c>
      <c r="N4" s="1">
        <f t="shared" si="2"/>
        <v>0.44417894257750445</v>
      </c>
    </row>
    <row r="5" spans="1:14" x14ac:dyDescent="0.3">
      <c r="A5" s="2">
        <v>5.9</v>
      </c>
      <c r="D5" s="2">
        <v>6.2</v>
      </c>
      <c r="E5" s="2">
        <v>6.5</v>
      </c>
      <c r="F5" s="2">
        <v>6.7</v>
      </c>
      <c r="G5" s="2">
        <v>7.1</v>
      </c>
      <c r="J5" s="2">
        <v>6</v>
      </c>
      <c r="K5" s="2">
        <v>1</v>
      </c>
      <c r="L5" s="2">
        <f t="shared" si="0"/>
        <v>0.34396639883126368</v>
      </c>
      <c r="M5" s="2">
        <f t="shared" si="1"/>
        <v>-0.20173164471995736</v>
      </c>
      <c r="N5" s="1">
        <f t="shared" si="2"/>
        <v>0.11831288352494795</v>
      </c>
    </row>
    <row r="6" spans="1:14" x14ac:dyDescent="0.3">
      <c r="A6" s="2">
        <v>5.9</v>
      </c>
      <c r="D6" s="2">
        <v>6.2</v>
      </c>
      <c r="E6" s="2">
        <v>6.5</v>
      </c>
      <c r="F6" s="2">
        <v>6.7</v>
      </c>
      <c r="G6" s="2">
        <v>7.1</v>
      </c>
      <c r="J6" s="2">
        <v>6.2</v>
      </c>
      <c r="K6" s="2">
        <v>3</v>
      </c>
      <c r="L6" s="2">
        <f t="shared" si="0"/>
        <v>0.44811541271000688</v>
      </c>
      <c r="M6" s="2">
        <f t="shared" si="1"/>
        <v>-0.1731905513987323</v>
      </c>
      <c r="N6" s="1">
        <f t="shared" si="2"/>
        <v>6.6935807702753258E-2</v>
      </c>
    </row>
    <row r="7" spans="1:14" x14ac:dyDescent="0.3">
      <c r="A7" s="2">
        <v>6</v>
      </c>
      <c r="E7" s="2">
        <v>6.5</v>
      </c>
      <c r="F7" s="2">
        <v>6.8</v>
      </c>
      <c r="G7" s="2">
        <v>7.1</v>
      </c>
      <c r="J7" s="2">
        <v>6.3</v>
      </c>
      <c r="K7" s="2">
        <v>3</v>
      </c>
      <c r="L7" s="2">
        <f t="shared" si="0"/>
        <v>0.24622352081811572</v>
      </c>
      <c r="M7" s="2">
        <f t="shared" si="1"/>
        <v>-7.0539711369514285E-2</v>
      </c>
      <c r="N7" s="1">
        <f t="shared" si="2"/>
        <v>2.0208674068023021E-2</v>
      </c>
    </row>
    <row r="8" spans="1:14" x14ac:dyDescent="0.3">
      <c r="A8" s="2">
        <v>6.2</v>
      </c>
      <c r="F8" s="2">
        <v>6.8</v>
      </c>
      <c r="G8" s="2">
        <v>7.2</v>
      </c>
      <c r="J8" s="2">
        <v>6.4</v>
      </c>
      <c r="K8" s="2">
        <v>1</v>
      </c>
      <c r="L8" s="2">
        <f t="shared" si="0"/>
        <v>3.4777209642074376E-2</v>
      </c>
      <c r="M8" s="2">
        <f t="shared" si="1"/>
        <v>-6.4854796359543982E-3</v>
      </c>
      <c r="N8" s="1">
        <f t="shared" si="2"/>
        <v>1.2094543104887909E-3</v>
      </c>
    </row>
    <row r="9" spans="1:14" x14ac:dyDescent="0.3">
      <c r="A9" s="2">
        <v>6.2</v>
      </c>
      <c r="J9" s="2">
        <v>6.5</v>
      </c>
      <c r="K9" s="2">
        <v>3</v>
      </c>
      <c r="L9" s="2">
        <f t="shared" si="0"/>
        <v>2.2439737034331629E-2</v>
      </c>
      <c r="M9" s="2">
        <f t="shared" si="1"/>
        <v>-1.9407340137800331E-3</v>
      </c>
      <c r="N9" s="1">
        <f t="shared" si="2"/>
        <v>1.678472660566515E-4</v>
      </c>
    </row>
    <row r="10" spans="1:14" x14ac:dyDescent="0.3">
      <c r="A10" s="2">
        <v>6.2</v>
      </c>
      <c r="F10" s="2"/>
      <c r="J10" s="2">
        <v>6.6</v>
      </c>
      <c r="K10" s="2">
        <v>3</v>
      </c>
      <c r="L10" s="2">
        <f t="shared" si="0"/>
        <v>5.4784514243970785E-4</v>
      </c>
      <c r="M10" s="2">
        <f t="shared" si="1"/>
        <v>7.4033127356715303E-6</v>
      </c>
      <c r="N10" s="1">
        <f t="shared" si="2"/>
        <v>1.0004476669826126E-7</v>
      </c>
    </row>
    <row r="11" spans="1:14" x14ac:dyDescent="0.3">
      <c r="A11" s="2">
        <v>6.3</v>
      </c>
      <c r="F11" s="2"/>
      <c r="J11" s="2">
        <v>6.7</v>
      </c>
      <c r="K11" s="2">
        <v>3</v>
      </c>
      <c r="L11" s="2">
        <f t="shared" si="0"/>
        <v>3.8655953250547964E-2</v>
      </c>
      <c r="M11" s="2">
        <f t="shared" si="1"/>
        <v>4.3879730716838298E-3</v>
      </c>
      <c r="N11" s="1">
        <f t="shared" si="2"/>
        <v>4.9809424056951649E-4</v>
      </c>
    </row>
    <row r="12" spans="1:14" x14ac:dyDescent="0.3">
      <c r="A12" s="2">
        <v>6.3</v>
      </c>
      <c r="F12" s="2"/>
      <c r="J12" s="2">
        <v>6.8</v>
      </c>
      <c r="K12" s="2">
        <v>2</v>
      </c>
      <c r="L12" s="2">
        <f t="shared" si="0"/>
        <v>9.1176040905770486E-2</v>
      </c>
      <c r="M12" s="2">
        <f t="shared" si="1"/>
        <v>1.9467316842042871E-2</v>
      </c>
      <c r="N12" s="1">
        <f t="shared" si="2"/>
        <v>4.1565352176253668E-3</v>
      </c>
    </row>
    <row r="13" spans="1:14" x14ac:dyDescent="0.3">
      <c r="A13" s="2">
        <v>6.3</v>
      </c>
      <c r="F13" s="2"/>
      <c r="J13" s="2">
        <v>6.9</v>
      </c>
      <c r="K13" s="2">
        <v>2</v>
      </c>
      <c r="L13" s="2">
        <f t="shared" si="0"/>
        <v>0.19658144631117649</v>
      </c>
      <c r="M13" s="2">
        <f t="shared" si="1"/>
        <v>6.1630939924585133E-2</v>
      </c>
      <c r="N13" s="1">
        <f t="shared" si="2"/>
        <v>1.9322132516896982E-2</v>
      </c>
    </row>
    <row r="14" spans="1:14" x14ac:dyDescent="0.3">
      <c r="A14" s="2">
        <v>6.4</v>
      </c>
      <c r="F14" s="2"/>
      <c r="J14" s="2">
        <v>7</v>
      </c>
      <c r="K14" s="2">
        <v>2</v>
      </c>
      <c r="L14" s="2">
        <f t="shared" si="0"/>
        <v>0.34198685171658144</v>
      </c>
      <c r="M14" s="2">
        <f t="shared" si="1"/>
        <v>0.14141618462874855</v>
      </c>
      <c r="N14" s="1">
        <f t="shared" si="2"/>
        <v>5.8477503373509529E-2</v>
      </c>
    </row>
    <row r="15" spans="1:14" x14ac:dyDescent="0.3">
      <c r="A15" s="2">
        <v>6.5</v>
      </c>
      <c r="F15" s="2"/>
      <c r="J15" s="2">
        <v>7.1</v>
      </c>
      <c r="K15" s="2">
        <v>3</v>
      </c>
      <c r="L15" s="2">
        <f t="shared" si="0"/>
        <v>0.79108838568297912</v>
      </c>
      <c r="M15" s="2">
        <f t="shared" si="1"/>
        <v>0.40623457643179983</v>
      </c>
      <c r="N15" s="1">
        <f t="shared" si="2"/>
        <v>0.20860694465416732</v>
      </c>
    </row>
    <row r="16" spans="1:14" x14ac:dyDescent="0.3">
      <c r="A16" s="2">
        <v>6.5</v>
      </c>
      <c r="F16" s="2"/>
      <c r="J16" s="2">
        <v>7.2</v>
      </c>
      <c r="K16" s="2">
        <v>1</v>
      </c>
      <c r="L16" s="2">
        <f t="shared" si="0"/>
        <v>0.37639883126369633</v>
      </c>
      <c r="M16" s="2">
        <f t="shared" si="1"/>
        <v>0.23092576945097051</v>
      </c>
      <c r="N16" s="1">
        <f t="shared" si="2"/>
        <v>0.14167608017667654</v>
      </c>
    </row>
    <row r="17" spans="1:18" x14ac:dyDescent="0.3">
      <c r="A17" s="2">
        <v>6.5</v>
      </c>
      <c r="F17" s="2"/>
      <c r="J17" s="2">
        <v>7.3</v>
      </c>
      <c r="K17" s="2">
        <v>1</v>
      </c>
      <c r="L17" s="2">
        <f t="shared" si="0"/>
        <v>0.50910153396639857</v>
      </c>
      <c r="M17" s="2">
        <f t="shared" si="1"/>
        <v>0.36325082423548427</v>
      </c>
      <c r="N17" s="1">
        <f t="shared" si="2"/>
        <v>0.2591843718869401</v>
      </c>
    </row>
    <row r="18" spans="1:18" x14ac:dyDescent="0.3">
      <c r="A18" s="2">
        <v>6.6</v>
      </c>
      <c r="F18" s="2"/>
      <c r="J18" s="2">
        <v>7.4</v>
      </c>
      <c r="K18" s="2">
        <v>1</v>
      </c>
      <c r="L18" s="2">
        <f t="shared" si="0"/>
        <v>0.66180423666910215</v>
      </c>
      <c r="M18" s="2">
        <f t="shared" si="1"/>
        <v>0.53838668983081039</v>
      </c>
      <c r="N18" s="1">
        <f t="shared" si="2"/>
        <v>0.43798484767317297</v>
      </c>
    </row>
    <row r="19" spans="1:18" x14ac:dyDescent="0.3">
      <c r="A19" s="2">
        <v>6.6</v>
      </c>
      <c r="B19"/>
      <c r="J19" s="2">
        <v>7.6</v>
      </c>
      <c r="K19" s="2">
        <v>2</v>
      </c>
      <c r="L19" s="2">
        <f t="shared" si="0"/>
        <v>2.0544192841490125</v>
      </c>
      <c r="M19" s="2">
        <f t="shared" si="1"/>
        <v>2.0821817069077824</v>
      </c>
      <c r="N19" s="1">
        <f t="shared" si="2"/>
        <v>2.1103192975416705</v>
      </c>
    </row>
    <row r="20" spans="1:18" x14ac:dyDescent="0.3">
      <c r="A20" s="2">
        <v>6.6</v>
      </c>
      <c r="B20"/>
      <c r="J20" s="2"/>
      <c r="K20" s="2"/>
      <c r="L20" s="2"/>
      <c r="M20" s="2"/>
    </row>
    <row r="21" spans="1:18" x14ac:dyDescent="0.3">
      <c r="A21" s="2">
        <v>6.7</v>
      </c>
      <c r="B21"/>
      <c r="K21" s="3">
        <f>SUM(K2:K20)</f>
        <v>37</v>
      </c>
      <c r="L21" s="3">
        <f>SUM(L2:L20)</f>
        <v>10.283243243243241</v>
      </c>
      <c r="M21" s="4">
        <f>SUM(M2:M20)</f>
        <v>-0.14602045288532128</v>
      </c>
      <c r="N21">
        <f>SUM(N2:N20)</f>
        <v>6.5505385189426075</v>
      </c>
    </row>
    <row r="22" spans="1:18" x14ac:dyDescent="0.3">
      <c r="A22" s="2">
        <v>6.7</v>
      </c>
      <c r="B22"/>
    </row>
    <row r="23" spans="1:18" x14ac:dyDescent="0.3">
      <c r="A23" s="2">
        <v>6.7</v>
      </c>
      <c r="B23"/>
    </row>
    <row r="24" spans="1:18" x14ac:dyDescent="0.3">
      <c r="A24" s="2">
        <v>6.8</v>
      </c>
      <c r="B24"/>
    </row>
    <row r="25" spans="1:18" x14ac:dyDescent="0.3">
      <c r="A25" s="2">
        <v>6.8</v>
      </c>
      <c r="B25"/>
      <c r="J25" s="2">
        <f>COUNT(J2:J20)</f>
        <v>18</v>
      </c>
    </row>
    <row r="26" spans="1:18" x14ac:dyDescent="0.3">
      <c r="A26" s="2">
        <v>6.9</v>
      </c>
      <c r="B26"/>
    </row>
    <row r="27" spans="1:18" x14ac:dyDescent="0.3">
      <c r="A27" s="2">
        <v>6.9</v>
      </c>
      <c r="B27"/>
    </row>
    <row r="28" spans="1:18" x14ac:dyDescent="0.3">
      <c r="A28" s="2">
        <v>7</v>
      </c>
      <c r="B2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2">
        <v>7</v>
      </c>
      <c r="B29"/>
    </row>
    <row r="30" spans="1:18" x14ac:dyDescent="0.3">
      <c r="A30" s="2">
        <v>7.1</v>
      </c>
      <c r="B30"/>
      <c r="M30" s="32" t="s">
        <v>2</v>
      </c>
      <c r="N30" s="32"/>
      <c r="O30" s="32"/>
      <c r="P30" s="1">
        <f>A38/37</f>
        <v>6.5864864864864865</v>
      </c>
    </row>
    <row r="31" spans="1:18" x14ac:dyDescent="0.3">
      <c r="A31" s="2">
        <v>7.1</v>
      </c>
      <c r="B31"/>
      <c r="M31" s="32" t="s">
        <v>3</v>
      </c>
      <c r="N31" s="32"/>
      <c r="O31" s="32"/>
      <c r="P31" s="5">
        <f>AVERAGE(A1:A37)</f>
        <v>6.5864864864864865</v>
      </c>
    </row>
    <row r="32" spans="1:18" ht="18" x14ac:dyDescent="0.3">
      <c r="A32" s="2">
        <v>7.1</v>
      </c>
      <c r="B32"/>
      <c r="M32" s="30" t="s">
        <v>4</v>
      </c>
      <c r="N32" s="30"/>
      <c r="O32" s="30"/>
      <c r="P32">
        <f>L21/37</f>
        <v>0.27792549306062814</v>
      </c>
    </row>
    <row r="33" spans="1:18" x14ac:dyDescent="0.3">
      <c r="A33" s="2">
        <v>7.2</v>
      </c>
      <c r="B33"/>
      <c r="M33" s="30" t="s">
        <v>5</v>
      </c>
      <c r="N33" s="30"/>
      <c r="O33" s="30"/>
      <c r="P33">
        <f>_xlfn.VAR.P(A1:A37)</f>
        <v>0.27792549306062825</v>
      </c>
    </row>
    <row r="34" spans="1:18" x14ac:dyDescent="0.3">
      <c r="A34" s="2">
        <v>7.3</v>
      </c>
      <c r="B34"/>
      <c r="M34" s="30" t="s">
        <v>6</v>
      </c>
      <c r="N34" s="30"/>
      <c r="O34" s="30"/>
      <c r="P34">
        <f>L21/36</f>
        <v>0.2856456456456456</v>
      </c>
    </row>
    <row r="35" spans="1:18" x14ac:dyDescent="0.3">
      <c r="A35" s="2">
        <v>7.4</v>
      </c>
      <c r="B35"/>
      <c r="E35" s="6"/>
      <c r="F35" s="6"/>
      <c r="G35" s="6"/>
      <c r="H35" s="6"/>
      <c r="I35" s="6"/>
      <c r="M35" s="30" t="s">
        <v>7</v>
      </c>
      <c r="N35" s="30"/>
      <c r="O35" s="30"/>
      <c r="P35" s="1">
        <f>_xlfn.VAR.S(A1:A37)</f>
        <v>0.28564564564564571</v>
      </c>
    </row>
    <row r="36" spans="1:18" ht="18" x14ac:dyDescent="0.3">
      <c r="A36" s="2">
        <v>7.6</v>
      </c>
      <c r="B36"/>
      <c r="D36" s="3"/>
      <c r="E36" s="3"/>
      <c r="F36" s="3"/>
      <c r="G36" s="3"/>
      <c r="H36" s="3"/>
      <c r="I36" s="3"/>
      <c r="J36" s="3"/>
      <c r="K36" s="3"/>
      <c r="L36" s="3"/>
      <c r="M36" s="30" t="s">
        <v>8</v>
      </c>
      <c r="N36" s="32"/>
      <c r="O36" s="32"/>
      <c r="P36" s="1">
        <f>POWER(P32,1/2)</f>
        <v>0.52718639309131277</v>
      </c>
    </row>
    <row r="37" spans="1:18" x14ac:dyDescent="0.3">
      <c r="A37" s="2">
        <v>7.6</v>
      </c>
      <c r="B37"/>
      <c r="M37" s="32" t="s">
        <v>9</v>
      </c>
      <c r="N37" s="32"/>
      <c r="O37" s="32"/>
      <c r="P37" s="1">
        <f>_xlfn.STDEV.P(A1:A37)</f>
        <v>0.52718639309131288</v>
      </c>
    </row>
    <row r="38" spans="1:18" ht="18" x14ac:dyDescent="0.3">
      <c r="A38" s="3">
        <f>SUM(A1:A37)</f>
        <v>243.7</v>
      </c>
      <c r="M38" s="30" t="s">
        <v>10</v>
      </c>
      <c r="N38" s="30"/>
      <c r="O38" s="30"/>
      <c r="P38" s="1">
        <f>P36/P30</f>
        <v>8.0040609537868582E-2</v>
      </c>
    </row>
    <row r="39" spans="1:18" ht="18" x14ac:dyDescent="0.35">
      <c r="A39" s="3">
        <f>MAX(A1:A37)</f>
        <v>7.6</v>
      </c>
      <c r="B39" s="1" t="s">
        <v>11</v>
      </c>
      <c r="C39" s="1" t="s">
        <v>12</v>
      </c>
      <c r="D39" s="7" t="s">
        <v>13</v>
      </c>
      <c r="E39" s="8"/>
      <c r="F39" s="8" t="s">
        <v>0</v>
      </c>
      <c r="G39" s="8" t="s">
        <v>1</v>
      </c>
      <c r="H39" s="9" t="s">
        <v>14</v>
      </c>
      <c r="I39" s="2"/>
      <c r="J39" s="2"/>
      <c r="K39" s="2"/>
      <c r="L39" s="2"/>
      <c r="M39" s="33" t="s">
        <v>15</v>
      </c>
      <c r="N39" s="33"/>
      <c r="O39" s="33"/>
      <c r="P39">
        <f>M21/37</f>
        <v>-3.9464987266303051E-3</v>
      </c>
      <c r="Q39" s="2"/>
      <c r="R39" s="2"/>
    </row>
    <row r="40" spans="1:18" ht="18" x14ac:dyDescent="0.35">
      <c r="A40" s="3">
        <f>MIN(A1:A37)</f>
        <v>5.6</v>
      </c>
      <c r="B40" s="1" t="s">
        <v>16</v>
      </c>
      <c r="C40" s="1">
        <f>F40*G40</f>
        <v>23.066666666666663</v>
      </c>
      <c r="D40" s="10">
        <f>A1</f>
        <v>5.6</v>
      </c>
      <c r="E40" s="3">
        <f>D40+$A$43</f>
        <v>5.9333333333333327</v>
      </c>
      <c r="F40" s="1">
        <f>(D40+E40)/2</f>
        <v>5.7666666666666657</v>
      </c>
      <c r="G40" s="1">
        <v>4</v>
      </c>
      <c r="H40" s="11">
        <f>G40/37</f>
        <v>0.10810810810810811</v>
      </c>
      <c r="I40" s="1">
        <f t="shared" ref="I40:I45" si="3">POWER(F40-$P$30,2)*G40</f>
        <v>2.6884181478776137</v>
      </c>
      <c r="J40" s="1">
        <f>POWER(F40-$P$30,3)*G40</f>
        <v>-2.2040184815933617</v>
      </c>
      <c r="K40" s="1">
        <f>POWER(F40-$P$30,4)*G40</f>
        <v>1.8068980344594248</v>
      </c>
      <c r="M40" s="31" t="s">
        <v>17</v>
      </c>
      <c r="N40" s="31"/>
      <c r="O40" s="31"/>
      <c r="P40">
        <f>P39/POWER(P36, 3)</f>
        <v>-2.6935149464206942E-2</v>
      </c>
    </row>
    <row r="41" spans="1:18" ht="18" x14ac:dyDescent="0.35">
      <c r="A41" s="3">
        <f>A39-A40</f>
        <v>2</v>
      </c>
      <c r="B41" s="1" t="s">
        <v>18</v>
      </c>
      <c r="C41" s="1">
        <f t="shared" ref="C41:C45" si="4">F41*G41</f>
        <v>36.599999999999994</v>
      </c>
      <c r="D41" s="10">
        <f>E40</f>
        <v>5.9333333333333327</v>
      </c>
      <c r="E41" s="3">
        <f t="shared" ref="E41:E45" si="5">D41+$A$43</f>
        <v>6.2666666666666657</v>
      </c>
      <c r="F41" s="1">
        <f t="shared" ref="F41:F45" si="6">(D41+E41)/2</f>
        <v>6.1</v>
      </c>
      <c r="G41" s="1">
        <v>6</v>
      </c>
      <c r="H41" s="11">
        <f t="shared" ref="H41:H45" si="7">G41/37</f>
        <v>0.16216216216216217</v>
      </c>
      <c r="I41" s="1">
        <f t="shared" si="3"/>
        <v>1.4200146092038004</v>
      </c>
      <c r="J41" s="1">
        <f t="shared" ref="J41:J45" si="8">POWER(F41-$P$30,3)*G41</f>
        <v>-0.69081791799103853</v>
      </c>
      <c r="K41" s="1">
        <f t="shared" ref="K41:K45" si="9">POWER(F41-$P$30,4)*G41</f>
        <v>0.33607358172537038</v>
      </c>
      <c r="M41" s="33" t="s">
        <v>19</v>
      </c>
      <c r="N41" s="33"/>
      <c r="O41" s="33"/>
      <c r="P41" s="1">
        <f>N21/37</f>
        <v>0.17704158159304345</v>
      </c>
    </row>
    <row r="42" spans="1:18" ht="18" x14ac:dyDescent="0.3">
      <c r="A42" s="1">
        <f>INT(1+(3.322*LOG10(37)))</f>
        <v>6</v>
      </c>
      <c r="B42" s="1" t="s">
        <v>20</v>
      </c>
      <c r="C42" s="1">
        <f t="shared" si="4"/>
        <v>45.033333333333324</v>
      </c>
      <c r="D42" s="10">
        <f t="shared" ref="D42:D45" si="10">E41</f>
        <v>6.2666666666666657</v>
      </c>
      <c r="E42" s="3">
        <f t="shared" si="5"/>
        <v>6.5999999999999988</v>
      </c>
      <c r="F42" s="1">
        <f t="shared" si="6"/>
        <v>6.4333333333333318</v>
      </c>
      <c r="G42" s="1">
        <v>7</v>
      </c>
      <c r="H42" s="11">
        <f t="shared" si="7"/>
        <v>0.1891891891891892</v>
      </c>
      <c r="I42" s="1">
        <f t="shared" si="3"/>
        <v>0.16419121824527561</v>
      </c>
      <c r="J42" s="1">
        <f t="shared" si="8"/>
        <v>-2.5146402794321742E-2</v>
      </c>
      <c r="K42" s="1">
        <f t="shared" si="9"/>
        <v>3.8512508784096754E-3</v>
      </c>
      <c r="M42" s="30" t="s">
        <v>21</v>
      </c>
      <c r="N42" s="30"/>
      <c r="O42" s="30"/>
      <c r="P42">
        <f>P41/POWER(P36, 4) - 3</f>
        <v>-0.70797942926415436</v>
      </c>
    </row>
    <row r="43" spans="1:18" x14ac:dyDescent="0.3">
      <c r="A43" s="1">
        <f>A41/A42</f>
        <v>0.33333333333333331</v>
      </c>
      <c r="B43" s="1" t="s">
        <v>22</v>
      </c>
      <c r="C43" s="1">
        <f t="shared" si="4"/>
        <v>54.133333333333326</v>
      </c>
      <c r="D43" s="10">
        <f t="shared" si="10"/>
        <v>6.5999999999999988</v>
      </c>
      <c r="E43" s="3">
        <f t="shared" si="5"/>
        <v>6.9333333333333318</v>
      </c>
      <c r="F43" s="1">
        <f t="shared" si="6"/>
        <v>6.7666666666666657</v>
      </c>
      <c r="G43" s="1">
        <v>8</v>
      </c>
      <c r="H43" s="11">
        <f t="shared" si="7"/>
        <v>0.21621621621621623</v>
      </c>
      <c r="I43" s="1">
        <f t="shared" si="3"/>
        <v>0.25971917863809479</v>
      </c>
      <c r="J43" s="1">
        <f t="shared" si="8"/>
        <v>4.6796248403260077E-2</v>
      </c>
      <c r="K43" s="1">
        <f t="shared" si="9"/>
        <v>8.431756469055824E-3</v>
      </c>
      <c r="M43" s="31" t="s">
        <v>23</v>
      </c>
      <c r="N43" s="31"/>
      <c r="O43" s="31"/>
      <c r="P43" s="4">
        <f>6.6</f>
        <v>6.6</v>
      </c>
    </row>
    <row r="44" spans="1:18" x14ac:dyDescent="0.3">
      <c r="C44" s="1">
        <f t="shared" si="4"/>
        <v>56.799999999999983</v>
      </c>
      <c r="D44" s="10">
        <f t="shared" si="10"/>
        <v>6.9333333333333318</v>
      </c>
      <c r="E44" s="3">
        <f t="shared" si="5"/>
        <v>7.2666666666666648</v>
      </c>
      <c r="F44" s="1">
        <f t="shared" si="6"/>
        <v>7.0999999999999979</v>
      </c>
      <c r="G44" s="1">
        <v>8</v>
      </c>
      <c r="H44" s="11">
        <f t="shared" si="7"/>
        <v>0.21621621621621623</v>
      </c>
      <c r="I44" s="1">
        <f t="shared" si="3"/>
        <v>2.1095690284879298</v>
      </c>
      <c r="J44" s="1">
        <f t="shared" si="8"/>
        <v>1.0832922038181216</v>
      </c>
      <c r="K44" s="1">
        <f t="shared" si="9"/>
        <v>0.55628518574443853</v>
      </c>
      <c r="M44" s="31" t="s">
        <v>24</v>
      </c>
      <c r="N44" s="31"/>
      <c r="O44" s="31"/>
      <c r="P44" s="4">
        <f>MEDIAN(A1:A37)</f>
        <v>6.6</v>
      </c>
    </row>
    <row r="45" spans="1:18" x14ac:dyDescent="0.3">
      <c r="C45" s="1">
        <f t="shared" si="4"/>
        <v>29.733333333333327</v>
      </c>
      <c r="D45" s="12">
        <f t="shared" si="10"/>
        <v>7.2666666666666648</v>
      </c>
      <c r="E45" s="13">
        <f t="shared" si="5"/>
        <v>7.5999999999999979</v>
      </c>
      <c r="F45" s="14">
        <f t="shared" si="6"/>
        <v>7.4333333333333318</v>
      </c>
      <c r="G45" s="14">
        <v>4</v>
      </c>
      <c r="H45" s="15">
        <f t="shared" si="7"/>
        <v>0.10810810810810811</v>
      </c>
      <c r="I45" s="1">
        <f t="shared" si="3"/>
        <v>2.8685983280577769</v>
      </c>
      <c r="J45" s="1">
        <f t="shared" si="8"/>
        <v>2.4292634489858607</v>
      </c>
      <c r="K45" s="1">
        <f t="shared" si="9"/>
        <v>2.0572140919339681</v>
      </c>
      <c r="M45" s="31" t="s">
        <v>25</v>
      </c>
      <c r="N45" s="31"/>
      <c r="O45" s="31"/>
      <c r="P45">
        <v>6.25</v>
      </c>
      <c r="Q45" s="1">
        <v>6.6</v>
      </c>
      <c r="R45" s="1">
        <v>7.1</v>
      </c>
    </row>
    <row r="46" spans="1:18" x14ac:dyDescent="0.3">
      <c r="C46" s="1">
        <f>SUM(C40:C45)</f>
        <v>245.36666666666662</v>
      </c>
      <c r="D46" s="3"/>
      <c r="E46" s="3"/>
      <c r="F46" s="1">
        <f>SUM(F40:F45)</f>
        <v>39.599999999999987</v>
      </c>
      <c r="G46" s="1">
        <f>SUM(G40:G45)</f>
        <v>37</v>
      </c>
      <c r="H46" s="1">
        <f>SUM(H40:H45)</f>
        <v>1</v>
      </c>
      <c r="I46" s="1">
        <f t="shared" ref="I46:K46" si="11">SUM(I40:I45)</f>
        <v>9.5105105105104926</v>
      </c>
      <c r="J46">
        <f t="shared" si="11"/>
        <v>0.63936909882852078</v>
      </c>
      <c r="K46">
        <f t="shared" si="11"/>
        <v>4.7687539012106672</v>
      </c>
      <c r="P46" s="16"/>
      <c r="Q46" s="16"/>
    </row>
  </sheetData>
  <mergeCells count="16">
    <mergeCell ref="M35:O35"/>
    <mergeCell ref="M30:O30"/>
    <mergeCell ref="M31:O31"/>
    <mergeCell ref="M32:O32"/>
    <mergeCell ref="M33:O33"/>
    <mergeCell ref="M34:O34"/>
    <mergeCell ref="M42:O42"/>
    <mergeCell ref="M43:O43"/>
    <mergeCell ref="M44:O44"/>
    <mergeCell ref="M45:O45"/>
    <mergeCell ref="M36:O36"/>
    <mergeCell ref="M37:O37"/>
    <mergeCell ref="M38:O38"/>
    <mergeCell ref="M39:O39"/>
    <mergeCell ref="M40:O40"/>
    <mergeCell ref="M41:O4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258B-141F-42DC-AD45-8162DB43848F}">
  <dimension ref="A1:P46"/>
  <sheetViews>
    <sheetView zoomScale="70" zoomScaleNormal="70" workbookViewId="0">
      <selection activeCell="L2" sqref="L2"/>
    </sheetView>
  </sheetViews>
  <sheetFormatPr defaultColWidth="8.85546875" defaultRowHeight="16.5" x14ac:dyDescent="0.3"/>
  <cols>
    <col min="1" max="16384" width="8.85546875" style="1"/>
  </cols>
  <sheetData>
    <row r="1" spans="1:14" x14ac:dyDescent="0.3">
      <c r="A1" s="2">
        <v>5.6</v>
      </c>
      <c r="B1" s="2"/>
      <c r="C1" s="2">
        <v>5.6</v>
      </c>
      <c r="D1" s="2">
        <v>6</v>
      </c>
      <c r="E1" s="2">
        <v>6.3</v>
      </c>
      <c r="F1" s="2">
        <v>6.7</v>
      </c>
      <c r="G1" s="2">
        <v>7.1</v>
      </c>
      <c r="H1" s="2">
        <v>7.4</v>
      </c>
      <c r="J1" t="s">
        <v>0</v>
      </c>
      <c r="K1" t="s">
        <v>1</v>
      </c>
      <c r="L1" s="2"/>
      <c r="M1" s="2"/>
    </row>
    <row r="2" spans="1:14" x14ac:dyDescent="0.3">
      <c r="A2" s="2">
        <v>5.7</v>
      </c>
      <c r="B2" s="2"/>
      <c r="C2" s="2">
        <v>5.7</v>
      </c>
      <c r="D2" s="2">
        <v>6.1</v>
      </c>
      <c r="E2" s="2">
        <v>6.3</v>
      </c>
      <c r="F2" s="2">
        <v>6.7</v>
      </c>
      <c r="G2" s="2">
        <v>7.2</v>
      </c>
      <c r="H2" s="2">
        <v>7.4</v>
      </c>
      <c r="J2" s="2">
        <v>5.6</v>
      </c>
      <c r="K2" s="2">
        <v>1</v>
      </c>
      <c r="L2" s="2">
        <f>POWER(J2-$P$30,2)*K2</f>
        <v>0.95194302410518716</v>
      </c>
      <c r="M2" s="2">
        <f>POWER(J2-$P$30,3)*K2</f>
        <v>-0.92878765324857493</v>
      </c>
      <c r="N2" s="1">
        <f>POWER(J2-$P$30,4)*K2</f>
        <v>0.90619552114252899</v>
      </c>
    </row>
    <row r="3" spans="1:14" x14ac:dyDescent="0.3">
      <c r="A3" s="2">
        <v>5.7</v>
      </c>
      <c r="B3" s="2"/>
      <c r="C3" s="2">
        <v>5.7</v>
      </c>
      <c r="D3" s="2">
        <v>6.1</v>
      </c>
      <c r="E3" s="2">
        <v>6.3</v>
      </c>
      <c r="F3" s="2">
        <v>6.7</v>
      </c>
      <c r="G3" s="2">
        <v>7.3</v>
      </c>
      <c r="H3" s="2">
        <v>7.4</v>
      </c>
      <c r="J3" s="2">
        <v>5.7</v>
      </c>
      <c r="K3" s="2">
        <v>2</v>
      </c>
      <c r="L3" s="2">
        <f t="shared" ref="L3:L20" si="0">POWER(J3-$P$30,2)*K3</f>
        <v>1.5336157779401021</v>
      </c>
      <c r="M3" s="2">
        <f t="shared" ref="M3:M20" si="1">POWER(J3-$P$30,3)*K3</f>
        <v>-1.3429500325745758</v>
      </c>
      <c r="N3" s="1">
        <f t="shared" ref="N3:N20" si="2">POWER(J3-$P$30,4)*K3</f>
        <v>1.1759886771734123</v>
      </c>
    </row>
    <row r="4" spans="1:14" x14ac:dyDescent="0.3">
      <c r="A4" s="2">
        <v>5.9</v>
      </c>
      <c r="B4" s="2"/>
      <c r="C4" s="2">
        <v>5.9</v>
      </c>
      <c r="D4" s="2">
        <v>6.1</v>
      </c>
      <c r="E4" s="2">
        <v>6.4</v>
      </c>
      <c r="F4" s="2">
        <v>6.7</v>
      </c>
      <c r="G4" s="2"/>
      <c r="H4" s="2">
        <v>7.8</v>
      </c>
      <c r="J4" s="2">
        <v>5.9</v>
      </c>
      <c r="K4" s="2">
        <v>2</v>
      </c>
      <c r="L4" s="2">
        <f t="shared" si="0"/>
        <v>0.91307523739956109</v>
      </c>
      <c r="M4" s="2">
        <f t="shared" si="1"/>
        <v>-0.61694272797267624</v>
      </c>
      <c r="N4" s="1">
        <f t="shared" si="2"/>
        <v>0.4168531945761324</v>
      </c>
    </row>
    <row r="5" spans="1:14" x14ac:dyDescent="0.3">
      <c r="A5" s="2">
        <v>5.9</v>
      </c>
      <c r="B5" s="2"/>
      <c r="C5" s="2">
        <v>5.9</v>
      </c>
      <c r="D5" s="2">
        <v>6.1</v>
      </c>
      <c r="E5" s="2">
        <v>6.4</v>
      </c>
      <c r="F5" s="2">
        <v>6.8</v>
      </c>
      <c r="G5" s="2"/>
      <c r="H5" s="2"/>
      <c r="J5" s="2">
        <v>6</v>
      </c>
      <c r="K5" s="2">
        <v>1</v>
      </c>
      <c r="L5" s="2">
        <f t="shared" si="0"/>
        <v>0.33140248356464586</v>
      </c>
      <c r="M5" s="2">
        <f t="shared" si="1"/>
        <v>-0.19078034864667454</v>
      </c>
      <c r="N5" s="1">
        <f t="shared" si="2"/>
        <v>0.10982760611281536</v>
      </c>
    </row>
    <row r="6" spans="1:14" x14ac:dyDescent="0.3">
      <c r="A6" s="2">
        <v>6</v>
      </c>
      <c r="B6" s="2"/>
      <c r="D6" s="2">
        <v>6.1</v>
      </c>
      <c r="E6" s="2">
        <v>6.5</v>
      </c>
      <c r="F6" s="2">
        <v>6.9</v>
      </c>
      <c r="G6" s="2"/>
      <c r="H6" s="2"/>
      <c r="J6" s="2">
        <v>6.1</v>
      </c>
      <c r="K6" s="2">
        <v>5</v>
      </c>
      <c r="L6" s="2">
        <f t="shared" si="0"/>
        <v>1.1313367421475553</v>
      </c>
      <c r="M6" s="2">
        <f t="shared" si="1"/>
        <v>-0.53814936923775658</v>
      </c>
      <c r="N6" s="1">
        <f t="shared" si="2"/>
        <v>0.25598456482660881</v>
      </c>
    </row>
    <row r="7" spans="1:14" x14ac:dyDescent="0.3">
      <c r="A7" s="2">
        <v>6.1</v>
      </c>
      <c r="B7" s="2"/>
      <c r="D7" s="2">
        <v>6.2</v>
      </c>
      <c r="E7" s="2">
        <v>6.6</v>
      </c>
      <c r="F7" s="2">
        <v>6.9</v>
      </c>
      <c r="H7" s="2"/>
      <c r="J7" s="2">
        <v>6.2</v>
      </c>
      <c r="K7" s="2">
        <v>1</v>
      </c>
      <c r="L7" s="2">
        <f t="shared" si="0"/>
        <v>0.14113221329437542</v>
      </c>
      <c r="M7" s="2">
        <f t="shared" si="1"/>
        <v>-5.3019939588968057E-2</v>
      </c>
      <c r="N7" s="1">
        <f t="shared" si="2"/>
        <v>1.9918301629369077E-2</v>
      </c>
    </row>
    <row r="8" spans="1:14" x14ac:dyDescent="0.3">
      <c r="A8" s="2">
        <v>6.1</v>
      </c>
      <c r="B8" s="2"/>
      <c r="D8" s="2"/>
      <c r="F8" s="2">
        <v>7</v>
      </c>
      <c r="J8" s="2">
        <v>6.3</v>
      </c>
      <c r="K8" s="2">
        <v>3</v>
      </c>
      <c r="L8" s="2">
        <f t="shared" si="0"/>
        <v>0.22799123447772143</v>
      </c>
      <c r="M8" s="2">
        <f t="shared" si="1"/>
        <v>-6.2851637612777331E-2</v>
      </c>
      <c r="N8" s="1">
        <f t="shared" si="2"/>
        <v>1.7326667666225117E-2</v>
      </c>
    </row>
    <row r="9" spans="1:14" x14ac:dyDescent="0.3">
      <c r="A9" s="2">
        <v>6.1</v>
      </c>
      <c r="B9" s="2"/>
      <c r="D9" s="2"/>
      <c r="F9" s="2">
        <v>7</v>
      </c>
      <c r="J9" s="2">
        <v>6.4</v>
      </c>
      <c r="K9" s="2">
        <v>2</v>
      </c>
      <c r="L9" s="2">
        <f t="shared" si="0"/>
        <v>6.1723886048210205E-2</v>
      </c>
      <c r="M9" s="2">
        <f t="shared" si="1"/>
        <v>-1.0843385386847725E-2</v>
      </c>
      <c r="N9" s="1">
        <f t="shared" si="2"/>
        <v>1.9049190544462192E-3</v>
      </c>
    </row>
    <row r="10" spans="1:14" x14ac:dyDescent="0.3">
      <c r="A10" s="2">
        <v>6.1</v>
      </c>
      <c r="B10" s="2"/>
      <c r="D10" s="2"/>
      <c r="F10" s="2">
        <v>7</v>
      </c>
      <c r="J10" s="2">
        <v>6.5</v>
      </c>
      <c r="K10" s="2">
        <v>1</v>
      </c>
      <c r="L10" s="2">
        <f t="shared" si="0"/>
        <v>5.726807888970069E-3</v>
      </c>
      <c r="M10" s="2">
        <f t="shared" si="1"/>
        <v>-4.3338005646260047E-4</v>
      </c>
      <c r="N10" s="1">
        <f t="shared" si="2"/>
        <v>3.2796328597169815E-5</v>
      </c>
    </row>
    <row r="11" spans="1:14" x14ac:dyDescent="0.3">
      <c r="A11" s="2">
        <v>6.1</v>
      </c>
      <c r="B11" s="2"/>
      <c r="D11" s="2"/>
      <c r="F11" s="2">
        <v>7</v>
      </c>
      <c r="J11" s="2">
        <v>6.6</v>
      </c>
      <c r="K11" s="2">
        <v>1</v>
      </c>
      <c r="L11" s="2">
        <f t="shared" si="0"/>
        <v>5.9167275383489306E-4</v>
      </c>
      <c r="M11" s="2">
        <f t="shared" si="1"/>
        <v>1.4392039958145769E-5</v>
      </c>
      <c r="N11" s="1">
        <f t="shared" si="2"/>
        <v>3.5007664763056598E-7</v>
      </c>
    </row>
    <row r="12" spans="1:14" x14ac:dyDescent="0.3">
      <c r="A12" s="2">
        <v>6.2</v>
      </c>
      <c r="B12" s="2"/>
      <c r="D12" s="2"/>
      <c r="J12" s="2">
        <v>6.7</v>
      </c>
      <c r="K12" s="2">
        <v>4</v>
      </c>
      <c r="L12" s="2">
        <f t="shared" si="0"/>
        <v>6.1826150474799182E-2</v>
      </c>
      <c r="M12" s="2">
        <f t="shared" si="1"/>
        <v>7.6864943833534162E-3</v>
      </c>
      <c r="N12" s="1">
        <f t="shared" si="2"/>
        <v>9.5561822063312775E-4</v>
      </c>
    </row>
    <row r="13" spans="1:14" x14ac:dyDescent="0.3">
      <c r="A13" s="2">
        <v>6.3</v>
      </c>
      <c r="B13" s="2"/>
      <c r="F13" s="2"/>
      <c r="J13" s="2">
        <v>6.8</v>
      </c>
      <c r="K13" s="2">
        <v>1</v>
      </c>
      <c r="L13" s="2">
        <f t="shared" si="0"/>
        <v>5.0321402483564516E-2</v>
      </c>
      <c r="M13" s="2">
        <f t="shared" si="1"/>
        <v>1.1288314611177972E-2</v>
      </c>
      <c r="N13" s="1">
        <f t="shared" si="2"/>
        <v>2.532243547912893E-3</v>
      </c>
    </row>
    <row r="14" spans="1:14" x14ac:dyDescent="0.3">
      <c r="A14" s="2">
        <v>6.3</v>
      </c>
      <c r="B14" s="2"/>
      <c r="F14" s="2"/>
      <c r="J14" s="2">
        <v>6.9</v>
      </c>
      <c r="K14" s="2">
        <v>2</v>
      </c>
      <c r="L14" s="2">
        <f t="shared" si="0"/>
        <v>0.21037253469685932</v>
      </c>
      <c r="M14" s="2">
        <f t="shared" si="1"/>
        <v>6.822893017195443E-2</v>
      </c>
      <c r="N14" s="1">
        <f t="shared" si="2"/>
        <v>2.212830167739064E-2</v>
      </c>
    </row>
    <row r="15" spans="1:14" x14ac:dyDescent="0.3">
      <c r="A15" s="2">
        <v>6.3</v>
      </c>
      <c r="B15" s="2"/>
      <c r="F15" s="2"/>
      <c r="J15" s="2">
        <v>7</v>
      </c>
      <c r="K15" s="2">
        <v>4</v>
      </c>
      <c r="L15" s="2">
        <f t="shared" si="0"/>
        <v>0.7202045288531771</v>
      </c>
      <c r="M15" s="2">
        <f t="shared" si="1"/>
        <v>0.30560030008094263</v>
      </c>
      <c r="N15" s="1">
        <f t="shared" si="2"/>
        <v>0.1296736408451567</v>
      </c>
    </row>
    <row r="16" spans="1:14" x14ac:dyDescent="0.3">
      <c r="A16" s="2">
        <v>6.4</v>
      </c>
      <c r="B16" s="2"/>
      <c r="F16" s="2"/>
      <c r="J16" s="2">
        <v>7.1</v>
      </c>
      <c r="K16" s="2">
        <v>1</v>
      </c>
      <c r="L16" s="2">
        <f t="shared" si="0"/>
        <v>0.27491599707815872</v>
      </c>
      <c r="M16" s="2">
        <f t="shared" si="1"/>
        <v>0.14414514441395337</v>
      </c>
      <c r="N16" s="1">
        <f t="shared" si="2"/>
        <v>7.5578805449478176E-2</v>
      </c>
    </row>
    <row r="17" spans="1:16" x14ac:dyDescent="0.3">
      <c r="A17" s="2">
        <v>6.4</v>
      </c>
      <c r="B17" s="2"/>
      <c r="F17" s="2"/>
      <c r="J17" s="2">
        <v>7.2</v>
      </c>
      <c r="K17" s="2">
        <v>1</v>
      </c>
      <c r="L17" s="2">
        <f t="shared" si="0"/>
        <v>0.38978086194302419</v>
      </c>
      <c r="M17" s="2">
        <f t="shared" si="1"/>
        <v>0.24334967326713133</v>
      </c>
      <c r="N17" s="1">
        <f t="shared" si="2"/>
        <v>0.15192912033704689</v>
      </c>
    </row>
    <row r="18" spans="1:16" x14ac:dyDescent="0.3">
      <c r="A18" s="2">
        <v>6.5</v>
      </c>
      <c r="B18" s="2"/>
      <c r="F18" s="2"/>
      <c r="J18" s="2">
        <v>7.3</v>
      </c>
      <c r="K18" s="2">
        <v>1</v>
      </c>
      <c r="L18" s="2">
        <f t="shared" si="0"/>
        <v>0.52464572680788857</v>
      </c>
      <c r="M18" s="2">
        <f t="shared" si="1"/>
        <v>0.38001366157976779</v>
      </c>
      <c r="N18" s="1">
        <f t="shared" si="2"/>
        <v>0.27525313865777762</v>
      </c>
    </row>
    <row r="19" spans="1:16" x14ac:dyDescent="0.3">
      <c r="A19" s="2">
        <v>6.6</v>
      </c>
      <c r="B19" s="2"/>
      <c r="J19" s="2">
        <v>7.4</v>
      </c>
      <c r="K19" s="2">
        <v>3</v>
      </c>
      <c r="L19" s="2">
        <f t="shared" si="0"/>
        <v>2.0385317750182628</v>
      </c>
      <c r="M19" s="2">
        <f t="shared" si="1"/>
        <v>1.6804113280555955</v>
      </c>
      <c r="N19" s="1">
        <f t="shared" si="2"/>
        <v>1.3852039325863694</v>
      </c>
    </row>
    <row r="20" spans="1:16" x14ac:dyDescent="0.3">
      <c r="A20" s="2">
        <v>6.7</v>
      </c>
      <c r="B20"/>
      <c r="J20" s="2">
        <v>7.8</v>
      </c>
      <c r="K20" s="2">
        <v>1</v>
      </c>
      <c r="L20" s="2">
        <f t="shared" si="0"/>
        <v>1.4989700511322126</v>
      </c>
      <c r="M20" s="2">
        <f t="shared" si="1"/>
        <v>1.8352254950348437</v>
      </c>
      <c r="N20" s="1">
        <f t="shared" si="2"/>
        <v>2.2469112141913081</v>
      </c>
    </row>
    <row r="21" spans="1:16" x14ac:dyDescent="0.3">
      <c r="A21" s="2">
        <v>6.7</v>
      </c>
      <c r="B21"/>
      <c r="J21"/>
      <c r="K21" s="3">
        <f>SUM(K2:K20)</f>
        <v>37</v>
      </c>
      <c r="L21" s="3">
        <f>SUM(L2:L20)</f>
        <v>11.068108108108111</v>
      </c>
      <c r="M21" s="4">
        <f>SUM(M2:M20)</f>
        <v>0.9312052593133644</v>
      </c>
      <c r="N21">
        <f>SUM(N2:N20)</f>
        <v>7.1941986140998564</v>
      </c>
    </row>
    <row r="22" spans="1:16" x14ac:dyDescent="0.3">
      <c r="A22" s="2">
        <v>6.7</v>
      </c>
      <c r="B22"/>
      <c r="J22"/>
      <c r="M22"/>
      <c r="N22"/>
    </row>
    <row r="23" spans="1:16" x14ac:dyDescent="0.3">
      <c r="A23" s="2">
        <v>6.7</v>
      </c>
      <c r="B23"/>
      <c r="J23"/>
    </row>
    <row r="24" spans="1:16" x14ac:dyDescent="0.3">
      <c r="A24" s="2">
        <v>6.8</v>
      </c>
      <c r="B24"/>
      <c r="J24"/>
    </row>
    <row r="25" spans="1:16" x14ac:dyDescent="0.3">
      <c r="A25" s="2">
        <v>6.9</v>
      </c>
      <c r="B25"/>
      <c r="J25" s="2">
        <f>COUNT(J2:J20)</f>
        <v>19</v>
      </c>
      <c r="M25"/>
      <c r="N25"/>
    </row>
    <row r="26" spans="1:16" x14ac:dyDescent="0.3">
      <c r="A26" s="2">
        <v>6.9</v>
      </c>
      <c r="B26"/>
    </row>
    <row r="27" spans="1:16" x14ac:dyDescent="0.3">
      <c r="A27" s="2">
        <v>7</v>
      </c>
      <c r="B27"/>
    </row>
    <row r="28" spans="1:16" x14ac:dyDescent="0.3">
      <c r="A28" s="2">
        <v>7</v>
      </c>
      <c r="B2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2">
        <v>7</v>
      </c>
      <c r="B29"/>
    </row>
    <row r="30" spans="1:16" x14ac:dyDescent="0.3">
      <c r="A30" s="2">
        <v>7</v>
      </c>
      <c r="B30"/>
      <c r="M30" s="32" t="s">
        <v>2</v>
      </c>
      <c r="N30" s="32"/>
      <c r="O30" s="32"/>
      <c r="P30" s="1">
        <f>A38/37</f>
        <v>6.5756756756756758</v>
      </c>
    </row>
    <row r="31" spans="1:16" x14ac:dyDescent="0.3">
      <c r="A31" s="2">
        <v>7.1</v>
      </c>
      <c r="B31"/>
      <c r="M31" s="32" t="s">
        <v>3</v>
      </c>
      <c r="N31" s="32"/>
      <c r="O31" s="32"/>
      <c r="P31" s="5">
        <f>AVERAGE(A1:A37)</f>
        <v>6.5756756756756758</v>
      </c>
    </row>
    <row r="32" spans="1:16" ht="18" x14ac:dyDescent="0.3">
      <c r="A32" s="2">
        <v>7.2</v>
      </c>
      <c r="B32"/>
      <c r="M32" s="32" t="s">
        <v>4</v>
      </c>
      <c r="N32" s="32"/>
      <c r="O32" s="32"/>
      <c r="P32" s="1">
        <f>L21/37</f>
        <v>0.29913805697589491</v>
      </c>
    </row>
    <row r="33" spans="1:16" x14ac:dyDescent="0.3">
      <c r="A33" s="2">
        <v>7.3</v>
      </c>
      <c r="B33"/>
      <c r="M33" s="32" t="s">
        <v>5</v>
      </c>
      <c r="N33" s="32"/>
      <c r="O33" s="32"/>
      <c r="P33" s="1">
        <f>_xlfn.VAR.P(A1:A37)</f>
        <v>0.29913805697589485</v>
      </c>
    </row>
    <row r="34" spans="1:16" x14ac:dyDescent="0.3">
      <c r="A34" s="2">
        <v>7.4</v>
      </c>
      <c r="B34"/>
      <c r="M34" s="32" t="s">
        <v>6</v>
      </c>
      <c r="N34" s="32"/>
      <c r="O34" s="32"/>
      <c r="P34" s="1">
        <f>L21/36</f>
        <v>0.30744744744744756</v>
      </c>
    </row>
    <row r="35" spans="1:16" x14ac:dyDescent="0.3">
      <c r="A35" s="2">
        <v>7.4</v>
      </c>
      <c r="B35"/>
      <c r="E35" s="6"/>
      <c r="F35" s="6"/>
      <c r="G35" s="6"/>
      <c r="H35" s="6"/>
      <c r="I35" s="6"/>
      <c r="M35" s="32" t="s">
        <v>7</v>
      </c>
      <c r="N35" s="32"/>
      <c r="O35" s="32"/>
      <c r="P35" s="1">
        <f>_xlfn.VAR.S(A1:A37)</f>
        <v>0.30744744744744751</v>
      </c>
    </row>
    <row r="36" spans="1:16" ht="18" x14ac:dyDescent="0.3">
      <c r="A36" s="2">
        <v>7.4</v>
      </c>
      <c r="B36"/>
      <c r="D36" s="3"/>
      <c r="E36" s="3"/>
      <c r="F36" s="3"/>
      <c r="G36" s="3"/>
      <c r="H36" s="3"/>
      <c r="I36" s="3"/>
      <c r="J36" s="3"/>
      <c r="K36" s="3"/>
      <c r="L36" s="3"/>
      <c r="M36" s="32" t="s">
        <v>8</v>
      </c>
      <c r="N36" s="32"/>
      <c r="O36" s="32"/>
      <c r="P36" s="1">
        <f>POWER(P32,1/2)</f>
        <v>0.54693514878447413</v>
      </c>
    </row>
    <row r="37" spans="1:16" x14ac:dyDescent="0.3">
      <c r="A37" s="2">
        <v>7.8</v>
      </c>
      <c r="B37"/>
      <c r="M37" s="32" t="s">
        <v>9</v>
      </c>
      <c r="N37" s="32"/>
      <c r="O37" s="32"/>
      <c r="P37" s="1">
        <f>_xlfn.STDEV.P(A1:A37)</f>
        <v>0.54693514878447413</v>
      </c>
    </row>
    <row r="38" spans="1:16" ht="18" x14ac:dyDescent="0.3">
      <c r="A38" s="3">
        <f>SUM(A1:A37)</f>
        <v>243.3</v>
      </c>
      <c r="B38" s="1" t="s">
        <v>26</v>
      </c>
      <c r="M38" s="32" t="s">
        <v>10</v>
      </c>
      <c r="N38" s="32"/>
      <c r="O38" s="32"/>
      <c r="P38" s="1">
        <f>P36/P30</f>
        <v>8.3175505569361041E-2</v>
      </c>
    </row>
    <row r="39" spans="1:16" ht="18" x14ac:dyDescent="0.35">
      <c r="A39" s="3">
        <f>MAX(A1:A37)</f>
        <v>7.8</v>
      </c>
      <c r="B39" s="1" t="s">
        <v>11</v>
      </c>
      <c r="C39" s="1" t="s">
        <v>12</v>
      </c>
      <c r="D39" s="7" t="s">
        <v>13</v>
      </c>
      <c r="E39" s="8"/>
      <c r="F39" s="8" t="s">
        <v>0</v>
      </c>
      <c r="G39" s="8" t="s">
        <v>1</v>
      </c>
      <c r="H39" s="9" t="s">
        <v>14</v>
      </c>
      <c r="I39" s="2"/>
      <c r="J39" s="2"/>
      <c r="K39" s="2"/>
      <c r="L39" s="2"/>
      <c r="M39" s="34" t="s">
        <v>57</v>
      </c>
      <c r="N39" s="34"/>
      <c r="O39" s="34"/>
      <c r="P39" s="1">
        <f>M21/37</f>
        <v>2.516770971117201E-2</v>
      </c>
    </row>
    <row r="40" spans="1:16" ht="18" x14ac:dyDescent="0.35">
      <c r="A40" s="3">
        <f>MIN(A1:A37)</f>
        <v>5.6</v>
      </c>
      <c r="B40" s="1" t="s">
        <v>16</v>
      </c>
      <c r="C40" s="1">
        <f>F40*G40</f>
        <v>28.916666666666664</v>
      </c>
      <c r="D40" s="10">
        <f>A1</f>
        <v>5.6</v>
      </c>
      <c r="E40" s="3">
        <f>D40+$A$43</f>
        <v>5.9666666666666668</v>
      </c>
      <c r="F40" s="1">
        <f>(D40+E40)/2</f>
        <v>5.7833333333333332</v>
      </c>
      <c r="G40" s="1">
        <v>5</v>
      </c>
      <c r="H40" s="11">
        <f>G40/37</f>
        <v>0.13513513513513514</v>
      </c>
      <c r="I40" s="1">
        <f t="shared" ref="I40:I45" si="3">POWER(F40-$P$30,2)*G40</f>
        <v>3.1390319373427502</v>
      </c>
      <c r="J40" s="1">
        <f>POWER(F40-$P$30,3)*G40</f>
        <v>-2.4871879179215761</v>
      </c>
      <c r="K40" s="1">
        <f>POWER(F40-$P$30,4)*G40</f>
        <v>1.9707043007315557</v>
      </c>
      <c r="M40" s="35" t="s">
        <v>17</v>
      </c>
      <c r="N40" s="35"/>
      <c r="O40" s="35"/>
      <c r="P40" s="1">
        <f>P39/POWER(P36, 3)</f>
        <v>0.15382828332001697</v>
      </c>
    </row>
    <row r="41" spans="1:16" ht="18" x14ac:dyDescent="0.35">
      <c r="A41" s="3">
        <f>A39-A40</f>
        <v>2.2000000000000002</v>
      </c>
      <c r="B41" s="1" t="s">
        <v>18</v>
      </c>
      <c r="C41" s="1">
        <f t="shared" ref="C41:C45" si="4">F41*G41</f>
        <v>43.050000000000004</v>
      </c>
      <c r="D41" s="10">
        <f>E40</f>
        <v>5.9666666666666668</v>
      </c>
      <c r="E41" s="3">
        <f t="shared" ref="E41:E45" si="5">D41+$A$43</f>
        <v>6.3333333333333339</v>
      </c>
      <c r="F41" s="1">
        <f t="shared" ref="F41:F45" si="6">(D41+E41)/2</f>
        <v>6.15</v>
      </c>
      <c r="G41" s="1">
        <v>7</v>
      </c>
      <c r="H41" s="11">
        <f t="shared" ref="H41:H45" si="7">G41/37</f>
        <v>0.1891891891891892</v>
      </c>
      <c r="I41" s="1">
        <f t="shared" si="3"/>
        <v>1.2683984660335998</v>
      </c>
      <c r="J41" s="1">
        <f t="shared" ref="J41:J45" si="8">POWER(F41-$P$30,3)*G41</f>
        <v>-0.53992637405484289</v>
      </c>
      <c r="K41" s="1">
        <f t="shared" ref="K41:K45" si="9">POWER(F41-$P$30,4)*G41</f>
        <v>0.22983352409091273</v>
      </c>
      <c r="M41" s="34" t="s">
        <v>58</v>
      </c>
      <c r="N41" s="34"/>
      <c r="O41" s="34"/>
      <c r="P41" s="1">
        <f>N21/37</f>
        <v>0.19443780038107719</v>
      </c>
    </row>
    <row r="42" spans="1:16" ht="18" x14ac:dyDescent="0.3">
      <c r="A42" s="1">
        <f>INT(1+(3.322*LOG10(37)))</f>
        <v>6</v>
      </c>
      <c r="B42" s="1" t="s">
        <v>20</v>
      </c>
      <c r="C42" s="1">
        <f t="shared" si="4"/>
        <v>45.616666666666674</v>
      </c>
      <c r="D42" s="10">
        <f t="shared" ref="D42:D45" si="10">E41</f>
        <v>6.3333333333333339</v>
      </c>
      <c r="E42" s="3">
        <f t="shared" si="5"/>
        <v>6.7000000000000011</v>
      </c>
      <c r="F42" s="1">
        <f t="shared" si="6"/>
        <v>6.5166666666666675</v>
      </c>
      <c r="G42" s="1">
        <v>7</v>
      </c>
      <c r="H42" s="11">
        <f t="shared" si="7"/>
        <v>0.1891891891891892</v>
      </c>
      <c r="I42" s="1">
        <f t="shared" si="3"/>
        <v>2.4374442009576554E-2</v>
      </c>
      <c r="J42" s="1">
        <f t="shared" si="8"/>
        <v>-1.4383116681326532E-3</v>
      </c>
      <c r="K42" s="1">
        <f t="shared" si="9"/>
        <v>8.4873346182601477E-5</v>
      </c>
      <c r="M42" s="32" t="s">
        <v>21</v>
      </c>
      <c r="N42" s="32"/>
      <c r="O42" s="32"/>
      <c r="P42" s="1">
        <f>P41/POWER(P36, 4) - 3</f>
        <v>-0.82711189455750977</v>
      </c>
    </row>
    <row r="43" spans="1:16" x14ac:dyDescent="0.3">
      <c r="A43" s="1">
        <f>A41/A42</f>
        <v>0.3666666666666667</v>
      </c>
      <c r="B43" s="1" t="s">
        <v>22</v>
      </c>
      <c r="C43" s="1">
        <f t="shared" si="4"/>
        <v>75.716666666666683</v>
      </c>
      <c r="D43" s="10">
        <f t="shared" si="10"/>
        <v>6.7000000000000011</v>
      </c>
      <c r="E43" s="3">
        <f t="shared" si="5"/>
        <v>7.0666666666666682</v>
      </c>
      <c r="F43" s="1">
        <f t="shared" si="6"/>
        <v>6.8833333333333346</v>
      </c>
      <c r="G43" s="1">
        <v>11</v>
      </c>
      <c r="H43" s="11">
        <f t="shared" si="7"/>
        <v>0.29729729729729731</v>
      </c>
      <c r="I43" s="1">
        <f t="shared" si="3"/>
        <v>1.0411855774693692</v>
      </c>
      <c r="J43" s="1">
        <f t="shared" si="8"/>
        <v>0.32032871595116302</v>
      </c>
      <c r="K43" s="1">
        <f t="shared" si="9"/>
        <v>9.8551582430020379E-2</v>
      </c>
      <c r="M43" s="35" t="s">
        <v>23</v>
      </c>
      <c r="N43" s="35"/>
      <c r="O43" s="35"/>
      <c r="P43" s="3">
        <f>6.6</f>
        <v>6.6</v>
      </c>
    </row>
    <row r="44" spans="1:16" x14ac:dyDescent="0.3">
      <c r="C44" s="1">
        <f t="shared" si="4"/>
        <v>21.750000000000007</v>
      </c>
      <c r="D44" s="10">
        <f t="shared" si="10"/>
        <v>7.0666666666666682</v>
      </c>
      <c r="E44" s="3">
        <f t="shared" si="5"/>
        <v>7.4333333333333353</v>
      </c>
      <c r="F44" s="1">
        <f t="shared" si="6"/>
        <v>7.2500000000000018</v>
      </c>
      <c r="G44" s="1">
        <v>3</v>
      </c>
      <c r="H44" s="11">
        <f t="shared" si="7"/>
        <v>8.1081081081081086E-2</v>
      </c>
      <c r="I44" s="1">
        <f t="shared" si="3"/>
        <v>1.3641398831263762</v>
      </c>
      <c r="J44" s="1">
        <f t="shared" si="8"/>
        <v>0.91987270497305884</v>
      </c>
      <c r="K44" s="1">
        <f t="shared" si="9"/>
        <v>0.62029254024534786</v>
      </c>
      <c r="M44" s="35" t="s">
        <v>24</v>
      </c>
      <c r="N44" s="35"/>
      <c r="O44" s="35"/>
      <c r="P44" s="3">
        <f>MEDIAN(A1:A37)</f>
        <v>6.6</v>
      </c>
    </row>
    <row r="45" spans="1:16" x14ac:dyDescent="0.3">
      <c r="C45" s="1">
        <f t="shared" si="4"/>
        <v>30.466666666666676</v>
      </c>
      <c r="D45" s="12">
        <f t="shared" si="10"/>
        <v>7.4333333333333353</v>
      </c>
      <c r="E45" s="13">
        <f t="shared" si="5"/>
        <v>7.8000000000000025</v>
      </c>
      <c r="F45" s="14">
        <f t="shared" si="6"/>
        <v>7.6166666666666689</v>
      </c>
      <c r="G45" s="14">
        <v>4</v>
      </c>
      <c r="H45" s="15">
        <f t="shared" si="7"/>
        <v>0.10810810810810811</v>
      </c>
      <c r="I45" s="1">
        <f t="shared" si="3"/>
        <v>4.3346489732976394</v>
      </c>
      <c r="J45" s="1">
        <f t="shared" si="8"/>
        <v>4.5123305303112007</v>
      </c>
      <c r="K45" s="1">
        <f t="shared" si="9"/>
        <v>4.6972954304275696</v>
      </c>
      <c r="M45" s="35" t="s">
        <v>25</v>
      </c>
      <c r="N45" s="35"/>
      <c r="O45" s="35"/>
      <c r="P45" s="1">
        <v>6.1</v>
      </c>
    </row>
    <row r="46" spans="1:16" x14ac:dyDescent="0.3">
      <c r="C46" s="1">
        <f>SUM(C40:C45)</f>
        <v>245.51666666666668</v>
      </c>
      <c r="D46" s="3"/>
      <c r="E46" s="3"/>
      <c r="F46" s="1">
        <f>SUM(F40:F45)</f>
        <v>40.200000000000003</v>
      </c>
      <c r="G46" s="1">
        <f>SUM(G40:G45)</f>
        <v>37</v>
      </c>
      <c r="H46" s="1">
        <f>SUM(H40:H45)</f>
        <v>1.0000000000000002</v>
      </c>
      <c r="I46" s="1">
        <f t="shared" ref="I46:K46" si="11">SUM(I40:I45)</f>
        <v>11.17177927927931</v>
      </c>
      <c r="J46">
        <f t="shared" si="11"/>
        <v>2.7239793475908711</v>
      </c>
      <c r="K46">
        <f t="shared" si="11"/>
        <v>7.6167622512715889</v>
      </c>
      <c r="P46" s="16"/>
    </row>
  </sheetData>
  <mergeCells count="16">
    <mergeCell ref="M35:O35"/>
    <mergeCell ref="M30:O30"/>
    <mergeCell ref="M31:O31"/>
    <mergeCell ref="M32:O32"/>
    <mergeCell ref="M33:O33"/>
    <mergeCell ref="M34:O34"/>
    <mergeCell ref="M42:O42"/>
    <mergeCell ref="M43:O43"/>
    <mergeCell ref="M44:O44"/>
    <mergeCell ref="M45:O45"/>
    <mergeCell ref="M36:O36"/>
    <mergeCell ref="M37:O37"/>
    <mergeCell ref="M38:O38"/>
    <mergeCell ref="M39:O39"/>
    <mergeCell ref="M40:O40"/>
    <mergeCell ref="M41:O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8B85-BD74-444C-BC11-8172719A7D5A}">
  <dimension ref="A1:L43"/>
  <sheetViews>
    <sheetView topLeftCell="D9" zoomScale="70" zoomScaleNormal="70" workbookViewId="0">
      <selection activeCell="P32" sqref="P32"/>
    </sheetView>
  </sheetViews>
  <sheetFormatPr defaultColWidth="8.85546875" defaultRowHeight="16.5" x14ac:dyDescent="0.3"/>
  <cols>
    <col min="1" max="9" width="8.85546875" style="1"/>
    <col min="10" max="10" width="9.28515625" style="1" bestFit="1" customWidth="1"/>
    <col min="11" max="16384" width="8.85546875" style="1"/>
  </cols>
  <sheetData>
    <row r="1" spans="1:12" x14ac:dyDescent="0.3">
      <c r="A1" s="37">
        <v>6.5</v>
      </c>
      <c r="B1" s="38">
        <v>6.9</v>
      </c>
    </row>
    <row r="2" spans="1:12" x14ac:dyDescent="0.3">
      <c r="A2" s="37">
        <v>7.1</v>
      </c>
      <c r="B2" s="38">
        <v>6.7</v>
      </c>
    </row>
    <row r="3" spans="1:12" x14ac:dyDescent="0.3">
      <c r="A3" s="37">
        <v>6.6</v>
      </c>
      <c r="B3" s="38">
        <v>6.6</v>
      </c>
      <c r="D3" s="1" t="s">
        <v>2</v>
      </c>
      <c r="G3" s="1">
        <v>6.5864864864864865</v>
      </c>
      <c r="I3" s="1" t="s">
        <v>29</v>
      </c>
      <c r="L3" s="1">
        <v>0.52718639309131277</v>
      </c>
    </row>
    <row r="4" spans="1:12" x14ac:dyDescent="0.3">
      <c r="A4" s="37">
        <v>6.5</v>
      </c>
      <c r="B4" s="38">
        <v>6.9</v>
      </c>
      <c r="D4" s="1" t="s">
        <v>27</v>
      </c>
      <c r="G4" s="1">
        <v>6.5756756756756758</v>
      </c>
      <c r="I4" s="1" t="s">
        <v>29</v>
      </c>
      <c r="L4" s="1">
        <v>0.54693514878447413</v>
      </c>
    </row>
    <row r="5" spans="1:12" x14ac:dyDescent="0.3">
      <c r="A5" s="37">
        <v>7.1</v>
      </c>
      <c r="B5" s="38">
        <v>7.2</v>
      </c>
    </row>
    <row r="6" spans="1:12" x14ac:dyDescent="0.3">
      <c r="A6" s="37">
        <v>6.9</v>
      </c>
      <c r="B6" s="38">
        <v>6.8</v>
      </c>
      <c r="D6" s="1">
        <f>(A1-$G$3)*(B1-$G$4)</f>
        <v>-2.8049671292914559E-2</v>
      </c>
    </row>
    <row r="7" spans="1:12" x14ac:dyDescent="0.3">
      <c r="A7" s="37">
        <v>6.6</v>
      </c>
      <c r="B7" s="38">
        <v>7.1</v>
      </c>
      <c r="D7" s="1">
        <f t="shared" ref="D7:D42" si="0">(A2-$G$3)*(B2-$G$4)</f>
        <v>6.3842220598977345E-2</v>
      </c>
      <c r="G7" s="1" t="s">
        <v>28</v>
      </c>
      <c r="I7" s="17">
        <f>D43/37</f>
        <v>0.16021183345507661</v>
      </c>
    </row>
    <row r="8" spans="1:12" x14ac:dyDescent="0.3">
      <c r="A8" s="37">
        <v>7.1</v>
      </c>
      <c r="B8" s="38">
        <v>7.3</v>
      </c>
      <c r="D8" s="1">
        <f t="shared" si="0"/>
        <v>3.2870708546382712E-4</v>
      </c>
      <c r="G8" s="1" t="s">
        <v>30</v>
      </c>
      <c r="I8" s="17">
        <f>_xlfn.COVARIANCE.P(A1:A37,B1:B37)</f>
        <v>0.16021183345507661</v>
      </c>
    </row>
    <row r="9" spans="1:12" x14ac:dyDescent="0.3">
      <c r="A9" s="37">
        <v>7.4</v>
      </c>
      <c r="B9" s="38">
        <v>7.4</v>
      </c>
      <c r="D9" s="1">
        <f t="shared" si="0"/>
        <v>-2.8049671292914559E-2</v>
      </c>
      <c r="G9" s="1" t="s">
        <v>31</v>
      </c>
      <c r="I9" s="17">
        <f>I7/(L3*L4)</f>
        <v>0.55564135776379064</v>
      </c>
    </row>
    <row r="10" spans="1:12" x14ac:dyDescent="0.3">
      <c r="A10" s="37">
        <v>7.6</v>
      </c>
      <c r="B10" s="38">
        <v>7.8</v>
      </c>
      <c r="D10" s="1">
        <f t="shared" si="0"/>
        <v>0.32059897735573389</v>
      </c>
      <c r="G10" s="1" t="s">
        <v>30</v>
      </c>
      <c r="I10" s="17">
        <f>PEARSON(A1:A37,B1:B37)</f>
        <v>0.55564135776379053</v>
      </c>
    </row>
    <row r="11" spans="1:12" x14ac:dyDescent="0.3">
      <c r="A11" s="37">
        <v>7.2</v>
      </c>
      <c r="B11" s="38">
        <v>7</v>
      </c>
      <c r="D11" s="1">
        <f t="shared" si="0"/>
        <v>7.0328707085463835E-2</v>
      </c>
      <c r="I11" s="17"/>
    </row>
    <row r="12" spans="1:12" x14ac:dyDescent="0.3">
      <c r="A12" s="37">
        <v>7</v>
      </c>
      <c r="B12" s="38">
        <v>6.7</v>
      </c>
      <c r="D12" s="1">
        <f t="shared" si="0"/>
        <v>7.0854638422204038E-3</v>
      </c>
      <c r="G12" s="1" t="s">
        <v>32</v>
      </c>
      <c r="I12" s="17">
        <f>POWER((1-POWER(I9,2))/(35), 1/2)</f>
        <v>0.14053598233115666</v>
      </c>
    </row>
    <row r="13" spans="1:12" x14ac:dyDescent="0.3">
      <c r="A13" s="37">
        <v>7</v>
      </c>
      <c r="B13" s="38">
        <v>7.4</v>
      </c>
      <c r="D13" s="1">
        <f t="shared" si="0"/>
        <v>0.37195032870708505</v>
      </c>
      <c r="G13" s="1" t="s">
        <v>33</v>
      </c>
      <c r="I13" s="17">
        <f>I9/I12</f>
        <v>3.9537302016681148</v>
      </c>
    </row>
    <row r="14" spans="1:12" x14ac:dyDescent="0.3">
      <c r="A14" s="37">
        <v>6.7</v>
      </c>
      <c r="B14" s="38">
        <v>7</v>
      </c>
      <c r="D14" s="1">
        <f t="shared" si="0"/>
        <v>0.67059897735573459</v>
      </c>
      <c r="G14" s="1" t="s">
        <v>34</v>
      </c>
      <c r="I14" s="17">
        <f>_xlfn.T.INV(0.05,35)</f>
        <v>-1.6895724577802647</v>
      </c>
    </row>
    <row r="15" spans="1:12" x14ac:dyDescent="0.3">
      <c r="A15" s="37">
        <v>6.9</v>
      </c>
      <c r="B15" s="38">
        <v>7</v>
      </c>
      <c r="D15" s="1">
        <f t="shared" si="0"/>
        <v>1.2408692476260037</v>
      </c>
      <c r="I15" s="17"/>
    </row>
    <row r="16" spans="1:12" x14ac:dyDescent="0.3">
      <c r="A16" s="37">
        <v>6.5</v>
      </c>
      <c r="B16" s="38">
        <v>6.4</v>
      </c>
      <c r="D16" s="1">
        <f t="shared" si="0"/>
        <v>0.26032870708546385</v>
      </c>
      <c r="G16" s="1" t="s">
        <v>35</v>
      </c>
      <c r="I16" s="17">
        <v>1.96</v>
      </c>
    </row>
    <row r="17" spans="1:9" x14ac:dyDescent="0.3">
      <c r="A17" s="37">
        <v>6.4</v>
      </c>
      <c r="B17" s="38">
        <v>6</v>
      </c>
      <c r="D17" s="1">
        <f t="shared" si="0"/>
        <v>5.1409788166544949E-2</v>
      </c>
      <c r="G17" s="1" t="s">
        <v>37</v>
      </c>
      <c r="I17" s="17">
        <f>0.5*LN((1+I9)/(1-I9))-I16/POWER(34, 1/2)</f>
        <v>0.29036837269201538</v>
      </c>
    </row>
    <row r="18" spans="1:9" x14ac:dyDescent="0.3">
      <c r="A18" s="37">
        <v>6.3</v>
      </c>
      <c r="B18" s="38">
        <v>6.3</v>
      </c>
      <c r="D18" s="1">
        <f t="shared" si="0"/>
        <v>0.34086924762600446</v>
      </c>
      <c r="G18" s="1" t="s">
        <v>38</v>
      </c>
      <c r="I18" s="17">
        <f>0.5*LN((1+I9)/(1-I9))+I16/POWER(34, 1/2)</f>
        <v>0.96264282645064991</v>
      </c>
    </row>
    <row r="19" spans="1:9" x14ac:dyDescent="0.3">
      <c r="A19" s="37">
        <v>6.2</v>
      </c>
      <c r="B19" s="38">
        <v>5.6</v>
      </c>
      <c r="D19" s="1">
        <f t="shared" si="0"/>
        <v>4.8166544923301739E-2</v>
      </c>
      <c r="G19" s="1" t="s">
        <v>36</v>
      </c>
      <c r="I19" s="17">
        <f>(EXP(2*I17)-1)/(EXP(2*I17)+1)</f>
        <v>0.28247382762660123</v>
      </c>
    </row>
    <row r="20" spans="1:9" x14ac:dyDescent="0.3">
      <c r="A20" s="37">
        <v>5.8</v>
      </c>
      <c r="B20" s="38">
        <v>7</v>
      </c>
      <c r="D20" s="1">
        <f t="shared" si="0"/>
        <v>0.13303140978816666</v>
      </c>
      <c r="G20" s="1" t="s">
        <v>39</v>
      </c>
      <c r="I20" s="1">
        <f>(EXP(2*I18)-1)/(EXP(2*I18)+1)</f>
        <v>0.74545338829022978</v>
      </c>
    </row>
    <row r="21" spans="1:9" x14ac:dyDescent="0.3">
      <c r="A21" s="37">
        <v>6.3</v>
      </c>
      <c r="B21" s="38">
        <v>6.4</v>
      </c>
      <c r="D21" s="1">
        <f t="shared" si="0"/>
        <v>1.5193571950328687E-2</v>
      </c>
    </row>
    <row r="22" spans="1:9" x14ac:dyDescent="0.3">
      <c r="A22" s="37">
        <v>6.2</v>
      </c>
      <c r="B22" s="38">
        <v>6.7</v>
      </c>
      <c r="D22" s="1">
        <f t="shared" si="0"/>
        <v>0.10735573411249069</v>
      </c>
    </row>
    <row r="23" spans="1:9" x14ac:dyDescent="0.3">
      <c r="A23" s="37">
        <v>6.2</v>
      </c>
      <c r="B23" s="38">
        <v>6.7</v>
      </c>
      <c r="D23" s="1">
        <f t="shared" si="0"/>
        <v>7.8977355734112631E-2</v>
      </c>
      <c r="G23" s="1" cm="1">
        <f t="array" ref="G23:H27">LINEST(A1:A37,B1:B37,1,1)</f>
        <v>0.5355782379370968</v>
      </c>
      <c r="H23" s="1">
        <v>3.0646976948622808</v>
      </c>
    </row>
    <row r="24" spans="1:9" x14ac:dyDescent="0.3">
      <c r="A24" s="37">
        <v>6.8</v>
      </c>
      <c r="B24" s="38">
        <v>6.3</v>
      </c>
      <c r="D24" s="1">
        <f t="shared" si="0"/>
        <v>0.37708546384222064</v>
      </c>
      <c r="G24" s="1">
        <v>0.13546150359757261</v>
      </c>
      <c r="H24" s="1">
        <v>0.89382678429964402</v>
      </c>
    </row>
    <row r="25" spans="1:9" x14ac:dyDescent="0.3">
      <c r="A25" s="37">
        <v>5.6</v>
      </c>
      <c r="B25" s="38">
        <v>5.7</v>
      </c>
      <c r="D25" s="1">
        <f t="shared" si="0"/>
        <v>-0.33372534696859019</v>
      </c>
      <c r="G25" s="1">
        <v>0.30873731845758917</v>
      </c>
      <c r="H25" s="1">
        <v>0.45066371051966087</v>
      </c>
    </row>
    <row r="26" spans="1:9" x14ac:dyDescent="0.3">
      <c r="A26" s="37">
        <v>6.3</v>
      </c>
      <c r="B26" s="38">
        <v>6.1</v>
      </c>
      <c r="D26" s="1">
        <f t="shared" si="0"/>
        <v>5.0328707085463803E-2</v>
      </c>
      <c r="G26" s="1">
        <v>15.631982507582618</v>
      </c>
      <c r="H26" s="1">
        <v>35</v>
      </c>
    </row>
    <row r="27" spans="1:9" x14ac:dyDescent="0.3">
      <c r="A27" s="37">
        <v>7.6</v>
      </c>
      <c r="B27" s="38">
        <v>6.1</v>
      </c>
      <c r="D27" s="1">
        <f t="shared" si="0"/>
        <v>-4.8049671292914542E-2</v>
      </c>
      <c r="G27" s="1">
        <v>3.1748209439660418</v>
      </c>
      <c r="H27" s="1">
        <v>7.108422299277203</v>
      </c>
    </row>
    <row r="28" spans="1:9" x14ac:dyDescent="0.3">
      <c r="A28" s="37">
        <v>5.8</v>
      </c>
      <c r="B28" s="38">
        <v>5.7</v>
      </c>
      <c r="D28" s="1">
        <f t="shared" si="0"/>
        <v>-4.8049671292914542E-2</v>
      </c>
    </row>
    <row r="29" spans="1:9" x14ac:dyDescent="0.3">
      <c r="A29" s="37">
        <v>7.3</v>
      </c>
      <c r="B29" s="38">
        <v>6.1</v>
      </c>
      <c r="D29" s="1">
        <f t="shared" si="0"/>
        <v>-5.886048210372536E-2</v>
      </c>
    </row>
    <row r="30" spans="1:9" x14ac:dyDescent="0.3">
      <c r="A30" s="37">
        <v>6.6</v>
      </c>
      <c r="B30" s="38">
        <v>7.4</v>
      </c>
      <c r="D30" s="1">
        <f t="shared" si="0"/>
        <v>0.86384222059897764</v>
      </c>
    </row>
    <row r="31" spans="1:9" x14ac:dyDescent="0.3">
      <c r="A31" s="37">
        <v>5.9</v>
      </c>
      <c r="B31" s="38">
        <v>5.9</v>
      </c>
      <c r="D31" s="1">
        <f t="shared" si="0"/>
        <v>0.13627465303141001</v>
      </c>
    </row>
    <row r="32" spans="1:9" x14ac:dyDescent="0.3">
      <c r="A32" s="37">
        <v>6.7</v>
      </c>
      <c r="B32" s="38">
        <v>6.5</v>
      </c>
      <c r="D32" s="1">
        <f t="shared" si="0"/>
        <v>-0.48210372534696888</v>
      </c>
    </row>
    <row r="33" spans="1:4" x14ac:dyDescent="0.3">
      <c r="A33" s="37">
        <v>6.8</v>
      </c>
      <c r="B33" s="38">
        <v>6.1</v>
      </c>
      <c r="D33" s="1">
        <f t="shared" si="0"/>
        <v>0.68870708546384229</v>
      </c>
    </row>
    <row r="34" spans="1:4" x14ac:dyDescent="0.3">
      <c r="A34" s="37">
        <v>5.9</v>
      </c>
      <c r="B34" s="38">
        <v>6.2</v>
      </c>
      <c r="D34" s="1">
        <f t="shared" si="0"/>
        <v>-0.33940102264426614</v>
      </c>
    </row>
    <row r="35" spans="1:4" x14ac:dyDescent="0.3">
      <c r="A35" s="37">
        <v>6</v>
      </c>
      <c r="B35" s="38">
        <v>6.3</v>
      </c>
      <c r="D35" s="1">
        <f t="shared" si="0"/>
        <v>1.113951789627436E-2</v>
      </c>
    </row>
    <row r="36" spans="1:4" x14ac:dyDescent="0.3">
      <c r="A36" s="37">
        <v>6.7</v>
      </c>
      <c r="B36" s="38">
        <v>6.1</v>
      </c>
      <c r="D36" s="1">
        <f t="shared" si="0"/>
        <v>0.46384222059897695</v>
      </c>
    </row>
    <row r="37" spans="1:4" x14ac:dyDescent="0.3">
      <c r="A37" s="37">
        <v>5.6</v>
      </c>
      <c r="B37" s="38">
        <v>5.9</v>
      </c>
      <c r="D37" s="1">
        <f t="shared" si="0"/>
        <v>-8.5902118334551022E-3</v>
      </c>
    </row>
    <row r="38" spans="1:4" x14ac:dyDescent="0.3">
      <c r="D38" s="1">
        <f t="shared" si="0"/>
        <v>-0.10156318480642806</v>
      </c>
    </row>
    <row r="39" spans="1:4" x14ac:dyDescent="0.3">
      <c r="D39" s="1">
        <f t="shared" si="0"/>
        <v>0.25789627465303122</v>
      </c>
    </row>
    <row r="40" spans="1:4" x14ac:dyDescent="0.3">
      <c r="D40" s="1">
        <f t="shared" si="0"/>
        <v>0.16168005843681538</v>
      </c>
    </row>
    <row r="41" spans="1:4" x14ac:dyDescent="0.3">
      <c r="D41" s="1">
        <f t="shared" si="0"/>
        <v>-5.3995617238860615E-2</v>
      </c>
    </row>
    <row r="42" spans="1:4" x14ac:dyDescent="0.3">
      <c r="D42" s="1">
        <f t="shared" si="0"/>
        <v>0.66654492330168003</v>
      </c>
    </row>
    <row r="43" spans="1:4" x14ac:dyDescent="0.3">
      <c r="D43" s="1">
        <f>SUM(D6:D42)</f>
        <v>5.9278378378378349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X</vt:lpstr>
      <vt:lpstr>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Lasagnya .</dc:creator>
  <cp:lastModifiedBy>Lasagnya .</cp:lastModifiedBy>
  <dcterms:created xsi:type="dcterms:W3CDTF">2023-03-04T16:40:23Z</dcterms:created>
  <dcterms:modified xsi:type="dcterms:W3CDTF">2023-03-06T18:08:14Z</dcterms:modified>
</cp:coreProperties>
</file>