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татистический анализ временных рядов\Лаб 5\"/>
    </mc:Choice>
  </mc:AlternateContent>
  <xr:revisionPtr revIDLastSave="0" documentId="13_ncr:1_{6D8F62DE-52A2-4760-8360-209495216109}" xr6:coauthVersionLast="47" xr6:coauthVersionMax="47" xr10:uidLastSave="{00000000-0000-0000-0000-000000000000}"/>
  <bookViews>
    <workbookView xWindow="-120" yWindow="-120" windowWidth="20730" windowHeight="11040" xr2:uid="{4865A24A-37C4-4B7B-846C-509864AD1AA7}"/>
  </bookViews>
  <sheets>
    <sheet name="Resul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D14" i="2"/>
  <c r="B14" i="2"/>
  <c r="F11" i="2"/>
  <c r="H11" i="2"/>
  <c r="F13" i="2"/>
  <c r="B13" i="2"/>
  <c r="B12" i="2"/>
  <c r="B11" i="2"/>
  <c r="P19" i="1"/>
  <c r="P20" i="1"/>
  <c r="P18" i="1"/>
  <c r="P17" i="1"/>
  <c r="H4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6" i="1"/>
  <c r="P16" i="1"/>
  <c r="G43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6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  <c r="J23" i="1" l="1" a="1"/>
  <c r="J23" i="1" s="1"/>
  <c r="D7" i="2"/>
  <c r="B7" i="2"/>
  <c r="I6" i="2" s="1"/>
  <c r="D6" i="2"/>
  <c r="B6" i="2"/>
  <c r="F5" i="2"/>
  <c r="D5" i="2"/>
  <c r="B5" i="2"/>
  <c r="F2" i="2"/>
  <c r="D2" i="2"/>
  <c r="B2" i="2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L14" i="1"/>
  <c r="F14" i="1"/>
  <c r="F13" i="1"/>
  <c r="F12" i="1"/>
  <c r="F11" i="1"/>
  <c r="L10" i="1"/>
  <c r="F10" i="1"/>
  <c r="F9" i="1"/>
  <c r="L8" i="1"/>
  <c r="F8" i="1"/>
  <c r="F7" i="1"/>
  <c r="F6" i="1"/>
  <c r="F43" i="1" l="1"/>
  <c r="L7" i="1" s="1"/>
  <c r="L9" i="1" s="1"/>
  <c r="P9" i="1" s="1"/>
  <c r="B8" i="2" s="1"/>
  <c r="L17" i="1" l="1"/>
  <c r="L19" i="1" s="1"/>
  <c r="L12" i="1"/>
  <c r="L13" i="1" s="1"/>
  <c r="L18" i="1"/>
  <c r="L20" i="1" s="1"/>
  <c r="P7" i="1"/>
  <c r="P10" i="1"/>
  <c r="D9" i="2" s="1"/>
  <c r="P11" i="1"/>
  <c r="D10" i="2" s="1"/>
  <c r="B9" i="2"/>
  <c r="P8" i="1"/>
  <c r="P12" i="1" l="1"/>
  <c r="F9" i="2" s="1"/>
  <c r="B10" i="2"/>
  <c r="P13" i="1"/>
  <c r="F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<sst xmlns="http://schemas.openxmlformats.org/spreadsheetml/2006/main" count="76" uniqueCount="68">
  <si>
    <t>выборочное среднее, x</t>
  </si>
  <si>
    <t>выборочное среднее, y</t>
  </si>
  <si>
    <t>S_xy</t>
  </si>
  <si>
    <t>Excel</t>
  </si>
  <si>
    <t>среднекв ошибка</t>
  </si>
  <si>
    <t>критерий Стьюдента</t>
  </si>
  <si>
    <t>t_кр</t>
  </si>
  <si>
    <t>z_г</t>
  </si>
  <si>
    <t>альфа</t>
  </si>
  <si>
    <t>бета</t>
  </si>
  <si>
    <t>нижняя граница</t>
  </si>
  <si>
    <t>верхняя граница</t>
  </si>
  <si>
    <t>Выборочные характеристики</t>
  </si>
  <si>
    <r>
      <t>S</t>
    </r>
    <r>
      <rPr>
        <vertAlign val="subscript"/>
        <sz val="11"/>
        <color theme="1"/>
        <rFont val="Segoe UI Variable Text"/>
        <charset val="204"/>
      </rPr>
      <t>x</t>
    </r>
  </si>
  <si>
    <r>
      <t>S</t>
    </r>
    <r>
      <rPr>
        <vertAlign val="subscript"/>
        <sz val="11"/>
        <color theme="1"/>
        <rFont val="Segoe UI Variable Text"/>
        <charset val="204"/>
      </rPr>
      <t>y</t>
    </r>
  </si>
  <si>
    <r>
      <t>S</t>
    </r>
    <r>
      <rPr>
        <vertAlign val="subscript"/>
        <sz val="11"/>
        <color theme="1"/>
        <rFont val="Segoe UI Variable Text"/>
        <charset val="204"/>
      </rPr>
      <t>xy</t>
    </r>
  </si>
  <si>
    <t>Параметры линейной регрессии</t>
  </si>
  <si>
    <t>Оценка значимости</t>
  </si>
  <si>
    <t>Вывод</t>
  </si>
  <si>
    <r>
      <t>r</t>
    </r>
    <r>
      <rPr>
        <vertAlign val="subscript"/>
        <sz val="11"/>
        <color theme="1"/>
        <rFont val="Segoe UI Variable Text"/>
        <charset val="204"/>
      </rPr>
      <t>xy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</si>
  <si>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Segoe UI Variable Text"/>
        <charset val="204"/>
      </rPr>
      <t>r</t>
    </r>
  </si>
  <si>
    <r>
      <t>t</t>
    </r>
    <r>
      <rPr>
        <vertAlign val="subscript"/>
        <sz val="11"/>
        <color theme="1"/>
        <rFont val="Segoe UI Variable Text"/>
        <charset val="204"/>
      </rPr>
      <t>расч</t>
    </r>
  </si>
  <si>
    <r>
      <t>t</t>
    </r>
    <r>
      <rPr>
        <vertAlign val="subscript"/>
        <sz val="11"/>
        <color theme="1"/>
        <rFont val="Segoe UI Variable Text"/>
        <charset val="204"/>
      </rPr>
      <t>кр</t>
    </r>
  </si>
  <si>
    <t>Зависимость прямая средняя, значимый</t>
  </si>
  <si>
    <t>θ</t>
  </si>
  <si>
    <t>α</t>
  </si>
  <si>
    <t>γ</t>
  </si>
  <si>
    <r>
      <t>z</t>
    </r>
    <r>
      <rPr>
        <vertAlign val="subscript"/>
        <sz val="11"/>
        <color theme="1"/>
        <rFont val="Calibri"/>
        <family val="2"/>
        <charset val="204"/>
      </rPr>
      <t>γ</t>
    </r>
  </si>
  <si>
    <t>β</t>
  </si>
  <si>
    <t>a</t>
  </si>
  <si>
    <t>b</t>
  </si>
  <si>
    <t>выб ср квадр отклонение, Sx</t>
  </si>
  <si>
    <t>выб ср квадр отклонение, Sy</t>
  </si>
  <si>
    <r>
      <t xml:space="preserve">дисп отклон, </t>
    </r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Calibri"/>
        <family val="2"/>
        <charset val="204"/>
      </rPr>
      <t>ε</t>
    </r>
    <r>
      <rPr>
        <vertAlign val="superscript"/>
        <sz val="5.4"/>
        <color theme="1"/>
        <rFont val="Segoe UI Variable Text"/>
        <charset val="204"/>
      </rPr>
      <t>2</t>
    </r>
  </si>
  <si>
    <t>коэф корр, rxy</t>
  </si>
  <si>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Segoe UI Variable Text"/>
        <charset val="204"/>
      </rPr>
      <t>a</t>
    </r>
  </si>
  <si>
    <r>
      <rPr>
        <sz val="11"/>
        <color theme="1"/>
        <rFont val="Calibri"/>
        <family val="2"/>
        <charset val="204"/>
      </rPr>
      <t>σ</t>
    </r>
    <r>
      <rPr>
        <sz val="7.7"/>
        <color theme="1"/>
        <rFont val="Segoe UI Variable Text"/>
        <charset val="204"/>
      </rPr>
      <t>b</t>
    </r>
  </si>
  <si>
    <t>T_a</t>
  </si>
  <si>
    <t>T_b</t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</si>
  <si>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ε</t>
    </r>
    <r>
      <rPr>
        <vertAlign val="superscript"/>
        <sz val="11"/>
        <color theme="1"/>
        <rFont val="Calibri"/>
        <family val="2"/>
        <charset val="204"/>
      </rPr>
      <t>2</t>
    </r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</si>
  <si>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Calibri"/>
        <family val="2"/>
        <charset val="204"/>
      </rPr>
      <t>b</t>
    </r>
  </si>
  <si>
    <r>
      <t>σ</t>
    </r>
    <r>
      <rPr>
        <vertAlign val="subscript"/>
        <sz val="11"/>
        <color theme="1"/>
        <rFont val="Calibri"/>
        <family val="2"/>
        <charset val="204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</si>
  <si>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</si>
  <si>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</si>
  <si>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t</t>
    </r>
    <r>
      <rPr>
        <vertAlign val="subscript"/>
        <sz val="11"/>
        <color theme="1"/>
        <rFont val="Segoe UI Variable Text"/>
        <charset val="204"/>
      </rPr>
      <t xml:space="preserve">кр          </t>
    </r>
    <r>
      <rPr>
        <sz val="11"/>
        <color theme="1"/>
        <rFont val="Segoe UI Variable Text"/>
        <charset val="204"/>
      </rPr>
      <t>(35, 0.05)</t>
    </r>
  </si>
  <si>
    <t>Значимый</t>
  </si>
  <si>
    <t>Уравнение модели: y*(x) = 0.58x + 2.78</t>
  </si>
  <si>
    <t>&gt;20%</t>
  </si>
  <si>
    <t>x</t>
  </si>
  <si>
    <t>y</t>
  </si>
  <si>
    <t>y*</t>
  </si>
  <si>
    <r>
      <rPr>
        <sz val="11"/>
        <color theme="1"/>
        <rFont val="Calibri"/>
        <family val="2"/>
        <charset val="204"/>
      </rPr>
      <t>дисперсия, δ</t>
    </r>
    <r>
      <rPr>
        <vertAlign val="superscript"/>
        <sz val="7.7"/>
        <color theme="1"/>
        <rFont val="Segoe UI Variable Text"/>
        <charset val="204"/>
      </rPr>
      <t>2</t>
    </r>
  </si>
  <si>
    <t>Остат дисп, D</t>
  </si>
  <si>
    <r>
      <t xml:space="preserve">Коэфф детерм, </t>
    </r>
    <r>
      <rPr>
        <sz val="11"/>
        <color theme="1"/>
        <rFont val="Calibri"/>
        <family val="2"/>
        <charset val="204"/>
      </rPr>
      <t>η</t>
    </r>
    <r>
      <rPr>
        <vertAlign val="subscript"/>
        <sz val="11"/>
        <color theme="1"/>
        <rFont val="Calibri"/>
        <family val="2"/>
        <charset val="204"/>
      </rPr>
      <t>y(x)</t>
    </r>
    <r>
      <rPr>
        <vertAlign val="superscript"/>
        <sz val="11"/>
        <color theme="1"/>
        <rFont val="Calibri"/>
        <family val="2"/>
        <charset val="204"/>
      </rPr>
      <t>2</t>
    </r>
  </si>
  <si>
    <r>
      <t>F</t>
    </r>
    <r>
      <rPr>
        <vertAlign val="subscript"/>
        <sz val="11"/>
        <color theme="1"/>
        <rFont val="Segoe UI Variable Text"/>
        <charset val="204"/>
      </rPr>
      <t>крит</t>
    </r>
  </si>
  <si>
    <r>
      <t>F</t>
    </r>
    <r>
      <rPr>
        <vertAlign val="subscript"/>
        <sz val="11"/>
        <color theme="1"/>
        <rFont val="Segoe UI Variable Text"/>
        <charset val="204"/>
      </rPr>
      <t>табл</t>
    </r>
  </si>
  <si>
    <r>
      <t>δ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</si>
  <si>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D</t>
  </si>
  <si>
    <t>F*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</si>
  <si>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</si>
  <si>
    <r>
      <rPr>
        <sz val="11"/>
        <color theme="1"/>
        <rFont val="Calibri"/>
        <family val="2"/>
        <charset val="204"/>
      </rPr>
      <t>η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y(x)</t>
    </r>
  </si>
  <si>
    <r>
      <t>η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y(x)</t>
    </r>
    <r>
      <rPr>
        <sz val="11"/>
        <color theme="1"/>
        <rFont val="Calibri"/>
        <family val="2"/>
        <charset val="204"/>
      </rPr>
      <t>-r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xy</t>
    </r>
  </si>
  <si>
    <t>значима</t>
  </si>
  <si>
    <r>
      <t>σ</t>
    </r>
    <r>
      <rPr>
        <vertAlign val="subscript"/>
        <sz val="11"/>
        <color theme="1"/>
        <rFont val="Calibri"/>
        <family val="2"/>
        <charset val="204"/>
      </rPr>
      <t>ε</t>
    </r>
  </si>
  <si>
    <r>
      <t>0.67S</t>
    </r>
    <r>
      <rPr>
        <vertAlign val="subscript"/>
        <sz val="11"/>
        <color theme="1"/>
        <rFont val="Segoe UI Variable Text"/>
        <charset val="204"/>
      </rPr>
      <t>y</t>
    </r>
  </si>
  <si>
    <r>
      <t>σ</t>
    </r>
    <r>
      <rPr>
        <vertAlign val="subscript"/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  <charset val="204"/>
      </rPr>
      <t xml:space="preserve"> &gt; 0.67S</t>
    </r>
    <r>
      <rPr>
        <vertAlign val="subscript"/>
        <sz val="11"/>
        <color theme="1"/>
        <rFont val="Calibri"/>
        <family val="2"/>
        <charset val="204"/>
      </rPr>
      <t>y</t>
    </r>
  </si>
  <si>
    <t>отклонение несущественно</t>
  </si>
  <si>
    <r>
      <t>Модель среднего качества и требует дополнительного уточнения.
Несмотря на адекватность и значимость основного коэффициента регрессии, дисперсии, описываемой
моделью, недостаточно. Стандартная ошибка модели (0.45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scheme val="minor"/>
      </rPr>
      <t>С) превышает допустимую (0.37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scheme val="minor"/>
      </rPr>
      <t>С). Поскольку коэффициент детерминации &lt; 0.7, то точность аппроксимации недостаточна и модель требует улучшения.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</si>
</sst>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Segoe UI Variable Text"/>
      <charset val="204"/>
    </font>
    <font>
      <sz val="11"/>
      <color rgb="FF000000"/>
      <name val="Segoe UI Variable Text"/>
      <charset val="204"/>
    </font>
    <font>
      <b/>
      <i/>
      <sz val="11"/>
      <color theme="1"/>
      <name val="Segoe UI Variable Text"/>
      <charset val="204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Segoe UI Variable Text"/>
      <charset val="204"/>
    </font>
    <font>
      <sz val="11"/>
      <color theme="1"/>
      <name val="Segoe UI Variable Text"/>
      <family val="2"/>
      <charset val="204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sz val="7.7"/>
      <color theme="1"/>
      <name val="Segoe UI Variable Text"/>
      <charset val="204"/>
    </font>
    <font>
      <sz val="7.7"/>
      <color theme="1"/>
      <name val="Calibri"/>
      <family val="2"/>
      <charset val="204"/>
    </font>
    <font>
      <vertAlign val="superscript"/>
      <sz val="5.4"/>
      <color theme="1"/>
      <name val="Segoe UI Variable Text"/>
      <charset val="204"/>
    </font>
    <font>
      <vertAlign val="super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7.7"/>
      <color theme="1"/>
      <name val="Segoe UI Variable Text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165" fontId="1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фактическая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Sheet1!$C$2:$C$38</c:f>
              <c:numCache>
                <c:formatCode>0.0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E-4A6E-998A-CC0FF08D34EB}"/>
            </c:ext>
          </c:extLst>
        </c:ser>
        <c:ser>
          <c:idx val="1"/>
          <c:order val="1"/>
          <c:tx>
            <c:v>рассчитанная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Sheet1!$D$2:$D$38</c:f>
              <c:numCache>
                <c:formatCode>General</c:formatCode>
                <c:ptCount val="37"/>
                <c:pt idx="0">
                  <c:v>6.5499999999999989</c:v>
                </c:pt>
                <c:pt idx="1">
                  <c:v>6.8979999999999997</c:v>
                </c:pt>
                <c:pt idx="2">
                  <c:v>6.6079999999999988</c:v>
                </c:pt>
                <c:pt idx="3">
                  <c:v>6.5499999999999989</c:v>
                </c:pt>
                <c:pt idx="4">
                  <c:v>6.8979999999999997</c:v>
                </c:pt>
                <c:pt idx="5">
                  <c:v>6.782</c:v>
                </c:pt>
                <c:pt idx="6">
                  <c:v>6.6079999999999988</c:v>
                </c:pt>
                <c:pt idx="7">
                  <c:v>6.8979999999999997</c:v>
                </c:pt>
                <c:pt idx="8">
                  <c:v>7.0719999999999992</c:v>
                </c:pt>
                <c:pt idx="9">
                  <c:v>7.1879999999999988</c:v>
                </c:pt>
                <c:pt idx="10">
                  <c:v>6.9559999999999995</c:v>
                </c:pt>
                <c:pt idx="11">
                  <c:v>6.84</c:v>
                </c:pt>
                <c:pt idx="12">
                  <c:v>6.84</c:v>
                </c:pt>
                <c:pt idx="13">
                  <c:v>6.6659999999999995</c:v>
                </c:pt>
                <c:pt idx="14">
                  <c:v>6.782</c:v>
                </c:pt>
                <c:pt idx="15">
                  <c:v>6.5499999999999989</c:v>
                </c:pt>
                <c:pt idx="16">
                  <c:v>6.4919999999999991</c:v>
                </c:pt>
                <c:pt idx="17">
                  <c:v>6.4339999999999993</c:v>
                </c:pt>
                <c:pt idx="18">
                  <c:v>6.3759999999999994</c:v>
                </c:pt>
                <c:pt idx="19">
                  <c:v>6.1440000000000001</c:v>
                </c:pt>
                <c:pt idx="20">
                  <c:v>6.4339999999999993</c:v>
                </c:pt>
                <c:pt idx="21">
                  <c:v>6.3759999999999994</c:v>
                </c:pt>
                <c:pt idx="22">
                  <c:v>6.3759999999999994</c:v>
                </c:pt>
                <c:pt idx="23">
                  <c:v>6.7239999999999993</c:v>
                </c:pt>
                <c:pt idx="24">
                  <c:v>6.0279999999999996</c:v>
                </c:pt>
                <c:pt idx="25">
                  <c:v>6.4339999999999993</c:v>
                </c:pt>
                <c:pt idx="26">
                  <c:v>7.1879999999999988</c:v>
                </c:pt>
                <c:pt idx="27">
                  <c:v>6.1440000000000001</c:v>
                </c:pt>
                <c:pt idx="28">
                  <c:v>7.0139999999999993</c:v>
                </c:pt>
                <c:pt idx="29">
                  <c:v>6.6079999999999988</c:v>
                </c:pt>
                <c:pt idx="30">
                  <c:v>6.202</c:v>
                </c:pt>
                <c:pt idx="31">
                  <c:v>6.6659999999999995</c:v>
                </c:pt>
                <c:pt idx="32">
                  <c:v>6.7239999999999993</c:v>
                </c:pt>
                <c:pt idx="33">
                  <c:v>6.202</c:v>
                </c:pt>
                <c:pt idx="34">
                  <c:v>6.26</c:v>
                </c:pt>
                <c:pt idx="35">
                  <c:v>6.6659999999999995</c:v>
                </c:pt>
                <c:pt idx="36">
                  <c:v>6.0279999999999996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E-4A6E-998A-CC0FF08D3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873695"/>
        <c:axId val="984491519"/>
      </c:lineChart>
      <c:catAx>
        <c:axId val="102487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4491519"/>
        <c:crosses val="autoZero"/>
        <c:auto val="1"/>
        <c:lblAlgn val="ctr"/>
        <c:lblOffset val="100"/>
        <c:noMultiLvlLbl val="0"/>
      </c:catAx>
      <c:valAx>
        <c:axId val="984491519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487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[1]Sheet4!$A$1:$A$37</c:f>
              <c:numCache>
                <c:formatCode>General</c:formatCode>
                <c:ptCount val="37"/>
                <c:pt idx="0">
                  <c:v>6.5</c:v>
                </c:pt>
                <c:pt idx="1">
                  <c:v>7.1</c:v>
                </c:pt>
                <c:pt idx="2">
                  <c:v>6.6</c:v>
                </c:pt>
                <c:pt idx="3">
                  <c:v>6.5</c:v>
                </c:pt>
                <c:pt idx="4">
                  <c:v>7.1</c:v>
                </c:pt>
                <c:pt idx="5">
                  <c:v>6.9</c:v>
                </c:pt>
                <c:pt idx="6">
                  <c:v>6.6</c:v>
                </c:pt>
                <c:pt idx="7">
                  <c:v>7.1</c:v>
                </c:pt>
                <c:pt idx="8">
                  <c:v>7.4</c:v>
                </c:pt>
                <c:pt idx="9">
                  <c:v>7.6</c:v>
                </c:pt>
                <c:pt idx="10">
                  <c:v>7.2</c:v>
                </c:pt>
                <c:pt idx="11">
                  <c:v>7</c:v>
                </c:pt>
                <c:pt idx="12">
                  <c:v>7</c:v>
                </c:pt>
                <c:pt idx="13">
                  <c:v>6.7</c:v>
                </c:pt>
                <c:pt idx="14">
                  <c:v>6.9</c:v>
                </c:pt>
                <c:pt idx="15">
                  <c:v>6.5</c:v>
                </c:pt>
                <c:pt idx="16">
                  <c:v>6.4</c:v>
                </c:pt>
                <c:pt idx="17">
                  <c:v>6.3</c:v>
                </c:pt>
                <c:pt idx="18">
                  <c:v>6.2</c:v>
                </c:pt>
                <c:pt idx="19">
                  <c:v>5.8</c:v>
                </c:pt>
                <c:pt idx="20">
                  <c:v>6.3</c:v>
                </c:pt>
                <c:pt idx="21">
                  <c:v>6.2</c:v>
                </c:pt>
                <c:pt idx="22">
                  <c:v>6.2</c:v>
                </c:pt>
                <c:pt idx="23">
                  <c:v>6.8</c:v>
                </c:pt>
                <c:pt idx="24">
                  <c:v>5.6</c:v>
                </c:pt>
                <c:pt idx="25">
                  <c:v>6.3</c:v>
                </c:pt>
                <c:pt idx="26">
                  <c:v>7.6</c:v>
                </c:pt>
                <c:pt idx="27">
                  <c:v>5.8</c:v>
                </c:pt>
                <c:pt idx="28">
                  <c:v>7.3</c:v>
                </c:pt>
                <c:pt idx="29">
                  <c:v>6.6</c:v>
                </c:pt>
                <c:pt idx="30">
                  <c:v>5.9</c:v>
                </c:pt>
                <c:pt idx="31">
                  <c:v>6.7</c:v>
                </c:pt>
                <c:pt idx="32">
                  <c:v>6.8</c:v>
                </c:pt>
                <c:pt idx="33">
                  <c:v>5.9</c:v>
                </c:pt>
                <c:pt idx="34">
                  <c:v>6</c:v>
                </c:pt>
                <c:pt idx="35">
                  <c:v>6.7</c:v>
                </c:pt>
                <c:pt idx="36">
                  <c:v>5.6</c:v>
                </c:pt>
              </c:numCache>
            </c:numRef>
          </c:xVal>
          <c:yVal>
            <c:numRef>
              <c:f>[1]Sheet4!$B$1:$B$37</c:f>
              <c:numCache>
                <c:formatCode>General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5-4F75-AD62-7CEBCE164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08768"/>
        <c:axId val="1341021248"/>
      </c:scatterChart>
      <c:valAx>
        <c:axId val="13410087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21248"/>
        <c:crosses val="autoZero"/>
        <c:crossBetween val="midCat"/>
      </c:valAx>
      <c:valAx>
        <c:axId val="134102124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[1]Sheet4!$A$1:$A$37</c:f>
              <c:numCache>
                <c:formatCode>General</c:formatCode>
                <c:ptCount val="37"/>
                <c:pt idx="0">
                  <c:v>6.5</c:v>
                </c:pt>
                <c:pt idx="1">
                  <c:v>7.1</c:v>
                </c:pt>
                <c:pt idx="2">
                  <c:v>6.6</c:v>
                </c:pt>
                <c:pt idx="3">
                  <c:v>6.5</c:v>
                </c:pt>
                <c:pt idx="4">
                  <c:v>7.1</c:v>
                </c:pt>
                <c:pt idx="5">
                  <c:v>6.9</c:v>
                </c:pt>
                <c:pt idx="6">
                  <c:v>6.6</c:v>
                </c:pt>
                <c:pt idx="7">
                  <c:v>7.1</c:v>
                </c:pt>
                <c:pt idx="8">
                  <c:v>7.4</c:v>
                </c:pt>
                <c:pt idx="9">
                  <c:v>7.6</c:v>
                </c:pt>
                <c:pt idx="10">
                  <c:v>7.2</c:v>
                </c:pt>
                <c:pt idx="11">
                  <c:v>7</c:v>
                </c:pt>
                <c:pt idx="12">
                  <c:v>7</c:v>
                </c:pt>
                <c:pt idx="13">
                  <c:v>6.7</c:v>
                </c:pt>
                <c:pt idx="14">
                  <c:v>6.9</c:v>
                </c:pt>
                <c:pt idx="15">
                  <c:v>6.5</c:v>
                </c:pt>
                <c:pt idx="16">
                  <c:v>6.4</c:v>
                </c:pt>
                <c:pt idx="17">
                  <c:v>6.3</c:v>
                </c:pt>
                <c:pt idx="18">
                  <c:v>6.2</c:v>
                </c:pt>
                <c:pt idx="19">
                  <c:v>5.8</c:v>
                </c:pt>
                <c:pt idx="20">
                  <c:v>6.3</c:v>
                </c:pt>
                <c:pt idx="21">
                  <c:v>6.2</c:v>
                </c:pt>
                <c:pt idx="22">
                  <c:v>6.2</c:v>
                </c:pt>
                <c:pt idx="23">
                  <c:v>6.8</c:v>
                </c:pt>
                <c:pt idx="24">
                  <c:v>5.6</c:v>
                </c:pt>
                <c:pt idx="25">
                  <c:v>6.3</c:v>
                </c:pt>
                <c:pt idx="26">
                  <c:v>7.6</c:v>
                </c:pt>
                <c:pt idx="27">
                  <c:v>5.8</c:v>
                </c:pt>
                <c:pt idx="28">
                  <c:v>7.3</c:v>
                </c:pt>
                <c:pt idx="29">
                  <c:v>6.6</c:v>
                </c:pt>
                <c:pt idx="30">
                  <c:v>5.9</c:v>
                </c:pt>
                <c:pt idx="31">
                  <c:v>6.7</c:v>
                </c:pt>
                <c:pt idx="32">
                  <c:v>6.8</c:v>
                </c:pt>
                <c:pt idx="33">
                  <c:v>5.9</c:v>
                </c:pt>
                <c:pt idx="34">
                  <c:v>6</c:v>
                </c:pt>
                <c:pt idx="35">
                  <c:v>6.7</c:v>
                </c:pt>
                <c:pt idx="36">
                  <c:v>5.6</c:v>
                </c:pt>
              </c:numCache>
            </c:numRef>
          </c:xVal>
          <c:yVal>
            <c:numRef>
              <c:f>[1]Sheet4!$B$1:$B$37</c:f>
              <c:numCache>
                <c:formatCode>General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70-48F8-8D89-443F592D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08768"/>
        <c:axId val="1341021248"/>
      </c:scatterChart>
      <c:valAx>
        <c:axId val="13410087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21248"/>
        <c:crosses val="autoZero"/>
        <c:crossBetween val="midCat"/>
      </c:valAx>
      <c:valAx>
        <c:axId val="134102124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фактическая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Sheet1!$C$2:$C$38</c:f>
              <c:numCache>
                <c:formatCode>0.0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1-4E0A-BF91-9F31EA5E3618}"/>
            </c:ext>
          </c:extLst>
        </c:ser>
        <c:ser>
          <c:idx val="1"/>
          <c:order val="1"/>
          <c:tx>
            <c:v>рассчитанная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Sheet1!$D$2:$D$38</c:f>
              <c:numCache>
                <c:formatCode>General</c:formatCode>
                <c:ptCount val="37"/>
                <c:pt idx="0">
                  <c:v>6.5499999999999989</c:v>
                </c:pt>
                <c:pt idx="1">
                  <c:v>6.8979999999999997</c:v>
                </c:pt>
                <c:pt idx="2">
                  <c:v>6.6079999999999988</c:v>
                </c:pt>
                <c:pt idx="3">
                  <c:v>6.5499999999999989</c:v>
                </c:pt>
                <c:pt idx="4">
                  <c:v>6.8979999999999997</c:v>
                </c:pt>
                <c:pt idx="5">
                  <c:v>6.782</c:v>
                </c:pt>
                <c:pt idx="6">
                  <c:v>6.6079999999999988</c:v>
                </c:pt>
                <c:pt idx="7">
                  <c:v>6.8979999999999997</c:v>
                </c:pt>
                <c:pt idx="8">
                  <c:v>7.0719999999999992</c:v>
                </c:pt>
                <c:pt idx="9">
                  <c:v>7.1879999999999988</c:v>
                </c:pt>
                <c:pt idx="10">
                  <c:v>6.9559999999999995</c:v>
                </c:pt>
                <c:pt idx="11">
                  <c:v>6.84</c:v>
                </c:pt>
                <c:pt idx="12">
                  <c:v>6.84</c:v>
                </c:pt>
                <c:pt idx="13">
                  <c:v>6.6659999999999995</c:v>
                </c:pt>
                <c:pt idx="14">
                  <c:v>6.782</c:v>
                </c:pt>
                <c:pt idx="15">
                  <c:v>6.5499999999999989</c:v>
                </c:pt>
                <c:pt idx="16">
                  <c:v>6.4919999999999991</c:v>
                </c:pt>
                <c:pt idx="17">
                  <c:v>6.4339999999999993</c:v>
                </c:pt>
                <c:pt idx="18">
                  <c:v>6.3759999999999994</c:v>
                </c:pt>
                <c:pt idx="19">
                  <c:v>6.1440000000000001</c:v>
                </c:pt>
                <c:pt idx="20">
                  <c:v>6.4339999999999993</c:v>
                </c:pt>
                <c:pt idx="21">
                  <c:v>6.3759999999999994</c:v>
                </c:pt>
                <c:pt idx="22">
                  <c:v>6.3759999999999994</c:v>
                </c:pt>
                <c:pt idx="23">
                  <c:v>6.7239999999999993</c:v>
                </c:pt>
                <c:pt idx="24">
                  <c:v>6.0279999999999996</c:v>
                </c:pt>
                <c:pt idx="25">
                  <c:v>6.4339999999999993</c:v>
                </c:pt>
                <c:pt idx="26">
                  <c:v>7.1879999999999988</c:v>
                </c:pt>
                <c:pt idx="27">
                  <c:v>6.1440000000000001</c:v>
                </c:pt>
                <c:pt idx="28">
                  <c:v>7.0139999999999993</c:v>
                </c:pt>
                <c:pt idx="29">
                  <c:v>6.6079999999999988</c:v>
                </c:pt>
                <c:pt idx="30">
                  <c:v>6.202</c:v>
                </c:pt>
                <c:pt idx="31">
                  <c:v>6.6659999999999995</c:v>
                </c:pt>
                <c:pt idx="32">
                  <c:v>6.7239999999999993</c:v>
                </c:pt>
                <c:pt idx="33">
                  <c:v>6.202</c:v>
                </c:pt>
                <c:pt idx="34">
                  <c:v>6.26</c:v>
                </c:pt>
                <c:pt idx="35">
                  <c:v>6.6659999999999995</c:v>
                </c:pt>
                <c:pt idx="36">
                  <c:v>6.0279999999999996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1-4E0A-BF91-9F31EA5E3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873695"/>
        <c:axId val="984491519"/>
      </c:lineChart>
      <c:catAx>
        <c:axId val="102487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4491519"/>
        <c:crosses val="autoZero"/>
        <c:auto val="1"/>
        <c:lblAlgn val="ctr"/>
        <c:lblOffset val="100"/>
        <c:noMultiLvlLbl val="0"/>
      </c:catAx>
      <c:valAx>
        <c:axId val="984491519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487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640080</xdr:colOff>
      <xdr:row>21</xdr:row>
      <xdr:rowOff>30480</xdr:rowOff>
    </xdr:from>
    <xdr:to>
      <xdr:col>16</xdr:col>
      <xdr:colOff>58784</xdr:colOff>
      <xdr:row>38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093D3-10EA-42C6-982C-3381BA3AC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21</xdr:row>
      <xdr:rowOff>30480</xdr:rowOff>
    </xdr:from>
    <xdr:to>
      <xdr:col>8</xdr:col>
      <xdr:colOff>260713</xdr:colOff>
      <xdr:row>35</xdr:row>
      <xdr:rowOff>107224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7B29D-3F79-4DDF-AC6A-EA680160E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530679</xdr:colOff>
      <xdr:row>28</xdr:row>
      <xdr:rowOff>138793</xdr:rowOff>
    </xdr:from>
    <xdr:to>
      <xdr:col>16</xdr:col>
      <xdr:colOff>381001</xdr:colOff>
      <xdr:row>42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F3461-44DF-49D2-BCB0-8434EDEA3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598713</xdr:colOff>
      <xdr:row>43</xdr:row>
      <xdr:rowOff>59871</xdr:rowOff>
    </xdr:from>
    <xdr:to>
      <xdr:col>17</xdr:col>
      <xdr:colOff>152400</xdr:colOff>
      <xdr:row>59</xdr:row>
      <xdr:rowOff>10885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D7CB1F-7DB7-DB38-116D-16C0F9BFC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1057;&#1090;&#1072;&#1090;&#1080;&#1089;&#1090;&#1080;&#1095;&#1077;&#1089;&#1082;&#1080;&#1081;%20&#1072;&#1085;&#1072;&#1083;&#1080;&#1079;%20&#1074;&#1088;&#1077;&#1084;&#1077;&#1085;&#1085;&#1099;&#1093;%20&#1088;&#1103;&#1076;&#1086;&#1074;\&#1051;&#1072;&#1073;%203\Lab%203_Var%20%231.xlsx" TargetMode="External"/><Relationship Id="rId1" Type="http://schemas.openxmlformats.org/officeDocument/2006/relationships/externalLinkPath" Target="file:///F:\&#1057;&#1090;&#1072;&#1090;&#1080;&#1089;&#1090;&#1080;&#1095;&#1077;&#1089;&#1082;&#1080;&#1081;%20&#1072;&#1085;&#1072;&#1083;&#1080;&#1079;%20&#1074;&#1088;&#1077;&#1084;&#1077;&#1085;&#1085;&#1099;&#1093;%20&#1088;&#1103;&#1076;&#1086;&#1074;\&#1051;&#1072;&#1073;%203\Lab%203_Var%20%2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"/>
      <sheetName val="X"/>
      <sheetName val="Y"/>
      <sheetName val="Sheet4"/>
    </sheetNames>
    <sheetDataSet>
      <sheetData sheetId="0" refreshError="1"/>
      <sheetData sheetId="1" refreshError="1"/>
      <sheetData sheetId="2" refreshError="1"/>
      <sheetData sheetId="3" refreshError="1">
        <row r="1">
          <cell r="A1">
            <v>6.5</v>
          </cell>
          <cell r="B1">
            <v>6.9</v>
          </cell>
        </row>
        <row r="2">
          <cell r="A2">
            <v>7.1</v>
          </cell>
          <cell r="B2">
            <v>6.7</v>
          </cell>
        </row>
        <row r="3">
          <cell r="A3">
            <v>6.6</v>
          </cell>
          <cell r="B3">
            <v>6.6</v>
          </cell>
          <cell r="L3">
            <v>0.52718639309131277</v>
          </cell>
        </row>
        <row r="4">
          <cell r="A4">
            <v>6.5</v>
          </cell>
          <cell r="B4">
            <v>6.9</v>
          </cell>
          <cell r="L4">
            <v>0.54693514878447413</v>
          </cell>
        </row>
        <row r="5">
          <cell r="A5">
            <v>7.1</v>
          </cell>
          <cell r="B5">
            <v>7.2</v>
          </cell>
        </row>
        <row r="6">
          <cell r="A6">
            <v>6.9</v>
          </cell>
          <cell r="B6">
            <v>6.8</v>
          </cell>
        </row>
        <row r="7">
          <cell r="A7">
            <v>6.6</v>
          </cell>
          <cell r="B7">
            <v>7.1</v>
          </cell>
          <cell r="I7">
            <v>0.16021183345507661</v>
          </cell>
        </row>
        <row r="8">
          <cell r="A8">
            <v>7.1</v>
          </cell>
          <cell r="B8">
            <v>7.3</v>
          </cell>
        </row>
        <row r="9">
          <cell r="A9">
            <v>7.4</v>
          </cell>
          <cell r="B9">
            <v>7.4</v>
          </cell>
          <cell r="I9">
            <v>0.55564135776379064</v>
          </cell>
        </row>
        <row r="10">
          <cell r="A10">
            <v>7.6</v>
          </cell>
          <cell r="B10">
            <v>7.8</v>
          </cell>
        </row>
        <row r="11">
          <cell r="A11">
            <v>7.2</v>
          </cell>
          <cell r="B11">
            <v>7</v>
          </cell>
        </row>
        <row r="12">
          <cell r="A12">
            <v>7</v>
          </cell>
          <cell r="B12">
            <v>6.7</v>
          </cell>
          <cell r="I12">
            <v>0.14053598233115666</v>
          </cell>
        </row>
        <row r="13">
          <cell r="A13">
            <v>7</v>
          </cell>
          <cell r="B13">
            <v>7.4</v>
          </cell>
          <cell r="I13">
            <v>3.9537302016681148</v>
          </cell>
        </row>
        <row r="14">
          <cell r="A14">
            <v>6.7</v>
          </cell>
          <cell r="B14">
            <v>7</v>
          </cell>
        </row>
        <row r="15">
          <cell r="A15">
            <v>6.9</v>
          </cell>
          <cell r="B15">
            <v>7</v>
          </cell>
        </row>
        <row r="16">
          <cell r="A16">
            <v>6.5</v>
          </cell>
          <cell r="B16">
            <v>6.4</v>
          </cell>
        </row>
        <row r="17">
          <cell r="A17">
            <v>6.4</v>
          </cell>
          <cell r="B17">
            <v>6</v>
          </cell>
          <cell r="I17">
            <v>0.29036837269201538</v>
          </cell>
        </row>
        <row r="18">
          <cell r="A18">
            <v>6.3</v>
          </cell>
          <cell r="B18">
            <v>6.3</v>
          </cell>
          <cell r="I18">
            <v>0.96264282645064991</v>
          </cell>
        </row>
        <row r="19">
          <cell r="A19">
            <v>6.2</v>
          </cell>
          <cell r="B19">
            <v>5.6</v>
          </cell>
          <cell r="I19">
            <v>0.28247382762660123</v>
          </cell>
        </row>
        <row r="20">
          <cell r="A20">
            <v>5.8</v>
          </cell>
          <cell r="B20">
            <v>7</v>
          </cell>
          <cell r="I20">
            <v>0.74545338829022978</v>
          </cell>
        </row>
        <row r="21">
          <cell r="A21">
            <v>6.3</v>
          </cell>
          <cell r="B21">
            <v>6.4</v>
          </cell>
        </row>
        <row r="22">
          <cell r="A22">
            <v>6.2</v>
          </cell>
          <cell r="B22">
            <v>6.7</v>
          </cell>
        </row>
        <row r="23">
          <cell r="A23">
            <v>6.2</v>
          </cell>
          <cell r="B23">
            <v>6.7</v>
          </cell>
        </row>
        <row r="24">
          <cell r="A24">
            <v>6.8</v>
          </cell>
          <cell r="B24">
            <v>6.3</v>
          </cell>
        </row>
        <row r="25">
          <cell r="A25">
            <v>5.6</v>
          </cell>
          <cell r="B25">
            <v>5.7</v>
          </cell>
        </row>
        <row r="26">
          <cell r="A26">
            <v>6.3</v>
          </cell>
          <cell r="B26">
            <v>6.1</v>
          </cell>
        </row>
        <row r="27">
          <cell r="A27">
            <v>7.6</v>
          </cell>
          <cell r="B27">
            <v>6.1</v>
          </cell>
        </row>
        <row r="28">
          <cell r="A28">
            <v>5.8</v>
          </cell>
          <cell r="B28">
            <v>5.7</v>
          </cell>
        </row>
        <row r="29">
          <cell r="A29">
            <v>7.3</v>
          </cell>
          <cell r="B29">
            <v>6.1</v>
          </cell>
        </row>
        <row r="30">
          <cell r="A30">
            <v>6.6</v>
          </cell>
          <cell r="B30">
            <v>7.4</v>
          </cell>
        </row>
        <row r="31">
          <cell r="A31">
            <v>5.9</v>
          </cell>
          <cell r="B31">
            <v>5.9</v>
          </cell>
        </row>
        <row r="32">
          <cell r="A32">
            <v>6.7</v>
          </cell>
          <cell r="B32">
            <v>6.5</v>
          </cell>
        </row>
        <row r="33">
          <cell r="A33">
            <v>6.8</v>
          </cell>
          <cell r="B33">
            <v>6.1</v>
          </cell>
        </row>
        <row r="34">
          <cell r="A34">
            <v>5.9</v>
          </cell>
          <cell r="B34">
            <v>6.2</v>
          </cell>
        </row>
        <row r="35">
          <cell r="A35">
            <v>6</v>
          </cell>
          <cell r="B35">
            <v>6.3</v>
          </cell>
        </row>
        <row r="36">
          <cell r="A36">
            <v>6.7</v>
          </cell>
          <cell r="B36">
            <v>6.1</v>
          </cell>
        </row>
        <row r="37">
          <cell r="A37">
            <v>5.6</v>
          </cell>
          <cell r="B37">
            <v>5.9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4566-DBD3-45A1-9EC9-ABBE582EA118}">
  <dimension ref="A1:I38"/>
  <sheetViews>
    <sheetView tabSelected="1" topLeftCell="A11" workbookViewId="0">
      <selection activeCell="K13" sqref="K13"/>
    </sheetView>
  </sheetViews>
  <sheetFormatPr defaultRowHeight="15"/>
  <cols>
    <col min="9" max="9" width="22.42578125" customWidth="1"/>
  </cols>
  <sheetData>
    <row r="1" spans="1:9" ht="16.5">
      <c r="A1" s="42" t="s">
        <v>12</v>
      </c>
      <c r="B1" s="43"/>
      <c r="C1" s="43"/>
      <c r="D1" s="43"/>
      <c r="E1" s="43"/>
      <c r="F1" s="43"/>
      <c r="G1" s="44"/>
      <c r="H1" s="44"/>
      <c r="I1" s="44"/>
    </row>
    <row r="2" spans="1:9" ht="18">
      <c r="A2" s="4" t="s">
        <v>13</v>
      </c>
      <c r="B2" s="5">
        <f>[1]Sheet4!$L$3</f>
        <v>0.52718639309131277</v>
      </c>
      <c r="C2" s="4" t="s">
        <v>14</v>
      </c>
      <c r="D2" s="5">
        <f>[1]Sheet4!$L$4</f>
        <v>0.54693514878447413</v>
      </c>
      <c r="E2" s="4" t="s">
        <v>15</v>
      </c>
      <c r="F2" s="21">
        <f>[1]Sheet4!$I$7</f>
        <v>0.16021183345507661</v>
      </c>
      <c r="G2" s="18"/>
      <c r="H2" s="19"/>
      <c r="I2" s="20"/>
    </row>
    <row r="3" spans="1:9" ht="16.5">
      <c r="A3" s="45" t="s">
        <v>46</v>
      </c>
      <c r="B3" s="45"/>
      <c r="C3" s="45"/>
      <c r="D3" s="45"/>
      <c r="E3" s="45"/>
      <c r="F3" s="45"/>
      <c r="G3" s="46"/>
      <c r="H3" s="46"/>
      <c r="I3" s="46"/>
    </row>
    <row r="4" spans="1:9" ht="51" customHeight="1">
      <c r="A4" s="47" t="s">
        <v>16</v>
      </c>
      <c r="B4" s="47"/>
      <c r="C4" s="48" t="s">
        <v>17</v>
      </c>
      <c r="D4" s="48"/>
      <c r="E4" s="48"/>
      <c r="F4" s="48"/>
      <c r="G4" s="48"/>
      <c r="H4" s="48"/>
      <c r="I4" s="4" t="s">
        <v>18</v>
      </c>
    </row>
    <row r="5" spans="1:9" ht="44.25" customHeight="1">
      <c r="A5" s="4" t="s">
        <v>19</v>
      </c>
      <c r="B5" s="5">
        <f>[1]Sheet4!$I$9</f>
        <v>0.55564135776379064</v>
      </c>
      <c r="C5" s="7" t="s">
        <v>20</v>
      </c>
      <c r="D5" s="5">
        <f>[1]Sheet4!$I$12</f>
        <v>0.14053598233115666</v>
      </c>
      <c r="E5" s="4" t="s">
        <v>21</v>
      </c>
      <c r="F5" s="5">
        <f>[1]Sheet4!$I$13</f>
        <v>3.9537302016681148</v>
      </c>
      <c r="G5" s="6" t="s">
        <v>44</v>
      </c>
      <c r="H5" s="5">
        <v>2.0299999999999998</v>
      </c>
      <c r="I5" s="6" t="s">
        <v>23</v>
      </c>
    </row>
    <row r="6" spans="1:9" ht="18">
      <c r="A6" s="8" t="s">
        <v>24</v>
      </c>
      <c r="B6" s="5">
        <f>[1]Sheet4!$I$19</f>
        <v>0.28247382762660123</v>
      </c>
      <c r="C6" s="9" t="s">
        <v>25</v>
      </c>
      <c r="D6" s="5">
        <f>[1]Sheet4!$I$17</f>
        <v>0.29036837269201538</v>
      </c>
      <c r="E6" s="12" t="s">
        <v>26</v>
      </c>
      <c r="F6" s="13">
        <v>0.95</v>
      </c>
      <c r="G6" s="14" t="s">
        <v>27</v>
      </c>
      <c r="H6" s="13">
        <v>1.96</v>
      </c>
      <c r="I6" s="47" t="str">
        <f>"Длина ДИ равна "&amp;B7-B6</f>
        <v>Длина ДИ равна 0.462979560663629</v>
      </c>
    </row>
    <row r="7" spans="1:9" ht="16.5">
      <c r="A7" s="9" t="s">
        <v>24</v>
      </c>
      <c r="B7" s="5">
        <f>[1]Sheet4!$I$20</f>
        <v>0.74545338829022978</v>
      </c>
      <c r="C7" s="12" t="s">
        <v>28</v>
      </c>
      <c r="D7" s="17">
        <f>[1]Sheet4!$I$18</f>
        <v>0.96264282645064991</v>
      </c>
      <c r="E7" s="39"/>
      <c r="F7" s="40"/>
      <c r="G7" s="40"/>
      <c r="H7" s="41"/>
      <c r="I7" s="49"/>
    </row>
    <row r="8" spans="1:9" ht="18">
      <c r="A8" s="9" t="s">
        <v>39</v>
      </c>
      <c r="B8" s="55">
        <f>Sheet1!$P$9</f>
        <v>0.20678297541654367</v>
      </c>
      <c r="C8" s="28"/>
      <c r="D8" s="29"/>
      <c r="E8" s="30"/>
      <c r="F8" s="30"/>
      <c r="G8" s="30"/>
      <c r="H8" s="31"/>
      <c r="I8" s="32" t="s">
        <v>47</v>
      </c>
    </row>
    <row r="9" spans="1:9" ht="18">
      <c r="A9" s="24" t="s">
        <v>29</v>
      </c>
      <c r="B9" s="56">
        <f>Sheet1!$P$7</f>
        <v>0.57645605550883072</v>
      </c>
      <c r="C9" s="33" t="s">
        <v>41</v>
      </c>
      <c r="D9" s="57">
        <f>Sheet1!$P$10</f>
        <v>0.14580055443986004</v>
      </c>
      <c r="E9" s="26" t="s">
        <v>42</v>
      </c>
      <c r="F9" s="57">
        <f>Sheet1!$P$12</f>
        <v>3.9537302016681144</v>
      </c>
      <c r="G9" s="15" t="s">
        <v>22</v>
      </c>
      <c r="H9" s="16">
        <v>2.0299999999999998</v>
      </c>
      <c r="I9" s="24" t="s">
        <v>45</v>
      </c>
    </row>
    <row r="10" spans="1:9" ht="18">
      <c r="A10" s="24" t="s">
        <v>30</v>
      </c>
      <c r="B10" s="56">
        <f>Sheet1!$P$8</f>
        <v>2.7788556560134583</v>
      </c>
      <c r="C10" s="9" t="s">
        <v>40</v>
      </c>
      <c r="D10" s="56">
        <f>Sheet1!$P$11</f>
        <v>0.96338459390702924</v>
      </c>
      <c r="E10" s="24" t="s">
        <v>43</v>
      </c>
      <c r="F10" s="56">
        <f>Sheet1!$P$13</f>
        <v>2.8844717609026138</v>
      </c>
      <c r="G10" s="4" t="s">
        <v>22</v>
      </c>
      <c r="H10" s="5">
        <v>2.0299999999999998</v>
      </c>
      <c r="I10" s="24" t="s">
        <v>45</v>
      </c>
    </row>
    <row r="11" spans="1:9" ht="17.25">
      <c r="A11" s="24" t="s">
        <v>56</v>
      </c>
      <c r="B11" s="56">
        <f>Sheet1!$P$16</f>
        <v>9.40937238860481E-2</v>
      </c>
      <c r="C11" s="34"/>
      <c r="D11" s="35"/>
      <c r="E11" s="50" t="s">
        <v>58</v>
      </c>
      <c r="F11" s="58">
        <f>Sheet1!$P$20</f>
        <v>15.879950804952911</v>
      </c>
      <c r="G11" s="50" t="s">
        <v>59</v>
      </c>
      <c r="H11" s="50">
        <f>Sheet1!$P$21</f>
        <v>4.12</v>
      </c>
      <c r="I11" s="51" t="s">
        <v>62</v>
      </c>
    </row>
    <row r="12" spans="1:9">
      <c r="A12" s="24" t="s">
        <v>57</v>
      </c>
      <c r="B12" s="55">
        <f>Sheet1!$P$17</f>
        <v>0.20738605405405405</v>
      </c>
      <c r="C12" s="36"/>
      <c r="D12" s="37"/>
      <c r="E12" s="50"/>
      <c r="F12" s="58"/>
      <c r="G12" s="50"/>
      <c r="H12" s="50"/>
      <c r="I12" s="52"/>
    </row>
    <row r="13" spans="1:9" ht="51" customHeight="1">
      <c r="A13" s="9" t="s">
        <v>60</v>
      </c>
      <c r="B13" s="55">
        <f>Sheet1!$P$18</f>
        <v>0.31454949208829808</v>
      </c>
      <c r="C13" s="38"/>
      <c r="D13" s="37"/>
      <c r="E13" s="9" t="s">
        <v>61</v>
      </c>
      <c r="F13" s="56">
        <f>Sheet1!$P$19</f>
        <v>5.8121736307092942E-3</v>
      </c>
      <c r="G13" s="34"/>
      <c r="H13" s="35"/>
      <c r="I13" s="27" t="s">
        <v>66</v>
      </c>
    </row>
    <row r="14" spans="1:9" ht="18">
      <c r="A14" s="12" t="s">
        <v>63</v>
      </c>
      <c r="B14" s="59">
        <f>SQRT(B8)</f>
        <v>0.45473396114271436</v>
      </c>
      <c r="C14" s="14" t="s">
        <v>14</v>
      </c>
      <c r="D14" s="13">
        <f>[1]Sheet4!$L$4</f>
        <v>0.54693514878447413</v>
      </c>
      <c r="E14" s="14" t="s">
        <v>64</v>
      </c>
      <c r="F14" s="59">
        <f>0.67*D14</f>
        <v>0.3664465496855977</v>
      </c>
      <c r="G14" s="25"/>
      <c r="I14" s="12" t="s">
        <v>65</v>
      </c>
    </row>
    <row r="15" spans="1:9">
      <c r="A15" s="54" t="s">
        <v>67</v>
      </c>
      <c r="B15" s="54"/>
      <c r="C15" s="54"/>
      <c r="D15" s="54"/>
      <c r="E15" s="54"/>
      <c r="F15" s="54"/>
      <c r="G15" s="54"/>
      <c r="H15" s="54"/>
      <c r="I15" s="54"/>
    </row>
    <row r="16" spans="1:9">
      <c r="A16" s="54"/>
      <c r="B16" s="54"/>
      <c r="C16" s="54"/>
      <c r="D16" s="54"/>
      <c r="E16" s="54"/>
      <c r="F16" s="54"/>
      <c r="G16" s="54"/>
      <c r="H16" s="54"/>
      <c r="I16" s="54"/>
    </row>
    <row r="17" spans="1:9">
      <c r="A17" s="54"/>
      <c r="B17" s="54"/>
      <c r="C17" s="54"/>
      <c r="D17" s="54"/>
      <c r="E17" s="54"/>
      <c r="F17" s="54"/>
      <c r="G17" s="54"/>
      <c r="H17" s="54"/>
      <c r="I17" s="54"/>
    </row>
    <row r="18" spans="1:9">
      <c r="A18" s="54"/>
      <c r="B18" s="54"/>
      <c r="C18" s="54"/>
      <c r="D18" s="54"/>
      <c r="E18" s="54"/>
      <c r="F18" s="54"/>
      <c r="G18" s="54"/>
      <c r="H18" s="54"/>
      <c r="I18" s="54"/>
    </row>
    <row r="19" spans="1:9">
      <c r="A19" s="54"/>
      <c r="B19" s="54"/>
      <c r="C19" s="54"/>
      <c r="D19" s="54"/>
      <c r="E19" s="54"/>
      <c r="F19" s="54"/>
      <c r="G19" s="54"/>
      <c r="H19" s="54"/>
      <c r="I19" s="54"/>
    </row>
    <row r="20" spans="1:9" ht="15.75" customHeight="1">
      <c r="A20" s="54"/>
      <c r="B20" s="54"/>
      <c r="C20" s="54"/>
      <c r="D20" s="54"/>
      <c r="E20" s="54"/>
      <c r="F20" s="54"/>
      <c r="G20" s="54"/>
      <c r="H20" s="54"/>
      <c r="I20" s="54"/>
    </row>
    <row r="38" spans="1:1">
      <c r="A38" s="53"/>
    </row>
  </sheetData>
  <mergeCells count="11">
    <mergeCell ref="A15:I20"/>
    <mergeCell ref="E11:E12"/>
    <mergeCell ref="G11:G12"/>
    <mergeCell ref="H11:H12"/>
    <mergeCell ref="F11:F12"/>
    <mergeCell ref="I11:I12"/>
    <mergeCell ref="A1:I1"/>
    <mergeCell ref="A3:I3"/>
    <mergeCell ref="A4:B4"/>
    <mergeCell ref="C4:H4"/>
    <mergeCell ref="I6:I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736-AC81-43CD-BF79-CE20F73B9BEC}">
  <dimension ref="A1:P43"/>
  <sheetViews>
    <sheetView zoomScale="70" zoomScaleNormal="70" workbookViewId="0">
      <selection activeCell="L9" sqref="L9"/>
    </sheetView>
  </sheetViews>
  <sheetFormatPr defaultColWidth="9.140625" defaultRowHeight="16.5"/>
  <cols>
    <col min="1" max="10" width="9.140625" style="1"/>
    <col min="11" max="11" width="10.28515625" style="1" customWidth="1"/>
    <col min="12" max="14" width="9.140625" style="1"/>
    <col min="15" max="16" width="9.140625" style="1" customWidth="1"/>
    <col min="17" max="16384" width="9.140625" style="1"/>
  </cols>
  <sheetData>
    <row r="1" spans="1:16">
      <c r="B1" s="1" t="s">
        <v>48</v>
      </c>
      <c r="C1" s="1" t="s">
        <v>49</v>
      </c>
      <c r="D1" s="1" t="s">
        <v>50</v>
      </c>
    </row>
    <row r="2" spans="1:16">
      <c r="A2" s="22">
        <v>1957</v>
      </c>
      <c r="B2" s="2">
        <v>6.5</v>
      </c>
      <c r="C2" s="2">
        <v>6.9</v>
      </c>
      <c r="D2" s="1">
        <f xml:space="preserve"> 0.58*B2 + 2.78</f>
        <v>6.5499999999999989</v>
      </c>
    </row>
    <row r="3" spans="1:16">
      <c r="A3" s="22">
        <v>1958</v>
      </c>
      <c r="B3" s="2">
        <v>7.1</v>
      </c>
      <c r="C3" s="2">
        <v>6.7</v>
      </c>
      <c r="D3" s="1">
        <f t="shared" ref="D3:D38" si="0" xml:space="preserve"> 0.58*B3 + 2.78</f>
        <v>6.8979999999999997</v>
      </c>
      <c r="F3" s="1" t="s">
        <v>0</v>
      </c>
      <c r="I3" s="1">
        <v>6.5864864864864865</v>
      </c>
      <c r="K3" s="1" t="s">
        <v>31</v>
      </c>
      <c r="N3" s="1">
        <v>0.52718639309131277</v>
      </c>
    </row>
    <row r="4" spans="1:16">
      <c r="A4" s="22">
        <v>1959</v>
      </c>
      <c r="B4" s="2">
        <v>6.6</v>
      </c>
      <c r="C4" s="2">
        <v>6.6</v>
      </c>
      <c r="D4" s="1">
        <f t="shared" si="0"/>
        <v>6.6079999999999988</v>
      </c>
      <c r="F4" s="1" t="s">
        <v>1</v>
      </c>
      <c r="I4" s="1">
        <v>6.5756756756756758</v>
      </c>
      <c r="K4" s="1" t="s">
        <v>32</v>
      </c>
      <c r="N4" s="1">
        <v>0.54693514878447413</v>
      </c>
    </row>
    <row r="5" spans="1:16">
      <c r="A5" s="22">
        <v>1960</v>
      </c>
      <c r="B5" s="2">
        <v>6.5</v>
      </c>
      <c r="C5" s="2">
        <v>6.9</v>
      </c>
      <c r="D5" s="1">
        <f t="shared" si="0"/>
        <v>6.5499999999999989</v>
      </c>
    </row>
    <row r="6" spans="1:16">
      <c r="A6" s="22">
        <v>1961</v>
      </c>
      <c r="B6" s="2">
        <v>7.1</v>
      </c>
      <c r="C6" s="2">
        <v>7.2</v>
      </c>
      <c r="D6" s="1">
        <f t="shared" si="0"/>
        <v>6.8979999999999997</v>
      </c>
      <c r="F6" s="1">
        <f t="shared" ref="F6:F42" si="1">(B2-$I$3)*(C2-$I$4)</f>
        <v>-2.8049671292914559E-2</v>
      </c>
      <c r="G6" s="1">
        <f>POWER(D2-$I$4, 2)</f>
        <v>6.5924032140254418E-4</v>
      </c>
      <c r="H6" s="1">
        <f>POWER(C2-D2, 2)</f>
        <v>0.122500000000001</v>
      </c>
    </row>
    <row r="7" spans="1:16">
      <c r="A7" s="22">
        <v>1962</v>
      </c>
      <c r="B7" s="2">
        <v>6.9</v>
      </c>
      <c r="C7" s="2">
        <v>6.8</v>
      </c>
      <c r="D7" s="1">
        <f t="shared" si="0"/>
        <v>6.782</v>
      </c>
      <c r="F7" s="1">
        <f t="shared" si="1"/>
        <v>6.3842220598977345E-2</v>
      </c>
      <c r="G7" s="1">
        <f t="shared" ref="G7:G42" si="2">POWER(D3-$I$4, 2)</f>
        <v>0.10389297005113193</v>
      </c>
      <c r="H7" s="1">
        <f t="shared" ref="H7:H42" si="3">POWER(C3-D3, 2)</f>
        <v>3.9203999999999808E-2</v>
      </c>
      <c r="J7" s="1" t="s">
        <v>2</v>
      </c>
      <c r="L7" s="3">
        <f>F43/37</f>
        <v>0.16021183345507661</v>
      </c>
      <c r="N7" s="1" t="s">
        <v>29</v>
      </c>
      <c r="P7" s="1">
        <f>L7/POWER(N3, 2)</f>
        <v>0.57645605550883072</v>
      </c>
    </row>
    <row r="8" spans="1:16">
      <c r="A8" s="22">
        <v>1963</v>
      </c>
      <c r="B8" s="2">
        <v>6.6</v>
      </c>
      <c r="C8" s="2">
        <v>7.1</v>
      </c>
      <c r="D8" s="1">
        <f t="shared" si="0"/>
        <v>6.6079999999999988</v>
      </c>
      <c r="F8" s="1">
        <f t="shared" si="1"/>
        <v>3.2870708546382712E-4</v>
      </c>
      <c r="G8" s="1">
        <f t="shared" si="2"/>
        <v>1.0448619430240178E-3</v>
      </c>
      <c r="H8" s="1">
        <f t="shared" si="3"/>
        <v>6.3999999999985902E-5</v>
      </c>
      <c r="J8" s="1" t="s">
        <v>3</v>
      </c>
      <c r="L8" s="3">
        <f>_xlfn.COVARIANCE.P(B2:B38,C2:C38)</f>
        <v>0.16021183345507661</v>
      </c>
      <c r="N8" s="1" t="s">
        <v>30</v>
      </c>
      <c r="P8" s="1">
        <f>I4-P7*I3</f>
        <v>2.7788556560134583</v>
      </c>
    </row>
    <row r="9" spans="1:16">
      <c r="A9" s="22">
        <v>1964</v>
      </c>
      <c r="B9" s="2">
        <v>7.1</v>
      </c>
      <c r="C9" s="2">
        <v>7.3</v>
      </c>
      <c r="D9" s="1">
        <f t="shared" si="0"/>
        <v>6.8979999999999997</v>
      </c>
      <c r="F9" s="1">
        <f t="shared" si="1"/>
        <v>-2.8049671292914559E-2</v>
      </c>
      <c r="G9" s="1">
        <f t="shared" si="2"/>
        <v>6.5924032140254418E-4</v>
      </c>
      <c r="H9" s="1">
        <f t="shared" si="3"/>
        <v>0.122500000000001</v>
      </c>
      <c r="J9" s="1" t="s">
        <v>34</v>
      </c>
      <c r="L9" s="3">
        <f>L7/(N3*N4)</f>
        <v>0.55564135776379064</v>
      </c>
      <c r="N9" s="1" t="s">
        <v>33</v>
      </c>
      <c r="P9" s="1">
        <f>POWER(N4,2)*(1-POWER(L9,2))</f>
        <v>0.20678297541654367</v>
      </c>
    </row>
    <row r="10" spans="1:16">
      <c r="A10" s="22">
        <v>1965</v>
      </c>
      <c r="B10" s="2">
        <v>7.4</v>
      </c>
      <c r="C10" s="2">
        <v>7.4</v>
      </c>
      <c r="D10" s="1">
        <f t="shared" si="0"/>
        <v>7.0719999999999992</v>
      </c>
      <c r="F10" s="1">
        <f t="shared" si="1"/>
        <v>0.32059897735573389</v>
      </c>
      <c r="G10" s="1">
        <f t="shared" si="2"/>
        <v>0.10389297005113193</v>
      </c>
      <c r="H10" s="1">
        <f t="shared" si="3"/>
        <v>9.1204000000000299E-2</v>
      </c>
      <c r="J10" s="1" t="s">
        <v>3</v>
      </c>
      <c r="L10" s="3">
        <f>PEARSON(B2:B38,C2:C38)</f>
        <v>0.55564135776379053</v>
      </c>
      <c r="N10" s="10" t="s">
        <v>35</v>
      </c>
      <c r="P10" s="1">
        <f>POWER(P9, 1/2)/(N3*POWER(35, 1/2))</f>
        <v>0.14580055443986004</v>
      </c>
    </row>
    <row r="11" spans="1:16">
      <c r="A11" s="22">
        <v>1966</v>
      </c>
      <c r="B11" s="2">
        <v>7.6</v>
      </c>
      <c r="C11" s="2">
        <v>7.8</v>
      </c>
      <c r="D11" s="1">
        <f t="shared" si="0"/>
        <v>7.1879999999999988</v>
      </c>
      <c r="F11" s="1">
        <f t="shared" si="1"/>
        <v>7.0328707085463835E-2</v>
      </c>
      <c r="G11" s="1">
        <f t="shared" si="2"/>
        <v>4.2569726807888932E-2</v>
      </c>
      <c r="H11" s="1">
        <f t="shared" si="3"/>
        <v>3.2399999999999259E-4</v>
      </c>
      <c r="L11" s="3"/>
      <c r="N11" s="10" t="s">
        <v>36</v>
      </c>
      <c r="P11" s="1">
        <f>POWER(P9, 1/2)/POWER(35, 1/2)*POWER(1+POWER(I3/N3, 2), 1/2)</f>
        <v>0.96338459390702924</v>
      </c>
    </row>
    <row r="12" spans="1:16">
      <c r="A12" s="22">
        <v>1967</v>
      </c>
      <c r="B12" s="2">
        <v>7.2</v>
      </c>
      <c r="C12" s="2">
        <v>7</v>
      </c>
      <c r="D12" s="1">
        <f t="shared" si="0"/>
        <v>6.9559999999999995</v>
      </c>
      <c r="F12" s="1">
        <f t="shared" si="1"/>
        <v>7.0854638422204038E-3</v>
      </c>
      <c r="G12" s="1">
        <f t="shared" si="2"/>
        <v>1.0448619430240178E-3</v>
      </c>
      <c r="H12" s="1">
        <f t="shared" si="3"/>
        <v>0.24206400000000086</v>
      </c>
      <c r="J12" s="1" t="s">
        <v>4</v>
      </c>
      <c r="L12" s="3">
        <f>POWER((1-POWER(L9,2))/(35), 1/2)</f>
        <v>0.14053598233115666</v>
      </c>
      <c r="N12" s="1" t="s">
        <v>37</v>
      </c>
      <c r="P12" s="1">
        <f>P7/P10</f>
        <v>3.9537302016681144</v>
      </c>
    </row>
    <row r="13" spans="1:16">
      <c r="A13" s="22">
        <v>1968</v>
      </c>
      <c r="B13" s="2">
        <v>7</v>
      </c>
      <c r="C13" s="2">
        <v>6.7</v>
      </c>
      <c r="D13" s="1">
        <f t="shared" si="0"/>
        <v>6.84</v>
      </c>
      <c r="F13" s="1">
        <f t="shared" si="1"/>
        <v>0.37195032870708505</v>
      </c>
      <c r="G13" s="1">
        <f t="shared" si="2"/>
        <v>0.10389297005113193</v>
      </c>
      <c r="H13" s="1">
        <f t="shared" si="3"/>
        <v>0.16160400000000011</v>
      </c>
      <c r="J13" s="1" t="s">
        <v>5</v>
      </c>
      <c r="L13" s="3">
        <f>L9/L12</f>
        <v>3.9537302016681148</v>
      </c>
      <c r="N13" s="1" t="s">
        <v>38</v>
      </c>
      <c r="P13" s="1">
        <f>P8/P11</f>
        <v>2.8844717609026138</v>
      </c>
    </row>
    <row r="14" spans="1:16">
      <c r="A14" s="22">
        <v>1969</v>
      </c>
      <c r="B14" s="2">
        <v>7</v>
      </c>
      <c r="C14" s="2">
        <v>7.4</v>
      </c>
      <c r="D14" s="1">
        <f t="shared" si="0"/>
        <v>6.84</v>
      </c>
      <c r="F14" s="1">
        <f t="shared" si="1"/>
        <v>0.67059897735573459</v>
      </c>
      <c r="G14" s="1">
        <f t="shared" si="2"/>
        <v>0.24633783491599615</v>
      </c>
      <c r="H14" s="1">
        <f t="shared" si="3"/>
        <v>0.10758400000000078</v>
      </c>
      <c r="J14" s="1" t="s">
        <v>6</v>
      </c>
      <c r="L14" s="3">
        <f>_xlfn.T.INV(0.05,35)</f>
        <v>-1.6895724577802647</v>
      </c>
      <c r="N14" s="1" t="s">
        <v>6</v>
      </c>
      <c r="P14" s="11">
        <v>2.0299999999999998</v>
      </c>
    </row>
    <row r="15" spans="1:16">
      <c r="A15" s="22">
        <v>1970</v>
      </c>
      <c r="B15" s="2">
        <v>6.7</v>
      </c>
      <c r="C15" s="2">
        <v>7</v>
      </c>
      <c r="D15" s="1">
        <f t="shared" si="0"/>
        <v>6.6659999999999995</v>
      </c>
      <c r="F15" s="1">
        <f t="shared" si="1"/>
        <v>1.2408692476260037</v>
      </c>
      <c r="G15" s="1">
        <f t="shared" si="2"/>
        <v>0.37494107815923877</v>
      </c>
      <c r="H15" s="1">
        <f t="shared" si="3"/>
        <v>0.37454400000000121</v>
      </c>
      <c r="L15" s="3"/>
    </row>
    <row r="16" spans="1:16">
      <c r="A16" s="22">
        <v>1971</v>
      </c>
      <c r="B16" s="2">
        <v>6.9</v>
      </c>
      <c r="C16" s="2">
        <v>7</v>
      </c>
      <c r="D16" s="1">
        <f t="shared" si="0"/>
        <v>6.782</v>
      </c>
      <c r="F16" s="1">
        <f t="shared" si="1"/>
        <v>0.26032870708546385</v>
      </c>
      <c r="G16" s="1">
        <f t="shared" si="2"/>
        <v>0.14464659167275337</v>
      </c>
      <c r="H16" s="1">
        <f t="shared" si="3"/>
        <v>1.9360000000000425E-3</v>
      </c>
      <c r="J16" s="1" t="s">
        <v>7</v>
      </c>
      <c r="L16" s="3">
        <v>1.96</v>
      </c>
      <c r="N16" s="10" t="s">
        <v>51</v>
      </c>
      <c r="P16" s="1">
        <f>SUM(G6:G42)/37</f>
        <v>9.40937238860481E-2</v>
      </c>
    </row>
    <row r="17" spans="1:16">
      <c r="A17" s="22">
        <v>1972</v>
      </c>
      <c r="B17" s="2">
        <v>6.5</v>
      </c>
      <c r="C17" s="2">
        <v>6.4</v>
      </c>
      <c r="D17" s="1">
        <f t="shared" si="0"/>
        <v>6.5499999999999989</v>
      </c>
      <c r="F17" s="1">
        <f t="shared" si="1"/>
        <v>5.1409788166544949E-2</v>
      </c>
      <c r="G17" s="1">
        <f t="shared" si="2"/>
        <v>6.9867348429510451E-2</v>
      </c>
      <c r="H17" s="1">
        <f t="shared" si="3"/>
        <v>1.9599999999999909E-2</v>
      </c>
      <c r="J17" s="1" t="s">
        <v>8</v>
      </c>
      <c r="L17" s="3">
        <f>0.5*LN((1+L9)/(1-L9))-L16/POWER(34, 1/2)</f>
        <v>0.29036837269201538</v>
      </c>
      <c r="N17" s="1" t="s">
        <v>52</v>
      </c>
      <c r="P17" s="1">
        <f>H43/37</f>
        <v>0.20738605405405405</v>
      </c>
    </row>
    <row r="18" spans="1:16" ht="18.75">
      <c r="A18" s="22">
        <v>1973</v>
      </c>
      <c r="B18" s="2">
        <v>6.4</v>
      </c>
      <c r="C18" s="2">
        <v>6</v>
      </c>
      <c r="D18" s="1">
        <f t="shared" si="0"/>
        <v>6.4919999999999991</v>
      </c>
      <c r="F18" s="1">
        <f t="shared" si="1"/>
        <v>0.34086924762600446</v>
      </c>
      <c r="G18" s="1">
        <f t="shared" si="2"/>
        <v>6.9867348429510451E-2</v>
      </c>
      <c r="H18" s="1">
        <f t="shared" si="3"/>
        <v>0.31360000000000054</v>
      </c>
      <c r="J18" s="1" t="s">
        <v>9</v>
      </c>
      <c r="L18" s="3">
        <f>0.5*LN((1+L9)/(1-L9))+L16/POWER(34, 1/2)</f>
        <v>0.96264282645064991</v>
      </c>
      <c r="N18" s="1" t="s">
        <v>53</v>
      </c>
      <c r="P18" s="1">
        <f>P16/POWER(N4, 2)</f>
        <v>0.31454949208829808</v>
      </c>
    </row>
    <row r="19" spans="1:16">
      <c r="A19" s="22">
        <v>1974</v>
      </c>
      <c r="B19" s="2">
        <v>6.3</v>
      </c>
      <c r="C19" s="2">
        <v>6.3</v>
      </c>
      <c r="D19" s="1">
        <f t="shared" si="0"/>
        <v>6.4339999999999993</v>
      </c>
      <c r="F19" s="1">
        <f t="shared" si="1"/>
        <v>4.8166544923301739E-2</v>
      </c>
      <c r="G19" s="1">
        <f t="shared" si="2"/>
        <v>8.1584835646456126E-3</v>
      </c>
      <c r="H19" s="1">
        <f t="shared" si="3"/>
        <v>0.11155600000000035</v>
      </c>
      <c r="J19" s="1" t="s">
        <v>10</v>
      </c>
      <c r="L19" s="3">
        <f>(EXP(2*L17)-1)/(EXP(2*L17)+1)</f>
        <v>0.28247382762660123</v>
      </c>
      <c r="P19" s="23">
        <f>P18-POWER(L9, 2)</f>
        <v>5.8121736307092942E-3</v>
      </c>
    </row>
    <row r="20" spans="1:16" ht="18">
      <c r="A20" s="22">
        <v>1975</v>
      </c>
      <c r="B20" s="2">
        <v>6.2</v>
      </c>
      <c r="C20" s="2">
        <v>5.6</v>
      </c>
      <c r="D20" s="1">
        <f t="shared" si="0"/>
        <v>6.3759999999999994</v>
      </c>
      <c r="F20" s="1">
        <f t="shared" si="1"/>
        <v>0.13303140978816666</v>
      </c>
      <c r="G20" s="1">
        <f t="shared" si="2"/>
        <v>4.2569726807888932E-2</v>
      </c>
      <c r="H20" s="1">
        <f t="shared" si="3"/>
        <v>4.752399999999999E-2</v>
      </c>
      <c r="J20" s="1" t="s">
        <v>11</v>
      </c>
      <c r="L20" s="1">
        <f>(EXP(2*L18)-1)/(EXP(2*L18)+1)</f>
        <v>0.74545338829022978</v>
      </c>
      <c r="N20" s="1" t="s">
        <v>54</v>
      </c>
      <c r="P20" s="1">
        <f>35*P16/P17</f>
        <v>15.879950804952911</v>
      </c>
    </row>
    <row r="21" spans="1:16" ht="18">
      <c r="A21" s="22">
        <v>1976</v>
      </c>
      <c r="B21" s="2">
        <v>5.8</v>
      </c>
      <c r="C21" s="2">
        <v>7</v>
      </c>
      <c r="D21" s="1">
        <f t="shared" si="0"/>
        <v>6.1440000000000001</v>
      </c>
      <c r="F21" s="1">
        <f t="shared" si="1"/>
        <v>1.5193571950328687E-2</v>
      </c>
      <c r="G21" s="1">
        <f t="shared" si="2"/>
        <v>6.5924032140254418E-4</v>
      </c>
      <c r="H21" s="1">
        <f t="shared" si="3"/>
        <v>2.2499999999999572E-2</v>
      </c>
      <c r="N21" s="1" t="s">
        <v>55</v>
      </c>
      <c r="P21" s="1">
        <v>4.12</v>
      </c>
    </row>
    <row r="22" spans="1:16">
      <c r="A22" s="22">
        <v>1977</v>
      </c>
      <c r="B22" s="2">
        <v>6.3</v>
      </c>
      <c r="C22" s="2">
        <v>6.4</v>
      </c>
      <c r="D22" s="1">
        <f t="shared" si="0"/>
        <v>6.4339999999999993</v>
      </c>
      <c r="F22" s="1">
        <f t="shared" si="1"/>
        <v>0.10735573411249069</v>
      </c>
      <c r="G22" s="1">
        <f t="shared" si="2"/>
        <v>7.0016186997810311E-3</v>
      </c>
      <c r="H22" s="1">
        <f t="shared" si="3"/>
        <v>0.24206399999999911</v>
      </c>
    </row>
    <row r="23" spans="1:16">
      <c r="A23" s="22">
        <v>1978</v>
      </c>
      <c r="B23" s="2">
        <v>6.2</v>
      </c>
      <c r="C23" s="2">
        <v>6.7</v>
      </c>
      <c r="D23" s="1">
        <f t="shared" si="0"/>
        <v>6.3759999999999994</v>
      </c>
      <c r="F23" s="1">
        <f t="shared" si="1"/>
        <v>7.8977355734112631E-2</v>
      </c>
      <c r="G23" s="1">
        <f t="shared" si="2"/>
        <v>2.007199707815948E-2</v>
      </c>
      <c r="H23" s="1">
        <f t="shared" si="3"/>
        <v>1.7955999999999854E-2</v>
      </c>
      <c r="J23" s="1" cm="1">
        <f t="array" ref="J23:K27">LINEST(C2:C38,B2:B38,1,1)</f>
        <v>0.5764560555088305</v>
      </c>
      <c r="K23" s="1">
        <v>2.7788556560134583</v>
      </c>
    </row>
    <row r="24" spans="1:16">
      <c r="A24" s="22">
        <v>1979</v>
      </c>
      <c r="B24" s="2">
        <v>6.2</v>
      </c>
      <c r="C24" s="2">
        <v>6.7</v>
      </c>
      <c r="D24" s="1">
        <f t="shared" si="0"/>
        <v>6.3759999999999994</v>
      </c>
      <c r="F24" s="1">
        <f t="shared" si="1"/>
        <v>0.37708546384222064</v>
      </c>
      <c r="G24" s="1">
        <f t="shared" si="2"/>
        <v>3.9870375456537883E-2</v>
      </c>
      <c r="H24" s="1">
        <f t="shared" si="3"/>
        <v>0.60217599999999971</v>
      </c>
      <c r="J24" s="1">
        <v>0.14580055443985995</v>
      </c>
      <c r="K24" s="1">
        <v>0.96338459390702891</v>
      </c>
    </row>
    <row r="25" spans="1:16">
      <c r="A25" s="22">
        <v>1980</v>
      </c>
      <c r="B25" s="2">
        <v>6.8</v>
      </c>
      <c r="C25" s="2">
        <v>6.3</v>
      </c>
      <c r="D25" s="1">
        <f t="shared" si="0"/>
        <v>6.7239999999999993</v>
      </c>
      <c r="F25" s="1">
        <f t="shared" si="1"/>
        <v>-0.33372534696859019</v>
      </c>
      <c r="G25" s="1">
        <f t="shared" si="2"/>
        <v>0.18634388897005111</v>
      </c>
      <c r="H25" s="1">
        <f t="shared" si="3"/>
        <v>0.73273599999999983</v>
      </c>
      <c r="J25" s="1">
        <v>0.30873731845758917</v>
      </c>
      <c r="K25" s="1">
        <v>0.46754587522546498</v>
      </c>
    </row>
    <row r="26" spans="1:16">
      <c r="A26" s="22">
        <v>1981</v>
      </c>
      <c r="B26" s="2">
        <v>5.6</v>
      </c>
      <c r="C26" s="2">
        <v>5.7</v>
      </c>
      <c r="D26" s="1">
        <f t="shared" si="0"/>
        <v>6.0279999999999996</v>
      </c>
      <c r="F26" s="1">
        <f t="shared" si="1"/>
        <v>5.0328707085463803E-2</v>
      </c>
      <c r="G26" s="1">
        <f t="shared" si="2"/>
        <v>2.007199707815948E-2</v>
      </c>
      <c r="H26" s="1">
        <f t="shared" si="3"/>
        <v>1.1559999999999266E-3</v>
      </c>
      <c r="J26" s="1">
        <v>15.631982507582622</v>
      </c>
      <c r="K26" s="1">
        <v>35</v>
      </c>
    </row>
    <row r="27" spans="1:16">
      <c r="A27" s="22">
        <v>1982</v>
      </c>
      <c r="B27" s="2">
        <v>6.3</v>
      </c>
      <c r="C27" s="2">
        <v>6.1</v>
      </c>
      <c r="D27" s="1">
        <f t="shared" si="0"/>
        <v>6.4339999999999993</v>
      </c>
      <c r="F27" s="1">
        <f t="shared" si="1"/>
        <v>-4.8049671292914542E-2</v>
      </c>
      <c r="G27" s="1">
        <f t="shared" si="2"/>
        <v>3.9870375456537883E-2</v>
      </c>
      <c r="H27" s="1">
        <f t="shared" si="3"/>
        <v>0.10497600000000047</v>
      </c>
      <c r="J27" s="1">
        <v>3.4171380176959989</v>
      </c>
      <c r="K27" s="1">
        <v>7.6509700904121125</v>
      </c>
    </row>
    <row r="28" spans="1:16">
      <c r="A28" s="22">
        <v>1983</v>
      </c>
      <c r="B28" s="2">
        <v>7.6</v>
      </c>
      <c r="C28" s="2">
        <v>6.1</v>
      </c>
      <c r="D28" s="1">
        <f t="shared" si="0"/>
        <v>7.1879999999999988</v>
      </c>
      <c r="F28" s="1">
        <f t="shared" si="1"/>
        <v>-4.8049671292914542E-2</v>
      </c>
      <c r="G28" s="1">
        <f t="shared" si="2"/>
        <v>3.9870375456537883E-2</v>
      </c>
      <c r="H28" s="1">
        <f t="shared" si="3"/>
        <v>0.10497600000000047</v>
      </c>
    </row>
    <row r="29" spans="1:16">
      <c r="A29" s="22">
        <v>1984</v>
      </c>
      <c r="B29" s="2">
        <v>5.8</v>
      </c>
      <c r="C29" s="2">
        <v>5.7</v>
      </c>
      <c r="D29" s="1">
        <f t="shared" si="0"/>
        <v>6.1440000000000001</v>
      </c>
      <c r="F29" s="1">
        <f t="shared" si="1"/>
        <v>-5.886048210372536E-2</v>
      </c>
      <c r="G29" s="1">
        <f t="shared" si="2"/>
        <v>2.2000105186267108E-2</v>
      </c>
      <c r="H29" s="1">
        <f t="shared" si="3"/>
        <v>0.17977599999999958</v>
      </c>
    </row>
    <row r="30" spans="1:16">
      <c r="A30" s="22">
        <v>1985</v>
      </c>
      <c r="B30" s="2">
        <v>7.3</v>
      </c>
      <c r="C30" s="2">
        <v>6.1</v>
      </c>
      <c r="D30" s="1">
        <f t="shared" si="0"/>
        <v>7.0139999999999993</v>
      </c>
      <c r="F30" s="1">
        <f t="shared" si="1"/>
        <v>0.86384222059897764</v>
      </c>
      <c r="G30" s="1">
        <f t="shared" si="2"/>
        <v>0.29994864572680846</v>
      </c>
      <c r="H30" s="1">
        <f t="shared" si="3"/>
        <v>0.10758399999999961</v>
      </c>
    </row>
    <row r="31" spans="1:16">
      <c r="A31" s="22">
        <v>1986</v>
      </c>
      <c r="B31" s="2">
        <v>6.6</v>
      </c>
      <c r="C31" s="2">
        <v>7.4</v>
      </c>
      <c r="D31" s="1">
        <f t="shared" si="0"/>
        <v>6.6079999999999988</v>
      </c>
      <c r="F31" s="1">
        <f t="shared" si="1"/>
        <v>0.13627465303141001</v>
      </c>
      <c r="G31" s="1">
        <f t="shared" si="2"/>
        <v>2.007199707815948E-2</v>
      </c>
      <c r="H31" s="1">
        <f t="shared" si="3"/>
        <v>0.11155599999999975</v>
      </c>
    </row>
    <row r="32" spans="1:16">
      <c r="A32" s="22">
        <v>1987</v>
      </c>
      <c r="B32" s="2">
        <v>5.9</v>
      </c>
      <c r="C32" s="2">
        <v>5.9</v>
      </c>
      <c r="D32" s="1">
        <f t="shared" si="0"/>
        <v>6.202</v>
      </c>
      <c r="F32" s="1">
        <f t="shared" si="1"/>
        <v>-0.48210372534696888</v>
      </c>
      <c r="G32" s="1">
        <f t="shared" si="2"/>
        <v>0.37494107815923877</v>
      </c>
      <c r="H32" s="1">
        <f t="shared" si="3"/>
        <v>1.1837439999999981</v>
      </c>
    </row>
    <row r="33" spans="1:8">
      <c r="A33" s="22">
        <v>1988</v>
      </c>
      <c r="B33" s="2">
        <v>6.7</v>
      </c>
      <c r="C33" s="2">
        <v>6.5</v>
      </c>
      <c r="D33" s="1">
        <f t="shared" si="0"/>
        <v>6.6659999999999995</v>
      </c>
      <c r="F33" s="1">
        <f t="shared" si="1"/>
        <v>0.68870708546384229</v>
      </c>
      <c r="G33" s="1">
        <f t="shared" si="2"/>
        <v>0.18634388897005111</v>
      </c>
      <c r="H33" s="1">
        <f t="shared" si="3"/>
        <v>0.19713599999999995</v>
      </c>
    </row>
    <row r="34" spans="1:8">
      <c r="A34" s="22">
        <v>1989</v>
      </c>
      <c r="B34" s="2">
        <v>6.8</v>
      </c>
      <c r="C34" s="2">
        <v>6.1</v>
      </c>
      <c r="D34" s="1">
        <f t="shared" si="0"/>
        <v>6.7239999999999993</v>
      </c>
      <c r="F34" s="1">
        <f t="shared" si="1"/>
        <v>-0.33940102264426614</v>
      </c>
      <c r="G34" s="1">
        <f t="shared" si="2"/>
        <v>0.19212821329437479</v>
      </c>
      <c r="H34" s="1">
        <f t="shared" si="3"/>
        <v>0.83539599999999947</v>
      </c>
    </row>
    <row r="35" spans="1:8">
      <c r="A35" s="22">
        <v>1990</v>
      </c>
      <c r="B35" s="2">
        <v>5.9</v>
      </c>
      <c r="C35" s="2">
        <v>6.2</v>
      </c>
      <c r="D35" s="1">
        <f t="shared" si="0"/>
        <v>6.202</v>
      </c>
      <c r="F35" s="1">
        <f t="shared" si="1"/>
        <v>1.113951789627436E-2</v>
      </c>
      <c r="G35" s="1">
        <f t="shared" si="2"/>
        <v>1.0448619430240178E-3</v>
      </c>
      <c r="H35" s="1">
        <f t="shared" si="3"/>
        <v>0.62726400000000249</v>
      </c>
    </row>
    <row r="36" spans="1:8">
      <c r="A36" s="22">
        <v>1991</v>
      </c>
      <c r="B36" s="2">
        <v>6</v>
      </c>
      <c r="C36" s="2">
        <v>6.3</v>
      </c>
      <c r="D36" s="1">
        <f t="shared" si="0"/>
        <v>6.26</v>
      </c>
      <c r="F36" s="1">
        <f t="shared" si="1"/>
        <v>0.46384222059897695</v>
      </c>
      <c r="G36" s="1">
        <f t="shared" si="2"/>
        <v>0.13963351059167287</v>
      </c>
      <c r="H36" s="1">
        <f t="shared" si="3"/>
        <v>9.1203999999999757E-2</v>
      </c>
    </row>
    <row r="37" spans="1:8">
      <c r="A37" s="22">
        <v>1992</v>
      </c>
      <c r="B37" s="2">
        <v>6.7</v>
      </c>
      <c r="C37" s="2">
        <v>6.1</v>
      </c>
      <c r="D37" s="1">
        <f t="shared" si="0"/>
        <v>6.6659999999999995</v>
      </c>
      <c r="F37" s="1">
        <f t="shared" si="1"/>
        <v>-8.5902118334551022E-3</v>
      </c>
      <c r="G37" s="1">
        <f t="shared" si="2"/>
        <v>8.1584835646456126E-3</v>
      </c>
      <c r="H37" s="1">
        <f t="shared" si="3"/>
        <v>2.7555999999999827E-2</v>
      </c>
    </row>
    <row r="38" spans="1:8">
      <c r="A38" s="22">
        <v>1993</v>
      </c>
      <c r="B38" s="2">
        <v>5.6</v>
      </c>
      <c r="C38" s="2">
        <v>5.9</v>
      </c>
      <c r="D38" s="1">
        <f t="shared" si="0"/>
        <v>6.0279999999999996</v>
      </c>
      <c r="F38" s="1">
        <f t="shared" si="1"/>
        <v>-0.10156318480642806</v>
      </c>
      <c r="G38" s="1">
        <f t="shared" si="2"/>
        <v>2.2000105186267108E-2</v>
      </c>
      <c r="H38" s="1">
        <f t="shared" si="3"/>
        <v>0.38937599999999956</v>
      </c>
    </row>
    <row r="39" spans="1:8">
      <c r="F39" s="1">
        <f t="shared" si="1"/>
        <v>0.25789627465303122</v>
      </c>
      <c r="G39" s="1">
        <f t="shared" si="2"/>
        <v>0.13963351059167287</v>
      </c>
      <c r="H39" s="1">
        <f t="shared" si="3"/>
        <v>3.9999999999991189E-6</v>
      </c>
    </row>
    <row r="40" spans="1:8">
      <c r="F40" s="1">
        <f t="shared" si="1"/>
        <v>0.16168005843681538</v>
      </c>
      <c r="G40" s="1">
        <f t="shared" si="2"/>
        <v>9.965113221329458E-2</v>
      </c>
      <c r="H40" s="1">
        <f t="shared" si="3"/>
        <v>1.6000000000000029E-3</v>
      </c>
    </row>
    <row r="41" spans="1:8">
      <c r="F41" s="1">
        <f t="shared" si="1"/>
        <v>-5.3995617238860615E-2</v>
      </c>
      <c r="G41" s="1">
        <f t="shared" si="2"/>
        <v>8.1584835646456126E-3</v>
      </c>
      <c r="H41" s="1">
        <f t="shared" si="3"/>
        <v>0.32035599999999981</v>
      </c>
    </row>
    <row r="42" spans="1:8">
      <c r="F42" s="1">
        <f t="shared" si="1"/>
        <v>0.66654492330168003</v>
      </c>
      <c r="G42" s="1">
        <f t="shared" si="2"/>
        <v>0.29994864572680846</v>
      </c>
      <c r="H42" s="1">
        <f t="shared" si="3"/>
        <v>1.6383999999999802E-2</v>
      </c>
    </row>
    <row r="43" spans="1:8">
      <c r="F43" s="1">
        <f>SUM(F6:F42)</f>
        <v>5.9278378378378349</v>
      </c>
      <c r="G43" s="1">
        <f>SUM(G6:G42)</f>
        <v>3.4814677837837795</v>
      </c>
      <c r="H43" s="1">
        <f>SUM(H6:H42)</f>
        <v>7.6732839999999998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Lasagnya .</dc:creator>
  <cp:lastModifiedBy>Lasagnya .</cp:lastModifiedBy>
  <dcterms:created xsi:type="dcterms:W3CDTF">2023-03-11T20:11:05Z</dcterms:created>
  <dcterms:modified xsi:type="dcterms:W3CDTF">2023-03-20T16:22:04Z</dcterms:modified>
</cp:coreProperties>
</file>