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itha\Documents\UofO\gitRepositories\kickstarter-analysis\"/>
    </mc:Choice>
  </mc:AlternateContent>
  <xr:revisionPtr revIDLastSave="0" documentId="13_ncr:1_{9BF98E79-135B-406D-9CDB-AE29F18EC83A}" xr6:coauthVersionLast="47" xr6:coauthVersionMax="47" xr10:uidLastSave="{00000000-0000-0000-0000-000000000000}"/>
  <bookViews>
    <workbookView xWindow="20370" yWindow="-120" windowWidth="24240" windowHeight="1314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Box and Whisker Plots" sheetId="9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7" i="11"/>
  <c r="C6" i="11"/>
  <c r="C5" i="11"/>
  <c r="C4" i="11"/>
  <c r="C3" i="11"/>
  <c r="B5" i="11"/>
  <c r="B7" i="11"/>
  <c r="E5" i="11" l="1"/>
  <c r="G5" i="11" s="1"/>
  <c r="H5" i="11"/>
  <c r="E7" i="11"/>
  <c r="F7" i="11" s="1"/>
  <c r="B13" i="11"/>
  <c r="B12" i="11"/>
  <c r="B11" i="11"/>
  <c r="B10" i="11"/>
  <c r="B9" i="11"/>
  <c r="B8" i="11"/>
  <c r="B6" i="11"/>
  <c r="B4" i="11"/>
  <c r="D3" i="11"/>
  <c r="B3" i="11"/>
  <c r="D2" i="11"/>
  <c r="C2" i="11"/>
  <c r="B2" i="11"/>
  <c r="C13" i="8"/>
  <c r="C12" i="8"/>
  <c r="C11" i="8"/>
  <c r="B13" i="8"/>
  <c r="B12" i="8"/>
  <c r="B11" i="8"/>
  <c r="C6" i="8"/>
  <c r="C5" i="8"/>
  <c r="C4" i="8"/>
  <c r="C3" i="8"/>
  <c r="B7" i="8"/>
  <c r="B6" i="8"/>
  <c r="B5" i="8"/>
  <c r="B4" i="8"/>
  <c r="C10" i="8"/>
  <c r="B10" i="8"/>
  <c r="C9" i="8"/>
  <c r="B9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11" l="1"/>
  <c r="F5" i="11"/>
  <c r="H7" i="11"/>
  <c r="E4" i="11"/>
  <c r="F4" i="11" s="1"/>
  <c r="E10" i="11"/>
  <c r="E6" i="11"/>
  <c r="F6" i="11" s="1"/>
  <c r="E11" i="11"/>
  <c r="F11" i="11" s="1"/>
  <c r="E8" i="11"/>
  <c r="F8" i="11" s="1"/>
  <c r="E12" i="11"/>
  <c r="E3" i="11"/>
  <c r="G3" i="11" s="1"/>
  <c r="E9" i="11"/>
  <c r="F9" i="11" s="1"/>
  <c r="E13" i="11"/>
  <c r="E2" i="11"/>
  <c r="H2" i="11" s="1"/>
  <c r="C14" i="8"/>
  <c r="B14" i="8"/>
  <c r="C7" i="8"/>
  <c r="F3" i="11" l="1"/>
  <c r="G2" i="11"/>
  <c r="H12" i="11"/>
  <c r="G12" i="11"/>
  <c r="H9" i="11"/>
  <c r="G9" i="11"/>
  <c r="F12" i="11"/>
  <c r="H10" i="11"/>
  <c r="G10" i="11"/>
  <c r="H3" i="11"/>
  <c r="H13" i="11"/>
  <c r="G13" i="11"/>
  <c r="H11" i="11"/>
  <c r="G11" i="11"/>
  <c r="F13" i="11"/>
  <c r="G8" i="11"/>
  <c r="H8" i="11"/>
  <c r="H6" i="11"/>
  <c r="G6" i="11"/>
  <c r="F10" i="11"/>
  <c r="F2" i="11"/>
  <c r="G4" i="11"/>
  <c r="H4" i="11"/>
</calcChain>
</file>

<file path=xl/sharedStrings.xml><?xml version="1.0" encoding="utf-8"?>
<sst xmlns="http://schemas.openxmlformats.org/spreadsheetml/2006/main" count="38394" uniqueCount="8417">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</sst>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wrapTex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5-498F-B72C-2537060C3E1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5-498F-B72C-2537060C3E1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5-498F-B72C-2537060C3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287056"/>
        <c:axId val="2121287472"/>
      </c:lineChart>
      <c:catAx>
        <c:axId val="212128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87472"/>
        <c:crosses val="autoZero"/>
        <c:auto val="1"/>
        <c:lblAlgn val="ctr"/>
        <c:lblOffset val="100"/>
        <c:noMultiLvlLbl val="0"/>
      </c:catAx>
      <c:valAx>
        <c:axId val="212128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B-4F3A-8CB1-462112A31E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B-4F3A-8CB1-462112A31E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B-4F3A-8CB1-462112A31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36512"/>
        <c:axId val="47936928"/>
      </c:lineChart>
      <c:catAx>
        <c:axId val="4793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6928"/>
        <c:crosses val="autoZero"/>
        <c:auto val="1"/>
        <c:lblAlgn val="ctr"/>
        <c:lblOffset val="100"/>
        <c:noMultiLvlLbl val="0"/>
      </c:catAx>
      <c:valAx>
        <c:axId val="479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C-4453-ADA9-64055DA677B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1C-4453-ADA9-64055DA677B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1C-4453-ADA9-64055DA677B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1C-4453-ADA9-64055DA67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973984"/>
        <c:axId val="676988064"/>
      </c:barChart>
      <c:catAx>
        <c:axId val="71397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8064"/>
        <c:crosses val="autoZero"/>
        <c:auto val="1"/>
        <c:lblAlgn val="ctr"/>
        <c:lblOffset val="100"/>
        <c:noMultiLvlLbl val="0"/>
      </c:catAx>
      <c:valAx>
        <c:axId val="6769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7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0-4BA8-AB83-F34954404A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0-4BA8-AB83-F34954404A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E0-4BA8-AB83-F34954404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4446464"/>
        <c:axId val="894440224"/>
      </c:barChart>
      <c:catAx>
        <c:axId val="89444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440224"/>
        <c:crosses val="autoZero"/>
        <c:auto val="1"/>
        <c:lblAlgn val="ctr"/>
        <c:lblOffset val="100"/>
        <c:noMultiLvlLbl val="0"/>
      </c:catAx>
      <c:valAx>
        <c:axId val="8944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44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5-40AE-9C66-5F9E3B7E215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5-40AE-9C66-5F9E3B7E215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5-40AE-9C66-5F9E3B7E215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05-40AE-9C66-5F9E3B7E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5741056"/>
        <c:axId val="905750208"/>
      </c:lineChart>
      <c:catAx>
        <c:axId val="90574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750208"/>
        <c:crosses val="autoZero"/>
        <c:auto val="1"/>
        <c:lblAlgn val="ctr"/>
        <c:lblOffset val="100"/>
        <c:noMultiLvlLbl val="0"/>
      </c:catAx>
      <c:valAx>
        <c:axId val="9057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74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9FB77B-1179-4E34-8FA3-EA69DF43194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367927-5CB0-4204-BAC3-53C44771D35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32DA95-1B9D-405F-B7FE-6C91E0FDEC3F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252411</xdr:colOff>
      <xdr:row>1</xdr:row>
      <xdr:rowOff>76200</xdr:rowOff>
    </xdr:from>
    <xdr:to>
      <xdr:col>18</xdr:col>
      <xdr:colOff>238124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A47C6-B0F3-419A-B161-BF2C7CCA5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13</xdr:row>
      <xdr:rowOff>138111</xdr:rowOff>
    </xdr:from>
    <xdr:to>
      <xdr:col>6</xdr:col>
      <xdr:colOff>533400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C726BF-A192-4952-BD1B-48D3A5B8D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600073</xdr:colOff>
      <xdr:row>2</xdr:row>
      <xdr:rowOff>14287</xdr:rowOff>
    </xdr:from>
    <xdr:to>
      <xdr:col>18</xdr:col>
      <xdr:colOff>600073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8D083-6DA8-43FD-9601-7BF4E6ED8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14287</xdr:rowOff>
    </xdr:from>
    <xdr:to>
      <xdr:col>18</xdr:col>
      <xdr:colOff>457200</xdr:colOff>
      <xdr:row>29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905CB-2C2D-4D81-A023-6E5F04B0A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23812</xdr:rowOff>
    </xdr:from>
    <xdr:to>
      <xdr:col>18</xdr:col>
      <xdr:colOff>28575</xdr:colOff>
      <xdr:row>29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4A850-2D02-4FF5-A374-676DF33D8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648962-4B3E-49C1-9B16-B07CED8A76B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FF7074-6195-41DB-802B-63134AE816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itha" refreshedDate="44470.659076504628" createdVersion="7" refreshedVersion="7" minRefreshableVersion="3" recordCount="4114" xr:uid="{002CE659-DF44-47F5-BD12-AEF50F8826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itha" refreshedDate="44470.684196180555" createdVersion="7" refreshedVersion="7" minRefreshableVersion="3" recordCount="4114" xr:uid="{44170906-68DF-43F4-B3E1-E7A57D4A53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itha" refreshedDate="44472.395086805554" createdVersion="7" refreshedVersion="7" minRefreshableVersion="3" recordCount="4114" xr:uid="{C9D97A53-1002-4B1C-A2F0-9FD5742CB7E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9D058-CC64-469E-9C4E-149C5AA6DEA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BF00F-56C5-41E8-AB17-D0A106918F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131A3-9FC1-40AB-96E4-976090CDCF3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C4295-E060-4EB2-AD9E-D6D403F1D38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N2" sqref="N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ED261-4B01-42DE-BFE4-CEBE4ECCE990}">
  <dimension ref="A1:H39"/>
  <sheetViews>
    <sheetView workbookViewId="0">
      <selection activeCell="B27" sqref="B27:E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8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8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8" spans="1:8" x14ac:dyDescent="0.25">
      <c r="G28" s="18"/>
      <c r="H28" s="18"/>
    </row>
    <row r="29" spans="1:8" x14ac:dyDescent="0.25">
      <c r="G29" s="18"/>
      <c r="H29" s="18"/>
    </row>
    <row r="30" spans="1:8" x14ac:dyDescent="0.25">
      <c r="G30" s="18"/>
      <c r="H30" s="18"/>
    </row>
    <row r="31" spans="1:8" x14ac:dyDescent="0.25">
      <c r="G31" s="18"/>
      <c r="H31" s="18"/>
    </row>
    <row r="32" spans="1:8" x14ac:dyDescent="0.25">
      <c r="G32" s="18"/>
      <c r="H32" s="18"/>
    </row>
    <row r="33" spans="7:8" x14ac:dyDescent="0.25">
      <c r="G33" s="18"/>
      <c r="H33" s="18"/>
    </row>
    <row r="34" spans="7:8" x14ac:dyDescent="0.25">
      <c r="G34" s="18"/>
      <c r="H34" s="18"/>
    </row>
    <row r="35" spans="7:8" x14ac:dyDescent="0.25">
      <c r="G35" s="18"/>
      <c r="H35" s="18"/>
    </row>
    <row r="36" spans="7:8" x14ac:dyDescent="0.25">
      <c r="G36" s="18"/>
      <c r="H36" s="18"/>
    </row>
    <row r="37" spans="7:8" x14ac:dyDescent="0.25">
      <c r="G37" s="18"/>
      <c r="H37" s="18"/>
    </row>
    <row r="38" spans="7:8" x14ac:dyDescent="0.25">
      <c r="G38" s="18"/>
      <c r="H38" s="18"/>
    </row>
    <row r="39" spans="7:8" x14ac:dyDescent="0.25">
      <c r="G39" s="18"/>
      <c r="H39" s="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45865-C2FB-4E91-AE8F-0CCD9BA10947}">
  <dimension ref="A1:H13"/>
  <sheetViews>
    <sheetView topLeftCell="A16" workbookViewId="0">
      <selection activeCell="A15" sqref="A15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COUNTIFS(Kickstarter!$D:$D, "&lt;1000",Kickstarter!$F:$F, "successful",Kickstarter!$R:$R,"plays")</f>
        <v>141</v>
      </c>
      <c r="C2">
        <f>COUNTIFS(Kickstarter!$D:$D, "&lt;1000",Kickstarter!$F:$F, "Failed",Kickstarter!$R:$R,"plays")</f>
        <v>45</v>
      </c>
      <c r="D2">
        <f>COUNTIFS(Kickstarter!$D:$D, "&lt;1000",Kickstarter!$F:$F, "canceled",Kickstarter!$R:$R,"plays")</f>
        <v>0</v>
      </c>
      <c r="E2">
        <f>SUM(B2:D2)</f>
        <v>186</v>
      </c>
      <c r="F2" s="18">
        <f>ROUND(B2/E2,2)</f>
        <v>0.76</v>
      </c>
      <c r="G2" s="18">
        <f>ROUND(C2/E2,2)</f>
        <v>0.24</v>
      </c>
      <c r="H2" s="18">
        <f>ROUND(D2/E2,2)</f>
        <v>0</v>
      </c>
    </row>
    <row r="3" spans="1:8" x14ac:dyDescent="0.25">
      <c r="A3" t="s">
        <v>8406</v>
      </c>
      <c r="B3">
        <f>COUNTIFS(Kickstarter!$D:$D, "&gt;=1000",Kickstarter!$D:$D, "&lt;=4999",Kickstarter!$F:$F, "successful",Kickstarter!$R:$R,"plays")</f>
        <v>388</v>
      </c>
      <c r="C3">
        <f>COUNTIFS(Kickstarter!$D:$D, "&gt;=1000",Kickstarter!$D:$D, "&lt;=4999",Kickstarter!$F:$F, "failed",Kickstarter!$R:$R,"plays")</f>
        <v>146</v>
      </c>
      <c r="D3">
        <f>COUNTIFS(Kickstarter!$D:$D, "&gt;=1000",Kickstarter!$D:$D, "&lt;=4999",Kickstarter!$F:$F, "canceled",Kickstarter!$R:$R,"plays")</f>
        <v>0</v>
      </c>
      <c r="E3">
        <f>SUM(B3:D3)</f>
        <v>534</v>
      </c>
      <c r="F3" s="18">
        <f t="shared" ref="F3:F13" si="0">ROUND(B3/E3,2)</f>
        <v>0.73</v>
      </c>
      <c r="G3" s="18">
        <f t="shared" ref="G3:G13" si="1">ROUND(C3/E3,2)</f>
        <v>0.27</v>
      </c>
      <c r="H3" s="18">
        <f t="shared" ref="H3:H13" si="2">ROUND(D3/E3,2)</f>
        <v>0</v>
      </c>
    </row>
    <row r="4" spans="1:8" x14ac:dyDescent="0.25">
      <c r="A4" t="s">
        <v>8407</v>
      </c>
      <c r="B4">
        <f>COUNTIFS(Kickstarter!$D:$D, "&gt;=5000",Kickstarter!$D:$D, "&lt;=9999",Kickstarter!$F:$F, 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 "&gt;=5000",Kickstarter!$D:$D, "&lt;=9999",Kickstarter!$F:$F, "canceled",Kickstarter!$R:$R,"plays")</f>
        <v>0</v>
      </c>
      <c r="E4">
        <f t="shared" ref="E4:E13" si="3">SUM(B4:D4)</f>
        <v>169</v>
      </c>
      <c r="F4" s="18">
        <f t="shared" si="0"/>
        <v>0.55000000000000004</v>
      </c>
      <c r="G4" s="18">
        <f t="shared" si="1"/>
        <v>0.45</v>
      </c>
      <c r="H4" s="18">
        <f t="shared" si="2"/>
        <v>0</v>
      </c>
    </row>
    <row r="5" spans="1:8" x14ac:dyDescent="0.25">
      <c r="A5" t="s">
        <v>8408</v>
      </c>
      <c r="B5">
        <f>COUNTIFS(Kickstarter!$D:$D, "&gt;=10000",Kickstarter!$D:$D, "&lt;=14999",Kickstarter!$F:$F, "successful",Kickstarter!$R:$R,"plays")</f>
        <v>39</v>
      </c>
      <c r="C5">
        <f>COUNTIFS(Kickstarter!$D:$D, "&gt;=10000",Kickstarter!$D:$D, "&lt;=14999",Kickstarter!$F:$F, "failed",Kickstarter!$R:$R,"plays")</f>
        <v>33</v>
      </c>
      <c r="D5">
        <f>COUNTIFS(Kickstarter!$D:$D, "&gt;=10000",Kickstarter!$D:$D, "&lt;=14999",Kickstarter!$F:$F, "canceled",Kickstarter!$R:$R,"plays")</f>
        <v>0</v>
      </c>
      <c r="E5">
        <f t="shared" si="3"/>
        <v>72</v>
      </c>
      <c r="F5" s="18">
        <f t="shared" si="0"/>
        <v>0.54</v>
      </c>
      <c r="G5" s="18">
        <f t="shared" si="1"/>
        <v>0.46</v>
      </c>
      <c r="H5" s="18">
        <f t="shared" si="2"/>
        <v>0</v>
      </c>
    </row>
    <row r="6" spans="1:8" x14ac:dyDescent="0.25">
      <c r="A6" t="s">
        <v>8409</v>
      </c>
      <c r="B6">
        <f>COUNTIFS(Kickstarter!$D:$D, "&gt;=15000",Kickstarter!$D:$D, "&lt;=19999",Kickstarter!$F:$F, "successful",Kickstarter!$R:$R,"plays")</f>
        <v>12</v>
      </c>
      <c r="C6">
        <f>COUNTIFS(Kickstarter!$D:$D, "&gt;=15000",Kickstarter!$D:$D, "&lt;=19999",Kickstarter!$F:$F, "failed",Kickstarter!$R:$R,"plays")</f>
        <v>12</v>
      </c>
      <c r="D6">
        <f>COUNTIFS(Kickstarter!$D:$D, "&gt;=15000",Kickstarter!$D:$D, "&lt;=19999",Kickstarter!$F:$F, "canceled",Kickstarter!$R:$R,"plays")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25">
      <c r="A7" t="s">
        <v>8410</v>
      </c>
      <c r="B7">
        <f>COUNTIFS(Kickstarter!$D:$D, "&gt;=20000",Kickstarter!$D:$D, "&lt;=24999",Kickstarter!$F:$F, "successful",Kickstarter!$R:$R,"plays")</f>
        <v>9</v>
      </c>
      <c r="C7">
        <f>COUNTIFS(Kickstarter!$D:$D, "&gt;=20000",Kickstarter!$D:$D, "&lt;=24999",Kickstarter!$F:$F, "failed",Kickstarter!$R:$R,"plays")</f>
        <v>11</v>
      </c>
      <c r="D7">
        <f>COUNTIFS(Kickstarter!$D:$D, "&gt;=20000",Kickstarter!$D:$D, "&lt;=24999",Kickstarter!$F:$F, "canceled",Kickstarter!$R:$R,"plays")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25">
      <c r="A8" t="s">
        <v>8411</v>
      </c>
      <c r="B8">
        <f>COUNTIFS(Kickstarter!$D:$D, "&gt;=25000",Kickstarter!$D:$D, "&lt;=29999",Kickstarter!$F:$F, "successful",Kickstarter!$R:$R,"plays")</f>
        <v>1</v>
      </c>
      <c r="C8">
        <f>COUNTIFS(Kickstarter!$D:$D, "&gt;=25000",Kickstarter!$D:$D, "&lt;=29999",Kickstarter!$F:$F, "failed",Kickstarter!$R:$R,"plays")</f>
        <v>4</v>
      </c>
      <c r="D8">
        <f>COUNTIFS(Kickstarter!$D:$D, "&gt;=25000",Kickstarter!$D:$D, "&lt;=29999",Kickstarter!$F:$F, "canceled",Kickstarter!$R:$R,"plays")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25">
      <c r="A9" t="s">
        <v>8412</v>
      </c>
      <c r="B9">
        <f>COUNTIFS(Kickstarter!$D:$D, "&gt;=30000",Kickstarter!$D:$D, "&lt;=34999",Kickstarter!$F:$F, "successful",Kickstarter!$R:$R,"plays")</f>
        <v>3</v>
      </c>
      <c r="C9">
        <f>COUNTIFS(Kickstarter!$D:$D, "&gt;=30000",Kickstarter!$D:$D, "&lt;=34999",Kickstarter!$F:$F, "failed",Kickstarter!$R:$R,"plays")</f>
        <v>8</v>
      </c>
      <c r="D9">
        <f>COUNTIFS(Kickstarter!$D:$D, "&gt;=30000",Kickstarter!$D:$D, "&lt;=34999",Kickstarter!$F:$F, "canceled",Kickstarter!$R:$R,"plays")</f>
        <v>0</v>
      </c>
      <c r="E9">
        <f t="shared" si="3"/>
        <v>11</v>
      </c>
      <c r="F9" s="18">
        <f t="shared" si="0"/>
        <v>0.27</v>
      </c>
      <c r="G9" s="18">
        <f t="shared" si="1"/>
        <v>0.73</v>
      </c>
      <c r="H9" s="18">
        <f t="shared" si="2"/>
        <v>0</v>
      </c>
    </row>
    <row r="10" spans="1:8" x14ac:dyDescent="0.25">
      <c r="A10" t="s">
        <v>8413</v>
      </c>
      <c r="B10">
        <f>COUNTIFS(Kickstarter!$D:$D, "&gt;=35000",Kickstarter!$D:$D, "&lt;=39999",Kickstarter!$F:$F, "successful",Kickstarter!$R:$R,"plays")</f>
        <v>4</v>
      </c>
      <c r="C10">
        <f>COUNTIFS(Kickstarter!$D:$D, "&gt;=35000",Kickstarter!$D:$D, "&lt;=39999",Kickstarter!$F:$F, "failed",Kickstarter!$R:$R,"plays")</f>
        <v>2</v>
      </c>
      <c r="D10">
        <f>COUNTIFS(Kickstarter!$D:$D, "&gt;=35000",Kickstarter!$D:$D, "&lt;=39999",Kickstarter!$F:$F, "canceled",Kickstarter!$R:$R,"plays")</f>
        <v>0</v>
      </c>
      <c r="E10">
        <f t="shared" si="3"/>
        <v>6</v>
      </c>
      <c r="F10" s="18">
        <f t="shared" si="0"/>
        <v>0.67</v>
      </c>
      <c r="G10" s="18">
        <f t="shared" si="1"/>
        <v>0.33</v>
      </c>
      <c r="H10" s="18">
        <f t="shared" si="2"/>
        <v>0</v>
      </c>
    </row>
    <row r="11" spans="1:8" x14ac:dyDescent="0.25">
      <c r="A11" t="s">
        <v>8414</v>
      </c>
      <c r="B11">
        <f>COUNTIFS(Kickstarter!$D:$D, "&gt;=40000",Kickstarter!$D:$D, "&lt;=44999",Kickstarter!$F:$F, "successful",Kickstarter!$R:$R,"plays")</f>
        <v>2</v>
      </c>
      <c r="C11">
        <f>COUNTIFS(Kickstarter!$D:$D, "&gt;=40000",Kickstarter!$D:$D, "&lt;=44999",Kickstarter!$F:$F, "failed",Kickstarter!$R:$R,"plays")</f>
        <v>1</v>
      </c>
      <c r="D11">
        <f>COUNTIFS(Kickstarter!$D:$D, "&gt;=40000",Kickstarter!$D:$D, "&lt;=44999",Kickstarter!$F:$F, "canceled",Kickstarter!$R:$R,"plays")</f>
        <v>0</v>
      </c>
      <c r="E11">
        <f t="shared" si="3"/>
        <v>3</v>
      </c>
      <c r="F11" s="18">
        <f t="shared" si="0"/>
        <v>0.67</v>
      </c>
      <c r="G11" s="18">
        <f t="shared" si="1"/>
        <v>0.33</v>
      </c>
      <c r="H11" s="18">
        <f t="shared" si="2"/>
        <v>0</v>
      </c>
    </row>
    <row r="12" spans="1:8" x14ac:dyDescent="0.25">
      <c r="A12" t="s">
        <v>8415</v>
      </c>
      <c r="B12">
        <f>COUNTIFS(Kickstarter!$D:$D, "&gt;=45000",Kickstarter!$D:$D, "&lt;=49999",Kickstarter!$F:$F, "successful",Kickstarter!$R:$R,"plays")</f>
        <v>0</v>
      </c>
      <c r="C12">
        <f>COUNTIFS(Kickstarter!$D:$D, "&gt;=45000",Kickstarter!$D:$D, "&lt;=49999",Kickstarter!$F:$F, "failed",Kickstarter!$R:$R,"plays")</f>
        <v>1</v>
      </c>
      <c r="D12">
        <f>COUNTIFS(Kickstarter!$D:$D, "&gt;=45000",Kickstarter!$D:$D, "&lt;=49999",Kickstarter!$F:$F, "canceled",Kickstarter!$R:$R,"plays")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  <row r="13" spans="1:8" x14ac:dyDescent="0.25">
      <c r="A13" t="s">
        <v>8416</v>
      </c>
      <c r="B13">
        <f>COUNTIFS(Kickstarter!$D:$D, "&gt;=50000",Kickstarter!$F:$F, "successful",Kickstarter!$R:$R,"plays")</f>
        <v>2</v>
      </c>
      <c r="C13">
        <f>COUNTIFS(Kickstarter!$D:$D, "&gt;=50000",Kickstarter!$F:$F, "failed",Kickstarter!$R:$R,"plays")</f>
        <v>14</v>
      </c>
      <c r="D13">
        <f>COUNTIFS(Kickstarter!$D:$D, "&gt;=50000",Kickstarter!$F:$F, "canceled",Kickstarter!$R:$R,"plays")</f>
        <v>0</v>
      </c>
      <c r="E13">
        <f t="shared" si="3"/>
        <v>16</v>
      </c>
      <c r="F13" s="18">
        <f t="shared" si="0"/>
        <v>0.13</v>
      </c>
      <c r="G13" s="18">
        <f t="shared" si="1"/>
        <v>0.88</v>
      </c>
      <c r="H13" s="18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AE841-3150-43B6-BD68-E43BB10358D7}">
  <dimension ref="A1:F14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F2744-8694-4558-833E-C00F41C4F06B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6FA4-2F9A-436D-8957-5092B5346E68}">
  <dimension ref="A1:F18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425D9-19E9-4520-ADCC-BAB573684EDC}">
  <dimension ref="A1:F6"/>
  <sheetViews>
    <sheetView workbookViewId="0">
      <selection activeCell="E2" sqref="E2:F6"/>
    </sheetView>
  </sheetViews>
  <sheetFormatPr defaultRowHeight="15" x14ac:dyDescent="0.25"/>
  <cols>
    <col min="1" max="1" width="33.5703125" bestFit="1" customWidth="1"/>
    <col min="2" max="2" width="45.7109375" customWidth="1"/>
    <col min="5" max="5" width="17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5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 s="16">
        <f>VLOOKUP(A2, Kickstarter!B:L, 11, FALSE)</f>
        <v>39</v>
      </c>
    </row>
    <row r="3" spans="1:6" ht="45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 s="16">
        <f>VLOOKUP(A3, Kickstarter!B:L, 11, FALSE)</f>
        <v>56</v>
      </c>
    </row>
    <row r="4" spans="1:6" ht="45" x14ac:dyDescent="0.25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 s="16">
        <f>VLOOKUP(A4, Kickstarter!B:L, 11, FALSE)</f>
        <v>78</v>
      </c>
    </row>
    <row r="5" spans="1:6" ht="45" x14ac:dyDescent="0.2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 s="16">
        <f>VLOOKUP(A5, Kickstarter!B:L, 11, FALSE)</f>
        <v>26</v>
      </c>
    </row>
    <row r="6" spans="1:6" ht="60" x14ac:dyDescent="0.2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 s="1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EFCC-45CE-4B9F-95D5-ACC8632B179F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5BBFE-614C-4FA5-ABAA-7190EF264482}">
  <dimension ref="A1:T251"/>
  <sheetViews>
    <sheetView workbookViewId="0">
      <selection activeCell="O2" sqref="O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A3FE5-100C-48BC-AC57-F1B0F4EE07AD}">
  <dimension ref="A1:C14"/>
  <sheetViews>
    <sheetView topLeftCell="A4" workbookViewId="0"/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 Based on Launch Date</vt:lpstr>
      <vt:lpstr>Edinburgh Research</vt:lpstr>
      <vt:lpstr>Successful US Kickstarters</vt:lpstr>
      <vt:lpstr>Failed US Kickstarters</vt:lpstr>
      <vt:lpstr>Descriptive Statistics</vt:lpstr>
      <vt:lpstr>Box and Whisker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Lasitha</cp:lastModifiedBy>
  <dcterms:created xsi:type="dcterms:W3CDTF">2017-04-20T15:17:24Z</dcterms:created>
  <dcterms:modified xsi:type="dcterms:W3CDTF">2021-10-04T03:59:01Z</dcterms:modified>
</cp:coreProperties>
</file>