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sou\Documents\Curso Excel\"/>
    </mc:Choice>
  </mc:AlternateContent>
  <xr:revisionPtr revIDLastSave="0" documentId="13_ncr:1_{4BE8A55A-52BF-4898-985E-ECCB7AC81626}" xr6:coauthVersionLast="47" xr6:coauthVersionMax="47" xr10:uidLastSave="{00000000-0000-0000-0000-000000000000}"/>
  <bookViews>
    <workbookView xWindow="-48" yWindow="-48" windowWidth="23136" windowHeight="12336" tabRatio="282" xr2:uid="{DF4CBE5F-13BC-4992-938E-D759B6B618FA}"/>
  </bookViews>
  <sheets>
    <sheet name="APP" sheetId="1" r:id="rId1"/>
    <sheet name="Planilha2" sheetId="2" state="hidden" r:id="rId2"/>
  </sheets>
  <definedNames>
    <definedName name="aporte">APP!$D$17</definedName>
    <definedName name="patr_acumulado">APP!$D$20</definedName>
    <definedName name="qtd_anos">APP!$D$18</definedName>
    <definedName name="redimento_carteira">APP!$D$12</definedName>
    <definedName name="salario">APP!$D$11</definedName>
    <definedName name="sugestao_investimento">APP!$D$13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37" i="1"/>
  <c r="B15" i="2"/>
  <c r="B16" i="2"/>
  <c r="B17" i="2"/>
  <c r="B18" i="2"/>
  <c r="B19" i="2"/>
  <c r="B20" i="2"/>
  <c r="B9" i="2"/>
  <c r="B10" i="2"/>
  <c r="B11" i="2"/>
  <c r="B12" i="2"/>
  <c r="B13" i="2"/>
  <c r="B14" i="2"/>
  <c r="B4" i="2"/>
  <c r="B5" i="2"/>
  <c r="B6" i="2"/>
  <c r="B7" i="2"/>
  <c r="B8" i="2"/>
  <c r="B3" i="2"/>
  <c r="C34" i="1"/>
  <c r="D20" i="1"/>
  <c r="D21" i="1" s="1"/>
  <c r="D13" i="1"/>
  <c r="C26" i="1"/>
  <c r="D26" i="1" s="1"/>
  <c r="C27" i="1"/>
  <c r="D27" i="1" s="1"/>
  <c r="C28" i="1"/>
  <c r="D28" i="1" s="1"/>
  <c r="C29" i="1"/>
  <c r="D29" i="1" s="1"/>
  <c r="C25" i="1"/>
  <c r="D25" i="1" s="1"/>
  <c r="D37" i="1" l="1"/>
  <c r="D42" i="1"/>
  <c r="D41" i="1"/>
  <c r="D40" i="1"/>
  <c r="D39" i="1"/>
  <c r="D38" i="1"/>
  <c r="D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Luciano Alves de Sousa</author>
  </authors>
  <commentList>
    <comment ref="B2" authorId="0" shapeId="0" xr:uid="{31DBB346-5ED7-4DCC-AF0F-201BF16B86BC}">
      <text>
        <r>
          <rPr>
            <b/>
            <sz val="9"/>
            <color indexed="81"/>
            <rFont val="Segoe UI"/>
            <family val="2"/>
          </rPr>
          <t>Luciano Alves de Sousa:</t>
        </r>
        <r>
          <rPr>
            <sz val="9"/>
            <color indexed="81"/>
            <rFont val="Segoe UI"/>
            <family val="2"/>
          </rPr>
          <t xml:space="preserve">
Chave composta</t>
        </r>
      </text>
    </comment>
  </commentList>
</comments>
</file>

<file path=xl/sharedStrings.xml><?xml version="1.0" encoding="utf-8"?>
<sst xmlns="http://schemas.openxmlformats.org/spreadsheetml/2006/main" count="69" uniqueCount="33">
  <si>
    <t>INVESTIMENTO MENSAL</t>
  </si>
  <si>
    <t>Quanto investir por mês?</t>
  </si>
  <si>
    <t>Por quantos anos?</t>
  </si>
  <si>
    <t>Patrimônio Acumulado?</t>
  </si>
  <si>
    <t>Taxa de Rendimento Mensal?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</si>
  <si>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</si>
  <si>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</si>
  <si>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</si>
  <si>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</si>
  <si>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</si>
  <si>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</si>
  <si>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</si>
  <si>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Rendimento de Carteira</t>
  </si>
  <si>
    <t>Salário</t>
  </si>
  <si>
    <t>CONFIGURAÇÕES</t>
  </si>
  <si>
    <t>Dividendo</t>
  </si>
  <si>
    <t>Conservador</t>
  </si>
  <si>
    <t>VALOR A SER INVESTIDO POR MÊS</t>
  </si>
  <si>
    <t>PERFIL</t>
  </si>
  <si>
    <t>Percentual Sugerido</t>
  </si>
  <si>
    <t>Valores</t>
  </si>
  <si>
    <t>TIPO DE FII</t>
  </si>
  <si>
    <t>PAPEL</t>
  </si>
  <si>
    <t>TIJOLO</t>
  </si>
  <si>
    <t>HÍBRIDOS</t>
  </si>
  <si>
    <t>FOFs</t>
  </si>
  <si>
    <t>HOTELARIAS</t>
  </si>
  <si>
    <t>DESENVOLVIMENTO</t>
  </si>
  <si>
    <t>%</t>
  </si>
  <si>
    <t>Moderado</t>
  </si>
  <si>
    <t>Agressivo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</si>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</sst>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SegoI UI"/>
    </font>
    <font>
      <b/>
      <sz val="12"/>
      <color theme="1"/>
      <name val="SegoI UI"/>
    </font>
    <font>
      <b/>
      <sz val="11"/>
      <color theme="1"/>
      <name val="Aptos Narrow"/>
      <family val="2"/>
      <scheme val="minor"/>
    </font>
    <font>
      <sz val="11"/>
      <color theme="0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0">
    <xf numFmtId="0" fontId="0" fillId="0" borderId="0" xfId="0"/>
    <xf numFmtId="0" fontId="2" fillId="4" borderId="0" xfId="0" applyFont="1" applyFill="1"/>
    <xf numFmtId="0" fontId="4" fillId="2" borderId="1" xfId="3" applyFont="1" applyBorder="1" applyAlignment="1">
      <alignment horizontal="center" vertical="center"/>
    </xf>
    <xf numFmtId="0" fontId="5" fillId="3" borderId="14" xfId="0" applyFont="1" applyFill="1" applyBorder="1" applyAlignment="1">
      <alignment horizontal="left" indent="3"/>
    </xf>
    <xf numFmtId="8" fontId="5" fillId="3" borderId="15" xfId="0" applyNumberFormat="1" applyFont="1" applyFill="1" applyBorder="1"/>
    <xf numFmtId="8" fontId="5" fillId="3" borderId="16" xfId="0" applyNumberFormat="1" applyFont="1" applyFill="1" applyBorder="1"/>
    <xf numFmtId="0" fontId="5" fillId="3" borderId="17" xfId="0" applyFont="1" applyFill="1" applyBorder="1" applyAlignment="1">
      <alignment horizontal="left" indent="3"/>
    </xf>
    <xf numFmtId="8" fontId="5" fillId="3" borderId="18" xfId="0" applyNumberFormat="1" applyFont="1" applyFill="1" applyBorder="1"/>
    <xf numFmtId="8" fontId="5" fillId="3" borderId="19" xfId="0" applyNumberFormat="1" applyFont="1" applyFill="1" applyBorder="1"/>
    <xf numFmtId="0" fontId="5" fillId="3" borderId="20" xfId="0" applyFont="1" applyFill="1" applyBorder="1" applyAlignment="1">
      <alignment horizontal="left" indent="3"/>
    </xf>
    <xf numFmtId="8" fontId="5" fillId="3" borderId="21" xfId="0" applyNumberFormat="1" applyFont="1" applyFill="1" applyBorder="1"/>
    <xf numFmtId="8" fontId="5" fillId="3" borderId="22" xfId="0" applyNumberFormat="1" applyFont="1" applyFill="1" applyBorder="1"/>
    <xf numFmtId="7" fontId="6" fillId="0" borderId="4" xfId="1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0" fontId="6" fillId="0" borderId="7" xfId="2" applyNumberFormat="1" applyFont="1" applyBorder="1" applyAlignment="1">
      <alignment horizontal="center"/>
    </xf>
    <xf numFmtId="8" fontId="6" fillId="3" borderId="7" xfId="0" applyNumberFormat="1" applyFont="1" applyFill="1" applyBorder="1" applyAlignment="1">
      <alignment horizontal="center"/>
    </xf>
    <xf numFmtId="8" fontId="6" fillId="3" borderId="10" xfId="0" applyNumberFormat="1" applyFont="1" applyFill="1" applyBorder="1" applyAlignment="1">
      <alignment horizontal="center"/>
    </xf>
    <xf numFmtId="164" fontId="5" fillId="5" borderId="10" xfId="0" applyNumberFormat="1" applyFont="1" applyFill="1" applyBorder="1" applyAlignment="1">
      <alignment horizontal="left"/>
    </xf>
    <xf numFmtId="0" fontId="3" fillId="2" borderId="11" xfId="3" applyFont="1" applyBorder="1" applyAlignment="1">
      <alignment horizontal="center"/>
    </xf>
    <xf numFmtId="0" fontId="3" fillId="2" borderId="12" xfId="3" applyFont="1" applyBorder="1" applyAlignment="1">
      <alignment horizontal="center"/>
    </xf>
    <xf numFmtId="0" fontId="3" fillId="2" borderId="13" xfId="3" applyFont="1" applyBorder="1" applyAlignment="1">
      <alignment horizontal="center"/>
    </xf>
    <xf numFmtId="0" fontId="5" fillId="5" borderId="2" xfId="0" applyFont="1" applyFill="1" applyBorder="1" applyAlignment="1">
      <alignment horizontal="left" indent="3"/>
    </xf>
    <xf numFmtId="0" fontId="5" fillId="5" borderId="3" xfId="0" applyFont="1" applyFill="1" applyBorder="1" applyAlignment="1">
      <alignment horizontal="left" indent="3"/>
    </xf>
    <xf numFmtId="0" fontId="5" fillId="5" borderId="5" xfId="0" applyFont="1" applyFill="1" applyBorder="1" applyAlignment="1">
      <alignment horizontal="left" indent="3"/>
    </xf>
    <xf numFmtId="0" fontId="5" fillId="5" borderId="6" xfId="0" applyFont="1" applyFill="1" applyBorder="1" applyAlignment="1">
      <alignment horizontal="left" indent="3"/>
    </xf>
    <xf numFmtId="0" fontId="5" fillId="5" borderId="8" xfId="0" applyFont="1" applyFill="1" applyBorder="1" applyAlignment="1">
      <alignment horizontal="left" indent="3"/>
    </xf>
    <xf numFmtId="0" fontId="5" fillId="5" borderId="9" xfId="0" applyFont="1" applyFill="1" applyBorder="1" applyAlignment="1">
      <alignment horizontal="left" indent="3"/>
    </xf>
    <xf numFmtId="0" fontId="6" fillId="3" borderId="5" xfId="0" applyFont="1" applyFill="1" applyBorder="1" applyAlignment="1">
      <alignment horizontal="left" indent="3"/>
    </xf>
    <xf numFmtId="0" fontId="6" fillId="3" borderId="6" xfId="0" applyFont="1" applyFill="1" applyBorder="1" applyAlignment="1">
      <alignment horizontal="left" indent="3"/>
    </xf>
    <xf numFmtId="0" fontId="6" fillId="3" borderId="8" xfId="0" applyFont="1" applyFill="1" applyBorder="1" applyAlignment="1">
      <alignment horizontal="left" indent="3"/>
    </xf>
    <xf numFmtId="0" fontId="6" fillId="3" borderId="9" xfId="0" applyFont="1" applyFill="1" applyBorder="1" applyAlignment="1">
      <alignment horizontal="left" indent="3"/>
    </xf>
    <xf numFmtId="0" fontId="2" fillId="2" borderId="0" xfId="3"/>
    <xf numFmtId="0" fontId="8" fillId="2" borderId="0" xfId="3" applyFont="1"/>
    <xf numFmtId="0" fontId="0" fillId="0" borderId="0" xfId="0" applyAlignment="1">
      <alignment horizontal="center"/>
    </xf>
    <xf numFmtId="0" fontId="0" fillId="5" borderId="0" xfId="0" applyFill="1"/>
    <xf numFmtId="164" fontId="7" fillId="5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/>
    <xf numFmtId="9" fontId="0" fillId="0" borderId="0" xfId="0" applyNumberFormat="1" applyAlignment="1">
      <alignment horizontal="center"/>
    </xf>
    <xf numFmtId="164" fontId="7" fillId="6" borderId="0" xfId="0" applyNumberFormat="1" applyFont="1" applyFill="1"/>
    <xf numFmtId="164" fontId="0" fillId="5" borderId="0" xfId="0" applyNumberFormat="1" applyFill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9" fontId="0" fillId="0" borderId="23" xfId="2" applyFont="1" applyBorder="1" applyAlignment="1">
      <alignment horizontal="center"/>
    </xf>
    <xf numFmtId="9" fontId="0" fillId="0" borderId="0" xfId="2" applyFont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2" fillId="2" borderId="0" xfId="3" applyAlignment="1" applyProtection="1">
      <alignment horizontal="center"/>
      <protection locked="0"/>
    </xf>
    <xf numFmtId="164" fontId="5" fillId="0" borderId="4" xfId="0" applyNumberFormat="1" applyFont="1" applyBorder="1" applyAlignment="1" applyProtection="1">
      <alignment horizontal="left"/>
      <protection locked="0"/>
    </xf>
    <xf numFmtId="10" fontId="5" fillId="0" borderId="7" xfId="0" applyNumberFormat="1" applyFont="1" applyBorder="1" applyAlignment="1" applyProtection="1">
      <alignment horizontal="left"/>
      <protection locked="0"/>
    </xf>
  </cellXfs>
  <cellStyles count="4">
    <cellStyle name="Ênfase1" xfId="3" builtinId="29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cat>
            <c:strRef>
              <c:f>APP!$B$37:$B$42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APP!$C$37:$C$42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2-476A-80B8-022C731A2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68580</xdr:rowOff>
    </xdr:from>
    <xdr:to>
      <xdr:col>4</xdr:col>
      <xdr:colOff>0</xdr:colOff>
      <xdr:row>6</xdr:row>
      <xdr:rowOff>106680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387B934-7067-2982-B4C8-75E9067B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" y="68580"/>
          <a:ext cx="6598920" cy="1135380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</xdr:row>
      <xdr:rowOff>22860</xdr:rowOff>
    </xdr:from>
    <xdr:to>
      <xdr:col>1</xdr:col>
      <xdr:colOff>990600</xdr:colOff>
      <xdr:row>5</xdr:row>
      <xdr:rowOff>106680</xdr:rowOff>
    </xdr:to>
    <xdr:pic>
      <xdr:nvPicPr>
        <xdr:cNvPr id="10" name="Gráfico 9" descr="Gráfico de barras com tendência ascendente com preenchimento sólido">
          <a:extLst>
            <a:ext uri="{FF2B5EF4-FFF2-40B4-BE49-F238E27FC236}">
              <a16:creationId xmlns:a16="http://schemas.microsoft.com/office/drawing/2014/main" id="{F6730F8B-8CE5-13E0-0454-2A2DA1E36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97180" y="205740"/>
          <a:ext cx="815340" cy="815340"/>
        </a:xfrm>
        <a:prstGeom prst="rect">
          <a:avLst/>
        </a:prstGeom>
      </xdr:spPr>
    </xdr:pic>
    <xdr:clientData/>
  </xdr:twoCellAnchor>
  <xdr:twoCellAnchor>
    <xdr:from>
      <xdr:col>1</xdr:col>
      <xdr:colOff>1005840</xdr:colOff>
      <xdr:row>45</xdr:row>
      <xdr:rowOff>125730</xdr:rowOff>
    </xdr:from>
    <xdr:to>
      <xdr:col>3</xdr:col>
      <xdr:colOff>129540</xdr:colOff>
      <xdr:row>60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588E60-0EFE-C788-BB09-142D3AE26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45C7-F863-4113-ADFE-0C91B4E89EC8}">
  <dimension ref="A9:XFC74"/>
  <sheetViews>
    <sheetView showGridLines="0" tabSelected="1" workbookViewId="0">
      <selection activeCell="C33" sqref="C33"/>
    </sheetView>
  </sheetViews>
  <sheetFormatPr defaultColWidth="0" defaultRowHeight="14.4"/>
  <cols>
    <col min="1" max="1" width="1.77734375" customWidth="1"/>
    <col min="2" max="2" width="51.77734375" customWidth="1"/>
    <col min="3" max="3" width="27.6640625" customWidth="1"/>
    <col min="4" max="4" width="17.109375" customWidth="1"/>
    <col min="5" max="5" width="3.44140625" customWidth="1"/>
    <col min="6" max="6" width="21.5546875" hidden="1" customWidth="1"/>
    <col min="7" max="7" width="10.5546875" hidden="1" customWidth="1"/>
    <col min="8" max="8" width="3.77734375" hidden="1" customWidth="1"/>
    <col min="9" max="16383" width="8.88671875" hidden="1"/>
    <col min="16384" max="16384" width="9.6640625" hidden="1" customWidth="1"/>
  </cols>
  <sheetData>
    <row r="9" spans="2:4" ht="15" thickBot="1"/>
    <row r="10" spans="2:4" ht="26.4" thickBot="1">
      <c r="B10" s="18" t="s">
        <v>14</v>
      </c>
      <c r="C10" s="19"/>
      <c r="D10" s="20"/>
    </row>
    <row r="11" spans="2:4" ht="16.2" thickBot="1">
      <c r="B11" s="21" t="s">
        <v>13</v>
      </c>
      <c r="C11" s="22"/>
      <c r="D11" s="48">
        <v>1000</v>
      </c>
    </row>
    <row r="12" spans="2:4" ht="16.2" thickBot="1">
      <c r="B12" s="23" t="s">
        <v>12</v>
      </c>
      <c r="C12" s="24"/>
      <c r="D12" s="49">
        <v>6.0000000000000001E-3</v>
      </c>
    </row>
    <row r="13" spans="2:4" ht="16.2" thickBot="1">
      <c r="B13" s="25" t="s">
        <v>32</v>
      </c>
      <c r="C13" s="26"/>
      <c r="D13" s="17">
        <f>D11*30%</f>
        <v>300</v>
      </c>
    </row>
    <row r="15" spans="2:4" ht="15" thickBot="1"/>
    <row r="16" spans="2:4" ht="26.4" thickBot="1">
      <c r="B16" s="18" t="s">
        <v>0</v>
      </c>
      <c r="C16" s="19"/>
      <c r="D16" s="20"/>
    </row>
    <row r="17" spans="1:4" ht="16.2" thickBot="1">
      <c r="B17" s="21" t="s">
        <v>1</v>
      </c>
      <c r="C17" s="22"/>
      <c r="D17" s="12">
        <v>200</v>
      </c>
    </row>
    <row r="18" spans="1:4" ht="16.2" thickBot="1">
      <c r="B18" s="23" t="s">
        <v>2</v>
      </c>
      <c r="C18" s="24"/>
      <c r="D18" s="13">
        <v>10</v>
      </c>
    </row>
    <row r="19" spans="1:4" ht="16.2" thickBot="1">
      <c r="B19" s="23" t="s">
        <v>4</v>
      </c>
      <c r="C19" s="24"/>
      <c r="D19" s="14">
        <v>1.0789999999999999E-2</v>
      </c>
    </row>
    <row r="20" spans="1:4" ht="16.2" thickBot="1">
      <c r="B20" s="27" t="s">
        <v>3</v>
      </c>
      <c r="C20" s="28"/>
      <c r="D20" s="15">
        <f>FV(taxa_mensal,qtd_anos*12,aporte*-1)</f>
        <v>48656.842506034438</v>
      </c>
    </row>
    <row r="21" spans="1:4" ht="16.2" thickBot="1">
      <c r="B21" s="29" t="s">
        <v>5</v>
      </c>
      <c r="C21" s="30"/>
      <c r="D21" s="16">
        <f>patr_acumulado*redimento_carteira</f>
        <v>291.94105503620665</v>
      </c>
    </row>
    <row r="23" spans="1:4" ht="15" thickBot="1"/>
    <row r="24" spans="1:4" ht="26.4" thickBot="1">
      <c r="B24" s="18" t="s">
        <v>11</v>
      </c>
      <c r="C24" s="19"/>
      <c r="D24" s="2" t="s">
        <v>15</v>
      </c>
    </row>
    <row r="25" spans="1:4" ht="16.2" thickBot="1">
      <c r="A25" s="1">
        <v>2</v>
      </c>
      <c r="B25" s="3" t="s">
        <v>6</v>
      </c>
      <c r="C25" s="4">
        <f>FV($D$19,$A25*12,$D$17*-1)</f>
        <v>5445.5254595290435</v>
      </c>
      <c r="D25" s="5">
        <f>C25*redimento_carteira</f>
        <v>32.673152757174265</v>
      </c>
    </row>
    <row r="26" spans="1:4" ht="16.2" thickBot="1">
      <c r="A26" s="1">
        <v>5</v>
      </c>
      <c r="B26" s="6" t="s">
        <v>7</v>
      </c>
      <c r="C26" s="7">
        <f>FV($D$19,$A26*12,$D$17*-1)</f>
        <v>16755.382799697527</v>
      </c>
      <c r="D26" s="8">
        <f>C26*redimento_carteira</f>
        <v>100.53229679818516</v>
      </c>
    </row>
    <row r="27" spans="1:4" ht="16.2" thickBot="1">
      <c r="A27" s="1">
        <v>10</v>
      </c>
      <c r="B27" s="6" t="s">
        <v>8</v>
      </c>
      <c r="C27" s="7">
        <f>FV($D$19,$A27*12,$D$17*-1)</f>
        <v>48656.842506034438</v>
      </c>
      <c r="D27" s="8">
        <f>C27*redimento_carteira</f>
        <v>291.94105503620665</v>
      </c>
    </row>
    <row r="28" spans="1:4" ht="16.2" thickBot="1">
      <c r="A28" s="1">
        <v>20</v>
      </c>
      <c r="B28" s="6" t="s">
        <v>9</v>
      </c>
      <c r="C28" s="7">
        <f>FV($D$19,$A28*12,$D$17*-1)</f>
        <v>225039.68001941612</v>
      </c>
      <c r="D28" s="8">
        <f>C28*redimento_carteira</f>
        <v>1350.2380801164968</v>
      </c>
    </row>
    <row r="29" spans="1:4" ht="16.2" thickBot="1">
      <c r="A29" s="1">
        <v>30</v>
      </c>
      <c r="B29" s="9" t="s">
        <v>10</v>
      </c>
      <c r="C29" s="10">
        <f>FV($D$19,$A29*12,$D$17*-1)</f>
        <v>864433.93100094295</v>
      </c>
      <c r="D29" s="11">
        <f>C29*redimento_carteira</f>
        <v>5186.6035860056581</v>
      </c>
    </row>
    <row r="33" spans="2:4" ht="16.8">
      <c r="B33" s="32" t="s">
        <v>18</v>
      </c>
      <c r="C33" s="47" t="s">
        <v>16</v>
      </c>
      <c r="D33" s="31"/>
    </row>
    <row r="34" spans="2:4">
      <c r="B34" s="34" t="s">
        <v>17</v>
      </c>
      <c r="C34" s="35">
        <f>aporte</f>
        <v>200</v>
      </c>
      <c r="D34" s="34"/>
    </row>
    <row r="36" spans="2:4">
      <c r="B36" s="36" t="s">
        <v>21</v>
      </c>
      <c r="C36" s="36" t="s">
        <v>19</v>
      </c>
      <c r="D36" s="36" t="s">
        <v>20</v>
      </c>
    </row>
    <row r="37" spans="2:4">
      <c r="B37" s="33" t="s">
        <v>22</v>
      </c>
      <c r="C37" s="38">
        <f>VLOOKUP($C$33&amp;"-"&amp;B37,Planilha2!$B:$E,4,FALSE)</f>
        <v>0.3</v>
      </c>
      <c r="D37" s="40">
        <f>C37*$C$34</f>
        <v>60</v>
      </c>
    </row>
    <row r="38" spans="2:4">
      <c r="B38" s="33" t="s">
        <v>23</v>
      </c>
      <c r="C38" s="38">
        <f>VLOOKUP($C$33&amp;"-"&amp;B38,Planilha2!$B:$E,4,FALSE)</f>
        <v>0.5</v>
      </c>
      <c r="D38" s="40">
        <f t="shared" ref="D38:D42" si="0">C38*$C$34</f>
        <v>100</v>
      </c>
    </row>
    <row r="39" spans="2:4">
      <c r="B39" s="33" t="s">
        <v>24</v>
      </c>
      <c r="C39" s="38">
        <f>VLOOKUP($C$33&amp;"-"&amp;B39,Planilha2!$B:$E,4,FALSE)</f>
        <v>0.1</v>
      </c>
      <c r="D39" s="40">
        <f t="shared" si="0"/>
        <v>20</v>
      </c>
    </row>
    <row r="40" spans="2:4">
      <c r="B40" s="33" t="s">
        <v>25</v>
      </c>
      <c r="C40" s="38">
        <f>VLOOKUP($C$33&amp;"-"&amp;B40,Planilha2!$B:$E,4,FALSE)</f>
        <v>0.1</v>
      </c>
      <c r="D40" s="40">
        <f t="shared" si="0"/>
        <v>20</v>
      </c>
    </row>
    <row r="41" spans="2:4">
      <c r="B41" s="33" t="s">
        <v>27</v>
      </c>
      <c r="C41" s="38">
        <f>VLOOKUP($C$33&amp;"-"&amp;B41,Planilha2!$B:$E,4,FALSE)</f>
        <v>0</v>
      </c>
      <c r="D41" s="40">
        <f t="shared" si="0"/>
        <v>0</v>
      </c>
    </row>
    <row r="42" spans="2:4">
      <c r="B42" s="33" t="s">
        <v>26</v>
      </c>
      <c r="C42" s="38">
        <f>VLOOKUP($C$33&amp;"-"&amp;B42,Planilha2!$B:$E,4,FALSE)</f>
        <v>0</v>
      </c>
      <c r="D42" s="40">
        <f t="shared" si="0"/>
        <v>0</v>
      </c>
    </row>
    <row r="43" spans="2:4">
      <c r="B43" s="37"/>
      <c r="C43" s="37"/>
      <c r="D43" s="39">
        <f>SUM(D37:D42)</f>
        <v>200</v>
      </c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</sheetData>
  <sheetProtection algorithmName="SHA-512" hashValue="L+t0FY2wI1TOYV6UEOKm64Y7Pq+IRxclntindl+0p/TcYEjI/3peSjwfBhgHlfLq5BXnnkzh+b2eKNTL/4ac1g==" saltValue="b/6G0GL1kjGxlZX/ptyB4g==" spinCount="100000" sheet="1" objects="1" scenarios="1"/>
  <mergeCells count="11">
    <mergeCell ref="B10:D10"/>
    <mergeCell ref="B16:D16"/>
    <mergeCell ref="B24:C24"/>
    <mergeCell ref="B11:C11"/>
    <mergeCell ref="B12:C12"/>
    <mergeCell ref="B13:C1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3" xr:uid="{B55B5B30-D6F8-4FEC-8FBF-9310D1A6B25B}">
      <formula1>"Conservador, 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E43B-B686-49C1-886F-D7C9173C2D15}">
  <dimension ref="B2:E20"/>
  <sheetViews>
    <sheetView workbookViewId="0">
      <selection activeCell="I14" sqref="I14"/>
    </sheetView>
  </sheetViews>
  <sheetFormatPr defaultRowHeight="14.4"/>
  <cols>
    <col min="2" max="2" width="32.109375" customWidth="1"/>
    <col min="3" max="3" width="14.6640625" customWidth="1"/>
    <col min="4" max="4" width="18.21875" customWidth="1"/>
  </cols>
  <sheetData>
    <row r="2" spans="2:5">
      <c r="B2" s="45" t="s">
        <v>31</v>
      </c>
      <c r="C2" s="46" t="s">
        <v>18</v>
      </c>
      <c r="D2" s="46" t="s">
        <v>21</v>
      </c>
      <c r="E2" s="46" t="s">
        <v>28</v>
      </c>
    </row>
    <row r="3" spans="2:5">
      <c r="B3" t="str">
        <f>C3&amp;"-"&amp;D3</f>
        <v>Conservador-PAPEL</v>
      </c>
      <c r="C3" t="s">
        <v>16</v>
      </c>
      <c r="D3" s="33" t="s">
        <v>22</v>
      </c>
      <c r="E3" s="38">
        <v>0.3</v>
      </c>
    </row>
    <row r="4" spans="2:5">
      <c r="B4" t="str">
        <f t="shared" ref="B4:B20" si="0">C4&amp;"-"&amp;D4</f>
        <v>Conservador-TIJOLO</v>
      </c>
      <c r="C4" t="s">
        <v>16</v>
      </c>
      <c r="D4" s="33" t="s">
        <v>23</v>
      </c>
      <c r="E4" s="38">
        <v>0.5</v>
      </c>
    </row>
    <row r="5" spans="2:5">
      <c r="B5" t="str">
        <f t="shared" si="0"/>
        <v>Conservador-HÍBRIDOS</v>
      </c>
      <c r="C5" t="s">
        <v>16</v>
      </c>
      <c r="D5" s="33" t="s">
        <v>24</v>
      </c>
      <c r="E5" s="38">
        <v>0.1</v>
      </c>
    </row>
    <row r="6" spans="2:5">
      <c r="B6" t="str">
        <f t="shared" si="0"/>
        <v>Conservador-FOFs</v>
      </c>
      <c r="C6" t="s">
        <v>16</v>
      </c>
      <c r="D6" s="33" t="s">
        <v>25</v>
      </c>
      <c r="E6" s="38">
        <v>0.1</v>
      </c>
    </row>
    <row r="7" spans="2:5">
      <c r="B7" t="str">
        <f t="shared" si="0"/>
        <v>Conservador-DESENVOLVIMENTO</v>
      </c>
      <c r="C7" t="s">
        <v>16</v>
      </c>
      <c r="D7" s="33" t="s">
        <v>27</v>
      </c>
      <c r="E7" s="38">
        <v>0</v>
      </c>
    </row>
    <row r="8" spans="2:5" ht="15" thickBot="1">
      <c r="B8" t="str">
        <f t="shared" si="0"/>
        <v>Conservador-HOTELARIAS</v>
      </c>
      <c r="C8" t="s">
        <v>16</v>
      </c>
      <c r="D8" s="33" t="s">
        <v>26</v>
      </c>
      <c r="E8" s="38">
        <v>0</v>
      </c>
    </row>
    <row r="9" spans="2:5" ht="15" thickTop="1">
      <c r="B9" s="41" t="str">
        <f t="shared" si="0"/>
        <v>Moderado-PAPEL</v>
      </c>
      <c r="C9" s="41" t="s">
        <v>29</v>
      </c>
      <c r="D9" s="42" t="s">
        <v>22</v>
      </c>
      <c r="E9" s="43">
        <v>0.32</v>
      </c>
    </row>
    <row r="10" spans="2:5">
      <c r="B10" t="str">
        <f t="shared" si="0"/>
        <v>Moderado-TIJOLO</v>
      </c>
      <c r="C10" t="s">
        <v>29</v>
      </c>
      <c r="D10" s="33" t="s">
        <v>23</v>
      </c>
      <c r="E10" s="44">
        <v>0.35</v>
      </c>
    </row>
    <row r="11" spans="2:5">
      <c r="B11" t="str">
        <f t="shared" si="0"/>
        <v>Moderado-HÍBRIDOS</v>
      </c>
      <c r="C11" t="s">
        <v>29</v>
      </c>
      <c r="D11" s="33" t="s">
        <v>24</v>
      </c>
      <c r="E11" s="44">
        <v>0.08</v>
      </c>
    </row>
    <row r="12" spans="2:5">
      <c r="B12" t="str">
        <f t="shared" si="0"/>
        <v>Moderado-FOFs</v>
      </c>
      <c r="C12" t="s">
        <v>29</v>
      </c>
      <c r="D12" s="33" t="s">
        <v>25</v>
      </c>
      <c r="E12" s="44">
        <v>0.05</v>
      </c>
    </row>
    <row r="13" spans="2:5">
      <c r="B13" t="str">
        <f t="shared" si="0"/>
        <v>Moderado-DESENVOLVIMENTO</v>
      </c>
      <c r="C13" t="s">
        <v>29</v>
      </c>
      <c r="D13" s="33" t="s">
        <v>27</v>
      </c>
      <c r="E13" s="44">
        <v>0.1</v>
      </c>
    </row>
    <row r="14" spans="2:5" ht="15" thickBot="1">
      <c r="B14" t="str">
        <f t="shared" si="0"/>
        <v>Moderado-HOTELARIAS</v>
      </c>
      <c r="C14" t="s">
        <v>29</v>
      </c>
      <c r="D14" s="33" t="s">
        <v>26</v>
      </c>
      <c r="E14" s="44">
        <v>0.1</v>
      </c>
    </row>
    <row r="15" spans="2:5" ht="15" thickTop="1">
      <c r="B15" s="41" t="str">
        <f t="shared" si="0"/>
        <v>Agressivo-PAPEL</v>
      </c>
      <c r="C15" s="41" t="s">
        <v>30</v>
      </c>
      <c r="D15" s="42" t="s">
        <v>22</v>
      </c>
      <c r="E15" s="43">
        <v>0.5</v>
      </c>
    </row>
    <row r="16" spans="2:5">
      <c r="B16" t="str">
        <f t="shared" si="0"/>
        <v>Agressivo-TIJOLO</v>
      </c>
      <c r="C16" t="s">
        <v>30</v>
      </c>
      <c r="D16" s="33" t="s">
        <v>23</v>
      </c>
      <c r="E16" s="44">
        <v>0.1</v>
      </c>
    </row>
    <row r="17" spans="2:5">
      <c r="B17" t="str">
        <f t="shared" si="0"/>
        <v>Agressivo-HÍBRIDOS</v>
      </c>
      <c r="C17" t="s">
        <v>30</v>
      </c>
      <c r="D17" s="33" t="s">
        <v>24</v>
      </c>
      <c r="E17" s="44">
        <v>0.05</v>
      </c>
    </row>
    <row r="18" spans="2:5">
      <c r="B18" t="str">
        <f t="shared" si="0"/>
        <v>Agressivo-FOFs</v>
      </c>
      <c r="C18" t="s">
        <v>30</v>
      </c>
      <c r="D18" s="33" t="s">
        <v>25</v>
      </c>
      <c r="E18" s="44">
        <v>0.05</v>
      </c>
    </row>
    <row r="19" spans="2:5">
      <c r="B19" t="str">
        <f t="shared" si="0"/>
        <v>Agressivo-DESENVOLVIMENTO</v>
      </c>
      <c r="C19" t="s">
        <v>30</v>
      </c>
      <c r="D19" s="33" t="s">
        <v>27</v>
      </c>
      <c r="E19" s="44">
        <v>0.2</v>
      </c>
    </row>
    <row r="20" spans="2:5">
      <c r="B20" t="str">
        <f t="shared" si="0"/>
        <v>Agressivo-HOTELARIAS</v>
      </c>
      <c r="C20" t="s">
        <v>30</v>
      </c>
      <c r="D20" s="33" t="s">
        <v>26</v>
      </c>
      <c r="E20" s="44">
        <v>0.1</v>
      </c>
    </row>
  </sheetData>
  <sheetProtection algorithmName="SHA-512" hashValue="NL/YluzVNUv7xuUJjpF4pM2cxJkC5zrR5HtEYm+ypZP3Dx08lcs5fA+7Iuv2Dngb9bhtrNFQ32h8MiNGpCrJPQ==" saltValue="yDgAK/gXb0fOcGa6PDsHNA==" spinCount="100000" sheet="1" objects="1" scenarios="1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patr_acumulado</vt:lpstr>
      <vt:lpstr>qtd_anos</vt:lpstr>
      <vt:lpstr>redimento_carteira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Alves de Sousa</dc:creator>
  <cp:lastModifiedBy>Luciano Alves de Sousa</cp:lastModifiedBy>
  <dcterms:created xsi:type="dcterms:W3CDTF">2025-05-18T22:08:30Z</dcterms:created>
  <dcterms:modified xsi:type="dcterms:W3CDTF">2025-05-20T17:25:24Z</dcterms:modified>
</cp:coreProperties>
</file>