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7ee786cf1f71d7/Skrivebord/BEIT-22 IT ^0 økonomi/Cases/Case 1/"/>
    </mc:Choice>
  </mc:AlternateContent>
  <xr:revisionPtr revIDLastSave="3" documentId="8_{E90406F0-D2D1-4176-9D95-D5B6017B42D8}" xr6:coauthVersionLast="47" xr6:coauthVersionMax="47" xr10:uidLastSave="{40405E3C-04B2-403D-86E7-A28F39B8682B}"/>
  <bookViews>
    <workbookView xWindow="-108" yWindow="-108" windowWidth="23256" windowHeight="12456" activeTab="1" xr2:uid="{FC30FDE8-F4A7-CC4D-BD4C-49BE0D8A3722}"/>
  </bookViews>
  <sheets>
    <sheet name="Virksomhed" sheetId="2" r:id="rId1"/>
    <sheet name="Beregning" sheetId="1" r:id="rId2"/>
    <sheet name="Overblik" sheetId="3" r:id="rId3"/>
    <sheet name="Ambassadørpakk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1" l="1"/>
  <c r="M42" i="1"/>
  <c r="N42" i="1"/>
  <c r="O42" i="1"/>
  <c r="P42" i="1"/>
  <c r="Q42" i="1"/>
  <c r="R42" i="1"/>
  <c r="S42" i="1"/>
  <c r="T42" i="1"/>
  <c r="U42" i="1"/>
  <c r="V42" i="1"/>
  <c r="K42" i="1"/>
  <c r="L41" i="1"/>
  <c r="M41" i="1"/>
  <c r="N41" i="1"/>
  <c r="O41" i="1"/>
  <c r="P41" i="1"/>
  <c r="Q41" i="1"/>
  <c r="R41" i="1"/>
  <c r="S41" i="1"/>
  <c r="T41" i="1"/>
  <c r="U41" i="1"/>
  <c r="V41" i="1"/>
  <c r="K41" i="1"/>
  <c r="L40" i="1"/>
  <c r="M40" i="1"/>
  <c r="N40" i="1"/>
  <c r="O40" i="1"/>
  <c r="P40" i="1"/>
  <c r="Q40" i="1"/>
  <c r="R40" i="1"/>
  <c r="S40" i="1"/>
  <c r="T40" i="1"/>
  <c r="U40" i="1"/>
  <c r="V40" i="1"/>
  <c r="K40" i="1"/>
  <c r="V31" i="1"/>
  <c r="V39" i="1"/>
  <c r="Q39" i="1"/>
  <c r="L31" i="1"/>
  <c r="M31" i="1"/>
  <c r="N31" i="1"/>
  <c r="O31" i="1"/>
  <c r="P31" i="1"/>
  <c r="Q31" i="1"/>
  <c r="R31" i="1"/>
  <c r="S31" i="1"/>
  <c r="T31" i="1"/>
  <c r="U31" i="1"/>
  <c r="K31" i="1"/>
  <c r="L26" i="1"/>
  <c r="M26" i="1"/>
  <c r="N26" i="1"/>
  <c r="O26" i="1"/>
  <c r="P26" i="1"/>
  <c r="Q26" i="1"/>
  <c r="R26" i="1"/>
  <c r="S26" i="1"/>
  <c r="T26" i="1"/>
  <c r="U26" i="1"/>
  <c r="V26" i="1"/>
  <c r="K26" i="1"/>
  <c r="H38" i="1"/>
  <c r="H12" i="1"/>
  <c r="L6" i="1"/>
  <c r="M6" i="1"/>
  <c r="N6" i="1"/>
  <c r="O6" i="1"/>
  <c r="P6" i="1"/>
  <c r="Q6" i="1"/>
  <c r="R6" i="1"/>
  <c r="S6" i="1"/>
  <c r="T6" i="1"/>
  <c r="U6" i="1"/>
  <c r="V6" i="1"/>
  <c r="K6" i="1"/>
  <c r="L4" i="1"/>
  <c r="M4" i="1"/>
  <c r="N4" i="1"/>
  <c r="O4" i="1"/>
  <c r="P4" i="1"/>
  <c r="Q4" i="1"/>
  <c r="R4" i="1"/>
  <c r="S4" i="1"/>
  <c r="T4" i="1"/>
  <c r="U4" i="1"/>
  <c r="V4" i="1"/>
  <c r="K4" i="1"/>
  <c r="J2" i="1"/>
  <c r="J3" i="1"/>
  <c r="J5" i="1"/>
  <c r="J7" i="1"/>
  <c r="J8" i="1"/>
  <c r="J9" i="1"/>
  <c r="J10" i="1"/>
  <c r="H10" i="1" s="1"/>
  <c r="J11" i="1"/>
  <c r="J12" i="1"/>
  <c r="J13" i="1"/>
  <c r="H13" i="1" s="1"/>
  <c r="J14" i="1"/>
  <c r="J15" i="1"/>
  <c r="H15" i="1" s="1"/>
  <c r="J16" i="1"/>
  <c r="J17" i="1"/>
  <c r="J18" i="1"/>
  <c r="J19" i="1"/>
  <c r="J20" i="1"/>
  <c r="J21" i="1"/>
  <c r="H21" i="1" s="1"/>
  <c r="J22" i="1"/>
  <c r="H22" i="1" s="1"/>
  <c r="J23" i="1"/>
  <c r="H23" i="1" s="1"/>
  <c r="J24" i="1"/>
  <c r="J25" i="1"/>
  <c r="J27" i="1"/>
  <c r="J28" i="1"/>
  <c r="J29" i="1"/>
  <c r="J30" i="1"/>
  <c r="J32" i="1"/>
  <c r="H32" i="1" s="1"/>
  <c r="J33" i="1"/>
  <c r="H33" i="1" s="1"/>
  <c r="J34" i="1"/>
  <c r="H34" i="1" s="1"/>
  <c r="J35" i="1"/>
  <c r="H35" i="1" s="1"/>
  <c r="J36" i="1"/>
  <c r="H36" i="1" s="1"/>
  <c r="J37" i="1"/>
  <c r="H37" i="1" s="1"/>
  <c r="J39" i="1"/>
  <c r="J38" i="1"/>
  <c r="D37" i="1"/>
  <c r="F37" i="1" s="1"/>
  <c r="D36" i="1"/>
  <c r="F36" i="1" s="1"/>
  <c r="F4" i="1"/>
  <c r="F5" i="1"/>
  <c r="H5" i="1" s="1"/>
  <c r="F6" i="1"/>
  <c r="F7" i="1"/>
  <c r="H7" i="1" s="1"/>
  <c r="F8" i="1"/>
  <c r="H8" i="1" s="1"/>
  <c r="F9" i="1"/>
  <c r="H9" i="1" s="1"/>
  <c r="F11" i="1"/>
  <c r="H11" i="1" s="1"/>
  <c r="F12" i="1"/>
  <c r="F13" i="1"/>
  <c r="F14" i="1"/>
  <c r="H14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F22" i="1"/>
  <c r="F29" i="1"/>
  <c r="F30" i="1"/>
  <c r="F31" i="1"/>
  <c r="F32" i="1"/>
  <c r="F33" i="1"/>
  <c r="F34" i="1"/>
  <c r="F35" i="1"/>
  <c r="F39" i="1"/>
  <c r="F41" i="1"/>
  <c r="F42" i="1"/>
  <c r="F24" i="1"/>
  <c r="F25" i="1"/>
  <c r="F27" i="1"/>
  <c r="F28" i="1"/>
  <c r="F23" i="1"/>
  <c r="F2" i="1"/>
  <c r="H4" i="1" l="1"/>
  <c r="J31" i="1"/>
  <c r="H31" i="1" s="1"/>
  <c r="H30" i="1"/>
  <c r="J6" i="1"/>
  <c r="H6" i="1" s="1"/>
  <c r="J42" i="1"/>
  <c r="H42" i="1" s="1"/>
  <c r="J4" i="1"/>
  <c r="H27" i="1"/>
  <c r="J26" i="1"/>
  <c r="H26" i="1" s="1"/>
  <c r="J41" i="1"/>
  <c r="H41" i="1" s="1"/>
  <c r="H29" i="1"/>
  <c r="H28" i="1"/>
  <c r="H2" i="1"/>
  <c r="H25" i="1"/>
  <c r="J40" i="1"/>
  <c r="H40" i="1" s="1"/>
  <c r="H39" i="1"/>
  <c r="H24" i="1"/>
  <c r="F3" i="1" l="1"/>
  <c r="H3" i="1" s="1"/>
  <c r="G2" i="2" s="1"/>
  <c r="L2" i="2" l="1"/>
  <c r="N2" i="2" s="1"/>
  <c r="J2" i="2"/>
  <c r="I2" i="2"/>
  <c r="K2" i="2"/>
  <c r="M2" i="2" s="1"/>
</calcChain>
</file>

<file path=xl/sharedStrings.xml><?xml version="1.0" encoding="utf-8"?>
<sst xmlns="http://schemas.openxmlformats.org/spreadsheetml/2006/main" count="313" uniqueCount="128">
  <si>
    <t>Kunde</t>
  </si>
  <si>
    <t>År</t>
  </si>
  <si>
    <t>Antal medarbejdere</t>
  </si>
  <si>
    <t>Usikkerhed</t>
  </si>
  <si>
    <t>unikt id</t>
  </si>
  <si>
    <t>kontor id</t>
  </si>
  <si>
    <t>Total CO2 udledning</t>
  </si>
  <si>
    <t>Projekt Pris. kr / kg / CO2</t>
  </si>
  <si>
    <t>Pris</t>
  </si>
  <si>
    <t>Pris dobbel</t>
  </si>
  <si>
    <t>Pris / medarbejder</t>
  </si>
  <si>
    <t>Pris dobbel / medarbejder</t>
  </si>
  <si>
    <t>Pris / medarbejder / måned</t>
  </si>
  <si>
    <t>Pris dobbel / medarbejder / måned</t>
  </si>
  <si>
    <t>KEA Case Kunde Eksempel</t>
  </si>
  <si>
    <t>uIkNOXMXTLHEHVwK43xK</t>
  </si>
  <si>
    <t>SrWwM9CoMcjGUuByIEgn</t>
  </si>
  <si>
    <t>Titel</t>
  </si>
  <si>
    <t>Kategori</t>
  </si>
  <si>
    <t>Kategori faktor</t>
  </si>
  <si>
    <t>Scope faktor</t>
  </si>
  <si>
    <t>Faktor</t>
  </si>
  <si>
    <t>Udledning faktor</t>
  </si>
  <si>
    <t>Enhed</t>
  </si>
  <si>
    <t>Udledning</t>
  </si>
  <si>
    <t>Total enheder for året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</si>
  <si>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</si>
  <si>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</si>
  <si>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</si>
  <si>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</si>
  <si>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</si>
  <si>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</si>
  <si>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</si>
  <si>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</si>
  <si>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</si>
  <si>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</si>
  <si>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</si>
  <si>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December</t>
  </si>
  <si>
    <t>Strømforbrug</t>
  </si>
  <si>
    <t>Bygningsdrift</t>
  </si>
  <si>
    <t>kWh</t>
  </si>
  <si>
    <t>kg CO2e</t>
  </si>
  <si>
    <t>Varmeforbrug</t>
  </si>
  <si>
    <t>Stole</t>
  </si>
  <si>
    <t>Indkøb</t>
  </si>
  <si>
    <t>enhed</t>
  </si>
  <si>
    <t>Computer</t>
  </si>
  <si>
    <t>Elektronisk tilbehør</t>
  </si>
  <si>
    <t>Borde</t>
  </si>
  <si>
    <t>Telefoner</t>
  </si>
  <si>
    <t>Printere</t>
  </si>
  <si>
    <t>Opslagstavle</t>
  </si>
  <si>
    <t>Højbord</t>
  </si>
  <si>
    <t>Frokostbord</t>
  </si>
  <si>
    <t>Højtaler, brugt</t>
  </si>
  <si>
    <t>Mikrofon, brugt</t>
  </si>
  <si>
    <t>Gulvtæppe</t>
  </si>
  <si>
    <t>Kabinetter</t>
  </si>
  <si>
    <t>Reol</t>
  </si>
  <si>
    <t>Lænestol</t>
  </si>
  <si>
    <t>Garderobeskab</t>
  </si>
  <si>
    <t>Rullebord</t>
  </si>
  <si>
    <t>Lærred, brugt</t>
  </si>
  <si>
    <t>Aircondition, brugt</t>
  </si>
  <si>
    <t>Stålstel</t>
  </si>
  <si>
    <t>Aukustikpaneler</t>
  </si>
  <si>
    <t>Projektor, brugt</t>
  </si>
  <si>
    <t>Diverse, Ikea og andet</t>
  </si>
  <si>
    <t>kr</t>
  </si>
  <si>
    <t>Kurvesofa</t>
  </si>
  <si>
    <t>Kamera</t>
  </si>
  <si>
    <t>Bil</t>
  </si>
  <si>
    <t>Transport</t>
  </si>
  <si>
    <t>km</t>
  </si>
  <si>
    <t>Tog</t>
  </si>
  <si>
    <t>Længere ture (bil/tog)</t>
  </si>
  <si>
    <t>Hotel</t>
  </si>
  <si>
    <t>Overnatninger</t>
  </si>
  <si>
    <t>overnatninger</t>
  </si>
  <si>
    <t>Frokostordning</t>
  </si>
  <si>
    <t>Mad og drikkevarer</t>
  </si>
  <si>
    <t>personer</t>
  </si>
  <si>
    <t>Kaffe</t>
  </si>
  <si>
    <t>kg tør kaffe</t>
  </si>
  <si>
    <t>Mælk</t>
  </si>
  <si>
    <t>liter</t>
  </si>
  <si>
    <t>Artikler - uden lyd</t>
  </si>
  <si>
    <t>Hjemmeside</t>
  </si>
  <si>
    <t>kliks</t>
  </si>
  <si>
    <t>Artikler - lyd</t>
  </si>
  <si>
    <t>Julegaver</t>
  </si>
  <si>
    <t>Medarbejdergoder</t>
  </si>
  <si>
    <t>gaver</t>
  </si>
  <si>
    <t>Firmafester</t>
  </si>
  <si>
    <t>Blomster</t>
  </si>
  <si>
    <t>buketter</t>
  </si>
  <si>
    <t>Flyrejse</t>
  </si>
  <si>
    <t>Flyrejser</t>
  </si>
  <si>
    <t>rejser</t>
  </si>
  <si>
    <t>Ambassadørpakke og merch</t>
  </si>
  <si>
    <t>Produktion</t>
  </si>
  <si>
    <t>ambassadørpakke</t>
  </si>
  <si>
    <t>Samlet</t>
  </si>
  <si>
    <t>start</t>
  </si>
  <si>
    <t>delta</t>
  </si>
  <si>
    <t>end</t>
  </si>
  <si>
    <t>Ambassadør pakker og merch</t>
  </si>
  <si>
    <t>Coffee</t>
  </si>
  <si>
    <t>Milk</t>
  </si>
  <si>
    <t>Indhold</t>
  </si>
  <si>
    <t>co2</t>
  </si>
  <si>
    <t>4 plakater</t>
  </si>
  <si>
    <t>brev</t>
  </si>
  <si>
    <t>0.009</t>
  </si>
  <si>
    <t>stickers</t>
  </si>
  <si>
    <t>pin</t>
  </si>
  <si>
    <t>transport</t>
  </si>
  <si>
    <t>0.022</t>
  </si>
  <si>
    <t>bøger</t>
  </si>
  <si>
    <t>muleposer</t>
  </si>
  <si>
    <t>total</t>
  </si>
  <si>
    <t xml:space="preserve"> addded loadfactor ekstra: 20 procent bliver sendt tilbage</t>
  </si>
  <si>
    <t>Transport gns længde</t>
  </si>
  <si>
    <t>kg co2e / km</t>
  </si>
  <si>
    <t>længde</t>
  </si>
  <si>
    <t>loadfactor</t>
  </si>
  <si>
    <t>0.001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</si>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</sst>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0" xfId="0" applyFont="1" applyAlignment="1">
      <alignment wrapText="1"/>
    </xf>
    <xf numFmtId="2" fontId="2" fillId="0" borderId="0" xfId="0" applyNumberFormat="1" applyFont="1"/>
    <xf numFmtId="20" fontId="0" fillId="0" borderId="0" xfId="0" applyNumberFormat="1"/>
    <xf numFmtId="3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6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6CA5-716E-FE45-B106-632CDA516929}">
  <dimension ref="A1:N2"/>
  <sheetViews>
    <sheetView workbookViewId="0">
      <selection activeCell="N28" sqref="N28"/>
    </sheetView>
  </sheetViews>
  <sheetFormatPr defaultColWidth="11" defaultRowHeight="15.6" x14ac:dyDescent="0.3"/>
  <cols>
    <col min="1" max="1" width="28.8984375" customWidth="1"/>
    <col min="2" max="4" width="20.8984375" customWidth="1"/>
    <col min="5" max="6" width="28.8984375" customWidth="1"/>
    <col min="7" max="7" width="20.8984375" customWidth="1"/>
    <col min="8" max="14" width="34.8984375" customWidth="1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1" t="s">
        <v>8</v>
      </c>
      <c r="J1" s="1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x14ac:dyDescent="0.3">
      <c r="A2" t="s">
        <v>14</v>
      </c>
      <c r="B2">
        <v>2021</v>
      </c>
      <c r="C2">
        <v>34</v>
      </c>
      <c r="D2">
        <v>0.2</v>
      </c>
      <c r="E2" t="s">
        <v>15</v>
      </c>
      <c r="F2" t="s">
        <v>16</v>
      </c>
      <c r="G2" s="2">
        <f>SUM(Beregning!H2:H42)*(1+D2)/1000</f>
        <v>118.09193039999995</v>
      </c>
      <c r="H2">
        <v>100</v>
      </c>
      <c r="I2" s="2">
        <f>G2*H2</f>
        <v>11809.193039999995</v>
      </c>
      <c r="J2" s="2">
        <f>2*G2*H2</f>
        <v>23618.386079999989</v>
      </c>
      <c r="K2" s="2">
        <f>G2*H2/C2</f>
        <v>347.32920705882339</v>
      </c>
      <c r="L2" s="2">
        <f>2*G2*H2/C2</f>
        <v>694.65841411764677</v>
      </c>
      <c r="M2" s="2">
        <f>K2/12</f>
        <v>28.944100588235283</v>
      </c>
      <c r="N2" s="2">
        <f>L2/12</f>
        <v>57.888201176470567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E565-09E1-5947-A41B-A2D37777928A}">
  <dimension ref="A1:V42"/>
  <sheetViews>
    <sheetView tabSelected="1" topLeftCell="B1" zoomScaleNormal="100" workbookViewId="0">
      <selection activeCell="L13" sqref="L13"/>
    </sheetView>
  </sheetViews>
  <sheetFormatPr defaultColWidth="11" defaultRowHeight="15.6" x14ac:dyDescent="0.3"/>
  <cols>
    <col min="1" max="1" width="25.8984375" customWidth="1"/>
    <col min="2" max="2" width="18.8984375" customWidth="1"/>
    <col min="3" max="3" width="13.59765625" bestFit="1" customWidth="1"/>
    <col min="4" max="4" width="11.59765625" bestFit="1" customWidth="1"/>
    <col min="6" max="6" width="15.09765625" bestFit="1" customWidth="1"/>
    <col min="7" max="7" width="16" bestFit="1" customWidth="1"/>
    <col min="8" max="9" width="12.8984375" customWidth="1"/>
    <col min="10" max="10" width="20.8984375" customWidth="1"/>
    <col min="11" max="11" width="10.8984375" customWidth="1"/>
    <col min="12" max="22" width="14.59765625" bestFit="1" customWidth="1"/>
  </cols>
  <sheetData>
    <row r="1" spans="1:22" s="1" customFormat="1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23</v>
      </c>
      <c r="J1" s="7" t="s">
        <v>25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30</v>
      </c>
      <c r="P1" s="7" t="s">
        <v>31</v>
      </c>
      <c r="Q1" s="7" t="s">
        <v>32</v>
      </c>
      <c r="R1" s="7" t="s">
        <v>33</v>
      </c>
      <c r="S1" s="7" t="s">
        <v>34</v>
      </c>
      <c r="T1" s="7" t="s">
        <v>35</v>
      </c>
      <c r="U1" s="7" t="s">
        <v>36</v>
      </c>
      <c r="V1" s="7" t="s">
        <v>37</v>
      </c>
    </row>
    <row r="2" spans="1:22" x14ac:dyDescent="0.3">
      <c r="A2" s="3" t="s">
        <v>38</v>
      </c>
      <c r="B2" s="3" t="s">
        <v>39</v>
      </c>
      <c r="C2" s="4">
        <v>0.126</v>
      </c>
      <c r="D2" s="4">
        <v>1</v>
      </c>
      <c r="E2" s="4">
        <v>1</v>
      </c>
      <c r="F2" s="4">
        <f>C2*D2*E2</f>
        <v>0.126</v>
      </c>
      <c r="G2" s="3" t="s">
        <v>40</v>
      </c>
      <c r="H2" s="4">
        <f>F2*J2</f>
        <v>701.06399999999894</v>
      </c>
      <c r="I2" s="3" t="s">
        <v>41</v>
      </c>
      <c r="J2" s="4">
        <f t="shared" ref="J2:J37" si="0">SUM(K2:V2)</f>
        <v>5563.9999999999918</v>
      </c>
      <c r="K2" s="4">
        <v>463.666666666666</v>
      </c>
      <c r="L2" s="4">
        <v>463.666666666666</v>
      </c>
      <c r="M2" s="4">
        <v>463.666666666666</v>
      </c>
      <c r="N2" s="4">
        <v>463.666666666666</v>
      </c>
      <c r="O2" s="4">
        <v>463.666666666666</v>
      </c>
      <c r="P2" s="4">
        <v>463.666666666666</v>
      </c>
      <c r="Q2" s="4">
        <v>463.666666666666</v>
      </c>
      <c r="R2" s="4">
        <v>463.666666666666</v>
      </c>
      <c r="S2" s="4">
        <v>463.666666666666</v>
      </c>
      <c r="T2" s="4">
        <v>463.666666666666</v>
      </c>
      <c r="U2" s="4">
        <v>463.666666666666</v>
      </c>
      <c r="V2" s="4">
        <v>463.666666666666</v>
      </c>
    </row>
    <row r="3" spans="1:22" x14ac:dyDescent="0.3">
      <c r="A3" s="3" t="s">
        <v>42</v>
      </c>
      <c r="B3" s="3" t="s">
        <v>39</v>
      </c>
      <c r="C3" s="4">
        <v>8.0100000000000005E-2</v>
      </c>
      <c r="D3" s="4">
        <v>1</v>
      </c>
      <c r="E3" s="4">
        <v>1</v>
      </c>
      <c r="F3" s="4">
        <f>C3*D3*E3</f>
        <v>8.0100000000000005E-2</v>
      </c>
      <c r="G3" s="3" t="s">
        <v>40</v>
      </c>
      <c r="H3" s="4">
        <f>F3*J3</f>
        <v>3604.5</v>
      </c>
      <c r="I3" s="3" t="s">
        <v>41</v>
      </c>
      <c r="J3" s="4">
        <f t="shared" si="0"/>
        <v>45000</v>
      </c>
      <c r="K3" s="4">
        <v>3750</v>
      </c>
      <c r="L3" s="4">
        <v>3750</v>
      </c>
      <c r="M3" s="4">
        <v>3750</v>
      </c>
      <c r="N3" s="4">
        <v>3750</v>
      </c>
      <c r="O3" s="4">
        <v>3750</v>
      </c>
      <c r="P3" s="4">
        <v>3750</v>
      </c>
      <c r="Q3" s="4">
        <v>3750</v>
      </c>
      <c r="R3" s="4">
        <v>3750</v>
      </c>
      <c r="S3" s="4">
        <v>3750</v>
      </c>
      <c r="T3" s="4">
        <v>3750</v>
      </c>
      <c r="U3" s="4">
        <v>3750</v>
      </c>
      <c r="V3" s="4">
        <v>3750</v>
      </c>
    </row>
    <row r="4" spans="1:22" x14ac:dyDescent="0.3">
      <c r="A4" s="3" t="s">
        <v>43</v>
      </c>
      <c r="B4" s="3" t="s">
        <v>44</v>
      </c>
      <c r="C4" s="6">
        <v>1</v>
      </c>
      <c r="D4" s="4">
        <v>1</v>
      </c>
      <c r="E4" s="6">
        <v>18.899999999999999</v>
      </c>
      <c r="F4" s="4">
        <f t="shared" ref="F4:F22" si="1">C4*D4*E4</f>
        <v>18.899999999999999</v>
      </c>
      <c r="G4" s="5" t="s">
        <v>45</v>
      </c>
      <c r="H4" s="4">
        <f t="shared" ref="H4:H42" si="2">F4*J4</f>
        <v>321.29999999999984</v>
      </c>
      <c r="I4" s="3" t="s">
        <v>41</v>
      </c>
      <c r="J4" s="4">
        <f t="shared" si="0"/>
        <v>16.999999999999993</v>
      </c>
      <c r="K4" s="4">
        <f>0.416666666666666 + 1</f>
        <v>1.4166666666666661</v>
      </c>
      <c r="L4" s="4">
        <f t="shared" ref="L4:V4" si="3">0.416666666666666 + 1</f>
        <v>1.4166666666666661</v>
      </c>
      <c r="M4" s="4">
        <f t="shared" si="3"/>
        <v>1.4166666666666661</v>
      </c>
      <c r="N4" s="4">
        <f t="shared" si="3"/>
        <v>1.4166666666666661</v>
      </c>
      <c r="O4" s="4">
        <f t="shared" si="3"/>
        <v>1.4166666666666661</v>
      </c>
      <c r="P4" s="4">
        <f t="shared" si="3"/>
        <v>1.4166666666666661</v>
      </c>
      <c r="Q4" s="4">
        <f t="shared" si="3"/>
        <v>1.4166666666666661</v>
      </c>
      <c r="R4" s="4">
        <f t="shared" si="3"/>
        <v>1.4166666666666661</v>
      </c>
      <c r="S4" s="4">
        <f t="shared" si="3"/>
        <v>1.4166666666666661</v>
      </c>
      <c r="T4" s="4">
        <f t="shared" si="3"/>
        <v>1.4166666666666661</v>
      </c>
      <c r="U4" s="4">
        <f t="shared" si="3"/>
        <v>1.4166666666666661</v>
      </c>
      <c r="V4" s="4">
        <f t="shared" si="3"/>
        <v>1.4166666666666661</v>
      </c>
    </row>
    <row r="5" spans="1:22" x14ac:dyDescent="0.3">
      <c r="A5" s="3" t="s">
        <v>46</v>
      </c>
      <c r="B5" s="3" t="s">
        <v>44</v>
      </c>
      <c r="C5" s="6">
        <v>1</v>
      </c>
      <c r="D5" s="4">
        <v>1</v>
      </c>
      <c r="E5" s="6">
        <v>355</v>
      </c>
      <c r="F5" s="4">
        <f t="shared" si="1"/>
        <v>355</v>
      </c>
      <c r="G5" s="5" t="s">
        <v>45</v>
      </c>
      <c r="H5" s="4">
        <f t="shared" si="2"/>
        <v>7099.9999999999736</v>
      </c>
      <c r="I5" s="3" t="s">
        <v>41</v>
      </c>
      <c r="J5" s="4">
        <f t="shared" si="0"/>
        <v>19.999999999999925</v>
      </c>
      <c r="K5" s="4">
        <v>1.6666666666666601</v>
      </c>
      <c r="L5" s="4">
        <v>1.6666666666666601</v>
      </c>
      <c r="M5" s="4">
        <v>1.6666666666666601</v>
      </c>
      <c r="N5" s="4">
        <v>1.6666666666666601</v>
      </c>
      <c r="O5" s="4">
        <v>1.6666666666666601</v>
      </c>
      <c r="P5" s="4">
        <v>1.6666666666666601</v>
      </c>
      <c r="Q5" s="4">
        <v>1.6666666666666601</v>
      </c>
      <c r="R5" s="4">
        <v>1.6666666666666601</v>
      </c>
      <c r="S5" s="4">
        <v>1.6666666666666601</v>
      </c>
      <c r="T5" s="4">
        <v>1.6666666666666601</v>
      </c>
      <c r="U5" s="4">
        <v>1.6666666666666601</v>
      </c>
      <c r="V5" s="4">
        <v>1.6666666666666601</v>
      </c>
    </row>
    <row r="6" spans="1:22" x14ac:dyDescent="0.3">
      <c r="A6" s="3" t="s">
        <v>47</v>
      </c>
      <c r="B6" s="3" t="s">
        <v>44</v>
      </c>
      <c r="C6" s="6">
        <v>1</v>
      </c>
      <c r="D6" s="4">
        <v>1</v>
      </c>
      <c r="E6" s="6">
        <v>18.899999999999999</v>
      </c>
      <c r="F6" s="4">
        <f t="shared" si="1"/>
        <v>18.899999999999999</v>
      </c>
      <c r="G6" s="5" t="s">
        <v>45</v>
      </c>
      <c r="H6" s="4">
        <f t="shared" si="2"/>
        <v>1493.099999999999</v>
      </c>
      <c r="I6" s="3" t="s">
        <v>41</v>
      </c>
      <c r="J6" s="4">
        <f t="shared" si="0"/>
        <v>78.999999999999957</v>
      </c>
      <c r="K6" s="4">
        <f>5.58333333333333 + 1</f>
        <v>6.5833333333333304</v>
      </c>
      <c r="L6" s="4">
        <f t="shared" ref="L6:V6" si="4">5.58333333333333 + 1</f>
        <v>6.5833333333333304</v>
      </c>
      <c r="M6" s="4">
        <f t="shared" si="4"/>
        <v>6.5833333333333304</v>
      </c>
      <c r="N6" s="4">
        <f t="shared" si="4"/>
        <v>6.5833333333333304</v>
      </c>
      <c r="O6" s="4">
        <f t="shared" si="4"/>
        <v>6.5833333333333304</v>
      </c>
      <c r="P6" s="4">
        <f t="shared" si="4"/>
        <v>6.5833333333333304</v>
      </c>
      <c r="Q6" s="4">
        <f t="shared" si="4"/>
        <v>6.5833333333333304</v>
      </c>
      <c r="R6" s="4">
        <f t="shared" si="4"/>
        <v>6.5833333333333304</v>
      </c>
      <c r="S6" s="4">
        <f t="shared" si="4"/>
        <v>6.5833333333333304</v>
      </c>
      <c r="T6" s="4">
        <f t="shared" si="4"/>
        <v>6.5833333333333304</v>
      </c>
      <c r="U6" s="4">
        <f t="shared" si="4"/>
        <v>6.5833333333333304</v>
      </c>
      <c r="V6" s="4">
        <f t="shared" si="4"/>
        <v>6.5833333333333304</v>
      </c>
    </row>
    <row r="7" spans="1:22" x14ac:dyDescent="0.3">
      <c r="A7" s="3" t="s">
        <v>48</v>
      </c>
      <c r="B7" s="3" t="s">
        <v>44</v>
      </c>
      <c r="C7" s="6">
        <v>1</v>
      </c>
      <c r="D7" s="4">
        <v>1</v>
      </c>
      <c r="E7" s="6">
        <v>8.15</v>
      </c>
      <c r="F7" s="4">
        <f t="shared" si="1"/>
        <v>8.15</v>
      </c>
      <c r="G7" s="5" t="s">
        <v>45</v>
      </c>
      <c r="H7" s="4">
        <f t="shared" si="2"/>
        <v>146.70000000000002</v>
      </c>
      <c r="I7" s="3" t="s">
        <v>41</v>
      </c>
      <c r="J7" s="4">
        <f t="shared" si="0"/>
        <v>18</v>
      </c>
      <c r="K7" s="4">
        <v>1.5</v>
      </c>
      <c r="L7" s="4">
        <v>1.5</v>
      </c>
      <c r="M7" s="4">
        <v>1.5</v>
      </c>
      <c r="N7" s="4">
        <v>1.5</v>
      </c>
      <c r="O7" s="4">
        <v>1.5</v>
      </c>
      <c r="P7" s="4">
        <v>1.5</v>
      </c>
      <c r="Q7" s="4">
        <v>1.5</v>
      </c>
      <c r="R7" s="4">
        <v>1.5</v>
      </c>
      <c r="S7" s="4">
        <v>1.5</v>
      </c>
      <c r="T7" s="4">
        <v>1.5</v>
      </c>
      <c r="U7" s="4">
        <v>1.5</v>
      </c>
      <c r="V7" s="4">
        <v>1.5</v>
      </c>
    </row>
    <row r="8" spans="1:22" x14ac:dyDescent="0.3">
      <c r="A8" s="3" t="s">
        <v>49</v>
      </c>
      <c r="B8" s="3" t="s">
        <v>44</v>
      </c>
      <c r="C8" s="6">
        <v>1</v>
      </c>
      <c r="D8" s="4">
        <v>1</v>
      </c>
      <c r="E8" s="6">
        <v>78</v>
      </c>
      <c r="F8" s="4">
        <f t="shared" si="1"/>
        <v>78</v>
      </c>
      <c r="G8" s="5" t="s">
        <v>45</v>
      </c>
      <c r="H8" s="4">
        <f t="shared" si="2"/>
        <v>1013.999999999997</v>
      </c>
      <c r="I8" s="3" t="s">
        <v>41</v>
      </c>
      <c r="J8" s="4">
        <f t="shared" si="0"/>
        <v>12.999999999999963</v>
      </c>
      <c r="K8" s="4">
        <v>1.0833333333333299</v>
      </c>
      <c r="L8" s="4">
        <v>1.0833333333333299</v>
      </c>
      <c r="M8" s="4">
        <v>1.0833333333333299</v>
      </c>
      <c r="N8" s="4">
        <v>1.0833333333333299</v>
      </c>
      <c r="O8" s="4">
        <v>1.0833333333333299</v>
      </c>
      <c r="P8" s="4">
        <v>1.0833333333333299</v>
      </c>
      <c r="Q8" s="4">
        <v>1.0833333333333299</v>
      </c>
      <c r="R8" s="4">
        <v>1.0833333333333299</v>
      </c>
      <c r="S8" s="4">
        <v>1.0833333333333299</v>
      </c>
      <c r="T8" s="4">
        <v>1.0833333333333299</v>
      </c>
      <c r="U8" s="4">
        <v>1.0833333333333299</v>
      </c>
      <c r="V8" s="4">
        <v>1.0833333333333299</v>
      </c>
    </row>
    <row r="9" spans="1:22" x14ac:dyDescent="0.3">
      <c r="A9" s="3" t="s">
        <v>50</v>
      </c>
      <c r="B9" s="3" t="s">
        <v>44</v>
      </c>
      <c r="C9" s="6">
        <v>1</v>
      </c>
      <c r="D9" s="4">
        <v>1</v>
      </c>
      <c r="E9" s="6">
        <v>48.9</v>
      </c>
      <c r="F9" s="4">
        <f t="shared" si="1"/>
        <v>48.9</v>
      </c>
      <c r="G9" s="5" t="s">
        <v>45</v>
      </c>
      <c r="H9" s="4">
        <f t="shared" si="2"/>
        <v>48.89999999999997</v>
      </c>
      <c r="I9" s="3" t="s">
        <v>41</v>
      </c>
      <c r="J9" s="4">
        <f t="shared" si="0"/>
        <v>0.99999999999999944</v>
      </c>
      <c r="K9" s="4">
        <v>8.3333333333333301E-2</v>
      </c>
      <c r="L9" s="4">
        <v>8.3333333333333301E-2</v>
      </c>
      <c r="M9" s="4">
        <v>8.3333333333333301E-2</v>
      </c>
      <c r="N9" s="4">
        <v>8.3333333333333301E-2</v>
      </c>
      <c r="O9" s="4">
        <v>8.3333333333333301E-2</v>
      </c>
      <c r="P9" s="4">
        <v>8.3333333333333301E-2</v>
      </c>
      <c r="Q9" s="4">
        <v>8.3333333333333301E-2</v>
      </c>
      <c r="R9" s="4">
        <v>8.3333333333333301E-2</v>
      </c>
      <c r="S9" s="4">
        <v>8.3333333333333301E-2</v>
      </c>
      <c r="T9" s="4">
        <v>8.3333333333333301E-2</v>
      </c>
      <c r="U9" s="4">
        <v>8.3333333333333301E-2</v>
      </c>
      <c r="V9" s="4">
        <v>8.3333333333333301E-2</v>
      </c>
    </row>
    <row r="10" spans="1:22" x14ac:dyDescent="0.3">
      <c r="A10" s="3" t="s">
        <v>51</v>
      </c>
      <c r="B10" s="3" t="s">
        <v>44</v>
      </c>
      <c r="C10" s="6">
        <v>1</v>
      </c>
      <c r="D10" s="4">
        <v>1</v>
      </c>
      <c r="E10" s="6">
        <v>1</v>
      </c>
      <c r="F10" s="4">
        <v>18.899999999999999</v>
      </c>
      <c r="G10" s="5" t="s">
        <v>45</v>
      </c>
      <c r="H10" s="4">
        <f t="shared" si="2"/>
        <v>340.2</v>
      </c>
      <c r="I10" s="3" t="s">
        <v>41</v>
      </c>
      <c r="J10" s="4">
        <f t="shared" si="0"/>
        <v>18</v>
      </c>
      <c r="K10" s="9">
        <v>1.5</v>
      </c>
      <c r="L10" s="9">
        <v>1.5</v>
      </c>
      <c r="M10" s="9">
        <v>1.5</v>
      </c>
      <c r="N10" s="9">
        <v>1.5</v>
      </c>
      <c r="O10" s="9">
        <v>1.5</v>
      </c>
      <c r="P10" s="9">
        <v>1.5</v>
      </c>
      <c r="Q10" s="9">
        <v>1.5</v>
      </c>
      <c r="R10" s="9">
        <v>1.5</v>
      </c>
      <c r="S10" s="9">
        <v>1.5</v>
      </c>
      <c r="T10" s="9">
        <v>1.5</v>
      </c>
      <c r="U10" s="9">
        <v>1.5</v>
      </c>
      <c r="V10" s="9">
        <v>1.5</v>
      </c>
    </row>
    <row r="11" spans="1:22" x14ac:dyDescent="0.3">
      <c r="A11" s="3" t="s">
        <v>52</v>
      </c>
      <c r="B11" s="3" t="s">
        <v>44</v>
      </c>
      <c r="C11" s="6">
        <v>1</v>
      </c>
      <c r="D11" s="4">
        <v>1</v>
      </c>
      <c r="E11" s="6">
        <v>18.899999999999999</v>
      </c>
      <c r="F11" s="4">
        <f t="shared" si="1"/>
        <v>18.899999999999999</v>
      </c>
      <c r="G11" s="5" t="s">
        <v>45</v>
      </c>
      <c r="H11" s="4">
        <f t="shared" si="2"/>
        <v>18.899999999999988</v>
      </c>
      <c r="I11" s="3" t="s">
        <v>41</v>
      </c>
      <c r="J11" s="4">
        <f t="shared" si="0"/>
        <v>0.99999999999999944</v>
      </c>
      <c r="K11" s="4">
        <v>8.3333333333333301E-2</v>
      </c>
      <c r="L11" s="4">
        <v>8.3333333333333301E-2</v>
      </c>
      <c r="M11" s="4">
        <v>8.3333333333333301E-2</v>
      </c>
      <c r="N11" s="4">
        <v>8.3333333333333301E-2</v>
      </c>
      <c r="O11" s="4">
        <v>8.3333333333333301E-2</v>
      </c>
      <c r="P11" s="4">
        <v>8.3333333333333301E-2</v>
      </c>
      <c r="Q11" s="4">
        <v>8.3333333333333301E-2</v>
      </c>
      <c r="R11" s="4">
        <v>8.3333333333333301E-2</v>
      </c>
      <c r="S11" s="4">
        <v>8.3333333333333301E-2</v>
      </c>
      <c r="T11" s="4">
        <v>8.3333333333333301E-2</v>
      </c>
      <c r="U11" s="4">
        <v>8.3333333333333301E-2</v>
      </c>
      <c r="V11" s="4">
        <v>8.3333333333333301E-2</v>
      </c>
    </row>
    <row r="12" spans="1:22" x14ac:dyDescent="0.3">
      <c r="A12" s="3" t="s">
        <v>53</v>
      </c>
      <c r="B12" s="3" t="s">
        <v>44</v>
      </c>
      <c r="C12" s="6">
        <v>1</v>
      </c>
      <c r="D12" s="4">
        <v>1</v>
      </c>
      <c r="E12" s="6">
        <v>37.799999999999997</v>
      </c>
      <c r="F12" s="4">
        <f t="shared" si="1"/>
        <v>37.799999999999997</v>
      </c>
      <c r="G12" s="5" t="s">
        <v>45</v>
      </c>
      <c r="H12" s="4">
        <f t="shared" si="2"/>
        <v>37.799999999999976</v>
      </c>
      <c r="I12" s="3" t="s">
        <v>41</v>
      </c>
      <c r="J12" s="4">
        <f t="shared" si="0"/>
        <v>0.99999999999999944</v>
      </c>
      <c r="K12" s="4">
        <v>8.3333333333333301E-2</v>
      </c>
      <c r="L12" s="4">
        <v>8.3333333333333301E-2</v>
      </c>
      <c r="M12" s="4">
        <v>8.3333333333333301E-2</v>
      </c>
      <c r="N12" s="4">
        <v>8.3333333333333301E-2</v>
      </c>
      <c r="O12" s="4">
        <v>8.3333333333333301E-2</v>
      </c>
      <c r="P12" s="4">
        <v>8.3333333333333301E-2</v>
      </c>
      <c r="Q12" s="4">
        <v>8.3333333333333301E-2</v>
      </c>
      <c r="R12" s="4">
        <v>8.3333333333333301E-2</v>
      </c>
      <c r="S12" s="4">
        <v>8.3333333333333301E-2</v>
      </c>
      <c r="T12" s="4">
        <v>8.3333333333333301E-2</v>
      </c>
      <c r="U12" s="4">
        <v>8.3333333333333301E-2</v>
      </c>
      <c r="V12" s="4">
        <v>8.3333333333333301E-2</v>
      </c>
    </row>
    <row r="13" spans="1:22" x14ac:dyDescent="0.3">
      <c r="A13" s="3" t="s">
        <v>54</v>
      </c>
      <c r="B13" s="3" t="s">
        <v>44</v>
      </c>
      <c r="C13" s="6">
        <v>1</v>
      </c>
      <c r="D13" s="4">
        <v>1</v>
      </c>
      <c r="E13" s="6">
        <v>0</v>
      </c>
      <c r="F13" s="4">
        <f t="shared" si="1"/>
        <v>0</v>
      </c>
      <c r="G13" s="5" t="s">
        <v>45</v>
      </c>
      <c r="H13" s="4">
        <f t="shared" si="2"/>
        <v>0</v>
      </c>
      <c r="I13" s="3" t="s">
        <v>41</v>
      </c>
      <c r="J13" s="4">
        <f t="shared" si="0"/>
        <v>0.91666666666666619</v>
      </c>
      <c r="K13" s="4" t="s">
        <v>127</v>
      </c>
      <c r="L13" s="4">
        <v>8.3333333333333301E-2</v>
      </c>
      <c r="M13" s="4">
        <v>8.3333333333333301E-2</v>
      </c>
      <c r="N13" s="4">
        <v>8.3333333333333301E-2</v>
      </c>
      <c r="O13" s="4">
        <v>8.3333333333333301E-2</v>
      </c>
      <c r="P13" s="4">
        <v>8.3333333333333301E-2</v>
      </c>
      <c r="Q13" s="4">
        <v>8.3333333333333301E-2</v>
      </c>
      <c r="R13" s="4">
        <v>8.3333333333333301E-2</v>
      </c>
      <c r="S13" s="4">
        <v>8.3333333333333301E-2</v>
      </c>
      <c r="T13" s="4">
        <v>8.3333333333333301E-2</v>
      </c>
      <c r="U13" s="4">
        <v>8.3333333333333301E-2</v>
      </c>
      <c r="V13" s="4">
        <v>8.3333333333333301E-2</v>
      </c>
    </row>
    <row r="14" spans="1:22" x14ac:dyDescent="0.3">
      <c r="A14" s="3" t="s">
        <v>55</v>
      </c>
      <c r="B14" s="3" t="s">
        <v>44</v>
      </c>
      <c r="C14" s="6">
        <v>1</v>
      </c>
      <c r="D14" s="4">
        <v>1</v>
      </c>
      <c r="E14" s="6">
        <v>0</v>
      </c>
      <c r="F14" s="4">
        <f t="shared" si="1"/>
        <v>0</v>
      </c>
      <c r="G14" s="5" t="s">
        <v>45</v>
      </c>
      <c r="H14" s="4">
        <f t="shared" si="2"/>
        <v>0</v>
      </c>
      <c r="I14" s="3" t="s">
        <v>41</v>
      </c>
      <c r="J14" s="4">
        <f t="shared" si="0"/>
        <v>0.99999999999999944</v>
      </c>
      <c r="K14" s="4">
        <v>8.3333333333333301E-2</v>
      </c>
      <c r="L14" s="4">
        <v>8.3333333333333301E-2</v>
      </c>
      <c r="M14" s="4">
        <v>8.3333333333333301E-2</v>
      </c>
      <c r="N14" s="4">
        <v>8.3333333333333301E-2</v>
      </c>
      <c r="O14" s="4">
        <v>8.3333333333333301E-2</v>
      </c>
      <c r="P14" s="4">
        <v>8.3333333333333301E-2</v>
      </c>
      <c r="Q14" s="4">
        <v>8.3333333333333301E-2</v>
      </c>
      <c r="R14" s="4">
        <v>8.3333333333333301E-2</v>
      </c>
      <c r="S14" s="4">
        <v>8.3333333333333301E-2</v>
      </c>
      <c r="T14" s="4">
        <v>8.3333333333333301E-2</v>
      </c>
      <c r="U14" s="4">
        <v>8.3333333333333301E-2</v>
      </c>
      <c r="V14" s="4">
        <v>8.3333333333333301E-2</v>
      </c>
    </row>
    <row r="15" spans="1:22" x14ac:dyDescent="0.3">
      <c r="A15" s="3" t="s">
        <v>56</v>
      </c>
      <c r="B15" s="3" t="s">
        <v>44</v>
      </c>
      <c r="C15" s="6">
        <v>1</v>
      </c>
      <c r="D15" s="4">
        <v>1</v>
      </c>
      <c r="E15" s="6">
        <v>1</v>
      </c>
      <c r="F15" s="4">
        <v>140</v>
      </c>
      <c r="G15" s="5" t="s">
        <v>45</v>
      </c>
      <c r="H15" s="4">
        <f t="shared" si="2"/>
        <v>279.99999999999892</v>
      </c>
      <c r="I15" s="3" t="s">
        <v>41</v>
      </c>
      <c r="J15" s="4">
        <f t="shared" si="0"/>
        <v>1.9999999999999922</v>
      </c>
      <c r="K15" s="4">
        <v>0.16666666666666599</v>
      </c>
      <c r="L15" s="4">
        <v>0.16666666666666599</v>
      </c>
      <c r="M15" s="4">
        <v>0.16666666666666599</v>
      </c>
      <c r="N15" s="4">
        <v>0.16666666666666599</v>
      </c>
      <c r="O15" s="4">
        <v>0.16666666666666599</v>
      </c>
      <c r="P15" s="4">
        <v>0.16666666666666599</v>
      </c>
      <c r="Q15" s="4">
        <v>0.16666666666666599</v>
      </c>
      <c r="R15" s="4">
        <v>0.16666666666666599</v>
      </c>
      <c r="S15" s="4">
        <v>0.16666666666666599</v>
      </c>
      <c r="T15" s="4">
        <v>0.16666666666666599</v>
      </c>
      <c r="U15" s="4">
        <v>0.16666666666666599</v>
      </c>
      <c r="V15" s="4">
        <v>0.16666666666666599</v>
      </c>
    </row>
    <row r="16" spans="1:22" x14ac:dyDescent="0.3">
      <c r="A16" s="3" t="s">
        <v>57</v>
      </c>
      <c r="B16" s="3" t="s">
        <v>44</v>
      </c>
      <c r="C16" s="6">
        <v>1</v>
      </c>
      <c r="D16" s="4">
        <v>1</v>
      </c>
      <c r="E16" s="6">
        <v>18.899999999999999</v>
      </c>
      <c r="F16" s="4">
        <f t="shared" si="1"/>
        <v>18.899999999999999</v>
      </c>
      <c r="G16" s="5" t="s">
        <v>45</v>
      </c>
      <c r="H16" s="4">
        <f t="shared" si="2"/>
        <v>264.59999999999854</v>
      </c>
      <c r="I16" s="3" t="s">
        <v>41</v>
      </c>
      <c r="J16" s="4">
        <f t="shared" si="0"/>
        <v>13.999999999999924</v>
      </c>
      <c r="K16" s="4">
        <v>1.1666666666666601</v>
      </c>
      <c r="L16" s="4">
        <v>1.1666666666666601</v>
      </c>
      <c r="M16" s="4">
        <v>1.1666666666666601</v>
      </c>
      <c r="N16" s="4">
        <v>1.1666666666666601</v>
      </c>
      <c r="O16" s="4">
        <v>1.1666666666666601</v>
      </c>
      <c r="P16" s="4">
        <v>1.1666666666666601</v>
      </c>
      <c r="Q16" s="4">
        <v>1.1666666666666601</v>
      </c>
      <c r="R16" s="4">
        <v>1.1666666666666601</v>
      </c>
      <c r="S16" s="4">
        <v>1.1666666666666601</v>
      </c>
      <c r="T16" s="4">
        <v>1.1666666666666601</v>
      </c>
      <c r="U16" s="4">
        <v>1.1666666666666601</v>
      </c>
      <c r="V16" s="4">
        <v>1.1666666666666601</v>
      </c>
    </row>
    <row r="17" spans="1:22" x14ac:dyDescent="0.3">
      <c r="A17" s="3" t="s">
        <v>58</v>
      </c>
      <c r="B17" s="3" t="s">
        <v>44</v>
      </c>
      <c r="C17" s="6">
        <v>1</v>
      </c>
      <c r="D17" s="4">
        <v>1</v>
      </c>
      <c r="E17" s="6">
        <v>18.899999999999999</v>
      </c>
      <c r="F17" s="4">
        <f t="shared" si="1"/>
        <v>18.899999999999999</v>
      </c>
      <c r="G17" s="5" t="s">
        <v>45</v>
      </c>
      <c r="H17" s="4">
        <f t="shared" si="2"/>
        <v>113.39999999999999</v>
      </c>
      <c r="I17" s="3" t="s">
        <v>41</v>
      </c>
      <c r="J17" s="2">
        <f t="shared" si="0"/>
        <v>6</v>
      </c>
      <c r="K17" s="4">
        <v>0.5</v>
      </c>
      <c r="L17" s="4">
        <v>0.5</v>
      </c>
      <c r="M17" s="4">
        <v>0.5</v>
      </c>
      <c r="N17" s="4">
        <v>0.5</v>
      </c>
      <c r="O17" s="4">
        <v>0.5</v>
      </c>
      <c r="P17" s="4">
        <v>0.5</v>
      </c>
      <c r="Q17" s="4">
        <v>0.5</v>
      </c>
      <c r="R17" s="4">
        <v>0.5</v>
      </c>
      <c r="S17" s="4">
        <v>0.5</v>
      </c>
      <c r="T17" s="4">
        <v>0.5</v>
      </c>
      <c r="U17" s="4">
        <v>0.5</v>
      </c>
      <c r="V17" s="4">
        <v>0.5</v>
      </c>
    </row>
    <row r="18" spans="1:22" x14ac:dyDescent="0.3">
      <c r="A18" s="3" t="s">
        <v>59</v>
      </c>
      <c r="B18" s="3" t="s">
        <v>44</v>
      </c>
      <c r="C18" s="6">
        <v>1</v>
      </c>
      <c r="D18" s="4">
        <v>1</v>
      </c>
      <c r="E18" s="6">
        <v>37.799999999999997</v>
      </c>
      <c r="F18" s="4">
        <f t="shared" si="1"/>
        <v>37.799999999999997</v>
      </c>
      <c r="G18" s="5" t="s">
        <v>45</v>
      </c>
      <c r="H18" s="4">
        <f t="shared" si="2"/>
        <v>37.799999999999976</v>
      </c>
      <c r="I18" s="3" t="s">
        <v>41</v>
      </c>
      <c r="J18" s="2">
        <f t="shared" si="0"/>
        <v>0.99999999999999944</v>
      </c>
      <c r="K18" s="4">
        <v>8.3333333333333301E-2</v>
      </c>
      <c r="L18" s="4">
        <v>8.3333333333333301E-2</v>
      </c>
      <c r="M18" s="4">
        <v>8.3333333333333301E-2</v>
      </c>
      <c r="N18" s="4">
        <v>8.3333333333333301E-2</v>
      </c>
      <c r="O18" s="4">
        <v>8.3333333333333301E-2</v>
      </c>
      <c r="P18" s="4">
        <v>8.3333333333333301E-2</v>
      </c>
      <c r="Q18" s="4">
        <v>8.3333333333333301E-2</v>
      </c>
      <c r="R18" s="4">
        <v>8.3333333333333301E-2</v>
      </c>
      <c r="S18" s="4">
        <v>8.3333333333333301E-2</v>
      </c>
      <c r="T18" s="4">
        <v>8.3333333333333301E-2</v>
      </c>
      <c r="U18" s="4">
        <v>8.3333333333333301E-2</v>
      </c>
      <c r="V18" s="4">
        <v>8.3333333333333301E-2</v>
      </c>
    </row>
    <row r="19" spans="1:22" x14ac:dyDescent="0.3">
      <c r="A19" s="3" t="s">
        <v>60</v>
      </c>
      <c r="B19" s="3" t="s">
        <v>44</v>
      </c>
      <c r="C19" s="6">
        <v>1</v>
      </c>
      <c r="D19" s="4">
        <v>1</v>
      </c>
      <c r="E19" s="6">
        <v>75.599999999999994</v>
      </c>
      <c r="F19" s="4">
        <f t="shared" si="1"/>
        <v>75.599999999999994</v>
      </c>
      <c r="G19" s="5" t="s">
        <v>45</v>
      </c>
      <c r="H19" s="4">
        <f t="shared" si="2"/>
        <v>75.599999999999952</v>
      </c>
      <c r="I19" s="3" t="s">
        <v>41</v>
      </c>
      <c r="J19" s="2">
        <f t="shared" si="0"/>
        <v>0.99999999999999944</v>
      </c>
      <c r="K19" s="4">
        <v>8.3333333333333301E-2</v>
      </c>
      <c r="L19" s="4">
        <v>8.3333333333333301E-2</v>
      </c>
      <c r="M19" s="4">
        <v>8.3333333333333301E-2</v>
      </c>
      <c r="N19" s="4">
        <v>8.3333333333333301E-2</v>
      </c>
      <c r="O19" s="4">
        <v>8.3333333333333301E-2</v>
      </c>
      <c r="P19" s="4">
        <v>8.3333333333333301E-2</v>
      </c>
      <c r="Q19" s="4">
        <v>8.3333333333333301E-2</v>
      </c>
      <c r="R19" s="4">
        <v>8.3333333333333301E-2</v>
      </c>
      <c r="S19" s="4">
        <v>8.3333333333333301E-2</v>
      </c>
      <c r="T19" s="4">
        <v>8.3333333333333301E-2</v>
      </c>
      <c r="U19" s="4">
        <v>8.3333333333333301E-2</v>
      </c>
      <c r="V19" s="4">
        <v>8.3333333333333301E-2</v>
      </c>
    </row>
    <row r="20" spans="1:22" x14ac:dyDescent="0.3">
      <c r="A20" s="3" t="s">
        <v>61</v>
      </c>
      <c r="B20" s="3" t="s">
        <v>44</v>
      </c>
      <c r="C20" s="6">
        <v>1</v>
      </c>
      <c r="D20" s="4">
        <v>1</v>
      </c>
      <c r="E20" s="6">
        <v>18.899999999999999</v>
      </c>
      <c r="F20" s="4">
        <f t="shared" si="1"/>
        <v>18.899999999999999</v>
      </c>
      <c r="G20" s="5" t="s">
        <v>45</v>
      </c>
      <c r="H20" s="4">
        <f t="shared" si="2"/>
        <v>37.799999999999848</v>
      </c>
      <c r="I20" s="3" t="s">
        <v>41</v>
      </c>
      <c r="J20" s="2">
        <f t="shared" si="0"/>
        <v>1.9999999999999922</v>
      </c>
      <c r="K20" s="4">
        <v>0.16666666666666599</v>
      </c>
      <c r="L20" s="4">
        <v>0.16666666666666599</v>
      </c>
      <c r="M20" s="4">
        <v>0.16666666666666599</v>
      </c>
      <c r="N20" s="4">
        <v>0.16666666666666599</v>
      </c>
      <c r="O20" s="4">
        <v>0.16666666666666599</v>
      </c>
      <c r="P20" s="4">
        <v>0.16666666666666599</v>
      </c>
      <c r="Q20" s="4">
        <v>0.16666666666666599</v>
      </c>
      <c r="R20" s="4">
        <v>0.16666666666666599</v>
      </c>
      <c r="S20" s="4">
        <v>0.16666666666666599</v>
      </c>
      <c r="T20" s="4">
        <v>0.16666666666666599</v>
      </c>
      <c r="U20" s="4">
        <v>0.16666666666666599</v>
      </c>
      <c r="V20" s="4">
        <v>0.16666666666666599</v>
      </c>
    </row>
    <row r="21" spans="1:22" x14ac:dyDescent="0.3">
      <c r="A21" s="3" t="s">
        <v>62</v>
      </c>
      <c r="B21" s="3" t="s">
        <v>44</v>
      </c>
      <c r="C21" s="6">
        <v>1</v>
      </c>
      <c r="D21" s="4">
        <v>1</v>
      </c>
      <c r="E21" s="6">
        <v>0</v>
      </c>
      <c r="F21" s="4">
        <f t="shared" si="1"/>
        <v>0</v>
      </c>
      <c r="G21" s="5" t="s">
        <v>45</v>
      </c>
      <c r="H21" s="4">
        <f t="shared" si="2"/>
        <v>0</v>
      </c>
      <c r="I21" s="3" t="s">
        <v>41</v>
      </c>
      <c r="J21" s="2">
        <f t="shared" si="0"/>
        <v>0.99999999999999944</v>
      </c>
      <c r="K21" s="4">
        <v>8.3333333333333301E-2</v>
      </c>
      <c r="L21" s="4">
        <v>8.3333333333333301E-2</v>
      </c>
      <c r="M21" s="4">
        <v>8.3333333333333301E-2</v>
      </c>
      <c r="N21" s="4">
        <v>8.3333333333333301E-2</v>
      </c>
      <c r="O21" s="4">
        <v>8.3333333333333301E-2</v>
      </c>
      <c r="P21" s="4">
        <v>8.3333333333333301E-2</v>
      </c>
      <c r="Q21" s="4">
        <v>8.3333333333333301E-2</v>
      </c>
      <c r="R21" s="4">
        <v>8.3333333333333301E-2</v>
      </c>
      <c r="S21" s="4">
        <v>8.3333333333333301E-2</v>
      </c>
      <c r="T21" s="4">
        <v>8.3333333333333301E-2</v>
      </c>
      <c r="U21" s="4">
        <v>8.3333333333333301E-2</v>
      </c>
      <c r="V21" s="4">
        <v>8.3333333333333301E-2</v>
      </c>
    </row>
    <row r="22" spans="1:22" x14ac:dyDescent="0.3">
      <c r="A22" s="3" t="s">
        <v>63</v>
      </c>
      <c r="B22" s="3" t="s">
        <v>44</v>
      </c>
      <c r="C22" s="6">
        <v>1</v>
      </c>
      <c r="D22" s="4">
        <v>1</v>
      </c>
      <c r="E22" s="6">
        <v>0</v>
      </c>
      <c r="F22" s="4">
        <f t="shared" si="1"/>
        <v>0</v>
      </c>
      <c r="G22" s="5" t="s">
        <v>45</v>
      </c>
      <c r="H22" s="4">
        <f t="shared" si="2"/>
        <v>0</v>
      </c>
      <c r="I22" s="3" t="s">
        <v>41</v>
      </c>
      <c r="J22" s="2">
        <f t="shared" si="0"/>
        <v>0.99999999999999944</v>
      </c>
      <c r="K22" s="4">
        <v>8.3333333333333301E-2</v>
      </c>
      <c r="L22" s="4">
        <v>8.3333333333333301E-2</v>
      </c>
      <c r="M22" s="4">
        <v>8.3333333333333301E-2</v>
      </c>
      <c r="N22" s="4">
        <v>8.3333333333333301E-2</v>
      </c>
      <c r="O22" s="4">
        <v>8.3333333333333301E-2</v>
      </c>
      <c r="P22" s="4">
        <v>8.3333333333333301E-2</v>
      </c>
      <c r="Q22" s="4">
        <v>8.3333333333333301E-2</v>
      </c>
      <c r="R22" s="4">
        <v>8.3333333333333301E-2</v>
      </c>
      <c r="S22" s="4">
        <v>8.3333333333333301E-2</v>
      </c>
      <c r="T22" s="4">
        <v>8.3333333333333301E-2</v>
      </c>
      <c r="U22" s="4">
        <v>8.3333333333333301E-2</v>
      </c>
      <c r="V22" s="4">
        <v>8.3333333333333301E-2</v>
      </c>
    </row>
    <row r="23" spans="1:22" x14ac:dyDescent="0.3">
      <c r="A23" s="3" t="s">
        <v>64</v>
      </c>
      <c r="B23" s="3" t="s">
        <v>44</v>
      </c>
      <c r="C23" s="6">
        <v>3.98</v>
      </c>
      <c r="D23" s="6">
        <v>2</v>
      </c>
      <c r="E23" s="6">
        <v>50</v>
      </c>
      <c r="F23" s="4">
        <f>C23*D23*E23</f>
        <v>398</v>
      </c>
      <c r="G23" s="5" t="s">
        <v>45</v>
      </c>
      <c r="H23" s="4">
        <f t="shared" si="2"/>
        <v>397.99999999999977</v>
      </c>
      <c r="I23" s="3" t="s">
        <v>41</v>
      </c>
      <c r="J23" s="2">
        <f t="shared" si="0"/>
        <v>0.99999999999999944</v>
      </c>
      <c r="K23" s="4">
        <v>8.3333333333333301E-2</v>
      </c>
      <c r="L23" s="4">
        <v>8.3333333333333301E-2</v>
      </c>
      <c r="M23" s="4">
        <v>8.3333333333333301E-2</v>
      </c>
      <c r="N23" s="4">
        <v>8.3333333333333301E-2</v>
      </c>
      <c r="O23" s="4">
        <v>8.3333333333333301E-2</v>
      </c>
      <c r="P23" s="4">
        <v>8.3333333333333301E-2</v>
      </c>
      <c r="Q23" s="4">
        <v>8.3333333333333301E-2</v>
      </c>
      <c r="R23" s="4">
        <v>8.3333333333333301E-2</v>
      </c>
      <c r="S23" s="4">
        <v>8.3333333333333301E-2</v>
      </c>
      <c r="T23" s="4">
        <v>8.3333333333333301E-2</v>
      </c>
      <c r="U23" s="4">
        <v>8.3333333333333301E-2</v>
      </c>
      <c r="V23" s="4">
        <v>8.3333333333333301E-2</v>
      </c>
    </row>
    <row r="24" spans="1:22" x14ac:dyDescent="0.3">
      <c r="A24" s="3" t="s">
        <v>65</v>
      </c>
      <c r="B24" s="3" t="s">
        <v>44</v>
      </c>
      <c r="C24" s="6">
        <v>1</v>
      </c>
      <c r="D24" s="6">
        <v>1</v>
      </c>
      <c r="E24" s="6">
        <v>9.4499999999999993</v>
      </c>
      <c r="F24" s="4">
        <f t="shared" ref="F24:F42" si="5">C24*D24*E24</f>
        <v>9.4499999999999993</v>
      </c>
      <c r="G24" s="5" t="s">
        <v>45</v>
      </c>
      <c r="H24" s="4">
        <f t="shared" si="2"/>
        <v>94.499999999999957</v>
      </c>
      <c r="I24" s="3" t="s">
        <v>41</v>
      </c>
      <c r="J24" s="2">
        <f t="shared" si="0"/>
        <v>9.9999999999999964</v>
      </c>
      <c r="K24" s="4">
        <v>0.83333333333333304</v>
      </c>
      <c r="L24" s="4">
        <v>0.83333333333333304</v>
      </c>
      <c r="M24" s="4">
        <v>0.83333333333333304</v>
      </c>
      <c r="N24" s="4">
        <v>0.83333333333333304</v>
      </c>
      <c r="O24" s="4">
        <v>0.83333333333333304</v>
      </c>
      <c r="P24" s="4">
        <v>0.83333333333333304</v>
      </c>
      <c r="Q24" s="4">
        <v>0.83333333333333304</v>
      </c>
      <c r="R24" s="4">
        <v>0.83333333333333304</v>
      </c>
      <c r="S24" s="4">
        <v>0.83333333333333304</v>
      </c>
      <c r="T24" s="4">
        <v>0.83333333333333304</v>
      </c>
      <c r="U24" s="4">
        <v>0.83333333333333304</v>
      </c>
      <c r="V24" s="4">
        <v>0.83333333333333304</v>
      </c>
    </row>
    <row r="25" spans="1:22" x14ac:dyDescent="0.3">
      <c r="A25" s="3" t="s">
        <v>66</v>
      </c>
      <c r="B25" s="3" t="s">
        <v>44</v>
      </c>
      <c r="C25" s="6">
        <v>1</v>
      </c>
      <c r="D25" s="6">
        <v>1</v>
      </c>
      <c r="E25" s="6">
        <v>0</v>
      </c>
      <c r="F25" s="4">
        <f t="shared" si="5"/>
        <v>0</v>
      </c>
      <c r="G25" s="5" t="s">
        <v>45</v>
      </c>
      <c r="H25" s="4">
        <f t="shared" si="2"/>
        <v>0</v>
      </c>
      <c r="I25" s="3" t="s">
        <v>41</v>
      </c>
      <c r="J25" s="2">
        <f t="shared" si="0"/>
        <v>0.99999999999999944</v>
      </c>
      <c r="K25" s="2">
        <v>8.3333333333333301E-2</v>
      </c>
      <c r="L25" s="2">
        <v>8.3333333333333301E-2</v>
      </c>
      <c r="M25" s="2">
        <v>8.3333333333333301E-2</v>
      </c>
      <c r="N25" s="2">
        <v>8.3333333333333301E-2</v>
      </c>
      <c r="O25" s="2">
        <v>8.3333333333333301E-2</v>
      </c>
      <c r="P25" s="2">
        <v>8.3333333333333301E-2</v>
      </c>
      <c r="Q25" s="2">
        <v>8.3333333333333301E-2</v>
      </c>
      <c r="R25" s="2">
        <v>8.3333333333333301E-2</v>
      </c>
      <c r="S25" s="2">
        <v>8.3333333333333301E-2</v>
      </c>
      <c r="T25" s="2">
        <v>8.3333333333333301E-2</v>
      </c>
      <c r="U25" s="2">
        <v>8.3333333333333301E-2</v>
      </c>
      <c r="V25" s="2">
        <v>8.3333333333333301E-2</v>
      </c>
    </row>
    <row r="26" spans="1:22" x14ac:dyDescent="0.3">
      <c r="A26" s="3" t="s">
        <v>67</v>
      </c>
      <c r="B26" s="3" t="s">
        <v>44</v>
      </c>
      <c r="C26" s="6">
        <v>1</v>
      </c>
      <c r="D26" s="6">
        <v>1</v>
      </c>
      <c r="E26" s="6">
        <v>1</v>
      </c>
      <c r="F26" s="4">
        <v>0.06</v>
      </c>
      <c r="G26" s="5" t="s">
        <v>68</v>
      </c>
      <c r="H26" s="4">
        <f t="shared" si="2"/>
        <v>1191.6599999999999</v>
      </c>
      <c r="I26" s="3" t="s">
        <v>41</v>
      </c>
      <c r="J26" s="2">
        <f t="shared" si="0"/>
        <v>19861</v>
      </c>
      <c r="K26" s="2">
        <f>19861/12</f>
        <v>1655.0833333333333</v>
      </c>
      <c r="L26" s="2">
        <f t="shared" ref="L26:V26" si="6">19861/12</f>
        <v>1655.0833333333333</v>
      </c>
      <c r="M26" s="2">
        <f t="shared" si="6"/>
        <v>1655.0833333333333</v>
      </c>
      <c r="N26" s="2">
        <f t="shared" si="6"/>
        <v>1655.0833333333333</v>
      </c>
      <c r="O26" s="2">
        <f t="shared" si="6"/>
        <v>1655.0833333333333</v>
      </c>
      <c r="P26" s="2">
        <f t="shared" si="6"/>
        <v>1655.0833333333333</v>
      </c>
      <c r="Q26" s="2">
        <f t="shared" si="6"/>
        <v>1655.0833333333333</v>
      </c>
      <c r="R26" s="2">
        <f t="shared" si="6"/>
        <v>1655.0833333333333</v>
      </c>
      <c r="S26" s="2">
        <f t="shared" si="6"/>
        <v>1655.0833333333333</v>
      </c>
      <c r="T26" s="2">
        <f t="shared" si="6"/>
        <v>1655.0833333333333</v>
      </c>
      <c r="U26" s="2">
        <f t="shared" si="6"/>
        <v>1655.0833333333333</v>
      </c>
      <c r="V26" s="2">
        <f t="shared" si="6"/>
        <v>1655.0833333333333</v>
      </c>
    </row>
    <row r="27" spans="1:22" x14ac:dyDescent="0.3">
      <c r="A27" s="3" t="s">
        <v>69</v>
      </c>
      <c r="B27" s="3" t="s">
        <v>44</v>
      </c>
      <c r="C27" s="6">
        <v>1</v>
      </c>
      <c r="D27" s="6">
        <v>1</v>
      </c>
      <c r="E27" s="6">
        <v>37.799999999999997</v>
      </c>
      <c r="F27" s="4">
        <f t="shared" si="5"/>
        <v>37.799999999999997</v>
      </c>
      <c r="G27" s="5" t="s">
        <v>45</v>
      </c>
      <c r="H27" s="4">
        <f t="shared" si="2"/>
        <v>37.799999999999976</v>
      </c>
      <c r="I27" s="3" t="s">
        <v>41</v>
      </c>
      <c r="J27" s="2">
        <f t="shared" si="0"/>
        <v>0.99999999999999944</v>
      </c>
      <c r="K27" s="2">
        <v>8.3333333333333301E-2</v>
      </c>
      <c r="L27" s="2">
        <v>8.3333333333333301E-2</v>
      </c>
      <c r="M27" s="2">
        <v>8.3333333333333301E-2</v>
      </c>
      <c r="N27" s="2">
        <v>8.3333333333333301E-2</v>
      </c>
      <c r="O27" s="2">
        <v>8.3333333333333301E-2</v>
      </c>
      <c r="P27" s="2">
        <v>8.3333333333333301E-2</v>
      </c>
      <c r="Q27" s="2">
        <v>8.3333333333333301E-2</v>
      </c>
      <c r="R27" s="2">
        <v>8.3333333333333301E-2</v>
      </c>
      <c r="S27" s="2">
        <v>8.3333333333333301E-2</v>
      </c>
      <c r="T27" s="2">
        <v>8.3333333333333301E-2</v>
      </c>
      <c r="U27" s="2">
        <v>8.3333333333333301E-2</v>
      </c>
      <c r="V27" s="2">
        <v>8.3333333333333301E-2</v>
      </c>
    </row>
    <row r="28" spans="1:22" x14ac:dyDescent="0.3">
      <c r="A28" s="3" t="s">
        <v>70</v>
      </c>
      <c r="B28" s="3" t="s">
        <v>44</v>
      </c>
      <c r="C28" s="6">
        <v>1</v>
      </c>
      <c r="D28" s="6">
        <v>1</v>
      </c>
      <c r="E28" s="6">
        <v>78</v>
      </c>
      <c r="F28" s="4">
        <f t="shared" si="5"/>
        <v>78</v>
      </c>
      <c r="G28" s="5" t="s">
        <v>45</v>
      </c>
      <c r="H28" s="4">
        <f t="shared" si="2"/>
        <v>77.999999999999957</v>
      </c>
      <c r="I28" s="3" t="s">
        <v>41</v>
      </c>
      <c r="J28" s="2">
        <f t="shared" si="0"/>
        <v>0.99999999999999944</v>
      </c>
      <c r="K28" s="2">
        <v>8.3333333333333301E-2</v>
      </c>
      <c r="L28" s="2">
        <v>8.3333333333333301E-2</v>
      </c>
      <c r="M28" s="2">
        <v>8.3333333333333301E-2</v>
      </c>
      <c r="N28" s="2">
        <v>8.3333333333333301E-2</v>
      </c>
      <c r="O28" s="2">
        <v>8.3333333333333301E-2</v>
      </c>
      <c r="P28" s="2">
        <v>8.3333333333333301E-2</v>
      </c>
      <c r="Q28" s="2">
        <v>8.3333333333333301E-2</v>
      </c>
      <c r="R28" s="2">
        <v>8.3333333333333301E-2</v>
      </c>
      <c r="S28" s="2">
        <v>8.3333333333333301E-2</v>
      </c>
      <c r="T28" s="2">
        <v>8.3333333333333301E-2</v>
      </c>
      <c r="U28" s="2">
        <v>8.3333333333333301E-2</v>
      </c>
      <c r="V28" s="2">
        <v>8.3333333333333301E-2</v>
      </c>
    </row>
    <row r="29" spans="1:22" x14ac:dyDescent="0.3">
      <c r="A29" s="3" t="s">
        <v>71</v>
      </c>
      <c r="B29" s="3" t="s">
        <v>72</v>
      </c>
      <c r="C29" s="6">
        <v>0.17399999999999999</v>
      </c>
      <c r="D29" s="6">
        <v>20</v>
      </c>
      <c r="E29" s="6">
        <v>21.5</v>
      </c>
      <c r="F29" s="4">
        <f t="shared" si="5"/>
        <v>74.819999999999993</v>
      </c>
      <c r="G29" t="s">
        <v>73</v>
      </c>
      <c r="H29" s="4">
        <f t="shared" si="2"/>
        <v>897.83999999999992</v>
      </c>
      <c r="I29" s="3" t="s">
        <v>41</v>
      </c>
      <c r="J29" s="2">
        <f t="shared" si="0"/>
        <v>12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</row>
    <row r="30" spans="1:22" x14ac:dyDescent="0.3">
      <c r="A30" s="3" t="s">
        <v>74</v>
      </c>
      <c r="B30" s="3" t="s">
        <v>72</v>
      </c>
      <c r="C30" s="6">
        <v>5.8000000000000003E-2</v>
      </c>
      <c r="D30" s="6">
        <v>80</v>
      </c>
      <c r="E30" s="6">
        <v>21.5</v>
      </c>
      <c r="F30" s="4">
        <f t="shared" si="5"/>
        <v>99.760000000000019</v>
      </c>
      <c r="G30" t="s">
        <v>73</v>
      </c>
      <c r="H30" s="4">
        <f t="shared" si="2"/>
        <v>3591.3600000000006</v>
      </c>
      <c r="I30" s="3" t="s">
        <v>41</v>
      </c>
      <c r="J30" s="2">
        <f t="shared" si="0"/>
        <v>36</v>
      </c>
      <c r="K30" s="2">
        <v>3</v>
      </c>
      <c r="L30" s="2">
        <v>3</v>
      </c>
      <c r="M30" s="2">
        <v>3</v>
      </c>
      <c r="N30" s="2">
        <v>3</v>
      </c>
      <c r="O30" s="2">
        <v>3</v>
      </c>
      <c r="P30" s="2">
        <v>3</v>
      </c>
      <c r="Q30" s="2">
        <v>3</v>
      </c>
      <c r="R30" s="2">
        <v>3</v>
      </c>
      <c r="S30" s="2">
        <v>3</v>
      </c>
      <c r="T30" s="2">
        <v>3</v>
      </c>
      <c r="U30" s="2">
        <v>3</v>
      </c>
      <c r="V30" s="2">
        <v>3</v>
      </c>
    </row>
    <row r="31" spans="1:22" x14ac:dyDescent="0.3">
      <c r="A31" s="3" t="s">
        <v>75</v>
      </c>
      <c r="B31" s="3" t="s">
        <v>72</v>
      </c>
      <c r="C31" s="6">
        <v>0.11600000000000001</v>
      </c>
      <c r="D31" s="6">
        <v>8908</v>
      </c>
      <c r="E31" s="6">
        <v>1</v>
      </c>
      <c r="F31" s="4">
        <f t="shared" si="5"/>
        <v>1033.328</v>
      </c>
      <c r="G31" t="s">
        <v>73</v>
      </c>
      <c r="H31" s="4">
        <f t="shared" si="2"/>
        <v>1033.328</v>
      </c>
      <c r="I31" s="3" t="s">
        <v>41</v>
      </c>
      <c r="J31" s="2">
        <f t="shared" si="0"/>
        <v>1</v>
      </c>
      <c r="K31" s="2">
        <f>1/12</f>
        <v>8.3333333333333329E-2</v>
      </c>
      <c r="L31" s="2">
        <f t="shared" ref="L31:V31" si="7">1/12</f>
        <v>8.3333333333333329E-2</v>
      </c>
      <c r="M31" s="2">
        <f t="shared" si="7"/>
        <v>8.3333333333333329E-2</v>
      </c>
      <c r="N31" s="2">
        <f t="shared" si="7"/>
        <v>8.3333333333333329E-2</v>
      </c>
      <c r="O31" s="2">
        <f t="shared" si="7"/>
        <v>8.3333333333333329E-2</v>
      </c>
      <c r="P31" s="2">
        <f t="shared" si="7"/>
        <v>8.3333333333333329E-2</v>
      </c>
      <c r="Q31" s="2">
        <f t="shared" si="7"/>
        <v>8.3333333333333329E-2</v>
      </c>
      <c r="R31" s="2">
        <f t="shared" si="7"/>
        <v>8.3333333333333329E-2</v>
      </c>
      <c r="S31" s="2">
        <f t="shared" si="7"/>
        <v>8.3333333333333329E-2</v>
      </c>
      <c r="T31" s="2">
        <f t="shared" si="7"/>
        <v>8.3333333333333329E-2</v>
      </c>
      <c r="U31" s="2">
        <f t="shared" si="7"/>
        <v>8.3333333333333329E-2</v>
      </c>
      <c r="V31" s="2">
        <f t="shared" si="7"/>
        <v>8.3333333333333329E-2</v>
      </c>
    </row>
    <row r="32" spans="1:22" x14ac:dyDescent="0.3">
      <c r="A32" s="3" t="s">
        <v>76</v>
      </c>
      <c r="B32" s="3" t="s">
        <v>77</v>
      </c>
      <c r="C32" s="2">
        <v>1</v>
      </c>
      <c r="D32" s="2">
        <v>1</v>
      </c>
      <c r="E32" s="2">
        <v>16.850000000000001</v>
      </c>
      <c r="F32" s="4">
        <f t="shared" si="5"/>
        <v>16.850000000000001</v>
      </c>
      <c r="G32" t="s">
        <v>78</v>
      </c>
      <c r="H32" s="4">
        <f t="shared" si="2"/>
        <v>657.15000000000009</v>
      </c>
      <c r="I32" s="3" t="s">
        <v>41</v>
      </c>
      <c r="J32" s="2">
        <f t="shared" si="0"/>
        <v>39</v>
      </c>
      <c r="K32" s="2">
        <v>3.25</v>
      </c>
      <c r="L32" s="2">
        <v>3.25</v>
      </c>
      <c r="M32" s="2">
        <v>3.25</v>
      </c>
      <c r="N32" s="2">
        <v>3.25</v>
      </c>
      <c r="O32" s="2">
        <v>3.25</v>
      </c>
      <c r="P32" s="2">
        <v>3.25</v>
      </c>
      <c r="Q32" s="2">
        <v>3.25</v>
      </c>
      <c r="R32" s="2">
        <v>3.25</v>
      </c>
      <c r="S32" s="2">
        <v>3.25</v>
      </c>
      <c r="T32" s="2">
        <v>3.25</v>
      </c>
      <c r="U32" s="2">
        <v>3.25</v>
      </c>
      <c r="V32" s="2">
        <v>3.25</v>
      </c>
    </row>
    <row r="33" spans="1:22" x14ac:dyDescent="0.3">
      <c r="A33" s="3" t="s">
        <v>79</v>
      </c>
      <c r="B33" s="3" t="s">
        <v>80</v>
      </c>
      <c r="C33" s="2">
        <v>1.31</v>
      </c>
      <c r="D33" s="2">
        <v>21.5</v>
      </c>
      <c r="E33" s="2">
        <v>1</v>
      </c>
      <c r="F33" s="4">
        <f t="shared" si="5"/>
        <v>28.165000000000003</v>
      </c>
      <c r="G33" t="s">
        <v>81</v>
      </c>
      <c r="H33" s="4">
        <f t="shared" si="2"/>
        <v>8449.5</v>
      </c>
      <c r="I33" s="3" t="s">
        <v>41</v>
      </c>
      <c r="J33" s="2">
        <f t="shared" si="0"/>
        <v>300</v>
      </c>
      <c r="K33" s="2">
        <v>25</v>
      </c>
      <c r="L33" s="2">
        <v>25</v>
      </c>
      <c r="M33" s="2">
        <v>25</v>
      </c>
      <c r="N33" s="2">
        <v>25</v>
      </c>
      <c r="O33" s="2">
        <v>25</v>
      </c>
      <c r="P33" s="2">
        <v>25</v>
      </c>
      <c r="Q33" s="2">
        <v>25</v>
      </c>
      <c r="R33" s="2">
        <v>25</v>
      </c>
      <c r="S33" s="2">
        <v>25</v>
      </c>
      <c r="T33" s="2">
        <v>25</v>
      </c>
      <c r="U33" s="2">
        <v>25</v>
      </c>
      <c r="V33" s="2">
        <v>25</v>
      </c>
    </row>
    <row r="34" spans="1:22" x14ac:dyDescent="0.3">
      <c r="A34" s="3" t="s">
        <v>82</v>
      </c>
      <c r="B34" s="3" t="s">
        <v>80</v>
      </c>
      <c r="C34" s="2">
        <v>16.3</v>
      </c>
      <c r="D34" s="2">
        <v>1</v>
      </c>
      <c r="E34" s="2">
        <v>1</v>
      </c>
      <c r="F34" s="4">
        <f t="shared" si="5"/>
        <v>16.3</v>
      </c>
      <c r="G34" t="s">
        <v>83</v>
      </c>
      <c r="H34" s="4">
        <f t="shared" si="2"/>
        <v>1956</v>
      </c>
      <c r="I34" s="3" t="s">
        <v>41</v>
      </c>
      <c r="J34" s="2">
        <f t="shared" si="0"/>
        <v>120</v>
      </c>
      <c r="K34" s="2">
        <v>10</v>
      </c>
      <c r="L34" s="2">
        <v>10</v>
      </c>
      <c r="M34" s="2">
        <v>10</v>
      </c>
      <c r="N34" s="2">
        <v>10</v>
      </c>
      <c r="O34" s="2">
        <v>10</v>
      </c>
      <c r="P34" s="2">
        <v>10</v>
      </c>
      <c r="Q34" s="2">
        <v>10</v>
      </c>
      <c r="R34" s="2">
        <v>10</v>
      </c>
      <c r="S34" s="2">
        <v>10</v>
      </c>
      <c r="T34" s="2">
        <v>10</v>
      </c>
      <c r="U34" s="2">
        <v>10</v>
      </c>
      <c r="V34" s="2">
        <v>10</v>
      </c>
    </row>
    <row r="35" spans="1:22" x14ac:dyDescent="0.3">
      <c r="A35" s="3" t="s">
        <v>84</v>
      </c>
      <c r="B35" s="3" t="s">
        <v>80</v>
      </c>
      <c r="C35" s="2">
        <v>0.9</v>
      </c>
      <c r="D35" s="2">
        <v>1</v>
      </c>
      <c r="E35" s="2">
        <v>1</v>
      </c>
      <c r="F35" s="4">
        <f t="shared" si="5"/>
        <v>0.9</v>
      </c>
      <c r="G35" t="s">
        <v>85</v>
      </c>
      <c r="H35" s="4">
        <f t="shared" si="2"/>
        <v>324</v>
      </c>
      <c r="I35" s="3" t="s">
        <v>41</v>
      </c>
      <c r="J35" s="2">
        <f t="shared" si="0"/>
        <v>360</v>
      </c>
      <c r="K35" s="2">
        <v>30</v>
      </c>
      <c r="L35" s="2">
        <v>30</v>
      </c>
      <c r="M35" s="2">
        <v>30</v>
      </c>
      <c r="N35" s="2">
        <v>30</v>
      </c>
      <c r="O35" s="2">
        <v>30</v>
      </c>
      <c r="P35" s="2">
        <v>30</v>
      </c>
      <c r="Q35" s="2">
        <v>30</v>
      </c>
      <c r="R35" s="2">
        <v>30</v>
      </c>
      <c r="S35" s="2">
        <v>30</v>
      </c>
      <c r="T35" s="2">
        <v>30</v>
      </c>
      <c r="U35" s="2">
        <v>30</v>
      </c>
      <c r="V35" s="2">
        <v>30</v>
      </c>
    </row>
    <row r="36" spans="1:22" x14ac:dyDescent="0.3">
      <c r="A36" s="3" t="s">
        <v>86</v>
      </c>
      <c r="B36" t="s">
        <v>87</v>
      </c>
      <c r="C36" s="2">
        <v>5.5</v>
      </c>
      <c r="D36" s="2">
        <f>0.000855 / 2</f>
        <v>4.2749999999999998E-4</v>
      </c>
      <c r="E36" s="2">
        <v>1</v>
      </c>
      <c r="F36" s="4">
        <f t="shared" si="5"/>
        <v>2.35125E-3</v>
      </c>
      <c r="G36" t="s">
        <v>88</v>
      </c>
      <c r="H36" s="4">
        <f t="shared" si="2"/>
        <v>24688.125</v>
      </c>
      <c r="I36" s="3" t="s">
        <v>41</v>
      </c>
      <c r="J36" s="2">
        <f t="shared" si="0"/>
        <v>10500000</v>
      </c>
      <c r="K36" s="2">
        <v>875000</v>
      </c>
      <c r="L36" s="2">
        <v>875000</v>
      </c>
      <c r="M36" s="2">
        <v>875000</v>
      </c>
      <c r="N36" s="2">
        <v>875000</v>
      </c>
      <c r="O36" s="2">
        <v>875000</v>
      </c>
      <c r="P36" s="2">
        <v>875000</v>
      </c>
      <c r="Q36" s="2">
        <v>875000</v>
      </c>
      <c r="R36" s="2">
        <v>875000</v>
      </c>
      <c r="S36" s="2">
        <v>875000</v>
      </c>
      <c r="T36" s="2">
        <v>875000</v>
      </c>
      <c r="U36" s="2">
        <v>875000</v>
      </c>
      <c r="V36" s="2">
        <v>875000</v>
      </c>
    </row>
    <row r="37" spans="1:22" x14ac:dyDescent="0.3">
      <c r="A37" s="3" t="s">
        <v>89</v>
      </c>
      <c r="B37" t="s">
        <v>87</v>
      </c>
      <c r="C37" s="2">
        <v>13</v>
      </c>
      <c r="D37" s="2">
        <f xml:space="preserve"> 0.000855 / 10</f>
        <v>8.5499999999999991E-5</v>
      </c>
      <c r="E37" s="2">
        <v>1</v>
      </c>
      <c r="F37" s="4">
        <f t="shared" si="5"/>
        <v>1.1114999999999999E-3</v>
      </c>
      <c r="G37" t="s">
        <v>88</v>
      </c>
      <c r="H37" s="4">
        <f t="shared" si="2"/>
        <v>5835.3749999999991</v>
      </c>
      <c r="I37" s="3" t="s">
        <v>41</v>
      </c>
      <c r="J37" s="2">
        <f t="shared" si="0"/>
        <v>5250000</v>
      </c>
      <c r="K37" s="2">
        <v>437500</v>
      </c>
      <c r="L37" s="2">
        <v>437500</v>
      </c>
      <c r="M37" s="2">
        <v>437500</v>
      </c>
      <c r="N37" s="2">
        <v>437500</v>
      </c>
      <c r="O37" s="2">
        <v>437500</v>
      </c>
      <c r="P37" s="2">
        <v>437500</v>
      </c>
      <c r="Q37" s="2">
        <v>437500</v>
      </c>
      <c r="R37" s="2">
        <v>437500</v>
      </c>
      <c r="S37" s="2">
        <v>437500</v>
      </c>
      <c r="T37" s="2">
        <v>437500</v>
      </c>
      <c r="U37" s="2">
        <v>437500</v>
      </c>
      <c r="V37" s="2">
        <v>437500</v>
      </c>
    </row>
    <row r="38" spans="1:22" x14ac:dyDescent="0.3">
      <c r="A38" s="3" t="s">
        <v>90</v>
      </c>
      <c r="B38" t="s">
        <v>91</v>
      </c>
      <c r="C38" s="2">
        <v>1</v>
      </c>
      <c r="D38" s="2">
        <v>1</v>
      </c>
      <c r="E38" s="2">
        <v>1</v>
      </c>
      <c r="F38" s="4">
        <v>8.02</v>
      </c>
      <c r="G38" t="s">
        <v>92</v>
      </c>
      <c r="H38" s="4">
        <f t="shared" si="2"/>
        <v>336.84</v>
      </c>
      <c r="I38" s="3" t="s">
        <v>41</v>
      </c>
      <c r="J38" s="2">
        <f>SUM(K38:V38)</f>
        <v>42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42</v>
      </c>
    </row>
    <row r="39" spans="1:22" x14ac:dyDescent="0.3">
      <c r="A39" s="3" t="s">
        <v>93</v>
      </c>
      <c r="B39" t="s">
        <v>91</v>
      </c>
      <c r="C39" s="2">
        <v>1</v>
      </c>
      <c r="D39" s="2">
        <v>60</v>
      </c>
      <c r="E39" s="2">
        <v>6.5</v>
      </c>
      <c r="F39" s="4">
        <f t="shared" si="5"/>
        <v>390</v>
      </c>
      <c r="G39" t="s">
        <v>92</v>
      </c>
      <c r="H39" s="4">
        <f t="shared" si="2"/>
        <v>1169.9999999999995</v>
      </c>
      <c r="I39" s="3" t="s">
        <v>41</v>
      </c>
      <c r="J39" s="2">
        <f t="shared" ref="J39:J42" si="8">SUM(K39:V39)</f>
        <v>2.9999999999999991</v>
      </c>
      <c r="K39" s="2">
        <v>8.3333333333333301E-2</v>
      </c>
      <c r="L39" s="2">
        <v>8.3333333333333301E-2</v>
      </c>
      <c r="M39" s="2">
        <v>8.3333333333333301E-2</v>
      </c>
      <c r="N39" s="2">
        <v>8.3333333333333301E-2</v>
      </c>
      <c r="O39" s="2">
        <v>8.3333333333333301E-2</v>
      </c>
      <c r="P39" s="2">
        <v>8.3333333333333301E-2</v>
      </c>
      <c r="Q39" s="2">
        <f>1/12 + 1</f>
        <v>1.0833333333333333</v>
      </c>
      <c r="R39" s="2">
        <v>8.3333333333333301E-2</v>
      </c>
      <c r="S39" s="2">
        <v>8.3333333333333301E-2</v>
      </c>
      <c r="T39" s="2">
        <v>8.3333333333333301E-2</v>
      </c>
      <c r="U39" s="2">
        <v>8.3333333333333301E-2</v>
      </c>
      <c r="V39" s="2">
        <f>1/12 + 1</f>
        <v>1.0833333333333333</v>
      </c>
    </row>
    <row r="40" spans="1:22" x14ac:dyDescent="0.3">
      <c r="A40" s="3" t="s">
        <v>94</v>
      </c>
      <c r="B40" t="s">
        <v>91</v>
      </c>
      <c r="C40" s="2">
        <v>1</v>
      </c>
      <c r="D40" s="2">
        <v>1</v>
      </c>
      <c r="E40" s="2">
        <v>1</v>
      </c>
      <c r="F40" s="4">
        <v>25</v>
      </c>
      <c r="G40" t="s">
        <v>95</v>
      </c>
      <c r="H40" s="4">
        <f t="shared" si="2"/>
        <v>1300.0000000000002</v>
      </c>
      <c r="I40" s="3" t="s">
        <v>41</v>
      </c>
      <c r="J40" s="2">
        <f t="shared" si="8"/>
        <v>52.000000000000007</v>
      </c>
      <c r="K40" s="2">
        <f>52/12</f>
        <v>4.333333333333333</v>
      </c>
      <c r="L40" s="2">
        <f t="shared" ref="L40:V40" si="9">52/12</f>
        <v>4.333333333333333</v>
      </c>
      <c r="M40" s="2">
        <f t="shared" si="9"/>
        <v>4.333333333333333</v>
      </c>
      <c r="N40" s="2">
        <f t="shared" si="9"/>
        <v>4.333333333333333</v>
      </c>
      <c r="O40" s="2">
        <f t="shared" si="9"/>
        <v>4.333333333333333</v>
      </c>
      <c r="P40" s="2">
        <f t="shared" si="9"/>
        <v>4.333333333333333</v>
      </c>
      <c r="Q40" s="2">
        <f t="shared" si="9"/>
        <v>4.333333333333333</v>
      </c>
      <c r="R40" s="2">
        <f t="shared" si="9"/>
        <v>4.333333333333333</v>
      </c>
      <c r="S40" s="2">
        <f t="shared" si="9"/>
        <v>4.333333333333333</v>
      </c>
      <c r="T40" s="2">
        <f t="shared" si="9"/>
        <v>4.333333333333333</v>
      </c>
      <c r="U40" s="2">
        <f t="shared" si="9"/>
        <v>4.333333333333333</v>
      </c>
      <c r="V40" s="2">
        <f t="shared" si="9"/>
        <v>4.333333333333333</v>
      </c>
    </row>
    <row r="41" spans="1:22" x14ac:dyDescent="0.3">
      <c r="A41" s="3" t="s">
        <v>96</v>
      </c>
      <c r="B41" t="s">
        <v>97</v>
      </c>
      <c r="C41" s="2">
        <v>1</v>
      </c>
      <c r="D41" s="2">
        <v>1</v>
      </c>
      <c r="E41" s="2">
        <v>975</v>
      </c>
      <c r="F41" s="4">
        <f t="shared" si="5"/>
        <v>975</v>
      </c>
      <c r="G41" t="s">
        <v>98</v>
      </c>
      <c r="H41" s="4">
        <f t="shared" si="2"/>
        <v>9750</v>
      </c>
      <c r="I41" s="3" t="s">
        <v>41</v>
      </c>
      <c r="J41" s="2">
        <f t="shared" si="8"/>
        <v>10</v>
      </c>
      <c r="K41" s="2">
        <f>10/12</f>
        <v>0.83333333333333337</v>
      </c>
      <c r="L41" s="2">
        <f t="shared" ref="L41:V41" si="10">10/12</f>
        <v>0.83333333333333337</v>
      </c>
      <c r="M41" s="2">
        <f t="shared" si="10"/>
        <v>0.83333333333333337</v>
      </c>
      <c r="N41" s="2">
        <f t="shared" si="10"/>
        <v>0.83333333333333337</v>
      </c>
      <c r="O41" s="2">
        <f t="shared" si="10"/>
        <v>0.83333333333333337</v>
      </c>
      <c r="P41" s="2">
        <f t="shared" si="10"/>
        <v>0.83333333333333337</v>
      </c>
      <c r="Q41" s="2">
        <f t="shared" si="10"/>
        <v>0.83333333333333337</v>
      </c>
      <c r="R41" s="2">
        <f t="shared" si="10"/>
        <v>0.83333333333333337</v>
      </c>
      <c r="S41" s="2">
        <f t="shared" si="10"/>
        <v>0.83333333333333337</v>
      </c>
      <c r="T41" s="2">
        <f t="shared" si="10"/>
        <v>0.83333333333333337</v>
      </c>
      <c r="U41" s="2">
        <f t="shared" si="10"/>
        <v>0.83333333333333337</v>
      </c>
      <c r="V41" s="2">
        <f t="shared" si="10"/>
        <v>0.83333333333333337</v>
      </c>
    </row>
    <row r="42" spans="1:22" x14ac:dyDescent="0.3">
      <c r="A42" s="3" t="s">
        <v>99</v>
      </c>
      <c r="B42" t="s">
        <v>100</v>
      </c>
      <c r="C42" s="2">
        <v>1</v>
      </c>
      <c r="D42" s="2">
        <v>1</v>
      </c>
      <c r="E42" s="2">
        <v>10.4924</v>
      </c>
      <c r="F42" s="4">
        <f t="shared" si="5"/>
        <v>10.4924</v>
      </c>
      <c r="G42" t="s">
        <v>101</v>
      </c>
      <c r="H42" s="4">
        <f t="shared" si="2"/>
        <v>20984.800000000003</v>
      </c>
      <c r="I42" s="3" t="s">
        <v>41</v>
      </c>
      <c r="J42" s="2">
        <f t="shared" si="8"/>
        <v>2000.0000000000002</v>
      </c>
      <c r="K42" s="2">
        <f>2000/12</f>
        <v>166.66666666666666</v>
      </c>
      <c r="L42" s="2">
        <f t="shared" ref="L42:V42" si="11">2000/12</f>
        <v>166.66666666666666</v>
      </c>
      <c r="M42" s="2">
        <f t="shared" si="11"/>
        <v>166.66666666666666</v>
      </c>
      <c r="N42" s="2">
        <f t="shared" si="11"/>
        <v>166.66666666666666</v>
      </c>
      <c r="O42" s="2">
        <f t="shared" si="11"/>
        <v>166.66666666666666</v>
      </c>
      <c r="P42" s="2">
        <f t="shared" si="11"/>
        <v>166.66666666666666</v>
      </c>
      <c r="Q42" s="2">
        <f t="shared" si="11"/>
        <v>166.66666666666666</v>
      </c>
      <c r="R42" s="2">
        <f t="shared" si="11"/>
        <v>166.66666666666666</v>
      </c>
      <c r="S42" s="2">
        <f t="shared" si="11"/>
        <v>166.66666666666666</v>
      </c>
      <c r="T42" s="2">
        <f t="shared" si="11"/>
        <v>166.66666666666666</v>
      </c>
      <c r="U42" s="2">
        <f t="shared" si="11"/>
        <v>166.66666666666666</v>
      </c>
      <c r="V42" s="2">
        <f t="shared" si="11"/>
        <v>166.66666666666666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CDDC-FD1E-4541-8312-BFDEEBC70BDF}">
  <dimension ref="A1:AC31"/>
  <sheetViews>
    <sheetView workbookViewId="0">
      <selection activeCell="E8" sqref="E8"/>
    </sheetView>
  </sheetViews>
  <sheetFormatPr defaultColWidth="11" defaultRowHeight="15.6" x14ac:dyDescent="0.3"/>
  <cols>
    <col min="1" max="1" width="17" bestFit="1" customWidth="1"/>
    <col min="2" max="2" width="10.8984375" style="17"/>
    <col min="7" max="7" width="19.3984375" bestFit="1" customWidth="1"/>
    <col min="8" max="8" width="10.8984375" style="20"/>
    <col min="10" max="10" width="19.3984375" bestFit="1" customWidth="1"/>
    <col min="13" max="13" width="13" bestFit="1" customWidth="1"/>
    <col min="16" max="16" width="17.5" bestFit="1" customWidth="1"/>
    <col min="19" max="19" width="15.59765625" bestFit="1" customWidth="1"/>
  </cols>
  <sheetData>
    <row r="1" spans="1:29" s="1" customFormat="1" x14ac:dyDescent="0.3">
      <c r="A1" s="1" t="s">
        <v>102</v>
      </c>
      <c r="B1" s="16"/>
      <c r="D1" s="1" t="s">
        <v>39</v>
      </c>
      <c r="G1" s="1" t="s">
        <v>44</v>
      </c>
      <c r="H1" s="19"/>
      <c r="J1" s="1" t="s">
        <v>72</v>
      </c>
      <c r="M1" s="1" t="s">
        <v>77</v>
      </c>
      <c r="P1" s="1" t="s">
        <v>80</v>
      </c>
      <c r="S1" s="1" t="s">
        <v>87</v>
      </c>
      <c r="V1" s="1" t="s">
        <v>91</v>
      </c>
      <c r="Y1" s="1" t="s">
        <v>97</v>
      </c>
      <c r="AB1" s="1" t="s">
        <v>100</v>
      </c>
    </row>
    <row r="3" spans="1:29" x14ac:dyDescent="0.3">
      <c r="A3" t="s">
        <v>103</v>
      </c>
      <c r="B3" s="14">
        <v>7</v>
      </c>
      <c r="D3" t="s">
        <v>103</v>
      </c>
      <c r="E3" s="22">
        <v>9</v>
      </c>
      <c r="G3" t="s">
        <v>103</v>
      </c>
      <c r="H3" s="18">
        <v>15</v>
      </c>
      <c r="J3" t="s">
        <v>103</v>
      </c>
      <c r="K3">
        <v>44</v>
      </c>
      <c r="M3" t="s">
        <v>103</v>
      </c>
      <c r="N3">
        <v>51</v>
      </c>
      <c r="P3" t="s">
        <v>103</v>
      </c>
      <c r="Q3">
        <v>56</v>
      </c>
      <c r="S3" t="s">
        <v>103</v>
      </c>
      <c r="T3">
        <v>63</v>
      </c>
      <c r="V3" t="s">
        <v>103</v>
      </c>
      <c r="W3">
        <v>69</v>
      </c>
      <c r="Y3" t="s">
        <v>103</v>
      </c>
      <c r="Z3">
        <v>76</v>
      </c>
      <c r="AB3" t="s">
        <v>103</v>
      </c>
      <c r="AC3">
        <v>81</v>
      </c>
    </row>
    <row r="4" spans="1:29" x14ac:dyDescent="0.3">
      <c r="A4" t="s">
        <v>104</v>
      </c>
      <c r="B4" s="14"/>
      <c r="D4" t="s">
        <v>104</v>
      </c>
      <c r="E4" s="22">
        <v>3</v>
      </c>
      <c r="G4" t="s">
        <v>104</v>
      </c>
      <c r="H4" s="18">
        <v>26</v>
      </c>
      <c r="J4" t="s">
        <v>104</v>
      </c>
      <c r="K4">
        <v>4</v>
      </c>
      <c r="M4" t="s">
        <v>104</v>
      </c>
      <c r="N4">
        <v>2</v>
      </c>
      <c r="P4" t="s">
        <v>104</v>
      </c>
      <c r="Q4">
        <v>4</v>
      </c>
      <c r="S4" t="s">
        <v>104</v>
      </c>
      <c r="T4">
        <v>3</v>
      </c>
      <c r="V4" t="s">
        <v>104</v>
      </c>
      <c r="W4">
        <v>4</v>
      </c>
      <c r="Y4" t="s">
        <v>104</v>
      </c>
      <c r="Z4">
        <v>2</v>
      </c>
      <c r="AB4" t="s">
        <v>104</v>
      </c>
      <c r="AC4">
        <v>2</v>
      </c>
    </row>
    <row r="5" spans="1:29" x14ac:dyDescent="0.3">
      <c r="A5" t="s">
        <v>105</v>
      </c>
      <c r="B5" s="14">
        <v>15</v>
      </c>
      <c r="D5" t="s">
        <v>105</v>
      </c>
      <c r="E5" s="22">
        <v>10</v>
      </c>
      <c r="G5" t="s">
        <v>105</v>
      </c>
      <c r="H5" s="18">
        <v>39</v>
      </c>
      <c r="J5" t="s">
        <v>105</v>
      </c>
      <c r="K5">
        <v>46</v>
      </c>
      <c r="M5" t="s">
        <v>105</v>
      </c>
      <c r="N5">
        <v>51</v>
      </c>
      <c r="P5" t="s">
        <v>105</v>
      </c>
      <c r="Q5">
        <v>58</v>
      </c>
      <c r="S5" t="s">
        <v>105</v>
      </c>
      <c r="T5">
        <v>64</v>
      </c>
      <c r="V5" t="s">
        <v>105</v>
      </c>
      <c r="W5">
        <v>71</v>
      </c>
      <c r="Y5" t="s">
        <v>105</v>
      </c>
      <c r="Z5">
        <v>76</v>
      </c>
      <c r="AB5" t="s">
        <v>105</v>
      </c>
      <c r="AC5">
        <v>81</v>
      </c>
    </row>
    <row r="6" spans="1:29" x14ac:dyDescent="0.3">
      <c r="B6" s="12"/>
      <c r="E6" s="22"/>
    </row>
    <row r="7" spans="1:29" x14ac:dyDescent="0.3">
      <c r="A7" t="s">
        <v>39</v>
      </c>
      <c r="B7" s="12">
        <v>4305.5600000000004</v>
      </c>
      <c r="D7" t="s">
        <v>38</v>
      </c>
      <c r="E7" s="22">
        <v>0</v>
      </c>
      <c r="G7" t="s">
        <v>43</v>
      </c>
      <c r="H7" s="20">
        <v>19</v>
      </c>
      <c r="J7" t="s">
        <v>71</v>
      </c>
      <c r="K7">
        <v>75</v>
      </c>
      <c r="M7" t="s">
        <v>76</v>
      </c>
      <c r="N7">
        <v>17</v>
      </c>
      <c r="P7" t="s">
        <v>79</v>
      </c>
      <c r="Q7">
        <v>28</v>
      </c>
      <c r="S7" t="s">
        <v>86</v>
      </c>
      <c r="T7">
        <v>0</v>
      </c>
      <c r="V7" t="s">
        <v>90</v>
      </c>
      <c r="W7">
        <v>8</v>
      </c>
      <c r="Y7" t="s">
        <v>96</v>
      </c>
      <c r="Z7">
        <v>975</v>
      </c>
      <c r="AB7" t="s">
        <v>106</v>
      </c>
      <c r="AC7">
        <v>10</v>
      </c>
    </row>
    <row r="8" spans="1:29" x14ac:dyDescent="0.3">
      <c r="A8" t="s">
        <v>44</v>
      </c>
      <c r="B8" s="12">
        <v>13129.56</v>
      </c>
      <c r="D8" t="s">
        <v>42</v>
      </c>
      <c r="E8" s="22">
        <v>0</v>
      </c>
      <c r="G8" t="s">
        <v>46</v>
      </c>
      <c r="H8" s="20">
        <v>355</v>
      </c>
      <c r="J8" t="s">
        <v>74</v>
      </c>
      <c r="K8">
        <v>100</v>
      </c>
      <c r="P8" t="s">
        <v>107</v>
      </c>
      <c r="Q8">
        <v>16</v>
      </c>
      <c r="S8" t="s">
        <v>89</v>
      </c>
      <c r="T8">
        <v>1.1100000000000001E-3</v>
      </c>
      <c r="V8" t="s">
        <v>93</v>
      </c>
      <c r="W8" s="21">
        <v>390</v>
      </c>
      <c r="X8" s="15"/>
    </row>
    <row r="9" spans="1:29" x14ac:dyDescent="0.3">
      <c r="A9" t="s">
        <v>72</v>
      </c>
      <c r="B9" s="12">
        <v>5522.53</v>
      </c>
      <c r="G9" t="s">
        <v>47</v>
      </c>
      <c r="H9" s="20">
        <v>19</v>
      </c>
      <c r="J9" t="s">
        <v>75</v>
      </c>
      <c r="K9">
        <v>1033</v>
      </c>
      <c r="P9" t="s">
        <v>108</v>
      </c>
      <c r="Q9">
        <v>1</v>
      </c>
      <c r="V9" t="s">
        <v>94</v>
      </c>
      <c r="W9" s="21">
        <v>25</v>
      </c>
      <c r="X9" s="15"/>
    </row>
    <row r="10" spans="1:29" x14ac:dyDescent="0.3">
      <c r="A10" t="s">
        <v>77</v>
      </c>
      <c r="B10" s="12">
        <v>657.15</v>
      </c>
      <c r="C10" s="15"/>
      <c r="G10" t="s">
        <v>48</v>
      </c>
      <c r="H10" s="20">
        <v>8</v>
      </c>
    </row>
    <row r="11" spans="1:29" x14ac:dyDescent="0.3">
      <c r="A11" t="s">
        <v>80</v>
      </c>
      <c r="B11" s="12">
        <v>10729.5</v>
      </c>
      <c r="G11" t="s">
        <v>49</v>
      </c>
      <c r="H11" s="20">
        <v>78</v>
      </c>
    </row>
    <row r="12" spans="1:29" x14ac:dyDescent="0.3">
      <c r="A12" t="s">
        <v>87</v>
      </c>
      <c r="B12" s="12">
        <v>30523.5</v>
      </c>
      <c r="G12" t="s">
        <v>50</v>
      </c>
      <c r="H12" s="20">
        <v>49</v>
      </c>
    </row>
    <row r="13" spans="1:29" x14ac:dyDescent="0.3">
      <c r="A13" t="s">
        <v>91</v>
      </c>
      <c r="B13" s="12">
        <v>2806.84</v>
      </c>
      <c r="G13" t="s">
        <v>51</v>
      </c>
      <c r="H13" s="20">
        <v>18.899999999999999</v>
      </c>
      <c r="I13" s="11"/>
    </row>
    <row r="14" spans="1:29" x14ac:dyDescent="0.3">
      <c r="A14" t="s">
        <v>97</v>
      </c>
      <c r="B14" s="12">
        <v>9750</v>
      </c>
      <c r="G14" t="s">
        <v>52</v>
      </c>
      <c r="H14" s="20">
        <v>18.899999999999999</v>
      </c>
      <c r="I14" s="11"/>
    </row>
    <row r="15" spans="1:29" x14ac:dyDescent="0.3">
      <c r="A15" t="s">
        <v>100</v>
      </c>
      <c r="B15" s="12">
        <v>20985</v>
      </c>
      <c r="G15" t="s">
        <v>53</v>
      </c>
      <c r="H15" s="20">
        <v>37.799999999999997</v>
      </c>
      <c r="I15" s="11"/>
    </row>
    <row r="16" spans="1:29" x14ac:dyDescent="0.3">
      <c r="G16" t="s">
        <v>54</v>
      </c>
      <c r="H16" s="20">
        <v>0</v>
      </c>
    </row>
    <row r="17" spans="7:9" x14ac:dyDescent="0.3">
      <c r="G17" t="s">
        <v>55</v>
      </c>
      <c r="H17" s="20">
        <v>0</v>
      </c>
    </row>
    <row r="18" spans="7:9" x14ac:dyDescent="0.3">
      <c r="G18" t="s">
        <v>56</v>
      </c>
      <c r="H18" s="20">
        <v>140</v>
      </c>
      <c r="I18" s="11"/>
    </row>
    <row r="19" spans="7:9" x14ac:dyDescent="0.3">
      <c r="G19" t="s">
        <v>57</v>
      </c>
      <c r="H19" s="20">
        <v>18.899999999999999</v>
      </c>
      <c r="I19" s="11"/>
    </row>
    <row r="20" spans="7:9" x14ac:dyDescent="0.3">
      <c r="G20" t="s">
        <v>58</v>
      </c>
      <c r="H20" s="20">
        <v>18.899999999999999</v>
      </c>
      <c r="I20" s="11"/>
    </row>
    <row r="21" spans="7:9" x14ac:dyDescent="0.3">
      <c r="G21" t="s">
        <v>59</v>
      </c>
      <c r="H21" s="20">
        <v>37.799999999999997</v>
      </c>
      <c r="I21" s="11"/>
    </row>
    <row r="22" spans="7:9" x14ac:dyDescent="0.3">
      <c r="G22" t="s">
        <v>60</v>
      </c>
      <c r="H22" s="20">
        <v>75.599999999999994</v>
      </c>
      <c r="I22" s="11"/>
    </row>
    <row r="23" spans="7:9" x14ac:dyDescent="0.3">
      <c r="G23" t="s">
        <v>61</v>
      </c>
      <c r="H23" s="20">
        <v>18.899999999999999</v>
      </c>
      <c r="I23" s="11"/>
    </row>
    <row r="24" spans="7:9" x14ac:dyDescent="0.3">
      <c r="G24" t="s">
        <v>62</v>
      </c>
      <c r="H24" s="20">
        <v>0</v>
      </c>
    </row>
    <row r="25" spans="7:9" x14ac:dyDescent="0.3">
      <c r="G25" t="s">
        <v>63</v>
      </c>
      <c r="H25" s="20">
        <v>0</v>
      </c>
    </row>
    <row r="26" spans="7:9" x14ac:dyDescent="0.3">
      <c r="G26" t="s">
        <v>64</v>
      </c>
      <c r="H26" s="20">
        <v>397.5</v>
      </c>
      <c r="I26" s="11"/>
    </row>
    <row r="27" spans="7:9" x14ac:dyDescent="0.3">
      <c r="G27" t="s">
        <v>65</v>
      </c>
      <c r="H27" s="20">
        <v>9.4499999999999993</v>
      </c>
      <c r="I27" s="11"/>
    </row>
    <row r="28" spans="7:9" x14ac:dyDescent="0.3">
      <c r="G28" t="s">
        <v>66</v>
      </c>
      <c r="H28" s="20">
        <v>0</v>
      </c>
    </row>
    <row r="29" spans="7:9" x14ac:dyDescent="0.3">
      <c r="G29" t="s">
        <v>67</v>
      </c>
      <c r="H29" s="20">
        <v>0.06</v>
      </c>
    </row>
    <row r="30" spans="7:9" x14ac:dyDescent="0.3">
      <c r="G30" t="s">
        <v>69</v>
      </c>
      <c r="H30" s="20">
        <v>37.799999999999997</v>
      </c>
      <c r="I30" s="11"/>
    </row>
    <row r="31" spans="7:9" x14ac:dyDescent="0.3">
      <c r="G31" t="s">
        <v>70</v>
      </c>
      <c r="H31" s="20">
        <v>78</v>
      </c>
      <c r="I3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6D2F-BD13-C947-8B8A-850A8CBA8CF2}">
  <dimension ref="A1:D13"/>
  <sheetViews>
    <sheetView topLeftCell="A4" workbookViewId="0">
      <selection activeCell="G28" sqref="G28"/>
    </sheetView>
  </sheetViews>
  <sheetFormatPr defaultColWidth="11" defaultRowHeight="15.6" x14ac:dyDescent="0.3"/>
  <cols>
    <col min="1" max="1" width="18.59765625" bestFit="1" customWidth="1"/>
  </cols>
  <sheetData>
    <row r="1" spans="1:4" x14ac:dyDescent="0.3">
      <c r="A1" s="1" t="s">
        <v>109</v>
      </c>
      <c r="B1" s="1" t="s">
        <v>110</v>
      </c>
    </row>
    <row r="2" spans="1:4" x14ac:dyDescent="0.3">
      <c r="A2" t="s">
        <v>111</v>
      </c>
      <c r="B2" s="12">
        <v>4.9999999999999996E-2</v>
      </c>
    </row>
    <row r="3" spans="1:4" x14ac:dyDescent="0.3">
      <c r="A3" t="s">
        <v>112</v>
      </c>
      <c r="B3" s="13" t="s">
        <v>113</v>
      </c>
    </row>
    <row r="4" spans="1:4" x14ac:dyDescent="0.3">
      <c r="A4" t="s">
        <v>114</v>
      </c>
      <c r="B4" s="12">
        <v>6.2499999999999995E-3</v>
      </c>
    </row>
    <row r="5" spans="1:4" x14ac:dyDescent="0.3">
      <c r="A5" t="s">
        <v>115</v>
      </c>
      <c r="B5" s="12"/>
    </row>
    <row r="6" spans="1:4" x14ac:dyDescent="0.3">
      <c r="A6" t="s">
        <v>116</v>
      </c>
      <c r="B6" s="12" t="s">
        <v>117</v>
      </c>
    </row>
    <row r="7" spans="1:4" x14ac:dyDescent="0.3">
      <c r="A7" t="s">
        <v>118</v>
      </c>
      <c r="B7" s="12">
        <v>2725</v>
      </c>
    </row>
    <row r="8" spans="1:4" x14ac:dyDescent="0.3">
      <c r="A8" t="s">
        <v>119</v>
      </c>
      <c r="B8" s="12">
        <v>0.25625000000000003</v>
      </c>
    </row>
    <row r="9" spans="1:4" x14ac:dyDescent="0.3">
      <c r="A9" t="s">
        <v>120</v>
      </c>
      <c r="B9" s="12">
        <v>104924</v>
      </c>
      <c r="C9" t="s">
        <v>121</v>
      </c>
    </row>
    <row r="11" spans="1:4" x14ac:dyDescent="0.3">
      <c r="A11" s="1" t="s">
        <v>122</v>
      </c>
    </row>
    <row r="12" spans="1:4" x14ac:dyDescent="0.3">
      <c r="A12" t="s">
        <v>123</v>
      </c>
      <c r="B12" t="s">
        <v>124</v>
      </c>
      <c r="C12" t="s">
        <v>125</v>
      </c>
    </row>
    <row r="13" spans="1:4" x14ac:dyDescent="0.3">
      <c r="A13" s="10">
        <v>1.5277777777777777E-2</v>
      </c>
      <c r="B13">
        <v>100</v>
      </c>
      <c r="C13" t="s">
        <v>126</v>
      </c>
      <c r="D13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Virksomhed</vt:lpstr>
      <vt:lpstr>Beregning</vt:lpstr>
      <vt:lpstr>Overblik</vt:lpstr>
      <vt:lpstr>Ambassadørpakke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Mikkel Wessel Nielsen</dc:creator>
  <cp:keywords/>
  <dc:description/>
  <cp:lastModifiedBy>Lasse Plov Vejl Madsen</cp:lastModifiedBy>
  <cp:revision/>
  <dcterms:created xsi:type="dcterms:W3CDTF">2022-03-15T15:50:47Z</dcterms:created>
  <dcterms:modified xsi:type="dcterms:W3CDTF">2022-03-23T07:34:07Z</dcterms:modified>
  <cp:category/>
  <cp:contentStatus/>
</cp:coreProperties>
</file>