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8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C\Documents\Git\Open-Wing\0_General Data\Aerodynamics\Berechnung Verbinder\"/>
    </mc:Choice>
  </mc:AlternateContent>
  <xr:revisionPtr revIDLastSave="0" documentId="8_{961D76DF-0796-4C09-91BA-CF437B31D9FB}" xr6:coauthVersionLast="36" xr6:coauthVersionMax="36" xr10:uidLastSave="{00000000-0000-0000-0000-000000000000}"/>
  <bookViews>
    <workbookView xWindow="0" yWindow="0" windowWidth="30720" windowHeight="15300"/>
  </bookViews>
  <sheets>
    <sheet name="Invisible2m_AR11-03_V2_STM3fl0c" sheetId="1" r:id="rId1"/>
  </sheets>
  <calcPr calcId="0"/>
</workbook>
</file>

<file path=xl/calcChain.xml><?xml version="1.0" encoding="utf-8"?>
<calcChain xmlns="http://schemas.openxmlformats.org/spreadsheetml/2006/main">
  <c r="W92" i="1" l="1"/>
  <c r="AB89" i="1"/>
  <c r="Y8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69" i="1"/>
  <c r="W69" i="1"/>
  <c r="W70" i="1"/>
  <c r="W71" i="1"/>
  <c r="W72" i="1"/>
  <c r="W73" i="1"/>
  <c r="W74" i="1"/>
  <c r="W75" i="1"/>
  <c r="W76" i="1"/>
  <c r="W77" i="1"/>
  <c r="W78" i="1"/>
  <c r="W83" i="1"/>
  <c r="W84" i="1"/>
  <c r="W85" i="1"/>
  <c r="W86" i="1"/>
  <c r="W79" i="1"/>
  <c r="W80" i="1"/>
  <c r="W81" i="1"/>
  <c r="W82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70" i="1"/>
  <c r="U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69" i="1"/>
  <c r="S125" i="1" l="1"/>
  <c r="U125" i="1"/>
</calcChain>
</file>

<file path=xl/sharedStrings.xml><?xml version="1.0" encoding="utf-8"?>
<sst xmlns="http://schemas.openxmlformats.org/spreadsheetml/2006/main" count="212" uniqueCount="211">
  <si>
    <t>FLZ_VORTEX Vers. 01.217 15.08.2016</t>
  </si>
  <si>
    <t>BW-F-ANZ</t>
  </si>
  <si>
    <t>Anzahl Flugzeuge</t>
  </si>
  <si>
    <t>BW-F-0-1</t>
  </si>
  <si>
    <t>Name des Konstrukteurs</t>
  </si>
  <si>
    <t>Noname</t>
  </si>
  <si>
    <t>BW-F-0-2</t>
  </si>
  <si>
    <t>Bezeichnung Flugzeug</t>
  </si>
  <si>
    <t>BW-F-0-3</t>
  </si>
  <si>
    <t>Anstellwinkel des Flugzeugs [°]</t>
  </si>
  <si>
    <t>BW-F-0-4</t>
  </si>
  <si>
    <t>Schiebewinkel des Flugzeugs [°]</t>
  </si>
  <si>
    <t>BW-F-0-5</t>
  </si>
  <si>
    <t>Gesamtmasse des Flugzeugs [kg]</t>
  </si>
  <si>
    <t>BW-F-0-6</t>
  </si>
  <si>
    <t>Gesamt-Oberfläche (F_ges) des Flugzeugs [m^2]</t>
  </si>
  <si>
    <t>BW-F-0-7</t>
  </si>
  <si>
    <t>Auftriebserzeugende Fläche (Fa) des Flugzeugs [m^2]</t>
  </si>
  <si>
    <t>BW-F-0-8</t>
  </si>
  <si>
    <t>Seitenkraft erzeugende Fläche (FY) des Flugzeugs [m^2]</t>
  </si>
  <si>
    <t>BW-F-0-9</t>
  </si>
  <si>
    <t>Momentenbezugslänge l_my, mittlere Bezugsflügeltiefe aller Tragflächen [m]</t>
  </si>
  <si>
    <t>BW-F-0-10</t>
  </si>
  <si>
    <t>Flächenbelastung (Bezug Auftriebserzeugende Fläche Fa ) [kg/m^2]</t>
  </si>
  <si>
    <t>BW-F-0-11</t>
  </si>
  <si>
    <t>Flächenbelastung (Bezug Auftriebserzeugende Fläche Fa ) [g/dm^2]</t>
  </si>
  <si>
    <t>BW-F-0-12</t>
  </si>
  <si>
    <t>Auftriebsbeiwert (CA_ges) des Flugzeugs (Bezugsfläche ist Fa des Flugzeugs)</t>
  </si>
  <si>
    <t>BW-F-0-13</t>
  </si>
  <si>
    <t>Seitenkraftbeiwert (CY_ges) des Flugzeugs (Bezugsfläche ist FY des Flugzeugs)</t>
  </si>
  <si>
    <t>BW-F-0-14</t>
  </si>
  <si>
    <t>Gesamter induzierter Widerstandsbeiwert (CWI_ges) des Flugzeugs (Bezugsfläche ist F_ges des Flugzeugs)</t>
  </si>
  <si>
    <t>BW-F-0-15</t>
  </si>
  <si>
    <t>Widerstand durch Profil-Reibung (CW_visc)  (Bezugsfläche ist F_ges des Flugzeugs)</t>
  </si>
  <si>
    <t>BW-F-0-16</t>
  </si>
  <si>
    <t>Interferenzwiderstand (Cw_int)  (Bezugsfläche ist F_ges des Flugzeugs)</t>
  </si>
  <si>
    <t>BW-F-0-17</t>
  </si>
  <si>
    <t>Rumpfwiderstand (Cw_rumpf)  (Bezugsfläche ist die Rumpfquerschnittsfläche F_rumpf)</t>
  </si>
  <si>
    <t>BW-F-0-18</t>
  </si>
  <si>
    <t>Gesamtwiderstand (CW_ges) = Cwi + Cw_visc + Cw_int + Cw_rumpf (Bezugsfläche ist F_ges des Flugzeugs)</t>
  </si>
  <si>
    <t>BW-F-0-19</t>
  </si>
  <si>
    <t>Gleitzahl (E) des Flugzeugs</t>
  </si>
  <si>
    <t>BW-F-0-20</t>
  </si>
  <si>
    <t>Steigzahl (epsilon) des Flugzeugs</t>
  </si>
  <si>
    <t>BW-F-0-21</t>
  </si>
  <si>
    <t>Gleitwinkel des Flugzeugs</t>
  </si>
  <si>
    <t>BW-F-0-22</t>
  </si>
  <si>
    <t>Sinkgeschwindigkeit (vs) des Flugzeugs [m/s]</t>
  </si>
  <si>
    <t>BW-F-0-23</t>
  </si>
  <si>
    <t>Fluggeschwindigkeit (v) des Flugzeugs [m/s]</t>
  </si>
  <si>
    <t>BW-F-0-24</t>
  </si>
  <si>
    <t>Nickmomentbeiwert (CM_ZP) des Flugzeugs (Bezugsfläche ist Fa des Flugzeugs)</t>
  </si>
  <si>
    <t>BW-F-0-25</t>
  </si>
  <si>
    <t>Giermomentbeiwert (CN_ZP) des Flugzeugs (Bezugsfläche ist F_ges des Flugzeugs)</t>
  </si>
  <si>
    <t>BW-F-0-26</t>
  </si>
  <si>
    <t>Rollmomentbeiwert (CL_ZP) des Flugzeugs (Bezugsfläche ist F_ges des Flugzeugs)</t>
  </si>
  <si>
    <t>BW-F-0-27</t>
  </si>
  <si>
    <t>Nickmomentbeiwert (CM_XS) des Flugzeugs (Bezugsfläche ist Fa des Flugzeugs)</t>
  </si>
  <si>
    <t>BW-F-0-28</t>
  </si>
  <si>
    <t>Giermomentbeiwert (CN_XS) des Flugzeugs (Bezugsfläche ist F_ges des Flugzeugs)</t>
  </si>
  <si>
    <t>BW-F-0-29</t>
  </si>
  <si>
    <t>Rollmomentbeiwert (CL_XS) des Flugzeugs (Bezugsfläche ist F_ges des Flugzeugs)</t>
  </si>
  <si>
    <t>BW-F-0-30</t>
  </si>
  <si>
    <t>Auftriebsanstieg im Bereich des Anstellwinkels</t>
  </si>
  <si>
    <t>BW-F-0-31</t>
  </si>
  <si>
    <t>Druckpunktrücklage DPX ab dem Flugzeug-Nullpunkt in X-Richtung [m]</t>
  </si>
  <si>
    <t>BW-F-0-32</t>
  </si>
  <si>
    <t>Druckpunkthochlage DPZ ab dem Flugzeug-Nullpunkt in Z-Richtung [m]</t>
  </si>
  <si>
    <t>BW-F-0-33</t>
  </si>
  <si>
    <t>Schwerpunktlage (XS) ab dem Flugzeug-Nullpunkt in X-Richtung [m]</t>
  </si>
  <si>
    <t>BW-F-0-34</t>
  </si>
  <si>
    <t>Neutralpunktlage (XN) ab dem Flugzeug-Nullpunkt in X-Richtung [m]</t>
  </si>
  <si>
    <t>BW-F-0-35</t>
  </si>
  <si>
    <t>Stabilitätsmaß in % der Bezugsflügeltiefe l_my [%]</t>
  </si>
  <si>
    <t>BW-F-0-36</t>
  </si>
  <si>
    <t>Auftriebskraft (A) [N]</t>
  </si>
  <si>
    <t>BW-F-0-37</t>
  </si>
  <si>
    <t>Widerstandskraft (W) [N]</t>
  </si>
  <si>
    <t>BW-F-0-38</t>
  </si>
  <si>
    <t>Seitenkraft (Y) [N]</t>
  </si>
  <si>
    <t>BW-F-0-39</t>
  </si>
  <si>
    <t>Nickmoment um den Flugzeug-Nullpunkt (M_ZP) [Nm]</t>
  </si>
  <si>
    <t>BW-F-0-40</t>
  </si>
  <si>
    <t>Giermoment um den Flugzeug-Nullpunkt (N_ZP) [Nm]</t>
  </si>
  <si>
    <t>BW-F-0-41</t>
  </si>
  <si>
    <t>Rollmoment um den Flugzeug-Nullpunkt (L_ZP) [Nm]</t>
  </si>
  <si>
    <t>BW-F-0-42</t>
  </si>
  <si>
    <t>Nickmoment um den Schwerpunkt (M_XS) [Nm]</t>
  </si>
  <si>
    <t>BW-F-0-43</t>
  </si>
  <si>
    <t>Giermoment um den Schwerpunkt (N_XS) [Nm]</t>
  </si>
  <si>
    <t>BW-F-0-44</t>
  </si>
  <si>
    <t>Rollmoment um den Schwerpunkt (L_XS) [Nm]</t>
  </si>
  <si>
    <t>BW-F-0-FL_ANZ</t>
  </si>
  <si>
    <t>Anzahl Flügel</t>
  </si>
  <si>
    <t>BW-F-0-FL-0-1</t>
  </si>
  <si>
    <t>Bezeichnung Flügel</t>
  </si>
  <si>
    <t>Invisible2m_AR11.03_V2</t>
  </si>
  <si>
    <t>BW-F-0-FL-0-2</t>
  </si>
  <si>
    <t>Gesamt-Oberfläche (F_ges) des Flügels [m^2]</t>
  </si>
  <si>
    <t>BW-F-0-FL-0-3</t>
  </si>
  <si>
    <t>Auftriebserzeugende Fläche (Fa) des Flügels [m^2]</t>
  </si>
  <si>
    <t>BW-F-0-FL-0-4</t>
  </si>
  <si>
    <t>Seitenkrafterzeugende Fläche (Fy) des Flügels [m^2]</t>
  </si>
  <si>
    <t>BW-F-0-FL-0-5</t>
  </si>
  <si>
    <t>Spannweite (b) des Flügels [m]</t>
  </si>
  <si>
    <t>BW-F-0-FL-0-6</t>
  </si>
  <si>
    <t>Streckung (Lamda) des Flügels  (b * b / Fa des Flügels)</t>
  </si>
  <si>
    <t>BW-F-0-FL-0-7</t>
  </si>
  <si>
    <t>Bezugsflügeltiefe (l_my) des Flügels (mittlere Aerodynamische Flügeltiefe) [m]</t>
  </si>
  <si>
    <t>BW-F-0-FL-0-8</t>
  </si>
  <si>
    <t>Auftriebsbeiwert (CA) des Flügels (Bezugsfläche ist Fa des Flügels)</t>
  </si>
  <si>
    <t>BW-F-0-FL-0-9</t>
  </si>
  <si>
    <t>Seitenkraftbeiwert (Cy) des Flügels (Bezugsfläche ist Fy des Flügels)</t>
  </si>
  <si>
    <t>BW-F-0-FL-0-10</t>
  </si>
  <si>
    <t>Induzierter Widerstand (Cwi) der Auftriebserzeugenden Flügelteile (Bezugsfläche ist Fa des Flügels)</t>
  </si>
  <si>
    <t>BW-F-0-FL-0-11</t>
  </si>
  <si>
    <t>Gesamter induzierter Widerstandsbeiwert (Cwi_ges) des Flügels (Bezugsfläche ist F_ges des Flügels)</t>
  </si>
  <si>
    <t>BW-F-0-FL-0-12</t>
  </si>
  <si>
    <t>Induzierter Widerstand (Cwi_ell) der elliptischen Vergleichsfläche (Ca * Ca / Pi / Lamda)</t>
  </si>
  <si>
    <t>BW-F-0-FL-0-13</t>
  </si>
  <si>
    <t>Güte (k-Faktor) des Flügels (Cwi / Cwi_ell)</t>
  </si>
  <si>
    <t>BW-F-0-FL-0-14</t>
  </si>
  <si>
    <t>Widerstand durch Reibung (Cw_visc) des Flügels (Bezugsfläche ist F_ges des Flügels)</t>
  </si>
  <si>
    <t>BW-F-0-FL-0-15</t>
  </si>
  <si>
    <t>Gesamtwiderstand (Cw_ges) des Flügels (Bezugsfläche ist F_ges des Flügels)</t>
  </si>
  <si>
    <t>BW-F-0-FL-0-16</t>
  </si>
  <si>
    <t>Gleitzahl (E) des Flügels</t>
  </si>
  <si>
    <t>BW-F-0-FL-0-17</t>
  </si>
  <si>
    <t>Steigzahl (epsilon) des Flügels</t>
  </si>
  <si>
    <t>BW-F-0-FL-0</t>
  </si>
  <si>
    <t>Lokale Beiwerte normal (im rechten Winkel) zum Flügelschnitt:</t>
  </si>
  <si>
    <t>BW-F-0-FL-0-ANZ_PAN_Y</t>
  </si>
  <si>
    <t>Anzahl Panels</t>
  </si>
  <si>
    <t>BW-F-0-FL-0-PanNr.</t>
  </si>
  <si>
    <t>gamma</t>
  </si>
  <si>
    <t>Ca</t>
  </si>
  <si>
    <t>Cwi</t>
  </si>
  <si>
    <t>ai</t>
  </si>
  <si>
    <t>Re</t>
  </si>
  <si>
    <t>Tiefe[m]</t>
  </si>
  <si>
    <t>Breite[m]</t>
  </si>
  <si>
    <t>SegNr.</t>
  </si>
  <si>
    <t>Ca_min</t>
  </si>
  <si>
    <t>Ca_max</t>
  </si>
  <si>
    <t>stall_up</t>
  </si>
  <si>
    <t>stall_lo</t>
  </si>
  <si>
    <t>Cw_visc</t>
  </si>
  <si>
    <t>BL_w_o</t>
  </si>
  <si>
    <t>BL_w_u</t>
  </si>
  <si>
    <t>BW-F-0-FL-0-P0</t>
  </si>
  <si>
    <t>BW-F-0-FL-0-P1</t>
  </si>
  <si>
    <t>BW-F-0-FL-0-P2</t>
  </si>
  <si>
    <t>BW-F-0-FL-0-P3</t>
  </si>
  <si>
    <t>BW-F-0-FL-0-P4</t>
  </si>
  <si>
    <t>BW-F-0-FL-0-P5</t>
  </si>
  <si>
    <t>BW-F-0-FL-0-P6</t>
  </si>
  <si>
    <t>BW-F-0-FL-0-P7</t>
  </si>
  <si>
    <t>BW-F-0-FL-0-P8</t>
  </si>
  <si>
    <t>BW-F-0-FL-0-P9</t>
  </si>
  <si>
    <t>BW-F-0-FL-0-P10</t>
  </si>
  <si>
    <t>BW-F-0-FL-0-P11</t>
  </si>
  <si>
    <t>BW-F-0-FL-0-P12</t>
  </si>
  <si>
    <t>BW-F-0-FL-0-P13</t>
  </si>
  <si>
    <t>BW-F-0-FL-0-P14</t>
  </si>
  <si>
    <t>BW-F-0-FL-0-P15</t>
  </si>
  <si>
    <t>BW-F-0-FL-0-P16</t>
  </si>
  <si>
    <t>BW-F-0-FL-0-P17</t>
  </si>
  <si>
    <t>BW-F-0-FL-0-P18</t>
  </si>
  <si>
    <t>BW-F-0-FL-0-P19</t>
  </si>
  <si>
    <t>BW-F-0-FL-0-P20</t>
  </si>
  <si>
    <t>BW-F-0-FL-0-P21</t>
  </si>
  <si>
    <t>BW-F-0-FL-0-P22</t>
  </si>
  <si>
    <t>BW-F-0-FL-0-P23</t>
  </si>
  <si>
    <t>BW-F-0-FL-0-P24</t>
  </si>
  <si>
    <t>BW-F-0-FL-0-P25</t>
  </si>
  <si>
    <t>BW-F-0-FL-0-P26</t>
  </si>
  <si>
    <t>BW-F-0-FL-0-P27</t>
  </si>
  <si>
    <t>BW-F-0-FL-0-P28</t>
  </si>
  <si>
    <t>BW-F-0-FL-0-P29</t>
  </si>
  <si>
    <t>BW-F-0-FL-0-P30</t>
  </si>
  <si>
    <t>BW-F-0-FL-0-P31</t>
  </si>
  <si>
    <t>BW-F-0-FL-0-P32</t>
  </si>
  <si>
    <t>BW-F-0-FL-0-P33</t>
  </si>
  <si>
    <t>BW-F-0-FL-0-P34</t>
  </si>
  <si>
    <t>BW-F-0-FL-0-P35</t>
  </si>
  <si>
    <t>BW-F-0-FL-0-P36</t>
  </si>
  <si>
    <t>BW-F-0-FL-0-P37</t>
  </si>
  <si>
    <t>BW-F-0-FL-0-P38</t>
  </si>
  <si>
    <t>BW-F-0-FL-0-P39</t>
  </si>
  <si>
    <t>BW-F-0-FL-0-P40</t>
  </si>
  <si>
    <t>BW-F-0-FL-0-P41</t>
  </si>
  <si>
    <t>BW-F-0-FL-0-P42</t>
  </si>
  <si>
    <t>BW-F-0-FL-0-P43</t>
  </si>
  <si>
    <t>BW-F-0-FL-0-P44</t>
  </si>
  <si>
    <t>BW-F-0-FL-0-P45</t>
  </si>
  <si>
    <t>BW-F-0-FL-0-P46</t>
  </si>
  <si>
    <t>BW-F-0-FL-0-P47</t>
  </si>
  <si>
    <t>BW-F-0-FL-0-P48</t>
  </si>
  <si>
    <t>BW-F-0-FL-0-P49</t>
  </si>
  <si>
    <t>BW-F-0-FL-0-P50</t>
  </si>
  <si>
    <t>BW-F-0-FL-0-P51</t>
  </si>
  <si>
    <t>BW-F-0-FL-0-P52</t>
  </si>
  <si>
    <t>BW-F-0-FL-0-P53</t>
  </si>
  <si>
    <t>Luftdichte</t>
  </si>
  <si>
    <t>A ind m^2</t>
  </si>
  <si>
    <t>Hebel in mm</t>
  </si>
  <si>
    <t>Biegemoment in nmm</t>
  </si>
  <si>
    <t>Biegemoment gesamt</t>
  </si>
  <si>
    <t>Sigma B:</t>
  </si>
  <si>
    <t>Sigma max</t>
  </si>
  <si>
    <t>Auftrieb im Panel in 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</si>
</sst>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24</xdr:col>
      <xdr:colOff>195943</xdr:colOff>
      <xdr:row>92</xdr:row>
      <xdr:rowOff>32657</xdr:rowOff>
    </xdr:from>
    <xdr:to>
      <xdr:col>42</xdr:col>
      <xdr:colOff>591241</xdr:colOff>
      <xdr:row>119</xdr:row>
      <xdr:rowOff>113648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32283E2A-30B6-4256-B181-04AEC56855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080686" y="17057914"/>
          <a:ext cx="14699126" cy="5077534"/>
        </a:xfrm>
        <a:prstGeom prst="rect">
          <a:avLst/>
        </a:prstGeom>
      </xdr:spPr>
    </xdr:pic>
    <xdr:clientData/>
  </xdr:twoCellAnchor>
  <xdr:twoCellAnchor editAs="oneCell">
    <xdr:from>
      <xdr:col>31</xdr:col>
      <xdr:colOff>269422</xdr:colOff>
      <xdr:row>34</xdr:row>
      <xdr:rowOff>152400</xdr:rowOff>
    </xdr:from>
    <xdr:to>
      <xdr:col>43</xdr:col>
      <xdr:colOff>508919</xdr:colOff>
      <xdr:row>89</xdr:row>
      <xdr:rowOff>163389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EFC9184A-F83C-4E8C-A5D9-7CFA69F7BC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0716765" y="6444343"/>
          <a:ext cx="9775383" cy="1018913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25"/>
  <sheetViews>
    <sheetView tabSelected="1" topLeftCell="D49" zoomScale="85" zoomScaleNormal="85" workbookViewId="0">
      <selection activeCell="W93" sqref="W93"/>
    </sheetView>
  </sheetViews>
  <sheetFormatPr baseColWidth="10" defaultRowHeight="14.4" x14ac:dyDescent="0.3"/>
  <cols>
    <col min="2" max="2" width="94.109375" customWidth="1"/>
    <col min="3" max="3" width="13.77734375" customWidth="1"/>
  </cols>
  <sheetData>
    <row r="1" spans="1:7" x14ac:dyDescent="0.3">
      <c r="A1" t="s">
        <v>0</v>
      </c>
    </row>
    <row r="2" spans="1:7" x14ac:dyDescent="0.3">
      <c r="A2" s="1">
        <v>44710.311655092592</v>
      </c>
    </row>
    <row r="3" spans="1:7" x14ac:dyDescent="0.3">
      <c r="A3" t="s">
        <v>1</v>
      </c>
      <c r="B3" t="s">
        <v>2</v>
      </c>
      <c r="C3">
        <v>1</v>
      </c>
    </row>
    <row r="4" spans="1:7" x14ac:dyDescent="0.3">
      <c r="A4" t="s">
        <v>3</v>
      </c>
      <c r="B4" t="s">
        <v>4</v>
      </c>
      <c r="C4" t="s">
        <v>5</v>
      </c>
      <c r="G4" t="s">
        <v>203</v>
      </c>
    </row>
    <row r="5" spans="1:7" x14ac:dyDescent="0.3">
      <c r="A5" t="s">
        <v>6</v>
      </c>
      <c r="B5" t="s">
        <v>7</v>
      </c>
      <c r="C5" t="s">
        <v>5</v>
      </c>
      <c r="G5">
        <v>1.2250000000000001</v>
      </c>
    </row>
    <row r="6" spans="1:7" x14ac:dyDescent="0.3">
      <c r="A6" t="s">
        <v>8</v>
      </c>
      <c r="B6" t="s">
        <v>9</v>
      </c>
      <c r="C6">
        <v>6.8023499999999997</v>
      </c>
    </row>
    <row r="7" spans="1:7" x14ac:dyDescent="0.3">
      <c r="A7" t="s">
        <v>10</v>
      </c>
      <c r="B7" t="s">
        <v>11</v>
      </c>
      <c r="C7">
        <v>0</v>
      </c>
    </row>
    <row r="8" spans="1:7" x14ac:dyDescent="0.3">
      <c r="A8" t="s">
        <v>12</v>
      </c>
      <c r="B8" t="s">
        <v>13</v>
      </c>
      <c r="C8">
        <v>120</v>
      </c>
    </row>
    <row r="9" spans="1:7" x14ac:dyDescent="0.3">
      <c r="A9" t="s">
        <v>14</v>
      </c>
      <c r="B9" t="s">
        <v>15</v>
      </c>
      <c r="C9">
        <v>0.36275000000000002</v>
      </c>
    </row>
    <row r="10" spans="1:7" x14ac:dyDescent="0.3">
      <c r="A10" t="s">
        <v>16</v>
      </c>
      <c r="B10" t="s">
        <v>17</v>
      </c>
      <c r="C10">
        <v>0.36275000000000002</v>
      </c>
    </row>
    <row r="11" spans="1:7" x14ac:dyDescent="0.3">
      <c r="A11" t="s">
        <v>18</v>
      </c>
      <c r="B11" t="s">
        <v>19</v>
      </c>
      <c r="C11">
        <v>0</v>
      </c>
    </row>
    <row r="12" spans="1:7" x14ac:dyDescent="0.3">
      <c r="A12" t="s">
        <v>20</v>
      </c>
      <c r="B12" t="s">
        <v>21</v>
      </c>
      <c r="C12">
        <v>0.18690999999999999</v>
      </c>
    </row>
    <row r="13" spans="1:7" x14ac:dyDescent="0.3">
      <c r="A13" t="s">
        <v>22</v>
      </c>
      <c r="B13" t="s">
        <v>23</v>
      </c>
      <c r="C13">
        <v>330.80772999999999</v>
      </c>
    </row>
    <row r="14" spans="1:7" x14ac:dyDescent="0.3">
      <c r="A14" t="s">
        <v>24</v>
      </c>
      <c r="B14" t="s">
        <v>25</v>
      </c>
      <c r="C14">
        <v>3308.0772900000002</v>
      </c>
    </row>
    <row r="15" spans="1:7" x14ac:dyDescent="0.3">
      <c r="A15" t="s">
        <v>26</v>
      </c>
      <c r="B15" t="s">
        <v>27</v>
      </c>
      <c r="C15">
        <v>0.67391999999999996</v>
      </c>
    </row>
    <row r="16" spans="1:7" x14ac:dyDescent="0.3">
      <c r="A16" t="s">
        <v>28</v>
      </c>
      <c r="B16" t="s">
        <v>29</v>
      </c>
      <c r="C16">
        <v>0</v>
      </c>
    </row>
    <row r="17" spans="1:3" x14ac:dyDescent="0.3">
      <c r="A17" t="s">
        <v>30</v>
      </c>
      <c r="B17" t="s">
        <v>31</v>
      </c>
      <c r="C17">
        <v>1.3050000000000001E-2</v>
      </c>
    </row>
    <row r="18" spans="1:3" x14ac:dyDescent="0.3">
      <c r="A18" t="s">
        <v>32</v>
      </c>
      <c r="B18" t="s">
        <v>33</v>
      </c>
      <c r="C18">
        <v>8.1799999999999998E-3</v>
      </c>
    </row>
    <row r="19" spans="1:3" x14ac:dyDescent="0.3">
      <c r="A19" t="s">
        <v>34</v>
      </c>
      <c r="B19" t="s">
        <v>35</v>
      </c>
      <c r="C19">
        <v>0</v>
      </c>
    </row>
    <row r="20" spans="1:3" x14ac:dyDescent="0.3">
      <c r="A20" t="s">
        <v>36</v>
      </c>
      <c r="B20" t="s">
        <v>37</v>
      </c>
      <c r="C20">
        <v>0</v>
      </c>
    </row>
    <row r="21" spans="1:3" x14ac:dyDescent="0.3">
      <c r="A21" t="s">
        <v>38</v>
      </c>
      <c r="B21" t="s">
        <v>39</v>
      </c>
      <c r="C21">
        <v>2.1229999999999999E-2</v>
      </c>
    </row>
    <row r="22" spans="1:3" x14ac:dyDescent="0.3">
      <c r="A22" t="s">
        <v>40</v>
      </c>
      <c r="B22" t="s">
        <v>41</v>
      </c>
      <c r="C22">
        <v>31.742979999999999</v>
      </c>
    </row>
    <row r="23" spans="1:3" x14ac:dyDescent="0.3">
      <c r="A23" t="s">
        <v>42</v>
      </c>
      <c r="B23" t="s">
        <v>43</v>
      </c>
      <c r="C23">
        <v>26.058669999999999</v>
      </c>
    </row>
    <row r="24" spans="1:3" x14ac:dyDescent="0.3">
      <c r="A24" t="s">
        <v>44</v>
      </c>
      <c r="B24" t="s">
        <v>45</v>
      </c>
      <c r="C24">
        <v>1.8043899999999999</v>
      </c>
    </row>
    <row r="25" spans="1:3" x14ac:dyDescent="0.3">
      <c r="A25" t="s">
        <v>46</v>
      </c>
      <c r="B25" t="s">
        <v>47</v>
      </c>
      <c r="C25">
        <v>2.7928000000000002</v>
      </c>
    </row>
    <row r="26" spans="1:3" x14ac:dyDescent="0.3">
      <c r="A26" t="s">
        <v>48</v>
      </c>
      <c r="B26" t="s">
        <v>49</v>
      </c>
      <c r="C26">
        <v>88.651750000000007</v>
      </c>
    </row>
    <row r="27" spans="1:3" x14ac:dyDescent="0.3">
      <c r="A27" t="s">
        <v>50</v>
      </c>
      <c r="B27" t="s">
        <v>51</v>
      </c>
      <c r="C27">
        <v>-0.39512000000000003</v>
      </c>
    </row>
    <row r="28" spans="1:3" x14ac:dyDescent="0.3">
      <c r="A28" t="s">
        <v>52</v>
      </c>
      <c r="B28" t="s">
        <v>53</v>
      </c>
      <c r="C28">
        <v>0</v>
      </c>
    </row>
    <row r="29" spans="1:3" x14ac:dyDescent="0.3">
      <c r="A29" t="s">
        <v>54</v>
      </c>
      <c r="B29" t="s">
        <v>55</v>
      </c>
      <c r="C29">
        <v>0</v>
      </c>
    </row>
    <row r="30" spans="1:3" x14ac:dyDescent="0.3">
      <c r="A30" t="s">
        <v>56</v>
      </c>
      <c r="B30" t="s">
        <v>57</v>
      </c>
      <c r="C30">
        <v>5.8E-4</v>
      </c>
    </row>
    <row r="31" spans="1:3" x14ac:dyDescent="0.3">
      <c r="A31" t="s">
        <v>58</v>
      </c>
      <c r="B31" t="s">
        <v>59</v>
      </c>
      <c r="C31">
        <v>0</v>
      </c>
    </row>
    <row r="32" spans="1:3" x14ac:dyDescent="0.3">
      <c r="A32" t="s">
        <v>60</v>
      </c>
      <c r="B32" t="s">
        <v>61</v>
      </c>
      <c r="C32">
        <v>0</v>
      </c>
    </row>
    <row r="33" spans="1:3" x14ac:dyDescent="0.3">
      <c r="A33" t="s">
        <v>62</v>
      </c>
      <c r="B33" t="s">
        <v>63</v>
      </c>
      <c r="C33">
        <v>5.0380200000000004</v>
      </c>
    </row>
    <row r="34" spans="1:3" x14ac:dyDescent="0.3">
      <c r="A34" t="s">
        <v>64</v>
      </c>
      <c r="B34" t="s">
        <v>65</v>
      </c>
      <c r="C34">
        <v>0.10975</v>
      </c>
    </row>
    <row r="35" spans="1:3" x14ac:dyDescent="0.3">
      <c r="A35" t="s">
        <v>66</v>
      </c>
      <c r="B35" t="s">
        <v>67</v>
      </c>
      <c r="C35">
        <v>5.3E-3</v>
      </c>
    </row>
    <row r="36" spans="1:3" x14ac:dyDescent="0.3">
      <c r="A36" t="s">
        <v>68</v>
      </c>
      <c r="B36" t="s">
        <v>69</v>
      </c>
      <c r="C36">
        <v>0.10975</v>
      </c>
    </row>
    <row r="37" spans="1:3" x14ac:dyDescent="0.3">
      <c r="A37" t="s">
        <v>70</v>
      </c>
      <c r="B37" t="s">
        <v>71</v>
      </c>
      <c r="C37">
        <v>0.11645</v>
      </c>
    </row>
    <row r="38" spans="1:3" x14ac:dyDescent="0.3">
      <c r="A38" t="s">
        <v>72</v>
      </c>
      <c r="B38" t="s">
        <v>73</v>
      </c>
      <c r="C38">
        <v>3.5841099999999999</v>
      </c>
    </row>
    <row r="39" spans="1:3" x14ac:dyDescent="0.3">
      <c r="A39" t="s">
        <v>74</v>
      </c>
      <c r="B39" t="s">
        <v>75</v>
      </c>
      <c r="C39">
        <v>1176.78</v>
      </c>
    </row>
    <row r="40" spans="1:3" x14ac:dyDescent="0.3">
      <c r="A40" t="s">
        <v>76</v>
      </c>
      <c r="B40" t="s">
        <v>77</v>
      </c>
      <c r="C40">
        <v>37.072139999999997</v>
      </c>
    </row>
    <row r="41" spans="1:3" x14ac:dyDescent="0.3">
      <c r="A41" t="s">
        <v>78</v>
      </c>
      <c r="B41" t="s">
        <v>79</v>
      </c>
      <c r="C41">
        <v>0</v>
      </c>
    </row>
    <row r="42" spans="1:3" x14ac:dyDescent="0.3">
      <c r="A42" t="s">
        <v>80</v>
      </c>
      <c r="B42" t="s">
        <v>81</v>
      </c>
      <c r="C42">
        <v>-128.95452</v>
      </c>
    </row>
    <row r="43" spans="1:3" x14ac:dyDescent="0.3">
      <c r="A43" t="s">
        <v>82</v>
      </c>
      <c r="B43" t="s">
        <v>83</v>
      </c>
      <c r="C43">
        <v>0</v>
      </c>
    </row>
    <row r="44" spans="1:3" x14ac:dyDescent="0.3">
      <c r="A44" t="s">
        <v>84</v>
      </c>
      <c r="B44" t="s">
        <v>85</v>
      </c>
      <c r="C44">
        <v>0</v>
      </c>
    </row>
    <row r="45" spans="1:3" x14ac:dyDescent="0.3">
      <c r="A45" t="s">
        <v>86</v>
      </c>
      <c r="B45" t="s">
        <v>87</v>
      </c>
      <c r="C45">
        <v>0.19583</v>
      </c>
    </row>
    <row r="46" spans="1:3" x14ac:dyDescent="0.3">
      <c r="A46" t="s">
        <v>88</v>
      </c>
      <c r="B46" t="s">
        <v>89</v>
      </c>
      <c r="C46">
        <v>0</v>
      </c>
    </row>
    <row r="47" spans="1:3" x14ac:dyDescent="0.3">
      <c r="A47" t="s">
        <v>90</v>
      </c>
      <c r="B47" t="s">
        <v>91</v>
      </c>
      <c r="C47">
        <v>0</v>
      </c>
    </row>
    <row r="48" spans="1:3" x14ac:dyDescent="0.3">
      <c r="A48" t="s">
        <v>92</v>
      </c>
      <c r="B48" t="s">
        <v>93</v>
      </c>
      <c r="C48">
        <v>1</v>
      </c>
    </row>
    <row r="49" spans="1:3" x14ac:dyDescent="0.3">
      <c r="A49" t="s">
        <v>94</v>
      </c>
      <c r="B49" t="s">
        <v>95</v>
      </c>
      <c r="C49" t="s">
        <v>96</v>
      </c>
    </row>
    <row r="50" spans="1:3" x14ac:dyDescent="0.3">
      <c r="A50" t="s">
        <v>97</v>
      </c>
      <c r="B50" t="s">
        <v>98</v>
      </c>
      <c r="C50">
        <v>0.36275000000000002</v>
      </c>
    </row>
    <row r="51" spans="1:3" x14ac:dyDescent="0.3">
      <c r="A51" t="s">
        <v>99</v>
      </c>
      <c r="B51" t="s">
        <v>100</v>
      </c>
      <c r="C51">
        <v>0.36275000000000002</v>
      </c>
    </row>
    <row r="52" spans="1:3" x14ac:dyDescent="0.3">
      <c r="A52" t="s">
        <v>101</v>
      </c>
      <c r="B52" t="s">
        <v>102</v>
      </c>
      <c r="C52">
        <v>0</v>
      </c>
    </row>
    <row r="53" spans="1:3" x14ac:dyDescent="0.3">
      <c r="A53" t="s">
        <v>103</v>
      </c>
      <c r="B53" t="s">
        <v>104</v>
      </c>
      <c r="C53">
        <v>2</v>
      </c>
    </row>
    <row r="54" spans="1:3" x14ac:dyDescent="0.3">
      <c r="A54" t="s">
        <v>105</v>
      </c>
      <c r="B54" t="s">
        <v>106</v>
      </c>
      <c r="C54">
        <v>11.02692</v>
      </c>
    </row>
    <row r="55" spans="1:3" x14ac:dyDescent="0.3">
      <c r="A55" t="s">
        <v>107</v>
      </c>
      <c r="B55" t="s">
        <v>108</v>
      </c>
      <c r="C55">
        <v>0.18690999999999999</v>
      </c>
    </row>
    <row r="56" spans="1:3" x14ac:dyDescent="0.3">
      <c r="A56" t="s">
        <v>109</v>
      </c>
      <c r="B56" t="s">
        <v>110</v>
      </c>
      <c r="C56">
        <v>0.67391999999999996</v>
      </c>
    </row>
    <row r="57" spans="1:3" x14ac:dyDescent="0.3">
      <c r="A57" t="s">
        <v>111</v>
      </c>
      <c r="B57" t="s">
        <v>112</v>
      </c>
      <c r="C57">
        <v>0</v>
      </c>
    </row>
    <row r="58" spans="1:3" x14ac:dyDescent="0.3">
      <c r="A58" t="s">
        <v>113</v>
      </c>
      <c r="B58" t="s">
        <v>114</v>
      </c>
      <c r="C58">
        <v>1.3050000000000001E-2</v>
      </c>
    </row>
    <row r="59" spans="1:3" x14ac:dyDescent="0.3">
      <c r="A59" t="s">
        <v>115</v>
      </c>
      <c r="B59" t="s">
        <v>116</v>
      </c>
      <c r="C59">
        <v>1.3050000000000001E-2</v>
      </c>
    </row>
    <row r="60" spans="1:3" x14ac:dyDescent="0.3">
      <c r="A60" t="s">
        <v>117</v>
      </c>
      <c r="B60" t="s">
        <v>118</v>
      </c>
      <c r="C60">
        <v>1.311E-2</v>
      </c>
    </row>
    <row r="61" spans="1:3" x14ac:dyDescent="0.3">
      <c r="A61" t="s">
        <v>119</v>
      </c>
      <c r="B61" t="s">
        <v>120</v>
      </c>
      <c r="C61">
        <v>0.99572000000000005</v>
      </c>
    </row>
    <row r="62" spans="1:3" x14ac:dyDescent="0.3">
      <c r="A62" t="s">
        <v>121</v>
      </c>
      <c r="B62" t="s">
        <v>122</v>
      </c>
      <c r="C62">
        <v>8.1799999999999998E-3</v>
      </c>
    </row>
    <row r="63" spans="1:3" x14ac:dyDescent="0.3">
      <c r="A63" t="s">
        <v>123</v>
      </c>
      <c r="B63" t="s">
        <v>124</v>
      </c>
      <c r="C63">
        <v>2.1229999999999999E-2</v>
      </c>
    </row>
    <row r="64" spans="1:3" x14ac:dyDescent="0.3">
      <c r="A64" t="s">
        <v>125</v>
      </c>
      <c r="B64" t="s">
        <v>126</v>
      </c>
      <c r="C64">
        <v>31.742979999999999</v>
      </c>
    </row>
    <row r="65" spans="1:25" x14ac:dyDescent="0.3">
      <c r="A65" t="s">
        <v>127</v>
      </c>
      <c r="B65" t="s">
        <v>128</v>
      </c>
      <c r="C65">
        <v>26.058669999999999</v>
      </c>
    </row>
    <row r="66" spans="1:25" x14ac:dyDescent="0.3">
      <c r="A66" t="s">
        <v>129</v>
      </c>
      <c r="B66" t="s">
        <v>130</v>
      </c>
    </row>
    <row r="67" spans="1:25" x14ac:dyDescent="0.3">
      <c r="A67" t="s">
        <v>131</v>
      </c>
      <c r="B67" t="s">
        <v>132</v>
      </c>
      <c r="C67">
        <v>54</v>
      </c>
    </row>
    <row r="68" spans="1:25" x14ac:dyDescent="0.3">
      <c r="A68" t="s">
        <v>133</v>
      </c>
      <c r="C68" t="s">
        <v>134</v>
      </c>
      <c r="D68" t="s">
        <v>135</v>
      </c>
      <c r="E68" t="s">
        <v>136</v>
      </c>
      <c r="F68" t="s">
        <v>137</v>
      </c>
      <c r="G68" t="s">
        <v>138</v>
      </c>
      <c r="H68" t="s">
        <v>139</v>
      </c>
      <c r="I68" t="s">
        <v>140</v>
      </c>
      <c r="J68" t="s">
        <v>141</v>
      </c>
      <c r="K68" t="s">
        <v>142</v>
      </c>
      <c r="L68" t="s">
        <v>143</v>
      </c>
      <c r="M68" t="s">
        <v>144</v>
      </c>
      <c r="N68" t="s">
        <v>145</v>
      </c>
      <c r="O68" t="s">
        <v>146</v>
      </c>
      <c r="P68" t="s">
        <v>147</v>
      </c>
      <c r="Q68" t="s">
        <v>148</v>
      </c>
      <c r="S68" t="s">
        <v>204</v>
      </c>
      <c r="U68" t="s">
        <v>210</v>
      </c>
      <c r="W68" t="s">
        <v>205</v>
      </c>
      <c r="Y68" t="s">
        <v>206</v>
      </c>
    </row>
    <row r="69" spans="1:25" x14ac:dyDescent="0.3">
      <c r="A69" t="s">
        <v>149</v>
      </c>
      <c r="C69">
        <v>1.439E-2</v>
      </c>
      <c r="D69">
        <v>0.62553000000000003</v>
      </c>
      <c r="E69">
        <v>-4.7280000000000003E-2</v>
      </c>
      <c r="F69">
        <v>-4.3306300000000002</v>
      </c>
      <c r="G69">
        <v>285142</v>
      </c>
      <c r="H69">
        <v>4.5999999999999999E-2</v>
      </c>
      <c r="I69">
        <v>1.2E-2</v>
      </c>
      <c r="J69">
        <v>0</v>
      </c>
      <c r="K69">
        <v>-0.80301</v>
      </c>
      <c r="L69">
        <v>0.88422000000000001</v>
      </c>
      <c r="M69">
        <v>0</v>
      </c>
      <c r="N69">
        <v>0</v>
      </c>
      <c r="O69">
        <v>3.279E-2</v>
      </c>
      <c r="P69">
        <v>0</v>
      </c>
      <c r="Q69">
        <v>0</v>
      </c>
      <c r="S69">
        <f>H69*I69</f>
        <v>5.5199999999999997E-4</v>
      </c>
      <c r="U69">
        <f>1/2*$G$5*$C$26^2*S69*D69</f>
        <v>1.6621412967442317</v>
      </c>
      <c r="W69">
        <f>I69/2+I70+I71+I72+I73+I74+I75+I76+I77+I78+I79+I80+I81+I82+I83+I84+I85+I86</f>
        <v>0.6487099999999999</v>
      </c>
      <c r="Y69">
        <f>W69*1000*U69</f>
        <v>1078.2476806109505</v>
      </c>
    </row>
    <row r="70" spans="1:25" x14ac:dyDescent="0.3">
      <c r="A70" t="s">
        <v>150</v>
      </c>
      <c r="C70">
        <v>2.1440000000000001E-2</v>
      </c>
      <c r="D70">
        <v>0.54507000000000005</v>
      </c>
      <c r="E70">
        <v>-1.057E-2</v>
      </c>
      <c r="F70">
        <v>-1.11155</v>
      </c>
      <c r="G70">
        <v>487708</v>
      </c>
      <c r="H70">
        <v>7.8670000000000004E-2</v>
      </c>
      <c r="I70">
        <v>0.02</v>
      </c>
      <c r="J70">
        <v>1</v>
      </c>
      <c r="K70">
        <v>-0.84179999999999999</v>
      </c>
      <c r="L70">
        <v>0.92525000000000002</v>
      </c>
      <c r="M70">
        <v>0</v>
      </c>
      <c r="N70">
        <v>0</v>
      </c>
      <c r="O70">
        <v>1.123E-2</v>
      </c>
      <c r="P70">
        <v>0</v>
      </c>
      <c r="Q70">
        <v>0</v>
      </c>
      <c r="S70">
        <f t="shared" ref="S70:S122" si="0">H70*I70</f>
        <v>1.5734000000000002E-3</v>
      </c>
      <c r="U70">
        <f>1/2*$G$5*$C$26^2*S70*D70</f>
        <v>4.1283085082986153</v>
      </c>
      <c r="W70">
        <f>I70/2+I71+I72+I73+I74+I75+I76+I77+I78+I79+I80+I81+I82+I83+I84+I85+I86</f>
        <v>0.63270999999999988</v>
      </c>
      <c r="Y70">
        <f t="shared" ref="Y70:Y86" si="1">W70*1000*U70</f>
        <v>2612.0220762856165</v>
      </c>
    </row>
    <row r="71" spans="1:25" x14ac:dyDescent="0.3">
      <c r="A71" t="s">
        <v>151</v>
      </c>
      <c r="C71">
        <v>2.7820000000000001E-2</v>
      </c>
      <c r="D71">
        <v>0.51283000000000001</v>
      </c>
      <c r="E71">
        <v>-1.5900000000000001E-3</v>
      </c>
      <c r="F71">
        <v>-0.17709</v>
      </c>
      <c r="G71">
        <v>672685</v>
      </c>
      <c r="H71">
        <v>0.10851</v>
      </c>
      <c r="I71">
        <v>0.04</v>
      </c>
      <c r="J71">
        <v>2</v>
      </c>
      <c r="K71">
        <v>-0.94845000000000002</v>
      </c>
      <c r="L71">
        <v>0.89510000000000001</v>
      </c>
      <c r="M71">
        <v>0</v>
      </c>
      <c r="N71">
        <v>0</v>
      </c>
      <c r="O71">
        <v>1.001E-2</v>
      </c>
      <c r="P71">
        <v>0</v>
      </c>
      <c r="Q71">
        <v>0</v>
      </c>
      <c r="S71">
        <f t="shared" si="0"/>
        <v>4.3404000000000003E-3</v>
      </c>
      <c r="U71">
        <f t="shared" ref="U71:U122" si="2">1/2*$G$5*$C$26^2*S71*D71</f>
        <v>10.714795755857116</v>
      </c>
      <c r="W71">
        <f>I71/2+I72+I73+I74+I75+I76+I77+I78+I79+I80+I81+I82+I83+I84+I85+I86</f>
        <v>0.60270999999999986</v>
      </c>
      <c r="Y71">
        <f t="shared" si="1"/>
        <v>6457.9145500126406</v>
      </c>
    </row>
    <row r="72" spans="1:25" x14ac:dyDescent="0.3">
      <c r="A72" t="s">
        <v>152</v>
      </c>
      <c r="C72">
        <v>3.4029999999999998E-2</v>
      </c>
      <c r="D72">
        <v>0.50836999999999999</v>
      </c>
      <c r="E72">
        <v>2.1700000000000001E-3</v>
      </c>
      <c r="F72">
        <v>0.24457999999999999</v>
      </c>
      <c r="G72">
        <v>829974</v>
      </c>
      <c r="H72">
        <v>0.13388</v>
      </c>
      <c r="I72">
        <v>0.04</v>
      </c>
      <c r="J72">
        <v>3</v>
      </c>
      <c r="K72">
        <v>-0.94520999999999999</v>
      </c>
      <c r="L72">
        <v>0.91713</v>
      </c>
      <c r="M72">
        <v>0</v>
      </c>
      <c r="N72">
        <v>0</v>
      </c>
      <c r="O72">
        <v>9.1500000000000001E-3</v>
      </c>
      <c r="P72">
        <v>0</v>
      </c>
      <c r="Q72">
        <v>0</v>
      </c>
      <c r="S72">
        <f t="shared" si="0"/>
        <v>5.3552000000000001E-3</v>
      </c>
      <c r="U72">
        <f t="shared" si="2"/>
        <v>13.104978964498143</v>
      </c>
      <c r="W72">
        <f>I72/2+I73+I74+I75+I76+I77+I78+I79+I80+I81+I82+I83+I84+I85+I86</f>
        <v>0.56270999999999993</v>
      </c>
      <c r="Y72">
        <f t="shared" si="1"/>
        <v>7374.3027131127492</v>
      </c>
    </row>
    <row r="73" spans="1:25" x14ac:dyDescent="0.3">
      <c r="A73" t="s">
        <v>153</v>
      </c>
      <c r="C73">
        <v>3.8850000000000003E-2</v>
      </c>
      <c r="D73">
        <v>0.51715</v>
      </c>
      <c r="E73">
        <v>3.81E-3</v>
      </c>
      <c r="F73">
        <v>0.42164000000000001</v>
      </c>
      <c r="G73">
        <v>931369</v>
      </c>
      <c r="H73">
        <v>0.15023</v>
      </c>
      <c r="I73">
        <v>0.04</v>
      </c>
      <c r="J73">
        <v>4</v>
      </c>
      <c r="K73">
        <v>-0.95679000000000003</v>
      </c>
      <c r="L73">
        <v>0.93157999999999996</v>
      </c>
      <c r="M73">
        <v>0</v>
      </c>
      <c r="N73">
        <v>0</v>
      </c>
      <c r="O73">
        <v>8.8000000000000005E-3</v>
      </c>
      <c r="P73">
        <v>0</v>
      </c>
      <c r="Q73">
        <v>0</v>
      </c>
      <c r="S73">
        <f t="shared" si="0"/>
        <v>6.0092000000000001E-3</v>
      </c>
      <c r="U73">
        <f t="shared" si="2"/>
        <v>14.959390762101854</v>
      </c>
      <c r="W73">
        <f>I73/2+I74+I75+I76+I77+I78+I79+I80+I81+I82+I83+I84+I85+I86</f>
        <v>0.5227099999999999</v>
      </c>
      <c r="Y73">
        <f t="shared" si="1"/>
        <v>7819.423145258259</v>
      </c>
    </row>
    <row r="74" spans="1:25" x14ac:dyDescent="0.3">
      <c r="A74" t="s">
        <v>154</v>
      </c>
      <c r="C74">
        <v>4.267E-2</v>
      </c>
      <c r="D74">
        <v>0.52961000000000003</v>
      </c>
      <c r="E74">
        <v>4.4999999999999997E-3</v>
      </c>
      <c r="F74">
        <v>0.48660999999999999</v>
      </c>
      <c r="G74">
        <v>998893</v>
      </c>
      <c r="H74">
        <v>0.16113</v>
      </c>
      <c r="I74">
        <v>3.8670000000000003E-2</v>
      </c>
      <c r="J74">
        <v>5</v>
      </c>
      <c r="K74">
        <v>-0.96445999999999998</v>
      </c>
      <c r="L74">
        <v>0.94076000000000004</v>
      </c>
      <c r="M74">
        <v>0</v>
      </c>
      <c r="N74">
        <v>0</v>
      </c>
      <c r="O74">
        <v>8.5100000000000002E-3</v>
      </c>
      <c r="P74">
        <v>0</v>
      </c>
      <c r="Q74">
        <v>0</v>
      </c>
      <c r="S74">
        <f t="shared" si="0"/>
        <v>6.2308971000000005E-3</v>
      </c>
      <c r="U74">
        <f t="shared" si="2"/>
        <v>15.885009361819845</v>
      </c>
      <c r="W74">
        <f>I74/2+I75+I76+I77+I78+I79+I80+I81+I82+I83+I84+I85+I86</f>
        <v>0.48337499999999994</v>
      </c>
      <c r="Y74">
        <f t="shared" si="1"/>
        <v>7678.4164002696671</v>
      </c>
    </row>
    <row r="75" spans="1:25" x14ac:dyDescent="0.3">
      <c r="A75" t="s">
        <v>155</v>
      </c>
      <c r="C75">
        <v>4.582E-2</v>
      </c>
      <c r="D75">
        <v>0.54073000000000004</v>
      </c>
      <c r="E75">
        <v>5.0000000000000001E-3</v>
      </c>
      <c r="F75">
        <v>0.53022999999999998</v>
      </c>
      <c r="G75">
        <v>1050744</v>
      </c>
      <c r="H75">
        <v>0.16949</v>
      </c>
      <c r="I75">
        <v>3.8670000000000003E-2</v>
      </c>
      <c r="J75">
        <v>5</v>
      </c>
      <c r="K75">
        <v>-0.96843000000000001</v>
      </c>
      <c r="L75">
        <v>0.94640999999999997</v>
      </c>
      <c r="M75">
        <v>0</v>
      </c>
      <c r="N75">
        <v>0</v>
      </c>
      <c r="O75">
        <v>8.3899999999999999E-3</v>
      </c>
      <c r="P75">
        <v>0</v>
      </c>
      <c r="Q75">
        <v>0</v>
      </c>
      <c r="S75">
        <f t="shared" si="0"/>
        <v>6.5541783000000004E-3</v>
      </c>
      <c r="U75">
        <f t="shared" si="2"/>
        <v>17.060016075872781</v>
      </c>
      <c r="W75">
        <f>I75/2+I76+I77+I78+I79+I80+I81+I82+I83+I84+I85+I86</f>
        <v>0.44470499999999996</v>
      </c>
      <c r="Y75">
        <f t="shared" si="1"/>
        <v>7586.6744490210049</v>
      </c>
    </row>
    <row r="76" spans="1:25" x14ac:dyDescent="0.3">
      <c r="A76" t="s">
        <v>156</v>
      </c>
      <c r="C76">
        <v>4.8480000000000002E-2</v>
      </c>
      <c r="D76">
        <v>0.55062999999999995</v>
      </c>
      <c r="E76">
        <v>5.5799999999999999E-3</v>
      </c>
      <c r="F76">
        <v>0.58081000000000005</v>
      </c>
      <c r="G76">
        <v>1091745</v>
      </c>
      <c r="H76">
        <v>0.17610000000000001</v>
      </c>
      <c r="I76">
        <v>3.8670000000000003E-2</v>
      </c>
      <c r="J76">
        <v>6</v>
      </c>
      <c r="K76">
        <v>-0.97165999999999997</v>
      </c>
      <c r="L76">
        <v>0.95140999999999998</v>
      </c>
      <c r="M76">
        <v>0</v>
      </c>
      <c r="N76">
        <v>0</v>
      </c>
      <c r="O76">
        <v>8.3099999999999997E-3</v>
      </c>
      <c r="P76">
        <v>0</v>
      </c>
      <c r="Q76">
        <v>0</v>
      </c>
      <c r="S76">
        <f t="shared" si="0"/>
        <v>6.8097870000000012E-3</v>
      </c>
      <c r="U76">
        <f t="shared" si="2"/>
        <v>18.049871589660921</v>
      </c>
      <c r="W76">
        <f>I76/2+I77+I78+I79+I80+I81+I82+I83+I84+I85+I86</f>
        <v>0.40603499999999998</v>
      </c>
      <c r="Y76">
        <f t="shared" si="1"/>
        <v>7328.8796109079713</v>
      </c>
    </row>
    <row r="77" spans="1:25" x14ac:dyDescent="0.3">
      <c r="A77" t="s">
        <v>157</v>
      </c>
      <c r="C77">
        <v>5.0799999999999998E-2</v>
      </c>
      <c r="D77">
        <v>0.56137999999999999</v>
      </c>
      <c r="E77">
        <v>5.6899999999999997E-3</v>
      </c>
      <c r="F77">
        <v>0.58106999999999998</v>
      </c>
      <c r="G77">
        <v>1121894</v>
      </c>
      <c r="H77">
        <v>0.18096999999999999</v>
      </c>
      <c r="I77">
        <v>3.8670000000000003E-2</v>
      </c>
      <c r="J77">
        <v>6</v>
      </c>
      <c r="K77">
        <v>-0.97467999999999999</v>
      </c>
      <c r="L77">
        <v>0.95538000000000001</v>
      </c>
      <c r="M77">
        <v>0</v>
      </c>
      <c r="N77">
        <v>0</v>
      </c>
      <c r="O77">
        <v>8.2799999999999992E-3</v>
      </c>
      <c r="P77">
        <v>0</v>
      </c>
      <c r="Q77">
        <v>0</v>
      </c>
      <c r="S77">
        <f t="shared" si="0"/>
        <v>6.9981099000000005E-3</v>
      </c>
      <c r="U77">
        <f t="shared" si="2"/>
        <v>18.911170658612644</v>
      </c>
      <c r="W77">
        <f>I77/2+I78+I79+I80+I81+I82+I83+I84+I85+I86</f>
        <v>0.367365</v>
      </c>
      <c r="Y77">
        <f t="shared" si="1"/>
        <v>6947.3022090012337</v>
      </c>
    </row>
    <row r="78" spans="1:25" x14ac:dyDescent="0.3">
      <c r="A78" t="s">
        <v>158</v>
      </c>
      <c r="C78">
        <v>5.2819999999999999E-2</v>
      </c>
      <c r="D78">
        <v>0.57150000000000001</v>
      </c>
      <c r="E78">
        <v>5.9300000000000004E-3</v>
      </c>
      <c r="F78">
        <v>0.59438000000000002</v>
      </c>
      <c r="G78">
        <v>1145923</v>
      </c>
      <c r="H78">
        <v>0.18484</v>
      </c>
      <c r="I78">
        <v>3.8670000000000003E-2</v>
      </c>
      <c r="J78">
        <v>7</v>
      </c>
      <c r="K78">
        <v>-0.97765999999999997</v>
      </c>
      <c r="L78">
        <v>0.95898000000000005</v>
      </c>
      <c r="M78">
        <v>0</v>
      </c>
      <c r="N78">
        <v>0</v>
      </c>
      <c r="O78">
        <v>8.2500000000000004E-3</v>
      </c>
      <c r="P78">
        <v>0</v>
      </c>
      <c r="Q78">
        <v>0</v>
      </c>
      <c r="S78">
        <f t="shared" si="0"/>
        <v>7.1477628000000005E-3</v>
      </c>
      <c r="U78">
        <f t="shared" si="2"/>
        <v>19.663783584693402</v>
      </c>
      <c r="W78">
        <f>I78/2+I79+I80+I81+I82+I83+I84+I85+I86</f>
        <v>0.32869500000000001</v>
      </c>
      <c r="Y78">
        <f t="shared" si="1"/>
        <v>6463.3873453707974</v>
      </c>
    </row>
    <row r="79" spans="1:25" x14ac:dyDescent="0.3">
      <c r="A79" t="s">
        <v>159</v>
      </c>
      <c r="C79">
        <v>5.4640000000000001E-2</v>
      </c>
      <c r="D79">
        <v>0.58211000000000002</v>
      </c>
      <c r="E79">
        <v>5.8799999999999998E-3</v>
      </c>
      <c r="F79">
        <v>0.57921</v>
      </c>
      <c r="G79">
        <v>1163831</v>
      </c>
      <c r="H79">
        <v>0.18773000000000001</v>
      </c>
      <c r="I79">
        <v>3.8670000000000003E-2</v>
      </c>
      <c r="J79">
        <v>7</v>
      </c>
      <c r="K79">
        <v>-0.98060999999999998</v>
      </c>
      <c r="L79">
        <v>0.96225000000000005</v>
      </c>
      <c r="M79">
        <v>0</v>
      </c>
      <c r="N79">
        <v>0</v>
      </c>
      <c r="O79">
        <v>8.2500000000000004E-3</v>
      </c>
      <c r="P79">
        <v>0</v>
      </c>
      <c r="Q79">
        <v>0</v>
      </c>
      <c r="S79">
        <f t="shared" si="0"/>
        <v>7.2595191000000012E-3</v>
      </c>
      <c r="U79">
        <f t="shared" si="2"/>
        <v>20.341999131551042</v>
      </c>
      <c r="W79">
        <f>I79/2+I80+I81+I82+I83+I84+I85+I86</f>
        <v>0.29002500000000003</v>
      </c>
      <c r="Y79">
        <f t="shared" si="1"/>
        <v>5899.6882981280914</v>
      </c>
    </row>
    <row r="80" spans="1:25" x14ac:dyDescent="0.3">
      <c r="A80" t="s">
        <v>160</v>
      </c>
      <c r="C80">
        <v>5.6320000000000002E-2</v>
      </c>
      <c r="D80">
        <v>0.59250999999999998</v>
      </c>
      <c r="E80">
        <v>5.9800000000000001E-3</v>
      </c>
      <c r="F80">
        <v>0.57825000000000004</v>
      </c>
      <c r="G80">
        <v>1178515</v>
      </c>
      <c r="H80">
        <v>0.19009999999999999</v>
      </c>
      <c r="I80">
        <v>3.8670000000000003E-2</v>
      </c>
      <c r="J80">
        <v>8</v>
      </c>
      <c r="K80">
        <v>-0.98221999999999998</v>
      </c>
      <c r="L80">
        <v>0.96453999999999995</v>
      </c>
      <c r="M80">
        <v>0</v>
      </c>
      <c r="N80">
        <v>0</v>
      </c>
      <c r="O80">
        <v>8.2500000000000004E-3</v>
      </c>
      <c r="P80">
        <v>0</v>
      </c>
      <c r="Q80">
        <v>0</v>
      </c>
      <c r="S80">
        <f t="shared" si="0"/>
        <v>7.3511670000000005E-3</v>
      </c>
      <c r="U80">
        <f t="shared" si="2"/>
        <v>20.966826073187956</v>
      </c>
      <c r="W80">
        <f>I80/2+I81+I82+I83+I84+I85+I86</f>
        <v>0.25135500000000005</v>
      </c>
      <c r="Y80">
        <f t="shared" si="1"/>
        <v>5270.1165676261598</v>
      </c>
    </row>
    <row r="81" spans="1:31" x14ac:dyDescent="0.3">
      <c r="A81" t="s">
        <v>161</v>
      </c>
      <c r="C81">
        <v>5.7930000000000002E-2</v>
      </c>
      <c r="D81">
        <v>0.60363999999999995</v>
      </c>
      <c r="E81">
        <v>5.96E-3</v>
      </c>
      <c r="F81">
        <v>0.56527000000000005</v>
      </c>
      <c r="G81">
        <v>1189976</v>
      </c>
      <c r="H81">
        <v>0.19195000000000001</v>
      </c>
      <c r="I81">
        <v>3.8670000000000003E-2</v>
      </c>
      <c r="J81">
        <v>8</v>
      </c>
      <c r="K81">
        <v>-0.98294999999999999</v>
      </c>
      <c r="L81">
        <v>0.96526999999999996</v>
      </c>
      <c r="M81">
        <v>0</v>
      </c>
      <c r="N81">
        <v>0</v>
      </c>
      <c r="O81">
        <v>8.2500000000000004E-3</v>
      </c>
      <c r="P81">
        <v>0</v>
      </c>
      <c r="Q81">
        <v>0</v>
      </c>
      <c r="S81">
        <f t="shared" si="0"/>
        <v>7.4227065000000009E-3</v>
      </c>
      <c r="U81">
        <f t="shared" si="2"/>
        <v>21.568553406026286</v>
      </c>
      <c r="W81">
        <f>I81/2+I82+I83+I84+I85+I86</f>
        <v>0.21268500000000004</v>
      </c>
      <c r="Y81">
        <f t="shared" si="1"/>
        <v>4587.3077811607009</v>
      </c>
    </row>
    <row r="82" spans="1:31" x14ac:dyDescent="0.3">
      <c r="A82" t="s">
        <v>162</v>
      </c>
      <c r="C82">
        <v>5.953E-2</v>
      </c>
      <c r="D82">
        <v>0.61470000000000002</v>
      </c>
      <c r="E82">
        <v>6.1000000000000004E-3</v>
      </c>
      <c r="F82">
        <v>0.56823000000000001</v>
      </c>
      <c r="G82">
        <v>1200851</v>
      </c>
      <c r="H82">
        <v>0.19370000000000001</v>
      </c>
      <c r="I82">
        <v>3.8670000000000003E-2</v>
      </c>
      <c r="J82">
        <v>9</v>
      </c>
      <c r="K82">
        <v>-0.98363</v>
      </c>
      <c r="L82">
        <v>0.96597999999999995</v>
      </c>
      <c r="M82">
        <v>0</v>
      </c>
      <c r="N82">
        <v>0</v>
      </c>
      <c r="O82">
        <v>8.2299999999999995E-3</v>
      </c>
      <c r="P82">
        <v>0</v>
      </c>
      <c r="Q82">
        <v>0</v>
      </c>
      <c r="S82">
        <f t="shared" si="0"/>
        <v>7.490379000000001E-3</v>
      </c>
      <c r="U82">
        <f t="shared" si="2"/>
        <v>22.163978748869351</v>
      </c>
      <c r="W82">
        <f>I82/2+I83+I84+I85+I86</f>
        <v>0.17401500000000003</v>
      </c>
      <c r="Y82">
        <f t="shared" si="1"/>
        <v>3856.864761984501</v>
      </c>
    </row>
    <row r="83" spans="1:31" x14ac:dyDescent="0.3">
      <c r="A83" t="s">
        <v>163</v>
      </c>
      <c r="C83">
        <v>6.1219999999999997E-2</v>
      </c>
      <c r="D83">
        <v>0.62675999999999998</v>
      </c>
      <c r="E83">
        <v>6.2599999999999999E-3</v>
      </c>
      <c r="F83">
        <v>0.57262999999999997</v>
      </c>
      <c r="G83">
        <v>1211140</v>
      </c>
      <c r="H83">
        <v>0.19536000000000001</v>
      </c>
      <c r="I83">
        <v>3.8670000000000003E-2</v>
      </c>
      <c r="J83">
        <v>9</v>
      </c>
      <c r="K83">
        <v>-0.98428000000000004</v>
      </c>
      <c r="L83">
        <v>0.96665000000000001</v>
      </c>
      <c r="M83">
        <v>0</v>
      </c>
      <c r="N83">
        <v>0</v>
      </c>
      <c r="O83">
        <v>8.2100000000000003E-3</v>
      </c>
      <c r="P83">
        <v>0</v>
      </c>
      <c r="Q83">
        <v>0</v>
      </c>
      <c r="S83">
        <f t="shared" si="0"/>
        <v>7.5545712000000004E-3</v>
      </c>
      <c r="U83">
        <f t="shared" si="2"/>
        <v>22.792491931170193</v>
      </c>
      <c r="W83">
        <f>I83/2+I84+I85+I86</f>
        <v>0.13534500000000002</v>
      </c>
      <c r="Y83">
        <f t="shared" si="1"/>
        <v>3084.8498204242305</v>
      </c>
    </row>
    <row r="84" spans="1:31" x14ac:dyDescent="0.3">
      <c r="A84" t="s">
        <v>164</v>
      </c>
      <c r="C84">
        <v>6.3100000000000003E-2</v>
      </c>
      <c r="D84">
        <v>0.64027999999999996</v>
      </c>
      <c r="E84">
        <v>7.0099999999999997E-3</v>
      </c>
      <c r="F84">
        <v>0.62765000000000004</v>
      </c>
      <c r="G84">
        <v>1221866</v>
      </c>
      <c r="H84">
        <v>0.19708999999999999</v>
      </c>
      <c r="I84">
        <v>3.8670000000000003E-2</v>
      </c>
      <c r="J84">
        <v>10</v>
      </c>
      <c r="K84">
        <v>-0.98497999999999997</v>
      </c>
      <c r="L84">
        <v>0.96736</v>
      </c>
      <c r="M84">
        <v>0</v>
      </c>
      <c r="N84">
        <v>0</v>
      </c>
      <c r="O84">
        <v>8.1499999999999993E-3</v>
      </c>
      <c r="P84">
        <v>0</v>
      </c>
      <c r="Q84">
        <v>0</v>
      </c>
      <c r="S84">
        <f t="shared" si="0"/>
        <v>7.6214703000000005E-3</v>
      </c>
      <c r="U84">
        <f t="shared" si="2"/>
        <v>23.490346176509235</v>
      </c>
      <c r="W84">
        <f>I84/2+I85+I86</f>
        <v>9.6675000000000011E-2</v>
      </c>
      <c r="Y84">
        <f t="shared" si="1"/>
        <v>2270.9292166140303</v>
      </c>
    </row>
    <row r="85" spans="1:31" x14ac:dyDescent="0.3">
      <c r="A85" t="s">
        <v>165</v>
      </c>
      <c r="C85">
        <v>6.5409999999999996E-2</v>
      </c>
      <c r="D85">
        <v>0.65805999999999998</v>
      </c>
      <c r="E85">
        <v>8.0400000000000003E-3</v>
      </c>
      <c r="F85">
        <v>0.69979000000000002</v>
      </c>
      <c r="G85">
        <v>1232443</v>
      </c>
      <c r="H85">
        <v>0.1988</v>
      </c>
      <c r="I85">
        <v>3.8670000000000003E-2</v>
      </c>
      <c r="J85">
        <v>11</v>
      </c>
      <c r="K85">
        <v>-0.98568999999999996</v>
      </c>
      <c r="L85">
        <v>0.96806999999999999</v>
      </c>
      <c r="M85">
        <v>0</v>
      </c>
      <c r="N85">
        <v>0</v>
      </c>
      <c r="O85">
        <v>8.0800000000000004E-3</v>
      </c>
      <c r="P85">
        <v>0</v>
      </c>
      <c r="Q85">
        <v>0</v>
      </c>
      <c r="S85">
        <f t="shared" si="0"/>
        <v>7.6875960000000005E-3</v>
      </c>
      <c r="U85">
        <f t="shared" si="2"/>
        <v>24.352119397843651</v>
      </c>
      <c r="W85">
        <f>I85/2+I86</f>
        <v>5.8005000000000001E-2</v>
      </c>
      <c r="Y85">
        <f t="shared" si="1"/>
        <v>1412.5446856719211</v>
      </c>
    </row>
    <row r="86" spans="1:31" x14ac:dyDescent="0.3">
      <c r="A86" t="s">
        <v>166</v>
      </c>
      <c r="C86">
        <v>6.8750000000000006E-2</v>
      </c>
      <c r="D86">
        <v>0.68688000000000005</v>
      </c>
      <c r="E86">
        <v>1.039E-2</v>
      </c>
      <c r="F86">
        <v>0.86651</v>
      </c>
      <c r="G86">
        <v>1241072</v>
      </c>
      <c r="H86">
        <v>0.20019000000000001</v>
      </c>
      <c r="I86">
        <v>3.8670000000000003E-2</v>
      </c>
      <c r="J86">
        <v>12</v>
      </c>
      <c r="K86">
        <v>-0.98646</v>
      </c>
      <c r="L86">
        <v>0.96841999999999995</v>
      </c>
      <c r="M86">
        <v>0</v>
      </c>
      <c r="N86">
        <v>0</v>
      </c>
      <c r="O86">
        <v>7.92E-3</v>
      </c>
      <c r="P86">
        <v>0</v>
      </c>
      <c r="Q86">
        <v>0</v>
      </c>
      <c r="S86">
        <f t="shared" si="0"/>
        <v>7.7413473000000005E-3</v>
      </c>
      <c r="U86">
        <f t="shared" si="2"/>
        <v>25.596356008240793</v>
      </c>
      <c r="W86">
        <f>I86/2</f>
        <v>1.9335000000000001E-2</v>
      </c>
      <c r="Y86">
        <f t="shared" si="1"/>
        <v>494.90554341933574</v>
      </c>
    </row>
    <row r="87" spans="1:31" x14ac:dyDescent="0.3">
      <c r="A87" t="s">
        <v>167</v>
      </c>
      <c r="C87">
        <v>7.6300000000000007E-2</v>
      </c>
      <c r="D87">
        <v>0.75922000000000001</v>
      </c>
      <c r="E87">
        <v>2.1440000000000001E-2</v>
      </c>
      <c r="F87">
        <v>1.61774</v>
      </c>
      <c r="G87">
        <v>1246039</v>
      </c>
      <c r="H87">
        <v>0.20099</v>
      </c>
      <c r="I87">
        <v>3.8670000000000003E-2</v>
      </c>
      <c r="J87">
        <v>13</v>
      </c>
      <c r="K87">
        <v>-0.78288999999999997</v>
      </c>
      <c r="L87">
        <v>1.16692</v>
      </c>
      <c r="M87">
        <v>0</v>
      </c>
      <c r="N87">
        <v>0</v>
      </c>
      <c r="O87">
        <v>7.7499999999999999E-3</v>
      </c>
      <c r="P87">
        <v>0</v>
      </c>
      <c r="Q87">
        <v>0</v>
      </c>
      <c r="S87">
        <f t="shared" si="0"/>
        <v>7.772283300000001E-3</v>
      </c>
      <c r="U87">
        <f t="shared" si="2"/>
        <v>28.405143101982642</v>
      </c>
    </row>
    <row r="88" spans="1:31" x14ac:dyDescent="0.3">
      <c r="A88" t="s">
        <v>168</v>
      </c>
      <c r="C88">
        <v>7.9390000000000002E-2</v>
      </c>
      <c r="D88">
        <v>0.78803999999999996</v>
      </c>
      <c r="E88">
        <v>2.4219999999999998E-2</v>
      </c>
      <c r="F88">
        <v>1.7610600000000001</v>
      </c>
      <c r="G88">
        <v>1249162</v>
      </c>
      <c r="H88">
        <v>0.20150000000000001</v>
      </c>
      <c r="I88">
        <v>4.267E-2</v>
      </c>
      <c r="J88">
        <v>14</v>
      </c>
      <c r="K88">
        <v>-0.78307000000000004</v>
      </c>
      <c r="L88">
        <v>1.1671</v>
      </c>
      <c r="M88">
        <v>0</v>
      </c>
      <c r="N88">
        <v>0</v>
      </c>
      <c r="O88">
        <v>7.5599999999999999E-3</v>
      </c>
      <c r="P88">
        <v>0</v>
      </c>
      <c r="Q88">
        <v>0</v>
      </c>
      <c r="S88">
        <f t="shared" si="0"/>
        <v>8.5980050000000006E-3</v>
      </c>
      <c r="U88">
        <f t="shared" si="2"/>
        <v>32.61569782417714</v>
      </c>
    </row>
    <row r="89" spans="1:31" x14ac:dyDescent="0.3">
      <c r="A89" t="s">
        <v>169</v>
      </c>
      <c r="C89">
        <v>8.1320000000000003E-2</v>
      </c>
      <c r="D89">
        <v>0.80645</v>
      </c>
      <c r="E89">
        <v>2.5080000000000002E-2</v>
      </c>
      <c r="F89">
        <v>1.78156</v>
      </c>
      <c r="G89">
        <v>1250239</v>
      </c>
      <c r="H89">
        <v>0.20166999999999999</v>
      </c>
      <c r="I89">
        <v>4.267E-2</v>
      </c>
      <c r="J89">
        <v>15</v>
      </c>
      <c r="K89">
        <v>-0.78308</v>
      </c>
      <c r="L89">
        <v>1.1670400000000001</v>
      </c>
      <c r="M89">
        <v>0</v>
      </c>
      <c r="N89">
        <v>0</v>
      </c>
      <c r="O89">
        <v>7.5599999999999999E-3</v>
      </c>
      <c r="P89">
        <v>0</v>
      </c>
      <c r="Q89">
        <v>0</v>
      </c>
      <c r="S89">
        <f t="shared" si="0"/>
        <v>8.6052588999999992E-3</v>
      </c>
      <c r="U89">
        <f t="shared" si="2"/>
        <v>33.405817683699745</v>
      </c>
      <c r="X89" t="s">
        <v>207</v>
      </c>
      <c r="Y89">
        <f>SUM(Y69:Y86)</f>
        <v>88223.776854879863</v>
      </c>
      <c r="AA89" t="s">
        <v>208</v>
      </c>
      <c r="AB89">
        <f>Y89/98</f>
        <v>900.24262096816187</v>
      </c>
      <c r="AD89" t="s">
        <v>209</v>
      </c>
      <c r="AE89">
        <v>1000</v>
      </c>
    </row>
    <row r="90" spans="1:31" x14ac:dyDescent="0.3">
      <c r="A90" t="s">
        <v>170</v>
      </c>
      <c r="C90">
        <v>8.2640000000000005E-2</v>
      </c>
      <c r="D90">
        <v>0.81952999999999998</v>
      </c>
      <c r="E90">
        <v>2.5659999999999999E-2</v>
      </c>
      <c r="F90">
        <v>1.79383</v>
      </c>
      <c r="G90">
        <v>1250299</v>
      </c>
      <c r="H90">
        <v>0.20168</v>
      </c>
      <c r="I90">
        <v>4.267E-2</v>
      </c>
      <c r="J90">
        <v>15</v>
      </c>
      <c r="K90">
        <v>-0.78303999999999996</v>
      </c>
      <c r="L90">
        <v>1.1668400000000001</v>
      </c>
      <c r="M90">
        <v>0</v>
      </c>
      <c r="N90">
        <v>0</v>
      </c>
      <c r="O90">
        <v>7.5700000000000003E-3</v>
      </c>
      <c r="P90">
        <v>0</v>
      </c>
      <c r="Q90">
        <v>0</v>
      </c>
      <c r="S90">
        <f t="shared" si="0"/>
        <v>8.6056855999999994E-3</v>
      </c>
      <c r="U90">
        <f t="shared" si="2"/>
        <v>33.949317731457263</v>
      </c>
    </row>
    <row r="91" spans="1:31" x14ac:dyDescent="0.3">
      <c r="A91" t="s">
        <v>171</v>
      </c>
      <c r="C91">
        <v>8.3610000000000004E-2</v>
      </c>
      <c r="D91">
        <v>0.82911000000000001</v>
      </c>
      <c r="E91">
        <v>2.6200000000000001E-2</v>
      </c>
      <c r="F91">
        <v>1.8104499999999999</v>
      </c>
      <c r="G91">
        <v>1250339</v>
      </c>
      <c r="H91">
        <v>0.20169000000000001</v>
      </c>
      <c r="I91">
        <v>4.267E-2</v>
      </c>
      <c r="J91">
        <v>16</v>
      </c>
      <c r="K91">
        <v>-0.78300000000000003</v>
      </c>
      <c r="L91">
        <v>1.1664600000000001</v>
      </c>
      <c r="M91">
        <v>0</v>
      </c>
      <c r="N91">
        <v>0</v>
      </c>
      <c r="O91">
        <v>7.5799999999999999E-3</v>
      </c>
      <c r="P91">
        <v>0</v>
      </c>
      <c r="Q91">
        <v>0</v>
      </c>
      <c r="S91">
        <f t="shared" si="0"/>
        <v>8.6061122999999996E-3</v>
      </c>
      <c r="U91">
        <f t="shared" si="2"/>
        <v>34.347875595409292</v>
      </c>
    </row>
    <row r="92" spans="1:31" x14ac:dyDescent="0.3">
      <c r="A92" t="s">
        <v>172</v>
      </c>
      <c r="C92">
        <v>8.4309999999999996E-2</v>
      </c>
      <c r="D92">
        <v>0.83604999999999996</v>
      </c>
      <c r="E92">
        <v>2.6630000000000001E-2</v>
      </c>
      <c r="F92">
        <v>1.8250500000000001</v>
      </c>
      <c r="G92">
        <v>1250360</v>
      </c>
      <c r="H92">
        <v>0.20169000000000001</v>
      </c>
      <c r="I92">
        <v>4.267E-2</v>
      </c>
      <c r="J92">
        <v>16</v>
      </c>
      <c r="K92">
        <v>-0.78261000000000003</v>
      </c>
      <c r="L92">
        <v>1.16628</v>
      </c>
      <c r="M92">
        <v>0</v>
      </c>
      <c r="N92">
        <v>0</v>
      </c>
      <c r="O92">
        <v>7.5900000000000004E-3</v>
      </c>
      <c r="P92">
        <v>0</v>
      </c>
      <c r="Q92">
        <v>0</v>
      </c>
      <c r="S92">
        <f t="shared" si="0"/>
        <v>8.6061122999999996E-3</v>
      </c>
      <c r="U92">
        <f t="shared" si="2"/>
        <v>34.635381784735365</v>
      </c>
      <c r="W92">
        <f>SUM(U69:U86)</f>
        <v>315.41213743155799</v>
      </c>
    </row>
    <row r="93" spans="1:31" x14ac:dyDescent="0.3">
      <c r="A93" t="s">
        <v>173</v>
      </c>
      <c r="C93">
        <v>8.4720000000000004E-2</v>
      </c>
      <c r="D93">
        <v>0.83977000000000002</v>
      </c>
      <c r="E93">
        <v>2.7699999999999999E-2</v>
      </c>
      <c r="F93">
        <v>1.8897600000000001</v>
      </c>
      <c r="G93">
        <v>1250911</v>
      </c>
      <c r="H93">
        <v>0.20177999999999999</v>
      </c>
      <c r="I93">
        <v>4.267E-2</v>
      </c>
      <c r="J93">
        <v>17</v>
      </c>
      <c r="K93">
        <v>-0.78254999999999997</v>
      </c>
      <c r="L93">
        <v>1.1656299999999999</v>
      </c>
      <c r="M93">
        <v>0</v>
      </c>
      <c r="N93">
        <v>0</v>
      </c>
      <c r="O93">
        <v>7.6E-3</v>
      </c>
      <c r="P93">
        <v>0</v>
      </c>
      <c r="Q93">
        <v>0</v>
      </c>
      <c r="S93">
        <f t="shared" si="0"/>
        <v>8.6099525999999999E-3</v>
      </c>
      <c r="U93">
        <f t="shared" si="2"/>
        <v>34.805015823294404</v>
      </c>
    </row>
    <row r="94" spans="1:31" x14ac:dyDescent="0.3">
      <c r="A94" t="s">
        <v>174</v>
      </c>
      <c r="C94">
        <v>8.48E-2</v>
      </c>
      <c r="D94">
        <v>0.83987000000000001</v>
      </c>
      <c r="E94">
        <v>2.81E-2</v>
      </c>
      <c r="F94">
        <v>1.9170199999999999</v>
      </c>
      <c r="G94">
        <v>1251912</v>
      </c>
      <c r="H94">
        <v>0.20194000000000001</v>
      </c>
      <c r="I94">
        <v>4.267E-2</v>
      </c>
      <c r="J94">
        <v>18</v>
      </c>
      <c r="K94">
        <v>-0.78312999999999999</v>
      </c>
      <c r="L94">
        <v>1.1643300000000001</v>
      </c>
      <c r="M94">
        <v>0</v>
      </c>
      <c r="N94">
        <v>0</v>
      </c>
      <c r="O94">
        <v>7.6299999999999996E-3</v>
      </c>
      <c r="P94">
        <v>0</v>
      </c>
      <c r="Q94">
        <v>0</v>
      </c>
      <c r="S94">
        <f t="shared" si="0"/>
        <v>8.6167798E-3</v>
      </c>
      <c r="U94">
        <f t="shared" si="2"/>
        <v>34.836762085823374</v>
      </c>
    </row>
    <row r="95" spans="1:31" x14ac:dyDescent="0.3">
      <c r="A95" t="s">
        <v>175</v>
      </c>
      <c r="C95">
        <v>8.3680000000000004E-2</v>
      </c>
      <c r="D95">
        <v>0.82765</v>
      </c>
      <c r="E95">
        <v>2.2040000000000001E-2</v>
      </c>
      <c r="F95">
        <v>1.52589</v>
      </c>
      <c r="G95">
        <v>1253615</v>
      </c>
      <c r="H95">
        <v>0.20222000000000001</v>
      </c>
      <c r="I95">
        <v>8.0000000000000002E-3</v>
      </c>
      <c r="J95">
        <v>19</v>
      </c>
      <c r="K95">
        <v>-0.92652999999999996</v>
      </c>
      <c r="L95">
        <v>1.0305500000000001</v>
      </c>
      <c r="M95">
        <v>0</v>
      </c>
      <c r="N95">
        <v>0</v>
      </c>
      <c r="O95">
        <v>7.5799999999999999E-3</v>
      </c>
      <c r="P95">
        <v>0</v>
      </c>
      <c r="Q95">
        <v>0</v>
      </c>
      <c r="S95">
        <f t="shared" si="0"/>
        <v>1.6177600000000002E-3</v>
      </c>
      <c r="U95">
        <f t="shared" si="2"/>
        <v>6.44527617999782</v>
      </c>
    </row>
    <row r="96" spans="1:31" x14ac:dyDescent="0.3">
      <c r="A96" t="s">
        <v>176</v>
      </c>
      <c r="C96">
        <v>8.3680000000000004E-2</v>
      </c>
      <c r="D96">
        <v>0.82765</v>
      </c>
      <c r="E96">
        <v>2.2040000000000001E-2</v>
      </c>
      <c r="F96">
        <v>1.52589</v>
      </c>
      <c r="G96">
        <v>1253615</v>
      </c>
      <c r="H96">
        <v>0.20222000000000001</v>
      </c>
      <c r="I96">
        <v>8.0000000000000002E-3</v>
      </c>
      <c r="J96">
        <v>20</v>
      </c>
      <c r="K96">
        <v>-0.92652999999999996</v>
      </c>
      <c r="L96">
        <v>1.0305500000000001</v>
      </c>
      <c r="M96">
        <v>0</v>
      </c>
      <c r="N96">
        <v>0</v>
      </c>
      <c r="O96">
        <v>7.5799999999999999E-3</v>
      </c>
      <c r="P96">
        <v>0</v>
      </c>
      <c r="Q96">
        <v>0</v>
      </c>
      <c r="S96">
        <f t="shared" si="0"/>
        <v>1.6177600000000002E-3</v>
      </c>
      <c r="U96">
        <f t="shared" si="2"/>
        <v>6.44527617999782</v>
      </c>
    </row>
    <row r="97" spans="1:21" x14ac:dyDescent="0.3">
      <c r="A97" t="s">
        <v>177</v>
      </c>
      <c r="C97">
        <v>8.48E-2</v>
      </c>
      <c r="D97">
        <v>0.83987000000000001</v>
      </c>
      <c r="E97">
        <v>2.81E-2</v>
      </c>
      <c r="F97">
        <v>1.9170199999999999</v>
      </c>
      <c r="G97">
        <v>1251912</v>
      </c>
      <c r="H97">
        <v>0.20194000000000001</v>
      </c>
      <c r="I97">
        <v>4.267E-2</v>
      </c>
      <c r="J97">
        <v>21</v>
      </c>
      <c r="K97">
        <v>-0.78312999999999999</v>
      </c>
      <c r="L97">
        <v>1.1643300000000001</v>
      </c>
      <c r="M97">
        <v>0</v>
      </c>
      <c r="N97">
        <v>0</v>
      </c>
      <c r="O97">
        <v>7.6299999999999996E-3</v>
      </c>
      <c r="P97">
        <v>0</v>
      </c>
      <c r="Q97">
        <v>0</v>
      </c>
      <c r="S97">
        <f t="shared" si="0"/>
        <v>8.6167798E-3</v>
      </c>
      <c r="U97">
        <f t="shared" si="2"/>
        <v>34.836762085823374</v>
      </c>
    </row>
    <row r="98" spans="1:21" x14ac:dyDescent="0.3">
      <c r="A98" t="s">
        <v>178</v>
      </c>
      <c r="C98">
        <v>8.4720000000000004E-2</v>
      </c>
      <c r="D98">
        <v>0.83977000000000002</v>
      </c>
      <c r="E98">
        <v>2.7699999999999999E-2</v>
      </c>
      <c r="F98">
        <v>1.8897600000000001</v>
      </c>
      <c r="G98">
        <v>1250911</v>
      </c>
      <c r="H98">
        <v>0.20177999999999999</v>
      </c>
      <c r="I98">
        <v>4.267E-2</v>
      </c>
      <c r="J98">
        <v>22</v>
      </c>
      <c r="K98">
        <v>-0.78254999999999997</v>
      </c>
      <c r="L98">
        <v>1.1656299999999999</v>
      </c>
      <c r="M98">
        <v>0</v>
      </c>
      <c r="N98">
        <v>0</v>
      </c>
      <c r="O98">
        <v>7.6E-3</v>
      </c>
      <c r="P98">
        <v>0</v>
      </c>
      <c r="Q98">
        <v>0</v>
      </c>
      <c r="S98">
        <f t="shared" si="0"/>
        <v>8.6099525999999999E-3</v>
      </c>
      <c r="U98">
        <f t="shared" si="2"/>
        <v>34.805015823294404</v>
      </c>
    </row>
    <row r="99" spans="1:21" x14ac:dyDescent="0.3">
      <c r="A99" t="s">
        <v>179</v>
      </c>
      <c r="C99">
        <v>8.4309999999999996E-2</v>
      </c>
      <c r="D99">
        <v>0.83604999999999996</v>
      </c>
      <c r="E99">
        <v>2.6630000000000001E-2</v>
      </c>
      <c r="F99">
        <v>1.8250500000000001</v>
      </c>
      <c r="G99">
        <v>1250360</v>
      </c>
      <c r="H99">
        <v>0.20169000000000001</v>
      </c>
      <c r="I99">
        <v>4.267E-2</v>
      </c>
      <c r="J99">
        <v>23</v>
      </c>
      <c r="K99">
        <v>-0.78261000000000003</v>
      </c>
      <c r="L99">
        <v>1.16628</v>
      </c>
      <c r="M99">
        <v>0</v>
      </c>
      <c r="N99">
        <v>0</v>
      </c>
      <c r="O99">
        <v>7.5900000000000004E-3</v>
      </c>
      <c r="P99">
        <v>0</v>
      </c>
      <c r="Q99">
        <v>0</v>
      </c>
      <c r="S99">
        <f t="shared" si="0"/>
        <v>8.6061122999999996E-3</v>
      </c>
      <c r="U99">
        <f t="shared" si="2"/>
        <v>34.635381784735365</v>
      </c>
    </row>
    <row r="100" spans="1:21" x14ac:dyDescent="0.3">
      <c r="A100" t="s">
        <v>180</v>
      </c>
      <c r="C100">
        <v>8.3610000000000004E-2</v>
      </c>
      <c r="D100">
        <v>0.82911000000000001</v>
      </c>
      <c r="E100">
        <v>2.6200000000000001E-2</v>
      </c>
      <c r="F100">
        <v>1.8104499999999999</v>
      </c>
      <c r="G100">
        <v>1250339</v>
      </c>
      <c r="H100">
        <v>0.20169000000000001</v>
      </c>
      <c r="I100">
        <v>4.267E-2</v>
      </c>
      <c r="J100">
        <v>23</v>
      </c>
      <c r="K100">
        <v>-0.78300000000000003</v>
      </c>
      <c r="L100">
        <v>1.1664600000000001</v>
      </c>
      <c r="M100">
        <v>0</v>
      </c>
      <c r="N100">
        <v>0</v>
      </c>
      <c r="O100">
        <v>7.5799999999999999E-3</v>
      </c>
      <c r="P100">
        <v>0</v>
      </c>
      <c r="Q100">
        <v>0</v>
      </c>
      <c r="S100">
        <f t="shared" si="0"/>
        <v>8.6061122999999996E-3</v>
      </c>
      <c r="U100">
        <f t="shared" si="2"/>
        <v>34.347875595409292</v>
      </c>
    </row>
    <row r="101" spans="1:21" x14ac:dyDescent="0.3">
      <c r="A101" t="s">
        <v>181</v>
      </c>
      <c r="C101">
        <v>8.2640000000000005E-2</v>
      </c>
      <c r="D101">
        <v>0.81952999999999998</v>
      </c>
      <c r="E101">
        <v>2.5659999999999999E-2</v>
      </c>
      <c r="F101">
        <v>1.79383</v>
      </c>
      <c r="G101">
        <v>1250299</v>
      </c>
      <c r="H101">
        <v>0.20168</v>
      </c>
      <c r="I101">
        <v>4.267E-2</v>
      </c>
      <c r="J101">
        <v>24</v>
      </c>
      <c r="K101">
        <v>-0.78303999999999996</v>
      </c>
      <c r="L101">
        <v>1.1668400000000001</v>
      </c>
      <c r="M101">
        <v>0</v>
      </c>
      <c r="N101">
        <v>0</v>
      </c>
      <c r="O101">
        <v>7.5700000000000003E-3</v>
      </c>
      <c r="P101">
        <v>0</v>
      </c>
      <c r="Q101">
        <v>0</v>
      </c>
      <c r="S101">
        <f t="shared" si="0"/>
        <v>8.6056855999999994E-3</v>
      </c>
      <c r="U101">
        <f t="shared" si="2"/>
        <v>33.949317731457263</v>
      </c>
    </row>
    <row r="102" spans="1:21" x14ac:dyDescent="0.3">
      <c r="A102" t="s">
        <v>182</v>
      </c>
      <c r="C102">
        <v>8.1320000000000003E-2</v>
      </c>
      <c r="D102">
        <v>0.80645</v>
      </c>
      <c r="E102">
        <v>2.5080000000000002E-2</v>
      </c>
      <c r="F102">
        <v>1.78156</v>
      </c>
      <c r="G102">
        <v>1250239</v>
      </c>
      <c r="H102">
        <v>0.20166999999999999</v>
      </c>
      <c r="I102">
        <v>4.267E-2</v>
      </c>
      <c r="J102">
        <v>24</v>
      </c>
      <c r="K102">
        <v>-0.78308</v>
      </c>
      <c r="L102">
        <v>1.1670400000000001</v>
      </c>
      <c r="M102">
        <v>0</v>
      </c>
      <c r="N102">
        <v>0</v>
      </c>
      <c r="O102">
        <v>7.5599999999999999E-3</v>
      </c>
      <c r="P102">
        <v>0</v>
      </c>
      <c r="Q102">
        <v>0</v>
      </c>
      <c r="S102">
        <f t="shared" si="0"/>
        <v>8.6052588999999992E-3</v>
      </c>
      <c r="U102">
        <f t="shared" si="2"/>
        <v>33.405817683699745</v>
      </c>
    </row>
    <row r="103" spans="1:21" x14ac:dyDescent="0.3">
      <c r="A103" t="s">
        <v>183</v>
      </c>
      <c r="C103">
        <v>7.9390000000000002E-2</v>
      </c>
      <c r="D103">
        <v>0.78803999999999996</v>
      </c>
      <c r="E103">
        <v>2.4219999999999998E-2</v>
      </c>
      <c r="F103">
        <v>1.7610600000000001</v>
      </c>
      <c r="G103">
        <v>1249162</v>
      </c>
      <c r="H103">
        <v>0.20150000000000001</v>
      </c>
      <c r="I103">
        <v>4.267E-2</v>
      </c>
      <c r="J103">
        <v>25</v>
      </c>
      <c r="K103">
        <v>-0.78307000000000004</v>
      </c>
      <c r="L103">
        <v>1.1671</v>
      </c>
      <c r="M103">
        <v>0</v>
      </c>
      <c r="N103">
        <v>0</v>
      </c>
      <c r="O103">
        <v>7.5599999999999999E-3</v>
      </c>
      <c r="P103">
        <v>0</v>
      </c>
      <c r="Q103">
        <v>0</v>
      </c>
      <c r="S103">
        <f t="shared" si="0"/>
        <v>8.5980050000000006E-3</v>
      </c>
      <c r="U103">
        <f t="shared" si="2"/>
        <v>32.61569782417714</v>
      </c>
    </row>
    <row r="104" spans="1:21" x14ac:dyDescent="0.3">
      <c r="A104" t="s">
        <v>184</v>
      </c>
      <c r="C104">
        <v>7.6300000000000007E-2</v>
      </c>
      <c r="D104">
        <v>0.75922000000000001</v>
      </c>
      <c r="E104">
        <v>2.1440000000000001E-2</v>
      </c>
      <c r="F104">
        <v>1.61774</v>
      </c>
      <c r="G104">
        <v>1246039</v>
      </c>
      <c r="H104">
        <v>0.20099</v>
      </c>
      <c r="I104">
        <v>3.8670000000000003E-2</v>
      </c>
      <c r="J104">
        <v>26</v>
      </c>
      <c r="K104">
        <v>-0.78288999999999997</v>
      </c>
      <c r="L104">
        <v>1.16692</v>
      </c>
      <c r="M104">
        <v>0</v>
      </c>
      <c r="N104">
        <v>0</v>
      </c>
      <c r="O104">
        <v>7.7499999999999999E-3</v>
      </c>
      <c r="P104">
        <v>0</v>
      </c>
      <c r="Q104">
        <v>0</v>
      </c>
      <c r="S104">
        <f t="shared" si="0"/>
        <v>7.772283300000001E-3</v>
      </c>
      <c r="U104">
        <f t="shared" si="2"/>
        <v>28.405143101982642</v>
      </c>
    </row>
    <row r="105" spans="1:21" x14ac:dyDescent="0.3">
      <c r="A105" t="s">
        <v>185</v>
      </c>
      <c r="C105">
        <v>6.8750000000000006E-2</v>
      </c>
      <c r="D105">
        <v>0.68688000000000005</v>
      </c>
      <c r="E105">
        <v>1.039E-2</v>
      </c>
      <c r="F105">
        <v>0.86651</v>
      </c>
      <c r="G105">
        <v>1241072</v>
      </c>
      <c r="H105">
        <v>0.20019000000000001</v>
      </c>
      <c r="I105">
        <v>3.8670000000000003E-2</v>
      </c>
      <c r="J105">
        <v>27</v>
      </c>
      <c r="K105">
        <v>-0.98646</v>
      </c>
      <c r="L105">
        <v>0.96841999999999995</v>
      </c>
      <c r="M105">
        <v>0</v>
      </c>
      <c r="N105">
        <v>0</v>
      </c>
      <c r="O105">
        <v>7.92E-3</v>
      </c>
      <c r="P105">
        <v>0</v>
      </c>
      <c r="Q105">
        <v>0</v>
      </c>
      <c r="S105">
        <f t="shared" si="0"/>
        <v>7.7413473000000005E-3</v>
      </c>
      <c r="U105">
        <f t="shared" si="2"/>
        <v>25.596356008240793</v>
      </c>
    </row>
    <row r="106" spans="1:21" x14ac:dyDescent="0.3">
      <c r="A106" t="s">
        <v>186</v>
      </c>
      <c r="C106">
        <v>6.5409999999999996E-2</v>
      </c>
      <c r="D106">
        <v>0.65805999999999998</v>
      </c>
      <c r="E106">
        <v>8.0400000000000003E-3</v>
      </c>
      <c r="F106">
        <v>0.69979000000000002</v>
      </c>
      <c r="G106">
        <v>1232443</v>
      </c>
      <c r="H106">
        <v>0.1988</v>
      </c>
      <c r="I106">
        <v>3.8670000000000003E-2</v>
      </c>
      <c r="J106">
        <v>28</v>
      </c>
      <c r="K106">
        <v>-0.98568999999999996</v>
      </c>
      <c r="L106">
        <v>0.96806999999999999</v>
      </c>
      <c r="M106">
        <v>0</v>
      </c>
      <c r="N106">
        <v>0</v>
      </c>
      <c r="O106">
        <v>8.0800000000000004E-3</v>
      </c>
      <c r="P106">
        <v>0</v>
      </c>
      <c r="Q106">
        <v>0</v>
      </c>
      <c r="S106">
        <f t="shared" si="0"/>
        <v>7.6875960000000005E-3</v>
      </c>
      <c r="U106">
        <f t="shared" si="2"/>
        <v>24.352119397843651</v>
      </c>
    </row>
    <row r="107" spans="1:21" x14ac:dyDescent="0.3">
      <c r="A107" t="s">
        <v>187</v>
      </c>
      <c r="C107">
        <v>6.3100000000000003E-2</v>
      </c>
      <c r="D107">
        <v>0.64027999999999996</v>
      </c>
      <c r="E107">
        <v>7.0099999999999997E-3</v>
      </c>
      <c r="F107">
        <v>0.62765000000000004</v>
      </c>
      <c r="G107">
        <v>1221866</v>
      </c>
      <c r="H107">
        <v>0.19708999999999999</v>
      </c>
      <c r="I107">
        <v>3.8670000000000003E-2</v>
      </c>
      <c r="J107">
        <v>29</v>
      </c>
      <c r="K107">
        <v>-0.98497999999999997</v>
      </c>
      <c r="L107">
        <v>0.96736</v>
      </c>
      <c r="M107">
        <v>0</v>
      </c>
      <c r="N107">
        <v>0</v>
      </c>
      <c r="O107">
        <v>8.1499999999999993E-3</v>
      </c>
      <c r="P107">
        <v>0</v>
      </c>
      <c r="Q107">
        <v>0</v>
      </c>
      <c r="S107">
        <f t="shared" si="0"/>
        <v>7.6214703000000005E-3</v>
      </c>
      <c r="U107">
        <f t="shared" si="2"/>
        <v>23.490346176509235</v>
      </c>
    </row>
    <row r="108" spans="1:21" x14ac:dyDescent="0.3">
      <c r="A108" t="s">
        <v>188</v>
      </c>
      <c r="C108">
        <v>6.1219999999999997E-2</v>
      </c>
      <c r="D108">
        <v>0.62675999999999998</v>
      </c>
      <c r="E108">
        <v>6.2599999999999999E-3</v>
      </c>
      <c r="F108">
        <v>0.57262999999999997</v>
      </c>
      <c r="G108">
        <v>1211140</v>
      </c>
      <c r="H108">
        <v>0.19536000000000001</v>
      </c>
      <c r="I108">
        <v>3.8670000000000003E-2</v>
      </c>
      <c r="J108">
        <v>30</v>
      </c>
      <c r="K108">
        <v>-0.98428000000000004</v>
      </c>
      <c r="L108">
        <v>0.96665000000000001</v>
      </c>
      <c r="M108">
        <v>0</v>
      </c>
      <c r="N108">
        <v>0</v>
      </c>
      <c r="O108">
        <v>8.2100000000000003E-3</v>
      </c>
      <c r="P108">
        <v>0</v>
      </c>
      <c r="Q108">
        <v>0</v>
      </c>
      <c r="S108">
        <f t="shared" si="0"/>
        <v>7.5545712000000004E-3</v>
      </c>
      <c r="U108">
        <f t="shared" si="2"/>
        <v>22.792491931170193</v>
      </c>
    </row>
    <row r="109" spans="1:21" x14ac:dyDescent="0.3">
      <c r="A109" t="s">
        <v>189</v>
      </c>
      <c r="C109">
        <v>5.953E-2</v>
      </c>
      <c r="D109">
        <v>0.61470000000000002</v>
      </c>
      <c r="E109">
        <v>6.1000000000000004E-3</v>
      </c>
      <c r="F109">
        <v>0.56823000000000001</v>
      </c>
      <c r="G109">
        <v>1200851</v>
      </c>
      <c r="H109">
        <v>0.19370000000000001</v>
      </c>
      <c r="I109">
        <v>3.8670000000000003E-2</v>
      </c>
      <c r="J109">
        <v>30</v>
      </c>
      <c r="K109">
        <v>-0.98363</v>
      </c>
      <c r="L109">
        <v>0.96597999999999995</v>
      </c>
      <c r="M109">
        <v>0</v>
      </c>
      <c r="N109">
        <v>0</v>
      </c>
      <c r="O109">
        <v>8.2299999999999995E-3</v>
      </c>
      <c r="P109">
        <v>0</v>
      </c>
      <c r="Q109">
        <v>0</v>
      </c>
      <c r="S109">
        <f t="shared" si="0"/>
        <v>7.490379000000001E-3</v>
      </c>
      <c r="U109">
        <f t="shared" si="2"/>
        <v>22.163978748869351</v>
      </c>
    </row>
    <row r="110" spans="1:21" x14ac:dyDescent="0.3">
      <c r="A110" t="s">
        <v>190</v>
      </c>
      <c r="C110">
        <v>5.7930000000000002E-2</v>
      </c>
      <c r="D110">
        <v>0.60363999999999995</v>
      </c>
      <c r="E110">
        <v>5.96E-3</v>
      </c>
      <c r="F110">
        <v>0.56527000000000005</v>
      </c>
      <c r="G110">
        <v>1189976</v>
      </c>
      <c r="H110">
        <v>0.19195000000000001</v>
      </c>
      <c r="I110">
        <v>3.8670000000000003E-2</v>
      </c>
      <c r="J110">
        <v>31</v>
      </c>
      <c r="K110">
        <v>-0.98294999999999999</v>
      </c>
      <c r="L110">
        <v>0.96526999999999996</v>
      </c>
      <c r="M110">
        <v>0</v>
      </c>
      <c r="N110">
        <v>0</v>
      </c>
      <c r="O110">
        <v>8.2500000000000004E-3</v>
      </c>
      <c r="P110">
        <v>0</v>
      </c>
      <c r="Q110">
        <v>0</v>
      </c>
      <c r="S110">
        <f t="shared" si="0"/>
        <v>7.4227065000000009E-3</v>
      </c>
      <c r="U110">
        <f t="shared" si="2"/>
        <v>21.568553406026286</v>
      </c>
    </row>
    <row r="111" spans="1:21" x14ac:dyDescent="0.3">
      <c r="A111" t="s">
        <v>191</v>
      </c>
      <c r="C111">
        <v>5.6320000000000002E-2</v>
      </c>
      <c r="D111">
        <v>0.59250999999999998</v>
      </c>
      <c r="E111">
        <v>5.9800000000000001E-3</v>
      </c>
      <c r="F111">
        <v>0.57825000000000004</v>
      </c>
      <c r="G111">
        <v>1178515</v>
      </c>
      <c r="H111">
        <v>0.19009999999999999</v>
      </c>
      <c r="I111">
        <v>3.8670000000000003E-2</v>
      </c>
      <c r="J111">
        <v>31</v>
      </c>
      <c r="K111">
        <v>-0.98221999999999998</v>
      </c>
      <c r="L111">
        <v>0.96453999999999995</v>
      </c>
      <c r="M111">
        <v>0</v>
      </c>
      <c r="N111">
        <v>0</v>
      </c>
      <c r="O111">
        <v>8.2500000000000004E-3</v>
      </c>
      <c r="P111">
        <v>0</v>
      </c>
      <c r="Q111">
        <v>0</v>
      </c>
      <c r="S111">
        <f t="shared" si="0"/>
        <v>7.3511670000000005E-3</v>
      </c>
      <c r="U111">
        <f t="shared" si="2"/>
        <v>20.966826073187956</v>
      </c>
    </row>
    <row r="112" spans="1:21" x14ac:dyDescent="0.3">
      <c r="A112" t="s">
        <v>192</v>
      </c>
      <c r="C112">
        <v>5.4640000000000001E-2</v>
      </c>
      <c r="D112">
        <v>0.58211000000000002</v>
      </c>
      <c r="E112">
        <v>5.8799999999999998E-3</v>
      </c>
      <c r="F112">
        <v>0.57921</v>
      </c>
      <c r="G112">
        <v>1163831</v>
      </c>
      <c r="H112">
        <v>0.18773000000000001</v>
      </c>
      <c r="I112">
        <v>3.8670000000000003E-2</v>
      </c>
      <c r="J112">
        <v>32</v>
      </c>
      <c r="K112">
        <v>-0.98060999999999998</v>
      </c>
      <c r="L112">
        <v>0.96225000000000005</v>
      </c>
      <c r="M112">
        <v>0</v>
      </c>
      <c r="N112">
        <v>0</v>
      </c>
      <c r="O112">
        <v>8.2500000000000004E-3</v>
      </c>
      <c r="P112">
        <v>0</v>
      </c>
      <c r="Q112">
        <v>0</v>
      </c>
      <c r="S112">
        <f t="shared" si="0"/>
        <v>7.2595191000000012E-3</v>
      </c>
      <c r="U112">
        <f t="shared" si="2"/>
        <v>20.341999131551042</v>
      </c>
    </row>
    <row r="113" spans="1:21" x14ac:dyDescent="0.3">
      <c r="A113" t="s">
        <v>193</v>
      </c>
      <c r="C113">
        <v>5.2819999999999999E-2</v>
      </c>
      <c r="D113">
        <v>0.57150000000000001</v>
      </c>
      <c r="E113">
        <v>5.9300000000000004E-3</v>
      </c>
      <c r="F113">
        <v>0.59438000000000002</v>
      </c>
      <c r="G113">
        <v>1145923</v>
      </c>
      <c r="H113">
        <v>0.18484</v>
      </c>
      <c r="I113">
        <v>3.8670000000000003E-2</v>
      </c>
      <c r="J113">
        <v>32</v>
      </c>
      <c r="K113">
        <v>-0.97765999999999997</v>
      </c>
      <c r="L113">
        <v>0.95898000000000005</v>
      </c>
      <c r="M113">
        <v>0</v>
      </c>
      <c r="N113">
        <v>0</v>
      </c>
      <c r="O113">
        <v>8.2500000000000004E-3</v>
      </c>
      <c r="P113">
        <v>0</v>
      </c>
      <c r="Q113">
        <v>0</v>
      </c>
      <c r="S113">
        <f t="shared" si="0"/>
        <v>7.1477628000000005E-3</v>
      </c>
      <c r="U113">
        <f t="shared" si="2"/>
        <v>19.663783584693402</v>
      </c>
    </row>
    <row r="114" spans="1:21" x14ac:dyDescent="0.3">
      <c r="A114" t="s">
        <v>194</v>
      </c>
      <c r="C114">
        <v>5.0799999999999998E-2</v>
      </c>
      <c r="D114">
        <v>0.56137999999999999</v>
      </c>
      <c r="E114">
        <v>5.6899999999999997E-3</v>
      </c>
      <c r="F114">
        <v>0.58106999999999998</v>
      </c>
      <c r="G114">
        <v>1121894</v>
      </c>
      <c r="H114">
        <v>0.18096999999999999</v>
      </c>
      <c r="I114">
        <v>3.8670000000000003E-2</v>
      </c>
      <c r="J114">
        <v>33</v>
      </c>
      <c r="K114">
        <v>-0.97467999999999999</v>
      </c>
      <c r="L114">
        <v>0.95538000000000001</v>
      </c>
      <c r="M114">
        <v>0</v>
      </c>
      <c r="N114">
        <v>0</v>
      </c>
      <c r="O114">
        <v>8.2799999999999992E-3</v>
      </c>
      <c r="P114">
        <v>0</v>
      </c>
      <c r="Q114">
        <v>0</v>
      </c>
      <c r="S114">
        <f t="shared" si="0"/>
        <v>6.9981099000000005E-3</v>
      </c>
      <c r="U114">
        <f t="shared" si="2"/>
        <v>18.911170658612644</v>
      </c>
    </row>
    <row r="115" spans="1:21" x14ac:dyDescent="0.3">
      <c r="A115" t="s">
        <v>195</v>
      </c>
      <c r="C115">
        <v>4.8480000000000002E-2</v>
      </c>
      <c r="D115">
        <v>0.55062999999999995</v>
      </c>
      <c r="E115">
        <v>5.5799999999999999E-3</v>
      </c>
      <c r="F115">
        <v>0.58081000000000005</v>
      </c>
      <c r="G115">
        <v>1091745</v>
      </c>
      <c r="H115">
        <v>0.17610000000000001</v>
      </c>
      <c r="I115">
        <v>3.8670000000000003E-2</v>
      </c>
      <c r="J115">
        <v>33</v>
      </c>
      <c r="K115">
        <v>-0.97165999999999997</v>
      </c>
      <c r="L115">
        <v>0.95140999999999998</v>
      </c>
      <c r="M115">
        <v>0</v>
      </c>
      <c r="N115">
        <v>0</v>
      </c>
      <c r="O115">
        <v>8.3099999999999997E-3</v>
      </c>
      <c r="P115">
        <v>0</v>
      </c>
      <c r="Q115">
        <v>0</v>
      </c>
      <c r="S115">
        <f t="shared" si="0"/>
        <v>6.8097870000000012E-3</v>
      </c>
      <c r="U115">
        <f t="shared" si="2"/>
        <v>18.049871589660921</v>
      </c>
    </row>
    <row r="116" spans="1:21" x14ac:dyDescent="0.3">
      <c r="A116" t="s">
        <v>196</v>
      </c>
      <c r="C116">
        <v>4.582E-2</v>
      </c>
      <c r="D116">
        <v>0.54073000000000004</v>
      </c>
      <c r="E116">
        <v>5.0000000000000001E-3</v>
      </c>
      <c r="F116">
        <v>0.53022999999999998</v>
      </c>
      <c r="G116">
        <v>1050744</v>
      </c>
      <c r="H116">
        <v>0.16949</v>
      </c>
      <c r="I116">
        <v>3.8670000000000003E-2</v>
      </c>
      <c r="J116">
        <v>34</v>
      </c>
      <c r="K116">
        <v>-0.96843000000000001</v>
      </c>
      <c r="L116">
        <v>0.94640999999999997</v>
      </c>
      <c r="M116">
        <v>0</v>
      </c>
      <c r="N116">
        <v>0</v>
      </c>
      <c r="O116">
        <v>8.3899999999999999E-3</v>
      </c>
      <c r="P116">
        <v>0</v>
      </c>
      <c r="Q116">
        <v>0</v>
      </c>
      <c r="S116">
        <f t="shared" si="0"/>
        <v>6.5541783000000004E-3</v>
      </c>
      <c r="U116">
        <f t="shared" si="2"/>
        <v>17.060016075872781</v>
      </c>
    </row>
    <row r="117" spans="1:21" x14ac:dyDescent="0.3">
      <c r="A117" t="s">
        <v>197</v>
      </c>
      <c r="C117">
        <v>4.267E-2</v>
      </c>
      <c r="D117">
        <v>0.52961000000000003</v>
      </c>
      <c r="E117">
        <v>4.4999999999999997E-3</v>
      </c>
      <c r="F117">
        <v>0.48660999999999999</v>
      </c>
      <c r="G117">
        <v>998893</v>
      </c>
      <c r="H117">
        <v>0.16113</v>
      </c>
      <c r="I117">
        <v>3.8670000000000003E-2</v>
      </c>
      <c r="J117">
        <v>34</v>
      </c>
      <c r="K117">
        <v>-0.96445999999999998</v>
      </c>
      <c r="L117">
        <v>0.94076000000000004</v>
      </c>
      <c r="M117">
        <v>0</v>
      </c>
      <c r="N117">
        <v>0</v>
      </c>
      <c r="O117">
        <v>8.5100000000000002E-3</v>
      </c>
      <c r="P117">
        <v>0</v>
      </c>
      <c r="Q117">
        <v>0</v>
      </c>
      <c r="S117">
        <f t="shared" si="0"/>
        <v>6.2308971000000005E-3</v>
      </c>
      <c r="U117">
        <f t="shared" si="2"/>
        <v>15.885009361819845</v>
      </c>
    </row>
    <row r="118" spans="1:21" x14ac:dyDescent="0.3">
      <c r="A118" t="s">
        <v>198</v>
      </c>
      <c r="C118">
        <v>3.8850000000000003E-2</v>
      </c>
      <c r="D118">
        <v>0.51715</v>
      </c>
      <c r="E118">
        <v>3.81E-3</v>
      </c>
      <c r="F118">
        <v>0.42164000000000001</v>
      </c>
      <c r="G118">
        <v>931369</v>
      </c>
      <c r="H118">
        <v>0.15023</v>
      </c>
      <c r="I118">
        <v>0.04</v>
      </c>
      <c r="J118">
        <v>35</v>
      </c>
      <c r="K118">
        <v>-0.95679000000000003</v>
      </c>
      <c r="L118">
        <v>0.93157999999999996</v>
      </c>
      <c r="M118">
        <v>0</v>
      </c>
      <c r="N118">
        <v>0</v>
      </c>
      <c r="O118">
        <v>8.8000000000000005E-3</v>
      </c>
      <c r="P118">
        <v>0</v>
      </c>
      <c r="Q118">
        <v>0</v>
      </c>
      <c r="S118">
        <f t="shared" si="0"/>
        <v>6.0092000000000001E-3</v>
      </c>
      <c r="U118">
        <f t="shared" si="2"/>
        <v>14.959390762101854</v>
      </c>
    </row>
    <row r="119" spans="1:21" x14ac:dyDescent="0.3">
      <c r="A119" t="s">
        <v>199</v>
      </c>
      <c r="C119">
        <v>3.4029999999999998E-2</v>
      </c>
      <c r="D119">
        <v>0.50836999999999999</v>
      </c>
      <c r="E119">
        <v>2.1700000000000001E-3</v>
      </c>
      <c r="F119">
        <v>0.24457999999999999</v>
      </c>
      <c r="G119">
        <v>829974</v>
      </c>
      <c r="H119">
        <v>0.13388</v>
      </c>
      <c r="I119">
        <v>0.04</v>
      </c>
      <c r="J119">
        <v>36</v>
      </c>
      <c r="K119">
        <v>-0.94520999999999999</v>
      </c>
      <c r="L119">
        <v>0.91713</v>
      </c>
      <c r="M119">
        <v>0</v>
      </c>
      <c r="N119">
        <v>0</v>
      </c>
      <c r="O119">
        <v>9.1500000000000001E-3</v>
      </c>
      <c r="P119">
        <v>0</v>
      </c>
      <c r="Q119">
        <v>0</v>
      </c>
      <c r="S119">
        <f t="shared" si="0"/>
        <v>5.3552000000000001E-3</v>
      </c>
      <c r="U119">
        <f t="shared" si="2"/>
        <v>13.104978964498143</v>
      </c>
    </row>
    <row r="120" spans="1:21" x14ac:dyDescent="0.3">
      <c r="A120" t="s">
        <v>200</v>
      </c>
      <c r="C120">
        <v>2.7820000000000001E-2</v>
      </c>
      <c r="D120">
        <v>0.51283000000000001</v>
      </c>
      <c r="E120">
        <v>-1.5900000000000001E-3</v>
      </c>
      <c r="F120">
        <v>-0.17709</v>
      </c>
      <c r="G120">
        <v>672685</v>
      </c>
      <c r="H120">
        <v>0.10851</v>
      </c>
      <c r="I120">
        <v>0.04</v>
      </c>
      <c r="J120">
        <v>37</v>
      </c>
      <c r="K120">
        <v>-0.94845000000000002</v>
      </c>
      <c r="L120">
        <v>0.89510000000000001</v>
      </c>
      <c r="M120">
        <v>0</v>
      </c>
      <c r="N120">
        <v>0</v>
      </c>
      <c r="O120">
        <v>1.001E-2</v>
      </c>
      <c r="P120">
        <v>0</v>
      </c>
      <c r="Q120">
        <v>0</v>
      </c>
      <c r="S120">
        <f t="shared" si="0"/>
        <v>4.3404000000000003E-3</v>
      </c>
      <c r="U120">
        <f t="shared" si="2"/>
        <v>10.714795755857116</v>
      </c>
    </row>
    <row r="121" spans="1:21" x14ac:dyDescent="0.3">
      <c r="A121" t="s">
        <v>201</v>
      </c>
      <c r="C121">
        <v>2.1440000000000001E-2</v>
      </c>
      <c r="D121">
        <v>0.54507000000000005</v>
      </c>
      <c r="E121">
        <v>-1.057E-2</v>
      </c>
      <c r="F121">
        <v>-1.11155</v>
      </c>
      <c r="G121">
        <v>487708</v>
      </c>
      <c r="H121">
        <v>7.8670000000000004E-2</v>
      </c>
      <c r="I121">
        <v>0.02</v>
      </c>
      <c r="J121">
        <v>38</v>
      </c>
      <c r="K121">
        <v>-0.84179999999999999</v>
      </c>
      <c r="L121">
        <v>0.92525000000000002</v>
      </c>
      <c r="M121">
        <v>0</v>
      </c>
      <c r="N121">
        <v>0</v>
      </c>
      <c r="O121">
        <v>1.123E-2</v>
      </c>
      <c r="P121">
        <v>0</v>
      </c>
      <c r="Q121">
        <v>0</v>
      </c>
      <c r="S121">
        <f t="shared" si="0"/>
        <v>1.5734000000000002E-3</v>
      </c>
      <c r="U121">
        <f t="shared" si="2"/>
        <v>4.1283085082986153</v>
      </c>
    </row>
    <row r="122" spans="1:21" x14ac:dyDescent="0.3">
      <c r="A122" t="s">
        <v>202</v>
      </c>
      <c r="C122">
        <v>1.439E-2</v>
      </c>
      <c r="D122">
        <v>0.62553000000000003</v>
      </c>
      <c r="E122">
        <v>-4.7280000000000003E-2</v>
      </c>
      <c r="F122">
        <v>-4.3306300000000002</v>
      </c>
      <c r="G122">
        <v>285142</v>
      </c>
      <c r="H122">
        <v>4.5999999999999999E-2</v>
      </c>
      <c r="I122">
        <v>1.2E-2</v>
      </c>
      <c r="J122">
        <v>39</v>
      </c>
      <c r="K122">
        <v>-0.80301</v>
      </c>
      <c r="L122">
        <v>0.88422000000000001</v>
      </c>
      <c r="M122">
        <v>0</v>
      </c>
      <c r="N122">
        <v>0</v>
      </c>
      <c r="O122">
        <v>3.279E-2</v>
      </c>
      <c r="P122">
        <v>0</v>
      </c>
      <c r="Q122">
        <v>0</v>
      </c>
      <c r="S122">
        <f t="shared" si="0"/>
        <v>5.5199999999999997E-4</v>
      </c>
      <c r="U122">
        <f t="shared" si="2"/>
        <v>1.6621412967442317</v>
      </c>
    </row>
    <row r="125" spans="1:21" x14ac:dyDescent="0.3">
      <c r="S125">
        <f>SUM(S69:S122)</f>
        <v>0.36267528259999998</v>
      </c>
      <c r="U125">
        <f t="shared" ref="T125:U125" si="3">SUM(U69:U122)</f>
        <v>1177.7168504842696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Invisible2m_AR11-03_V2_STM3fl0c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Lasse Creutzfeld</dc:creator>
  <cp:lastModifiedBy>Lasse Creutzfeld</cp:lastModifiedBy>
  <dcterms:created xsi:type="dcterms:W3CDTF">2022-05-29T06:05:06Z</dcterms:created>
  <dcterms:modified xsi:type="dcterms:W3CDTF">2022-05-29T06:05:06Z</dcterms:modified>
</cp:coreProperties>
</file>