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B23131C7-7207-4352-9D7E-B11EEF5CBBFA}" xr6:coauthVersionLast="45" xr6:coauthVersionMax="45" xr10:uidLastSave="{00000000-0000-0000-0000-000000000000}"/>
  <bookViews>
    <workbookView xWindow="28680" yWindow="-120" windowWidth="29040" windowHeight="15840" xr2:uid="{A46E0215-A3DE-4B36-819F-ED40BA36267C}"/>
  </bookViews>
  <sheets>
    <sheet name="Company" sheetId="1" r:id="rId1"/>
    <sheet name="VLOOKUP" sheetId="2" r:id="rId2"/>
    <sheet name="HLOOKUP" sheetId="7" r:id="rId3"/>
  </sheets>
  <definedNames>
    <definedName name="_xlcn.WorksheetConnection_Stock_Key_Performance_Indicators.xlsxTable11" hidden="1">Table1[]</definedName>
    <definedName name="_xlcn.WorksheetConnection_Stock_Key_Performance_Indicators.xlsxTable21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ock_Key_Performance_Indicators.xlsx!Table1"/>
          <x15:modelTable id="Table2" name="Table2" connection="WorksheetConnection_Stock_Key_Performance_Indicator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7" l="1"/>
  <c r="E16" i="7"/>
  <c r="E15" i="7"/>
  <c r="E14" i="7"/>
  <c r="E13" i="7"/>
  <c r="K9" i="2"/>
  <c r="K8" i="2"/>
  <c r="K7" i="2"/>
  <c r="K6" i="2"/>
  <c r="K5" i="2"/>
  <c r="F44" i="1" l="1"/>
  <c r="G44" i="1"/>
  <c r="H44" i="1"/>
  <c r="E44" i="1"/>
  <c r="F40" i="1"/>
  <c r="G40" i="1"/>
  <c r="H40" i="1"/>
  <c r="E40" i="1"/>
  <c r="F43" i="1"/>
  <c r="G43" i="1"/>
  <c r="H43" i="1"/>
  <c r="E43" i="1"/>
  <c r="F42" i="1"/>
  <c r="G42" i="1"/>
  <c r="H42" i="1"/>
  <c r="E42" i="1"/>
  <c r="F41" i="1"/>
  <c r="G41" i="1"/>
  <c r="H41" i="1"/>
  <c r="E41" i="1"/>
  <c r="F39" i="1"/>
  <c r="G39" i="1"/>
  <c r="H39" i="1"/>
  <c r="E39" i="1"/>
  <c r="E38" i="1"/>
  <c r="F38" i="1"/>
  <c r="G38" i="1"/>
  <c r="H38" i="1"/>
  <c r="F33" i="1"/>
  <c r="F37" i="1" s="1"/>
  <c r="G33" i="1"/>
  <c r="G37" i="1" s="1"/>
  <c r="H33" i="1"/>
  <c r="H37" i="1" s="1"/>
  <c r="F34" i="1"/>
  <c r="G34" i="1"/>
  <c r="H34" i="1"/>
  <c r="E34" i="1"/>
  <c r="E33" i="1"/>
  <c r="E37" i="1" s="1"/>
  <c r="F36" i="1"/>
  <c r="G36" i="1"/>
  <c r="H36" i="1"/>
  <c r="E36" i="1"/>
  <c r="F35" i="1"/>
  <c r="G35" i="1"/>
  <c r="H35" i="1"/>
  <c r="E35" i="1"/>
  <c r="F31" i="1"/>
  <c r="G31" i="1"/>
  <c r="H31" i="1"/>
  <c r="F32" i="1"/>
  <c r="G32" i="1"/>
  <c r="H32" i="1"/>
  <c r="E32" i="1"/>
  <c r="E31" i="1"/>
  <c r="F30" i="1"/>
  <c r="G30" i="1"/>
  <c r="E30" i="1"/>
  <c r="H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B00F-7365-4FC9-9319-D7A2DF6ECB7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6142A1-EFCF-4A13-A889-ECBC503B8AB4}" name="WorksheetConnection_Stock_Key_Performance_Indicator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ock_Key_Performance_Indicators.xlsxTable11"/>
        </x15:connection>
      </ext>
    </extLst>
  </connection>
  <connection id="3" xr16:uid="{A73731E8-6398-4A28-B683-171E9985B34E}" name="WorksheetConnection_Stock_Key_Performance_Indicators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tock_Key_Performance_Indicators.xlsxTable21"/>
        </x15:connection>
      </ext>
    </extLst>
  </connection>
</connections>
</file>

<file path=xl/sharedStrings.xml><?xml version="1.0" encoding="utf-8"?>
<sst xmlns="http://schemas.openxmlformats.org/spreadsheetml/2006/main" count="469" uniqueCount="71">
  <si>
    <t>Symbol</t>
  </si>
  <si>
    <t>Company Names</t>
  </si>
  <si>
    <t>PE</t>
  </si>
  <si>
    <t>EPS</t>
  </si>
  <si>
    <t>AMD</t>
  </si>
  <si>
    <t>Advanced Micro Devices</t>
  </si>
  <si>
    <t>INTC</t>
  </si>
  <si>
    <t>AAPL</t>
  </si>
  <si>
    <t>Apple Inc.</t>
  </si>
  <si>
    <t>TSLA</t>
  </si>
  <si>
    <t>Tesla</t>
  </si>
  <si>
    <t>N/A</t>
  </si>
  <si>
    <t>Beta</t>
  </si>
  <si>
    <t>Intel Corporation</t>
  </si>
  <si>
    <t>GS</t>
  </si>
  <si>
    <t>Goldman Sachs Group</t>
  </si>
  <si>
    <t>BAC</t>
  </si>
  <si>
    <t>Bank of America</t>
  </si>
  <si>
    <t>MSFT</t>
  </si>
  <si>
    <t>Microsoft Corporation</t>
  </si>
  <si>
    <t xml:space="preserve">Market Cap </t>
  </si>
  <si>
    <t>AMZN</t>
  </si>
  <si>
    <t>Amazon.com</t>
  </si>
  <si>
    <t>DIS</t>
  </si>
  <si>
    <t>Walt Disney Company</t>
  </si>
  <si>
    <t>TSN</t>
  </si>
  <si>
    <t>Tyson Foods</t>
  </si>
  <si>
    <t>HD</t>
  </si>
  <si>
    <t>Home Depot</t>
  </si>
  <si>
    <t>JNJ</t>
  </si>
  <si>
    <t>Johnson &amp; Johnson</t>
  </si>
  <si>
    <t>XOM</t>
  </si>
  <si>
    <t>Exxon Mobil</t>
  </si>
  <si>
    <t>SEB</t>
  </si>
  <si>
    <t>Seaboard Corporation</t>
  </si>
  <si>
    <t>GE</t>
  </si>
  <si>
    <t>General Electric Company</t>
  </si>
  <si>
    <t>NKE</t>
  </si>
  <si>
    <t>NIKE</t>
  </si>
  <si>
    <t>V</t>
  </si>
  <si>
    <t>Visa</t>
  </si>
  <si>
    <t>NVDA</t>
  </si>
  <si>
    <t>NVIDIA Corporation</t>
  </si>
  <si>
    <t>BABA</t>
  </si>
  <si>
    <t>Alibaba Group Holding Limited</t>
  </si>
  <si>
    <t>NFLX</t>
  </si>
  <si>
    <t>Netflix</t>
  </si>
  <si>
    <t>GOOG</t>
  </si>
  <si>
    <t>Alphabet Inc</t>
  </si>
  <si>
    <t>FB</t>
  </si>
  <si>
    <t>Facebook</t>
  </si>
  <si>
    <t>TWTR</t>
  </si>
  <si>
    <t>Twitter</t>
  </si>
  <si>
    <t>Mean</t>
  </si>
  <si>
    <t>Median</t>
  </si>
  <si>
    <t>Mode</t>
  </si>
  <si>
    <t>IQR: Q1</t>
  </si>
  <si>
    <t>IQR: Q3</t>
  </si>
  <si>
    <t>Range</t>
  </si>
  <si>
    <t>Maximum</t>
  </si>
  <si>
    <t>Minimum</t>
  </si>
  <si>
    <t>Deviation from Mean</t>
  </si>
  <si>
    <t>Squared Deviation</t>
  </si>
  <si>
    <t>Sum of Squares</t>
  </si>
  <si>
    <t>Variances</t>
  </si>
  <si>
    <t>Average Squared Deviation</t>
  </si>
  <si>
    <t>Standard Deviation Samples</t>
  </si>
  <si>
    <t>Standard Deviation Population</t>
  </si>
  <si>
    <t>VLOOKUP - Exact Match</t>
  </si>
  <si>
    <t>Market Cap</t>
  </si>
  <si>
    <t>HLOOKUP - 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</si>
</sst>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0" xfId="0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 applyBorder="1"/>
    <xf numFmtId="0" fontId="0" fillId="0" borderId="11" xfId="0" applyBorder="1"/>
    <xf numFmtId="3" fontId="0" fillId="0" borderId="13" xfId="0" applyNumberFormat="1" applyBorder="1"/>
    <xf numFmtId="0" fontId="0" fillId="0" borderId="14" xfId="0" applyBorder="1"/>
    <xf numFmtId="0" fontId="0" fillId="0" borderId="9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0" fontId="1" fillId="0" borderId="0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9" fontId="0" fillId="0" borderId="14" xfId="1" applyNumberFormat="1" applyFont="1" applyBorder="1"/>
    <xf numFmtId="0" fontId="0" fillId="0" borderId="19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3" fontId="0" fillId="0" borderId="12" xfId="0" applyNumberFormat="1" applyBorder="1"/>
    <xf numFmtId="0" fontId="1" fillId="2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4">
    <dxf>
      <numFmt numFmtId="3" formatCode="#,##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AE5C-4C7D-4A0F-AEE3-0C13C04DFCB4}" name="Table1" displayName="Table1" ref="C4:H27" totalsRowShown="0" headerRowDxfId="3" headerRowBorderDxfId="2" tableBorderDxfId="1">
  <autoFilter ref="C4:H27" xr:uid="{3774790A-D7AC-427F-909A-DFC99A1EE2FB}"/>
  <tableColumns count="6">
    <tableColumn id="1" xr3:uid="{F127364C-070F-4C2D-B970-07050AB7D278}" name="Symbol"/>
    <tableColumn id="2" xr3:uid="{B3328ED9-A58E-4C3B-ACEC-F9D71819739F}" name="Company Names"/>
    <tableColumn id="3" xr3:uid="{541DDBB8-9535-45CC-B8C6-05E0C8580A5C}" name="Beta"/>
    <tableColumn id="4" xr3:uid="{A243CCF6-DBBD-4191-A659-0D8B8CBA4AD1}" name="PE"/>
    <tableColumn id="5" xr3:uid="{80B1C6CD-FB31-41E5-9098-A182ADD9DE21}" name="EPS"/>
    <tableColumn id="6" xr3:uid="{123DA739-A0FD-402B-BD0E-F42D44A93C46}" name="Market Ca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FB42-48F5-4020-9AA7-6095D3C22F09}">
  <sheetPr>
    <tabColor rgb="FFFFFF00"/>
  </sheetPr>
  <dimension ref="C2:T45"/>
  <sheetViews>
    <sheetView tabSelected="1" workbookViewId="0">
      <selection activeCell="L20" sqref="L20:L21"/>
    </sheetView>
  </sheetViews>
  <sheetFormatPr defaultRowHeight="15" x14ac:dyDescent="0.25"/>
  <cols>
    <col min="2" max="2" width="22.85546875" bestFit="1" customWidth="1"/>
    <col min="4" max="4" width="28.5703125" bestFit="1" customWidth="1"/>
    <col min="7" max="7" width="11.140625" bestFit="1" customWidth="1"/>
    <col min="8" max="8" width="19.85546875" bestFit="1" customWidth="1"/>
    <col min="9" max="9" width="13.85546875" bestFit="1" customWidth="1"/>
    <col min="10" max="10" width="8.28515625" bestFit="1" customWidth="1"/>
    <col min="11" max="11" width="14.140625" bestFit="1" customWidth="1"/>
    <col min="12" max="12" width="13.28515625" bestFit="1" customWidth="1"/>
    <col min="13" max="14" width="15.5703125" bestFit="1" customWidth="1"/>
    <col min="15" max="17" width="9.28515625" bestFit="1" customWidth="1"/>
    <col min="18" max="18" width="10" bestFit="1" customWidth="1"/>
  </cols>
  <sheetData>
    <row r="2" spans="3:20" x14ac:dyDescent="0.25">
      <c r="J2" s="9"/>
      <c r="K2" s="9"/>
      <c r="L2" s="9"/>
      <c r="M2" s="9"/>
      <c r="N2" s="9"/>
      <c r="O2" s="9"/>
      <c r="P2" s="9"/>
      <c r="Q2" s="9"/>
      <c r="R2" s="9"/>
      <c r="S2" s="9"/>
    </row>
    <row r="3" spans="3:20" ht="15.75" thickBot="1" x14ac:dyDescent="0.3">
      <c r="J3" s="9"/>
      <c r="K3" s="9"/>
      <c r="L3" s="9"/>
      <c r="M3" s="9"/>
      <c r="N3" s="9"/>
      <c r="O3" s="9"/>
      <c r="P3" s="9"/>
      <c r="Q3" s="9"/>
      <c r="R3" s="9"/>
      <c r="S3" s="9"/>
    </row>
    <row r="4" spans="3:20" ht="15.75" thickBot="1" x14ac:dyDescent="0.3">
      <c r="C4" s="14" t="s">
        <v>0</v>
      </c>
      <c r="D4" s="15" t="s">
        <v>1</v>
      </c>
      <c r="E4" s="15" t="s">
        <v>12</v>
      </c>
      <c r="F4" s="15" t="s">
        <v>2</v>
      </c>
      <c r="G4" s="15" t="s">
        <v>3</v>
      </c>
      <c r="H4" s="16" t="s">
        <v>20</v>
      </c>
      <c r="J4" s="25"/>
      <c r="K4" s="26"/>
      <c r="L4" s="26"/>
      <c r="M4" s="26"/>
      <c r="N4" s="26"/>
      <c r="O4" s="26"/>
      <c r="P4" s="26"/>
      <c r="Q4" s="26"/>
      <c r="R4" s="26"/>
      <c r="S4" s="25"/>
      <c r="T4" s="41"/>
    </row>
    <row r="5" spans="3:20" x14ac:dyDescent="0.25">
      <c r="C5" s="6" t="s">
        <v>4</v>
      </c>
      <c r="D5" s="5" t="s">
        <v>5</v>
      </c>
      <c r="E5" s="5">
        <v>3.18</v>
      </c>
      <c r="F5" s="5">
        <v>163.09</v>
      </c>
      <c r="G5" s="5">
        <v>0.18</v>
      </c>
      <c r="H5" s="7">
        <v>32510000000</v>
      </c>
      <c r="J5" s="25"/>
      <c r="K5" s="25"/>
      <c r="L5" s="25"/>
      <c r="M5" s="25"/>
      <c r="N5" s="27"/>
      <c r="O5" s="25"/>
      <c r="P5" s="25"/>
      <c r="Q5" s="25"/>
      <c r="R5" s="25"/>
      <c r="S5" s="25"/>
      <c r="T5" s="41"/>
    </row>
    <row r="6" spans="3:20" x14ac:dyDescent="0.25">
      <c r="C6" s="8" t="s">
        <v>7</v>
      </c>
      <c r="D6" s="9" t="s">
        <v>8</v>
      </c>
      <c r="E6" s="9">
        <v>1.08</v>
      </c>
      <c r="F6" s="9">
        <v>18.48</v>
      </c>
      <c r="G6" s="9">
        <v>11.78</v>
      </c>
      <c r="H6" s="10">
        <v>983735000000</v>
      </c>
      <c r="J6" s="25"/>
      <c r="K6" s="25"/>
      <c r="L6" s="25"/>
      <c r="M6" s="25"/>
      <c r="N6" s="27"/>
      <c r="O6" s="25"/>
      <c r="P6" s="25"/>
      <c r="Q6" s="25"/>
      <c r="R6" s="25"/>
      <c r="S6" s="25"/>
      <c r="T6" s="41"/>
    </row>
    <row r="7" spans="3:20" x14ac:dyDescent="0.25">
      <c r="C7" s="8" t="s">
        <v>9</v>
      </c>
      <c r="D7" s="9" t="s">
        <v>10</v>
      </c>
      <c r="E7" s="9">
        <v>0.33</v>
      </c>
      <c r="F7" s="9" t="s">
        <v>11</v>
      </c>
      <c r="G7" s="9">
        <v>-3.85</v>
      </c>
      <c r="H7" s="10">
        <v>39983000000</v>
      </c>
      <c r="J7" s="25"/>
      <c r="K7" s="25"/>
      <c r="L7" s="25"/>
      <c r="M7" s="25"/>
      <c r="N7" s="27"/>
      <c r="O7" s="25"/>
      <c r="P7" s="25"/>
      <c r="Q7" s="25"/>
      <c r="R7" s="25"/>
      <c r="S7" s="25"/>
      <c r="T7" s="41"/>
    </row>
    <row r="8" spans="3:20" x14ac:dyDescent="0.25">
      <c r="C8" s="8" t="s">
        <v>6</v>
      </c>
      <c r="D8" s="9" t="s">
        <v>13</v>
      </c>
      <c r="E8" s="9">
        <v>0.7</v>
      </c>
      <c r="F8" s="9">
        <v>11.57</v>
      </c>
      <c r="G8" s="9">
        <v>4.3</v>
      </c>
      <c r="H8" s="10">
        <v>221486000000</v>
      </c>
      <c r="J8" s="25"/>
      <c r="K8" s="25"/>
      <c r="L8" s="25"/>
      <c r="M8" s="25"/>
      <c r="N8" s="27"/>
      <c r="O8" s="25"/>
      <c r="P8" s="25"/>
      <c r="Q8" s="25"/>
      <c r="R8" s="25"/>
      <c r="S8" s="25"/>
      <c r="T8" s="41"/>
    </row>
    <row r="9" spans="3:20" x14ac:dyDescent="0.25">
      <c r="C9" s="8" t="s">
        <v>14</v>
      </c>
      <c r="D9" s="9" t="s">
        <v>15</v>
      </c>
      <c r="E9" s="9">
        <v>1.35</v>
      </c>
      <c r="F9" s="9">
        <v>8.7100000000000009</v>
      </c>
      <c r="G9" s="9">
        <v>23.86</v>
      </c>
      <c r="H9" s="10">
        <v>74699000000</v>
      </c>
      <c r="J9" s="25"/>
      <c r="K9" s="25"/>
      <c r="L9" s="25"/>
      <c r="M9" s="25"/>
      <c r="N9" s="27"/>
      <c r="O9" s="25"/>
      <c r="P9" s="25"/>
      <c r="Q9" s="25"/>
      <c r="R9" s="25"/>
      <c r="S9" s="25"/>
      <c r="T9" s="41"/>
    </row>
    <row r="10" spans="3:20" x14ac:dyDescent="0.25">
      <c r="C10" s="8" t="s">
        <v>16</v>
      </c>
      <c r="D10" s="9" t="s">
        <v>17</v>
      </c>
      <c r="E10" s="9">
        <v>1.64</v>
      </c>
      <c r="F10" s="9">
        <v>10.3</v>
      </c>
      <c r="G10" s="9">
        <v>2.81</v>
      </c>
      <c r="H10" s="10">
        <v>269382000000</v>
      </c>
      <c r="J10" s="25"/>
      <c r="K10" s="25"/>
      <c r="L10" s="25"/>
      <c r="M10" s="25"/>
      <c r="N10" s="27"/>
      <c r="O10" s="25"/>
      <c r="P10" s="25"/>
      <c r="Q10" s="25"/>
      <c r="R10" s="25"/>
      <c r="S10" s="25"/>
      <c r="T10" s="41"/>
    </row>
    <row r="11" spans="3:20" x14ac:dyDescent="0.25">
      <c r="C11" s="8" t="s">
        <v>18</v>
      </c>
      <c r="D11" s="9" t="s">
        <v>19</v>
      </c>
      <c r="E11" s="9">
        <v>0.97</v>
      </c>
      <c r="F11" s="9">
        <v>27.15</v>
      </c>
      <c r="G11" s="9">
        <v>5.0599999999999996</v>
      </c>
      <c r="H11" s="10">
        <v>1047000000000</v>
      </c>
      <c r="J11" s="25"/>
      <c r="K11" s="25"/>
      <c r="L11" s="25"/>
      <c r="M11" s="25"/>
      <c r="N11" s="27"/>
      <c r="O11" s="25"/>
      <c r="P11" s="25"/>
      <c r="Q11" s="25"/>
      <c r="R11" s="25"/>
      <c r="S11" s="25"/>
      <c r="T11" s="41"/>
    </row>
    <row r="12" spans="3:20" x14ac:dyDescent="0.25">
      <c r="C12" s="8" t="s">
        <v>21</v>
      </c>
      <c r="D12" s="9" t="s">
        <v>22</v>
      </c>
      <c r="E12" s="9">
        <v>1.62</v>
      </c>
      <c r="F12" s="9">
        <v>72.25</v>
      </c>
      <c r="G12" s="9">
        <v>24.1</v>
      </c>
      <c r="H12" s="10">
        <v>861498000000</v>
      </c>
      <c r="J12" s="25"/>
      <c r="K12" s="25"/>
      <c r="L12" s="25"/>
      <c r="M12" s="25"/>
      <c r="N12" s="27"/>
      <c r="O12" s="25"/>
      <c r="P12" s="25"/>
      <c r="Q12" s="25"/>
      <c r="R12" s="25"/>
      <c r="S12" s="25"/>
      <c r="T12" s="41"/>
    </row>
    <row r="13" spans="3:20" x14ac:dyDescent="0.25">
      <c r="C13" s="8" t="s">
        <v>23</v>
      </c>
      <c r="D13" s="9" t="s">
        <v>24</v>
      </c>
      <c r="E13" s="9">
        <v>0.73</v>
      </c>
      <c r="F13" s="9">
        <v>16.989999999999998</v>
      </c>
      <c r="G13" s="9">
        <v>7.77</v>
      </c>
      <c r="H13" s="10">
        <v>237728000000</v>
      </c>
      <c r="J13" s="25"/>
      <c r="K13" s="25"/>
      <c r="L13" s="25"/>
      <c r="M13" s="25"/>
      <c r="N13" s="27"/>
      <c r="O13" s="25"/>
      <c r="P13" s="25"/>
      <c r="Q13" s="25"/>
      <c r="R13" s="25"/>
      <c r="S13" s="25"/>
      <c r="T13" s="41"/>
    </row>
    <row r="14" spans="3:20" x14ac:dyDescent="0.25">
      <c r="C14" s="8" t="s">
        <v>25</v>
      </c>
      <c r="D14" s="9" t="s">
        <v>26</v>
      </c>
      <c r="E14" s="9">
        <v>0.43</v>
      </c>
      <c r="F14" s="9">
        <v>14.44</v>
      </c>
      <c r="G14" s="9">
        <v>5.97</v>
      </c>
      <c r="H14" s="10">
        <v>31465000000</v>
      </c>
      <c r="J14" s="25"/>
      <c r="K14" s="25"/>
      <c r="L14" s="25"/>
      <c r="M14" s="25"/>
      <c r="N14" s="27"/>
      <c r="O14" s="25"/>
      <c r="P14" s="25"/>
      <c r="Q14" s="25"/>
      <c r="R14" s="25"/>
      <c r="S14" s="25"/>
      <c r="T14" s="41"/>
    </row>
    <row r="15" spans="3:20" x14ac:dyDescent="0.25">
      <c r="C15" s="8" t="s">
        <v>27</v>
      </c>
      <c r="D15" s="9" t="s">
        <v>28</v>
      </c>
      <c r="E15" s="9">
        <v>1.1499999999999999</v>
      </c>
      <c r="F15" s="9">
        <v>22.49</v>
      </c>
      <c r="G15" s="9">
        <v>10.02</v>
      </c>
      <c r="H15" s="10">
        <v>246858000000</v>
      </c>
      <c r="J15" s="25"/>
      <c r="K15" s="25"/>
      <c r="L15" s="25"/>
      <c r="M15" s="25"/>
      <c r="N15" s="27"/>
      <c r="O15" s="25"/>
      <c r="P15" s="25"/>
      <c r="Q15" s="25"/>
      <c r="R15" s="25"/>
      <c r="S15" s="25"/>
      <c r="T15" s="41"/>
    </row>
    <row r="16" spans="3:20" x14ac:dyDescent="0.25">
      <c r="C16" s="8" t="s">
        <v>29</v>
      </c>
      <c r="D16" s="9" t="s">
        <v>30</v>
      </c>
      <c r="E16" s="9">
        <v>0.73</v>
      </c>
      <c r="F16" s="9">
        <v>21.85</v>
      </c>
      <c r="G16" s="9">
        <v>6.02</v>
      </c>
      <c r="H16" s="10">
        <v>347183000000</v>
      </c>
      <c r="J16" s="25"/>
      <c r="K16" s="25"/>
      <c r="L16" s="25"/>
      <c r="M16" s="25"/>
      <c r="N16" s="27"/>
      <c r="O16" s="25"/>
      <c r="P16" s="25"/>
      <c r="Q16" s="25"/>
      <c r="R16" s="25"/>
      <c r="S16" s="25"/>
      <c r="T16" s="41"/>
    </row>
    <row r="17" spans="3:19" x14ac:dyDescent="0.25">
      <c r="C17" s="8" t="s">
        <v>31</v>
      </c>
      <c r="D17" s="9" t="s">
        <v>32</v>
      </c>
      <c r="E17" s="9">
        <v>1.21</v>
      </c>
      <c r="F17" s="9">
        <v>17.14</v>
      </c>
      <c r="G17" s="9">
        <v>4.1500000000000004</v>
      </c>
      <c r="H17" s="10">
        <v>301001000000</v>
      </c>
      <c r="J17" s="9"/>
      <c r="K17" s="9"/>
      <c r="L17" s="9"/>
      <c r="M17" s="9"/>
      <c r="N17" s="17"/>
      <c r="O17" s="9"/>
      <c r="P17" s="9"/>
      <c r="Q17" s="9"/>
      <c r="R17" s="9"/>
      <c r="S17" s="9"/>
    </row>
    <row r="18" spans="3:19" x14ac:dyDescent="0.25">
      <c r="C18" s="8" t="s">
        <v>33</v>
      </c>
      <c r="D18" s="9" t="s">
        <v>34</v>
      </c>
      <c r="E18" s="9">
        <v>0.42</v>
      </c>
      <c r="F18" s="9">
        <v>82.89</v>
      </c>
      <c r="G18" s="9">
        <v>50.49</v>
      </c>
      <c r="H18" s="10">
        <v>4877000000</v>
      </c>
      <c r="J18" s="9"/>
      <c r="K18" s="9"/>
      <c r="L18" s="9"/>
      <c r="M18" s="9"/>
      <c r="N18" s="17"/>
      <c r="O18" s="9"/>
      <c r="P18" s="9"/>
      <c r="Q18" s="9"/>
      <c r="R18" s="9"/>
      <c r="S18" s="9"/>
    </row>
    <row r="19" spans="3:19" x14ac:dyDescent="0.25">
      <c r="C19" s="8" t="s">
        <v>35</v>
      </c>
      <c r="D19" s="9" t="s">
        <v>36</v>
      </c>
      <c r="E19" s="9">
        <v>1.1299999999999999</v>
      </c>
      <c r="F19" s="9" t="s">
        <v>11</v>
      </c>
      <c r="G19" s="9">
        <v>-2.16</v>
      </c>
      <c r="H19" s="10">
        <v>78282000000</v>
      </c>
      <c r="J19" s="9"/>
      <c r="K19" s="9"/>
      <c r="L19" s="9"/>
      <c r="M19" s="9"/>
      <c r="N19" s="17"/>
      <c r="O19" s="9"/>
      <c r="P19" s="9"/>
      <c r="Q19" s="9"/>
      <c r="R19" s="9"/>
      <c r="S19" s="9"/>
    </row>
    <row r="20" spans="3:19" x14ac:dyDescent="0.25">
      <c r="C20" s="8" t="s">
        <v>37</v>
      </c>
      <c r="D20" s="9" t="s">
        <v>38</v>
      </c>
      <c r="E20" s="9">
        <v>1.1100000000000001</v>
      </c>
      <c r="F20" s="9">
        <v>35.01</v>
      </c>
      <c r="G20" s="9">
        <v>2.4900000000000002</v>
      </c>
      <c r="H20" s="10">
        <v>136601000000</v>
      </c>
      <c r="J20" s="9"/>
      <c r="K20" s="9"/>
      <c r="L20" s="9"/>
      <c r="M20" s="9"/>
      <c r="N20" s="17"/>
      <c r="O20" s="9"/>
      <c r="P20" s="9"/>
      <c r="Q20" s="9"/>
      <c r="R20" s="9"/>
      <c r="S20" s="9"/>
    </row>
    <row r="21" spans="3:19" x14ac:dyDescent="0.25">
      <c r="C21" s="8" t="s">
        <v>39</v>
      </c>
      <c r="D21" s="9" t="s">
        <v>40</v>
      </c>
      <c r="E21" s="9">
        <v>0.81</v>
      </c>
      <c r="F21" s="9">
        <v>33.5</v>
      </c>
      <c r="G21" s="9">
        <v>5.21</v>
      </c>
      <c r="H21" s="10">
        <v>390905000000</v>
      </c>
      <c r="J21" s="9"/>
      <c r="K21" s="9"/>
      <c r="L21" s="9"/>
      <c r="M21" s="9"/>
      <c r="N21" s="17"/>
      <c r="O21" s="9"/>
      <c r="P21" s="9"/>
      <c r="Q21" s="9"/>
      <c r="R21" s="9"/>
      <c r="S21" s="9"/>
    </row>
    <row r="22" spans="3:19" x14ac:dyDescent="0.25">
      <c r="C22" s="8" t="s">
        <v>41</v>
      </c>
      <c r="D22" s="9" t="s">
        <v>42</v>
      </c>
      <c r="E22" s="9">
        <v>2.44</v>
      </c>
      <c r="F22" s="9">
        <v>38.9</v>
      </c>
      <c r="G22" s="9">
        <v>4.43</v>
      </c>
      <c r="H22" s="10">
        <v>105071000000</v>
      </c>
      <c r="J22" s="9"/>
      <c r="K22" s="9"/>
      <c r="L22" s="9"/>
      <c r="M22" s="9"/>
      <c r="N22" s="17"/>
      <c r="O22" s="9"/>
      <c r="P22" s="9"/>
      <c r="Q22" s="9"/>
      <c r="R22" s="9"/>
      <c r="S22" s="9"/>
    </row>
    <row r="23" spans="3:19" x14ac:dyDescent="0.25">
      <c r="C23" s="8" t="s">
        <v>43</v>
      </c>
      <c r="D23" s="9" t="s">
        <v>44</v>
      </c>
      <c r="E23" s="9">
        <v>1.87</v>
      </c>
      <c r="F23" s="9">
        <v>49.06</v>
      </c>
      <c r="G23" s="9">
        <v>3.5</v>
      </c>
      <c r="H23" s="10">
        <v>446642000000</v>
      </c>
      <c r="J23" s="9"/>
      <c r="K23" s="9"/>
      <c r="L23" s="9"/>
      <c r="M23" s="9"/>
      <c r="N23" s="17"/>
      <c r="O23" s="9"/>
      <c r="P23" s="9"/>
      <c r="Q23" s="9"/>
      <c r="R23" s="9"/>
      <c r="S23" s="9"/>
    </row>
    <row r="24" spans="3:19" x14ac:dyDescent="0.25">
      <c r="C24" s="8" t="s">
        <v>45</v>
      </c>
      <c r="D24" s="9" t="s">
        <v>46</v>
      </c>
      <c r="E24" s="9">
        <v>1.48</v>
      </c>
      <c r="F24" s="9">
        <v>100.23</v>
      </c>
      <c r="G24" s="9">
        <v>2.54</v>
      </c>
      <c r="H24" s="10">
        <v>111468000000</v>
      </c>
      <c r="J24" s="9"/>
      <c r="K24" s="9"/>
      <c r="L24" s="9"/>
      <c r="M24" s="9"/>
      <c r="N24" s="17"/>
      <c r="O24" s="9"/>
      <c r="P24" s="9"/>
      <c r="Q24" s="9"/>
      <c r="R24" s="9"/>
      <c r="S24" s="9"/>
    </row>
    <row r="25" spans="3:19" x14ac:dyDescent="0.25">
      <c r="C25" s="8" t="s">
        <v>47</v>
      </c>
      <c r="D25" s="9" t="s">
        <v>48</v>
      </c>
      <c r="E25" s="9">
        <v>0.94</v>
      </c>
      <c r="F25" s="9">
        <v>24.6</v>
      </c>
      <c r="G25" s="9">
        <v>49.53</v>
      </c>
      <c r="H25" s="10">
        <v>845311000000</v>
      </c>
      <c r="J25" s="9"/>
      <c r="K25" s="9"/>
      <c r="L25" s="9"/>
      <c r="M25" s="9"/>
      <c r="N25" s="17"/>
      <c r="O25" s="9"/>
      <c r="P25" s="9"/>
      <c r="Q25" s="9"/>
      <c r="R25" s="9"/>
      <c r="S25" s="9"/>
    </row>
    <row r="26" spans="3:19" x14ac:dyDescent="0.25">
      <c r="C26" s="8" t="s">
        <v>49</v>
      </c>
      <c r="D26" s="9" t="s">
        <v>50</v>
      </c>
      <c r="E26" s="9">
        <v>1.28</v>
      </c>
      <c r="F26" s="9">
        <v>30.66</v>
      </c>
      <c r="G26" s="9">
        <v>5.91</v>
      </c>
      <c r="H26" s="10">
        <v>517183000000</v>
      </c>
      <c r="J26" s="9"/>
      <c r="K26" s="9"/>
      <c r="L26" s="9"/>
      <c r="M26" s="9"/>
      <c r="N26" s="17"/>
      <c r="O26" s="9"/>
      <c r="P26" s="9"/>
      <c r="Q26" s="9"/>
      <c r="R26" s="9"/>
      <c r="S26" s="9"/>
    </row>
    <row r="27" spans="3:19" ht="15.75" thickBot="1" x14ac:dyDescent="0.3">
      <c r="C27" s="11" t="s">
        <v>51</v>
      </c>
      <c r="D27" s="12" t="s">
        <v>52</v>
      </c>
      <c r="E27" s="12">
        <v>0.19</v>
      </c>
      <c r="F27" s="12">
        <v>13.69</v>
      </c>
      <c r="G27" s="12">
        <v>3.03</v>
      </c>
      <c r="H27" s="13">
        <v>32018000000</v>
      </c>
      <c r="J27" s="9"/>
      <c r="K27" s="9"/>
      <c r="L27" s="9"/>
      <c r="M27" s="9"/>
      <c r="N27" s="17"/>
      <c r="O27" s="9"/>
      <c r="P27" s="9"/>
      <c r="Q27" s="9"/>
      <c r="R27" s="9"/>
      <c r="S27" s="9"/>
    </row>
    <row r="28" spans="3:19" x14ac:dyDescent="0.25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3:19" ht="15.75" thickBot="1" x14ac:dyDescent="0.3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3:19" x14ac:dyDescent="0.25">
      <c r="D30" s="22" t="s">
        <v>53</v>
      </c>
      <c r="E30" s="5">
        <f>AVERAGE(E5:E27)</f>
        <v>1.1647826086956525</v>
      </c>
      <c r="F30" s="5">
        <f t="shared" ref="F30:G30" si="0">AVERAGE(F5:F27)</f>
        <v>38.714285714285715</v>
      </c>
      <c r="G30" s="5">
        <f t="shared" si="0"/>
        <v>9.8756521739130445</v>
      </c>
      <c r="H30" s="7">
        <f>AVERAGE(H5:H27)</f>
        <v>320125478260.86957</v>
      </c>
      <c r="J30" s="9"/>
      <c r="K30" s="9"/>
      <c r="L30" s="9"/>
      <c r="M30" s="9"/>
      <c r="N30" s="9"/>
      <c r="O30" s="40"/>
      <c r="P30" s="40"/>
      <c r="Q30" s="40"/>
      <c r="R30" s="40"/>
      <c r="S30" s="9"/>
    </row>
    <row r="31" spans="3:19" x14ac:dyDescent="0.25">
      <c r="D31" s="23" t="s">
        <v>54</v>
      </c>
      <c r="E31" s="9">
        <f>MEDIAN(E5:E27)</f>
        <v>1.1100000000000001</v>
      </c>
      <c r="F31" s="9">
        <f t="shared" ref="F31:H31" si="1">MEDIAN(F5:F27)</f>
        <v>24.6</v>
      </c>
      <c r="G31" s="9">
        <f t="shared" si="1"/>
        <v>5.0599999999999996</v>
      </c>
      <c r="H31" s="18">
        <f t="shared" si="1"/>
        <v>237728000000</v>
      </c>
      <c r="J31" s="9"/>
      <c r="K31" s="9"/>
      <c r="L31" s="9"/>
      <c r="M31" s="9"/>
      <c r="N31" s="9"/>
      <c r="O31" s="40"/>
      <c r="P31" s="40"/>
      <c r="Q31" s="40"/>
      <c r="R31" s="40"/>
      <c r="S31" s="9"/>
    </row>
    <row r="32" spans="3:19" x14ac:dyDescent="0.25">
      <c r="D32" s="23" t="s">
        <v>55</v>
      </c>
      <c r="E32" s="9">
        <f>MODE(E5:E27)</f>
        <v>0.73</v>
      </c>
      <c r="F32" s="9" t="e">
        <f t="shared" ref="F32:H32" si="2">MODE(F5:F27)</f>
        <v>#N/A</v>
      </c>
      <c r="G32" s="9" t="e">
        <f t="shared" si="2"/>
        <v>#N/A</v>
      </c>
      <c r="H32" s="18" t="e">
        <f t="shared" si="2"/>
        <v>#N/A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4:19" x14ac:dyDescent="0.25">
      <c r="D33" s="23" t="s">
        <v>59</v>
      </c>
      <c r="E33" s="9">
        <f>MAX(E5:E27)</f>
        <v>3.18</v>
      </c>
      <c r="F33" s="9">
        <f t="shared" ref="F33:H33" si="3">MAX(F5:F27)</f>
        <v>163.09</v>
      </c>
      <c r="G33" s="9">
        <f t="shared" si="3"/>
        <v>50.49</v>
      </c>
      <c r="H33" s="18">
        <f t="shared" si="3"/>
        <v>1047000000000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4:19" x14ac:dyDescent="0.25">
      <c r="D34" s="23" t="s">
        <v>60</v>
      </c>
      <c r="E34" s="9">
        <f>MIN(E5:E27)</f>
        <v>0.19</v>
      </c>
      <c r="F34" s="9">
        <f t="shared" ref="F34:H34" si="4">MIN(F5:F27)</f>
        <v>8.7100000000000009</v>
      </c>
      <c r="G34" s="9">
        <f t="shared" si="4"/>
        <v>-3.85</v>
      </c>
      <c r="H34" s="18">
        <f t="shared" si="4"/>
        <v>4877000000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4:19" x14ac:dyDescent="0.25">
      <c r="D35" s="23" t="s">
        <v>56</v>
      </c>
      <c r="E35" s="9">
        <f>QUARTILE(E5:E27,1)</f>
        <v>0.73</v>
      </c>
      <c r="F35" s="9">
        <f>QUARTILE(F5:F27,1)</f>
        <v>16.989999999999998</v>
      </c>
      <c r="G35" s="9">
        <f>QUARTILE(G5:G27,1)</f>
        <v>2.92</v>
      </c>
      <c r="H35" s="18">
        <f>QUARTILE(H5:H27,1)</f>
        <v>76490500000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4:19" x14ac:dyDescent="0.25">
      <c r="D36" s="23" t="s">
        <v>57</v>
      </c>
      <c r="E36" s="9">
        <f>QUARTILE(E5:E27,3)</f>
        <v>1.415</v>
      </c>
      <c r="F36" s="9">
        <f>QUARTILE(F5:F27,3)</f>
        <v>38.9</v>
      </c>
      <c r="G36" s="9">
        <f>QUARTILE(G5:G27,3)</f>
        <v>8.8949999999999996</v>
      </c>
      <c r="H36" s="18">
        <f>QUARTILE(H5:H27,3)</f>
        <v>418773500000</v>
      </c>
    </row>
    <row r="37" spans="4:19" x14ac:dyDescent="0.25">
      <c r="D37" s="23" t="s">
        <v>58</v>
      </c>
      <c r="E37" s="9">
        <f>E33-E34</f>
        <v>2.99</v>
      </c>
      <c r="F37" s="9">
        <f t="shared" ref="F37:H37" si="5">F33-F34</f>
        <v>154.38</v>
      </c>
      <c r="G37" s="9">
        <f t="shared" si="5"/>
        <v>54.34</v>
      </c>
      <c r="H37" s="18">
        <f t="shared" si="5"/>
        <v>1042123000000</v>
      </c>
    </row>
    <row r="38" spans="4:19" x14ac:dyDescent="0.25">
      <c r="D38" s="23" t="s">
        <v>61</v>
      </c>
      <c r="E38" s="9">
        <f>AVEDEV(E5:E27)</f>
        <v>0.48582230623818534</v>
      </c>
      <c r="F38" s="9">
        <f t="shared" ref="F38:H38" si="6">AVEDEV(F5:F27)</f>
        <v>26.108027210884352</v>
      </c>
      <c r="G38" s="9">
        <f t="shared" si="6"/>
        <v>9.6109640831758032</v>
      </c>
      <c r="H38" s="18">
        <f t="shared" si="6"/>
        <v>250300275992.4386</v>
      </c>
    </row>
    <row r="39" spans="4:19" x14ac:dyDescent="0.25">
      <c r="D39" s="23" t="s">
        <v>62</v>
      </c>
      <c r="E39" s="9">
        <f>E38^2</f>
        <v>0.23602331323858913</v>
      </c>
      <c r="F39" s="9">
        <f t="shared" ref="F39:H39" si="7">F38^2</f>
        <v>681.62908484427771</v>
      </c>
      <c r="G39" s="9">
        <f t="shared" si="7"/>
        <v>92.370630608095311</v>
      </c>
      <c r="H39" s="18">
        <f t="shared" si="7"/>
        <v>6.2650228161890933E+22</v>
      </c>
    </row>
    <row r="40" spans="4:19" x14ac:dyDescent="0.25">
      <c r="D40" s="23" t="s">
        <v>65</v>
      </c>
      <c r="E40" s="9">
        <f>DEVSQ(E5:E27)</f>
        <v>10.328373913043482</v>
      </c>
      <c r="F40" s="9">
        <f t="shared" ref="F40:H40" si="8">DEVSQ(F5:F27)</f>
        <v>28429.784514285715</v>
      </c>
      <c r="G40" s="9">
        <f t="shared" si="8"/>
        <v>4485.3503652173913</v>
      </c>
      <c r="H40" s="18">
        <f t="shared" si="8"/>
        <v>2.2921409107137392E+24</v>
      </c>
    </row>
    <row r="41" spans="4:19" x14ac:dyDescent="0.25">
      <c r="D41" s="23" t="s">
        <v>63</v>
      </c>
      <c r="E41" s="9">
        <f>SUMSQ(E5:E27)</f>
        <v>41.532899999999998</v>
      </c>
      <c r="F41" s="9">
        <f>SUMSQ(F5:F27)</f>
        <v>59904.498800000016</v>
      </c>
      <c r="G41" s="9">
        <f>SUMSQ(G5:G27)</f>
        <v>6728.5060000000012</v>
      </c>
      <c r="H41" s="18">
        <f>SUMSQ(H5:H27)</f>
        <v>4.6491883128440001E+24</v>
      </c>
    </row>
    <row r="42" spans="4:19" x14ac:dyDescent="0.25">
      <c r="D42" s="23" t="s">
        <v>64</v>
      </c>
      <c r="E42" s="9">
        <f>VAR(E5:E27)</f>
        <v>0.46947154150197545</v>
      </c>
      <c r="F42" s="9">
        <f>VAR(F5:F27)</f>
        <v>1421.4892257142865</v>
      </c>
      <c r="G42" s="9">
        <f>VAR(G5:G27)</f>
        <v>203.87956205533601</v>
      </c>
      <c r="H42" s="18">
        <f>VAR(H5:H27)</f>
        <v>1.0418822321426088E+23</v>
      </c>
    </row>
    <row r="43" spans="4:19" x14ac:dyDescent="0.25">
      <c r="D43" s="23" t="s">
        <v>66</v>
      </c>
      <c r="E43" s="9">
        <f>_xlfn.STDEV.S(E5:E27)</f>
        <v>0.68517993366850394</v>
      </c>
      <c r="F43" s="9">
        <f>_xlfn.STDEV.S(F5:F27)</f>
        <v>37.702642158266393</v>
      </c>
      <c r="G43" s="9">
        <f>_xlfn.STDEV.S(G5:G27)</f>
        <v>14.278640063232073</v>
      </c>
      <c r="H43" s="18">
        <f>_xlfn.STDEV.S(H5:H27)</f>
        <v>322782005716.33618</v>
      </c>
    </row>
    <row r="44" spans="4:19" ht="15.75" thickBot="1" x14ac:dyDescent="0.3">
      <c r="D44" s="24" t="s">
        <v>67</v>
      </c>
      <c r="E44" s="12">
        <f>_xlfn.STDEV.P(E5:E27)</f>
        <v>0.67011919488231009</v>
      </c>
      <c r="F44" s="12">
        <f t="shared" ref="F44:H44" si="9">_xlfn.STDEV.P(F5:F27)</f>
        <v>36.794011232604618</v>
      </c>
      <c r="G44" s="12">
        <f t="shared" si="9"/>
        <v>13.964785471689904</v>
      </c>
      <c r="H44" s="20">
        <f t="shared" si="9"/>
        <v>315687029296.1286</v>
      </c>
    </row>
    <row r="45" spans="4:19" x14ac:dyDescent="0.25">
      <c r="D45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223-41DF-483D-8DF7-5CF65B6E36F4}">
  <sheetPr>
    <tabColor theme="9"/>
  </sheetPr>
  <dimension ref="C2:K27"/>
  <sheetViews>
    <sheetView workbookViewId="0">
      <selection activeCell="J3" sqref="J3:K3"/>
    </sheetView>
  </sheetViews>
  <sheetFormatPr defaultRowHeight="15" x14ac:dyDescent="0.25"/>
  <cols>
    <col min="2" max="2" width="22.85546875" bestFit="1" customWidth="1"/>
    <col min="3" max="3" width="12.140625" bestFit="1" customWidth="1"/>
    <col min="4" max="4" width="28.5703125" bestFit="1" customWidth="1"/>
    <col min="5" max="5" width="9.5703125" bestFit="1" customWidth="1"/>
    <col min="6" max="6" width="7.7109375" bestFit="1" customWidth="1"/>
    <col min="7" max="7" width="8.7109375" bestFit="1" customWidth="1"/>
    <col min="8" max="8" width="19.85546875" bestFit="1" customWidth="1"/>
    <col min="9" max="9" width="13.85546875" bestFit="1" customWidth="1"/>
    <col min="10" max="10" width="22" bestFit="1" customWidth="1"/>
    <col min="11" max="11" width="20.5703125" bestFit="1" customWidth="1"/>
  </cols>
  <sheetData>
    <row r="2" spans="3:11" ht="15.75" thickBot="1" x14ac:dyDescent="0.3"/>
    <row r="3" spans="3:11" ht="15.75" thickBot="1" x14ac:dyDescent="0.3">
      <c r="J3" s="36" t="s">
        <v>68</v>
      </c>
      <c r="K3" s="37"/>
    </row>
    <row r="4" spans="3:11" ht="15.75" thickBot="1" x14ac:dyDescent="0.3">
      <c r="C4" s="2" t="s">
        <v>0</v>
      </c>
      <c r="D4" s="3" t="s">
        <v>1</v>
      </c>
      <c r="E4" s="3" t="s">
        <v>12</v>
      </c>
      <c r="F4" s="3" t="s">
        <v>2</v>
      </c>
      <c r="G4" s="3" t="s">
        <v>3</v>
      </c>
      <c r="H4" s="4" t="s">
        <v>20</v>
      </c>
      <c r="J4" s="22" t="s">
        <v>0</v>
      </c>
      <c r="K4" s="21" t="s">
        <v>33</v>
      </c>
    </row>
    <row r="5" spans="3:11" x14ac:dyDescent="0.25">
      <c r="C5" t="s">
        <v>4</v>
      </c>
      <c r="D5" t="s">
        <v>5</v>
      </c>
      <c r="E5">
        <v>3.18</v>
      </c>
      <c r="F5">
        <v>163.09</v>
      </c>
      <c r="G5">
        <v>0.18</v>
      </c>
      <c r="H5" s="1">
        <v>32510000000</v>
      </c>
      <c r="J5" s="23" t="s">
        <v>1</v>
      </c>
      <c r="K5" s="18" t="str">
        <f>VLOOKUP(K4,Table1[],2,FALSE)</f>
        <v>Seaboard Corporation</v>
      </c>
    </row>
    <row r="6" spans="3:11" x14ac:dyDescent="0.25">
      <c r="C6" t="s">
        <v>7</v>
      </c>
      <c r="D6" t="s">
        <v>8</v>
      </c>
      <c r="E6">
        <v>1.08</v>
      </c>
      <c r="F6">
        <v>18.48</v>
      </c>
      <c r="G6">
        <v>11.78</v>
      </c>
      <c r="H6" s="1">
        <v>983735000000</v>
      </c>
      <c r="J6" s="23" t="s">
        <v>12</v>
      </c>
      <c r="K6" s="18">
        <f>VLOOKUP(K4,Table1[],3,FALSE)</f>
        <v>0.42</v>
      </c>
    </row>
    <row r="7" spans="3:11" x14ac:dyDescent="0.25">
      <c r="C7" t="s">
        <v>9</v>
      </c>
      <c r="D7" t="s">
        <v>10</v>
      </c>
      <c r="E7">
        <v>0.33</v>
      </c>
      <c r="F7" t="s">
        <v>11</v>
      </c>
      <c r="G7">
        <v>-3.85</v>
      </c>
      <c r="H7" s="1">
        <v>39983000000</v>
      </c>
      <c r="J7" s="23" t="s">
        <v>2</v>
      </c>
      <c r="K7" s="18">
        <f>VLOOKUP(K4,Table1[],4,FALSE)</f>
        <v>82.89</v>
      </c>
    </row>
    <row r="8" spans="3:11" x14ac:dyDescent="0.25">
      <c r="C8" t="s">
        <v>6</v>
      </c>
      <c r="D8" t="s">
        <v>13</v>
      </c>
      <c r="E8">
        <v>0.7</v>
      </c>
      <c r="F8">
        <v>11.57</v>
      </c>
      <c r="G8">
        <v>4.3</v>
      </c>
      <c r="H8" s="1">
        <v>221486000000</v>
      </c>
      <c r="J8" s="23" t="s">
        <v>3</v>
      </c>
      <c r="K8" s="18">
        <f>VLOOKUP(K4,Table1[],5,FALSE)</f>
        <v>50.49</v>
      </c>
    </row>
    <row r="9" spans="3:11" ht="15.75" thickBot="1" x14ac:dyDescent="0.3">
      <c r="C9" t="s">
        <v>14</v>
      </c>
      <c r="D9" t="s">
        <v>15</v>
      </c>
      <c r="E9">
        <v>1.35</v>
      </c>
      <c r="F9">
        <v>8.7100000000000009</v>
      </c>
      <c r="G9">
        <v>23.86</v>
      </c>
      <c r="H9" s="1">
        <v>74699000000</v>
      </c>
      <c r="J9" s="24" t="s">
        <v>69</v>
      </c>
      <c r="K9" s="31">
        <f>VLOOKUP(K4,Table1[],6,FALSE)</f>
        <v>4877000000</v>
      </c>
    </row>
    <row r="10" spans="3:11" x14ac:dyDescent="0.25">
      <c r="C10" t="s">
        <v>16</v>
      </c>
      <c r="D10" t="s">
        <v>17</v>
      </c>
      <c r="E10">
        <v>1.64</v>
      </c>
      <c r="F10">
        <v>10.3</v>
      </c>
      <c r="G10">
        <v>2.81</v>
      </c>
      <c r="H10" s="1">
        <v>269382000000</v>
      </c>
    </row>
    <row r="11" spans="3:11" x14ac:dyDescent="0.25">
      <c r="C11" t="s">
        <v>18</v>
      </c>
      <c r="D11" t="s">
        <v>19</v>
      </c>
      <c r="E11">
        <v>0.97</v>
      </c>
      <c r="F11">
        <v>27.15</v>
      </c>
      <c r="G11">
        <v>5.0599999999999996</v>
      </c>
      <c r="H11" s="1">
        <v>1047000000000</v>
      </c>
    </row>
    <row r="12" spans="3:11" x14ac:dyDescent="0.25">
      <c r="C12" t="s">
        <v>21</v>
      </c>
      <c r="D12" t="s">
        <v>22</v>
      </c>
      <c r="E12">
        <v>1.62</v>
      </c>
      <c r="F12">
        <v>72.25</v>
      </c>
      <c r="G12">
        <v>24.1</v>
      </c>
      <c r="H12" s="1">
        <v>861498000000</v>
      </c>
      <c r="J12" s="28"/>
    </row>
    <row r="13" spans="3:11" x14ac:dyDescent="0.25">
      <c r="C13" t="s">
        <v>23</v>
      </c>
      <c r="D13" t="s">
        <v>24</v>
      </c>
      <c r="E13">
        <v>0.73</v>
      </c>
      <c r="F13">
        <v>16.989999999999998</v>
      </c>
      <c r="G13">
        <v>7.77</v>
      </c>
      <c r="H13" s="1">
        <v>237728000000</v>
      </c>
      <c r="J13" s="28"/>
    </row>
    <row r="14" spans="3:11" x14ac:dyDescent="0.25">
      <c r="C14" t="s">
        <v>25</v>
      </c>
      <c r="D14" t="s">
        <v>26</v>
      </c>
      <c r="E14">
        <v>0.43</v>
      </c>
      <c r="F14">
        <v>14.44</v>
      </c>
      <c r="G14">
        <v>5.97</v>
      </c>
      <c r="H14" s="1">
        <v>31465000000</v>
      </c>
      <c r="J14" s="28"/>
    </row>
    <row r="15" spans="3:11" x14ac:dyDescent="0.25">
      <c r="C15" t="s">
        <v>27</v>
      </c>
      <c r="D15" t="s">
        <v>28</v>
      </c>
      <c r="E15">
        <v>1.1499999999999999</v>
      </c>
      <c r="F15">
        <v>22.49</v>
      </c>
      <c r="G15">
        <v>10.02</v>
      </c>
      <c r="H15" s="1">
        <v>246858000000</v>
      </c>
    </row>
    <row r="16" spans="3:11" x14ac:dyDescent="0.25">
      <c r="C16" t="s">
        <v>29</v>
      </c>
      <c r="D16" t="s">
        <v>30</v>
      </c>
      <c r="E16">
        <v>0.73</v>
      </c>
      <c r="F16">
        <v>21.85</v>
      </c>
      <c r="G16">
        <v>6.02</v>
      </c>
      <c r="H16" s="1">
        <v>347183000000</v>
      </c>
    </row>
    <row r="17" spans="3:8" x14ac:dyDescent="0.25">
      <c r="C17" t="s">
        <v>31</v>
      </c>
      <c r="D17" t="s">
        <v>32</v>
      </c>
      <c r="E17">
        <v>1.21</v>
      </c>
      <c r="F17">
        <v>17.14</v>
      </c>
      <c r="G17">
        <v>4.1500000000000004</v>
      </c>
      <c r="H17" s="1">
        <v>301001000000</v>
      </c>
    </row>
    <row r="18" spans="3:8" x14ac:dyDescent="0.25">
      <c r="C18" t="s">
        <v>33</v>
      </c>
      <c r="D18" t="s">
        <v>34</v>
      </c>
      <c r="E18">
        <v>0.42</v>
      </c>
      <c r="F18">
        <v>82.89</v>
      </c>
      <c r="G18">
        <v>50.49</v>
      </c>
      <c r="H18" s="1">
        <v>4877000000</v>
      </c>
    </row>
    <row r="19" spans="3:8" x14ac:dyDescent="0.25">
      <c r="C19" t="s">
        <v>35</v>
      </c>
      <c r="D19" t="s">
        <v>36</v>
      </c>
      <c r="E19">
        <v>1.1299999999999999</v>
      </c>
      <c r="F19" t="s">
        <v>11</v>
      </c>
      <c r="G19">
        <v>-2.16</v>
      </c>
      <c r="H19" s="1">
        <v>78282000000</v>
      </c>
    </row>
    <row r="20" spans="3:8" x14ac:dyDescent="0.25">
      <c r="C20" t="s">
        <v>37</v>
      </c>
      <c r="D20" t="s">
        <v>38</v>
      </c>
      <c r="E20">
        <v>1.1100000000000001</v>
      </c>
      <c r="F20">
        <v>35.01</v>
      </c>
      <c r="G20">
        <v>2.4900000000000002</v>
      </c>
      <c r="H20" s="1">
        <v>136601000000</v>
      </c>
    </row>
    <row r="21" spans="3:8" x14ac:dyDescent="0.25">
      <c r="C21" t="s">
        <v>39</v>
      </c>
      <c r="D21" t="s">
        <v>40</v>
      </c>
      <c r="E21">
        <v>0.81</v>
      </c>
      <c r="F21">
        <v>33.5</v>
      </c>
      <c r="G21">
        <v>5.21</v>
      </c>
      <c r="H21" s="1">
        <v>390905000000</v>
      </c>
    </row>
    <row r="22" spans="3:8" x14ac:dyDescent="0.25">
      <c r="C22" t="s">
        <v>41</v>
      </c>
      <c r="D22" t="s">
        <v>42</v>
      </c>
      <c r="E22">
        <v>2.44</v>
      </c>
      <c r="F22">
        <v>38.9</v>
      </c>
      <c r="G22">
        <v>4.43</v>
      </c>
      <c r="H22" s="1">
        <v>105071000000</v>
      </c>
    </row>
    <row r="23" spans="3:8" x14ac:dyDescent="0.25">
      <c r="C23" t="s">
        <v>43</v>
      </c>
      <c r="D23" t="s">
        <v>44</v>
      </c>
      <c r="E23">
        <v>1.87</v>
      </c>
      <c r="F23">
        <v>49.06</v>
      </c>
      <c r="G23">
        <v>3.5</v>
      </c>
      <c r="H23" s="1">
        <v>446642000000</v>
      </c>
    </row>
    <row r="24" spans="3:8" x14ac:dyDescent="0.25">
      <c r="C24" t="s">
        <v>45</v>
      </c>
      <c r="D24" t="s">
        <v>46</v>
      </c>
      <c r="E24">
        <v>1.48</v>
      </c>
      <c r="F24">
        <v>100.23</v>
      </c>
      <c r="G24">
        <v>2.54</v>
      </c>
      <c r="H24" s="1">
        <v>111468000000</v>
      </c>
    </row>
    <row r="25" spans="3:8" x14ac:dyDescent="0.25">
      <c r="C25" t="s">
        <v>47</v>
      </c>
      <c r="D25" t="s">
        <v>48</v>
      </c>
      <c r="E25">
        <v>0.94</v>
      </c>
      <c r="F25">
        <v>24.6</v>
      </c>
      <c r="G25">
        <v>49.53</v>
      </c>
      <c r="H25" s="1">
        <v>845311000000</v>
      </c>
    </row>
    <row r="26" spans="3:8" x14ac:dyDescent="0.25">
      <c r="C26" t="s">
        <v>49</v>
      </c>
      <c r="D26" t="s">
        <v>50</v>
      </c>
      <c r="E26">
        <v>1.28</v>
      </c>
      <c r="F26">
        <v>30.66</v>
      </c>
      <c r="G26">
        <v>5.91</v>
      </c>
      <c r="H26" s="1">
        <v>517183000000</v>
      </c>
    </row>
    <row r="27" spans="3:8" x14ac:dyDescent="0.25">
      <c r="C27" t="s">
        <v>51</v>
      </c>
      <c r="D27" t="s">
        <v>52</v>
      </c>
      <c r="E27">
        <v>0.19</v>
      </c>
      <c r="F27">
        <v>13.69</v>
      </c>
      <c r="G27">
        <v>3.03</v>
      </c>
      <c r="H27" s="1">
        <v>32018000000</v>
      </c>
    </row>
  </sheetData>
  <mergeCells count="1">
    <mergeCell ref="J3:K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EAEF-39FF-40A7-A127-1CDF0EE5B5C6}">
  <sheetPr>
    <tabColor theme="5"/>
  </sheetPr>
  <dimension ref="C2:Z17"/>
  <sheetViews>
    <sheetView workbookViewId="0">
      <selection activeCell="D35" sqref="D35"/>
    </sheetView>
  </sheetViews>
  <sheetFormatPr defaultRowHeight="15" x14ac:dyDescent="0.25"/>
  <cols>
    <col min="3" max="3" width="16" bestFit="1" customWidth="1"/>
    <col min="4" max="4" width="22.85546875" bestFit="1" customWidth="1"/>
    <col min="5" max="5" width="20.42578125" bestFit="1" customWidth="1"/>
    <col min="6" max="6" width="13.85546875" bestFit="1" customWidth="1"/>
    <col min="7" max="7" width="16.28515625" bestFit="1" customWidth="1"/>
    <col min="8" max="8" width="20.42578125" bestFit="1" customWidth="1"/>
    <col min="9" max="9" width="15.42578125" bestFit="1" customWidth="1"/>
    <col min="10" max="10" width="20.7109375" bestFit="1" customWidth="1"/>
    <col min="11" max="11" width="14.85546875" bestFit="1" customWidth="1"/>
    <col min="12" max="12" width="20.5703125" bestFit="1" customWidth="1"/>
    <col min="13" max="13" width="13.85546875" bestFit="1" customWidth="1"/>
    <col min="14" max="14" width="14.85546875" bestFit="1" customWidth="1"/>
    <col min="15" max="15" width="18.140625" bestFit="1" customWidth="1"/>
    <col min="16" max="16" width="14.85546875" bestFit="1" customWidth="1"/>
    <col min="17" max="17" width="20.5703125" bestFit="1" customWidth="1"/>
    <col min="18" max="18" width="24" bestFit="1" customWidth="1"/>
    <col min="19" max="20" width="14.85546875" bestFit="1" customWidth="1"/>
    <col min="21" max="21" width="18.7109375" bestFit="1" customWidth="1"/>
    <col min="22" max="22" width="28.5703125" bestFit="1" customWidth="1"/>
    <col min="23" max="25" width="14.85546875" bestFit="1" customWidth="1"/>
    <col min="26" max="26" width="13.85546875" bestFit="1" customWidth="1"/>
  </cols>
  <sheetData>
    <row r="2" spans="3:26" ht="15.75" thickBot="1" x14ac:dyDescent="0.3"/>
    <row r="3" spans="3:26" ht="15.75" thickBot="1" x14ac:dyDescent="0.3">
      <c r="C3" s="33" t="s">
        <v>0</v>
      </c>
      <c r="D3" s="32" t="s">
        <v>4</v>
      </c>
      <c r="E3" s="29" t="s">
        <v>7</v>
      </c>
      <c r="F3" s="29" t="s">
        <v>9</v>
      </c>
      <c r="G3" s="29" t="s">
        <v>6</v>
      </c>
      <c r="H3" s="29" t="s">
        <v>14</v>
      </c>
      <c r="I3" s="29" t="s">
        <v>16</v>
      </c>
      <c r="J3" s="29" t="s">
        <v>18</v>
      </c>
      <c r="K3" s="29" t="s">
        <v>21</v>
      </c>
      <c r="L3" s="29" t="s">
        <v>23</v>
      </c>
      <c r="M3" s="29" t="s">
        <v>25</v>
      </c>
      <c r="N3" s="29" t="s">
        <v>27</v>
      </c>
      <c r="O3" s="29" t="s">
        <v>29</v>
      </c>
      <c r="P3" s="29" t="s">
        <v>31</v>
      </c>
      <c r="Q3" s="29" t="s">
        <v>33</v>
      </c>
      <c r="R3" s="29" t="s">
        <v>35</v>
      </c>
      <c r="S3" s="29" t="s">
        <v>37</v>
      </c>
      <c r="T3" s="29" t="s">
        <v>39</v>
      </c>
      <c r="U3" s="29" t="s">
        <v>41</v>
      </c>
      <c r="V3" s="29" t="s">
        <v>43</v>
      </c>
      <c r="W3" s="29" t="s">
        <v>45</v>
      </c>
      <c r="X3" s="29" t="s">
        <v>47</v>
      </c>
      <c r="Y3" s="29" t="s">
        <v>49</v>
      </c>
      <c r="Z3" s="30" t="s">
        <v>51</v>
      </c>
    </row>
    <row r="4" spans="3:26" ht="15.75" thickBot="1" x14ac:dyDescent="0.3">
      <c r="C4" s="35" t="s">
        <v>1</v>
      </c>
      <c r="D4" s="8" t="s">
        <v>5</v>
      </c>
      <c r="E4" s="9" t="s">
        <v>8</v>
      </c>
      <c r="F4" s="9" t="s">
        <v>10</v>
      </c>
      <c r="G4" s="9" t="s">
        <v>13</v>
      </c>
      <c r="H4" s="9" t="s">
        <v>15</v>
      </c>
      <c r="I4" s="9" t="s">
        <v>17</v>
      </c>
      <c r="J4" s="9" t="s">
        <v>19</v>
      </c>
      <c r="K4" s="9" t="s">
        <v>22</v>
      </c>
      <c r="L4" s="9" t="s">
        <v>24</v>
      </c>
      <c r="M4" s="9" t="s">
        <v>26</v>
      </c>
      <c r="N4" s="9" t="s">
        <v>28</v>
      </c>
      <c r="O4" s="9" t="s">
        <v>30</v>
      </c>
      <c r="P4" s="9" t="s">
        <v>32</v>
      </c>
      <c r="Q4" s="9" t="s">
        <v>34</v>
      </c>
      <c r="R4" s="9" t="s">
        <v>36</v>
      </c>
      <c r="S4" s="9" t="s">
        <v>38</v>
      </c>
      <c r="T4" s="9" t="s">
        <v>40</v>
      </c>
      <c r="U4" s="9" t="s">
        <v>42</v>
      </c>
      <c r="V4" s="9" t="s">
        <v>44</v>
      </c>
      <c r="W4" s="9" t="s">
        <v>46</v>
      </c>
      <c r="X4" s="9" t="s">
        <v>48</v>
      </c>
      <c r="Y4" s="9" t="s">
        <v>50</v>
      </c>
      <c r="Z4" s="18" t="s">
        <v>52</v>
      </c>
    </row>
    <row r="5" spans="3:26" ht="15.75" thickBot="1" x14ac:dyDescent="0.3">
      <c r="C5" s="33" t="s">
        <v>12</v>
      </c>
      <c r="D5" s="8">
        <v>3.18</v>
      </c>
      <c r="E5" s="9">
        <v>1.08</v>
      </c>
      <c r="F5" s="9">
        <v>0.33</v>
      </c>
      <c r="G5" s="9">
        <v>0.7</v>
      </c>
      <c r="H5" s="9">
        <v>1.35</v>
      </c>
      <c r="I5" s="9">
        <v>1.64</v>
      </c>
      <c r="J5" s="9">
        <v>0.97</v>
      </c>
      <c r="K5" s="9">
        <v>1.62</v>
      </c>
      <c r="L5" s="9">
        <v>0.73</v>
      </c>
      <c r="M5" s="9">
        <v>0.43</v>
      </c>
      <c r="N5" s="9">
        <v>1.1499999999999999</v>
      </c>
      <c r="O5" s="9">
        <v>0.73</v>
      </c>
      <c r="P5" s="9">
        <v>1.21</v>
      </c>
      <c r="Q5" s="9">
        <v>0.42</v>
      </c>
      <c r="R5" s="9">
        <v>1.1299999999999999</v>
      </c>
      <c r="S5" s="9">
        <v>1.1100000000000001</v>
      </c>
      <c r="T5" s="9">
        <v>0.81</v>
      </c>
      <c r="U5" s="9">
        <v>2.44</v>
      </c>
      <c r="V5" s="9">
        <v>1.87</v>
      </c>
      <c r="W5" s="9">
        <v>1.48</v>
      </c>
      <c r="X5" s="9">
        <v>0.94</v>
      </c>
      <c r="Y5" s="9">
        <v>1.28</v>
      </c>
      <c r="Z5" s="18">
        <v>0.19</v>
      </c>
    </row>
    <row r="6" spans="3:26" ht="15.75" thickBot="1" x14ac:dyDescent="0.3">
      <c r="C6" s="33" t="s">
        <v>2</v>
      </c>
      <c r="D6" s="8">
        <v>163.09</v>
      </c>
      <c r="E6" s="9">
        <v>18.48</v>
      </c>
      <c r="F6" s="9" t="s">
        <v>11</v>
      </c>
      <c r="G6" s="9">
        <v>11.57</v>
      </c>
      <c r="H6" s="9">
        <v>8.7100000000000009</v>
      </c>
      <c r="I6" s="9">
        <v>10.3</v>
      </c>
      <c r="J6" s="9">
        <v>27.15</v>
      </c>
      <c r="K6" s="9">
        <v>72.25</v>
      </c>
      <c r="L6" s="9">
        <v>16.989999999999998</v>
      </c>
      <c r="M6" s="9">
        <v>14.44</v>
      </c>
      <c r="N6" s="9">
        <v>22.49</v>
      </c>
      <c r="O6" s="9">
        <v>21.85</v>
      </c>
      <c r="P6" s="9">
        <v>17.14</v>
      </c>
      <c r="Q6" s="9">
        <v>82.89</v>
      </c>
      <c r="R6" s="9" t="s">
        <v>11</v>
      </c>
      <c r="S6" s="9">
        <v>35.01</v>
      </c>
      <c r="T6" s="9">
        <v>33.5</v>
      </c>
      <c r="U6" s="9">
        <v>38.9</v>
      </c>
      <c r="V6" s="9">
        <v>49.06</v>
      </c>
      <c r="W6" s="9">
        <v>100.23</v>
      </c>
      <c r="X6" s="9">
        <v>24.6</v>
      </c>
      <c r="Y6" s="9">
        <v>30.66</v>
      </c>
      <c r="Z6" s="18">
        <v>13.69</v>
      </c>
    </row>
    <row r="7" spans="3:26" ht="15.75" thickBot="1" x14ac:dyDescent="0.3">
      <c r="C7" s="33" t="s">
        <v>3</v>
      </c>
      <c r="D7" s="8">
        <v>0.18</v>
      </c>
      <c r="E7" s="9">
        <v>11.78</v>
      </c>
      <c r="F7" s="9">
        <v>-3.85</v>
      </c>
      <c r="G7" s="9">
        <v>4.3</v>
      </c>
      <c r="H7" s="9">
        <v>23.86</v>
      </c>
      <c r="I7" s="9">
        <v>2.81</v>
      </c>
      <c r="J7" s="9">
        <v>5.0599999999999996</v>
      </c>
      <c r="K7" s="9">
        <v>24.1</v>
      </c>
      <c r="L7" s="9">
        <v>7.77</v>
      </c>
      <c r="M7" s="9">
        <v>5.97</v>
      </c>
      <c r="N7" s="9">
        <v>10.02</v>
      </c>
      <c r="O7" s="9">
        <v>6.02</v>
      </c>
      <c r="P7" s="9">
        <v>4.1500000000000004</v>
      </c>
      <c r="Q7" s="9">
        <v>50.49</v>
      </c>
      <c r="R7" s="9">
        <v>-2.16</v>
      </c>
      <c r="S7" s="9">
        <v>2.4900000000000002</v>
      </c>
      <c r="T7" s="9">
        <v>5.21</v>
      </c>
      <c r="U7" s="9">
        <v>4.43</v>
      </c>
      <c r="V7" s="9">
        <v>3.5</v>
      </c>
      <c r="W7" s="9">
        <v>2.54</v>
      </c>
      <c r="X7" s="9">
        <v>49.53</v>
      </c>
      <c r="Y7" s="9">
        <v>5.91</v>
      </c>
      <c r="Z7" s="18">
        <v>3.03</v>
      </c>
    </row>
    <row r="8" spans="3:26" ht="15.75" thickBot="1" x14ac:dyDescent="0.3">
      <c r="C8" s="33" t="s">
        <v>20</v>
      </c>
      <c r="D8" s="34">
        <v>32510000000</v>
      </c>
      <c r="E8" s="19">
        <v>983735000000</v>
      </c>
      <c r="F8" s="19">
        <v>39983000000</v>
      </c>
      <c r="G8" s="19">
        <v>221486000000</v>
      </c>
      <c r="H8" s="19">
        <v>74699000000</v>
      </c>
      <c r="I8" s="19">
        <v>269382000000</v>
      </c>
      <c r="J8" s="19">
        <v>1047000000000</v>
      </c>
      <c r="K8" s="19">
        <v>861498000000</v>
      </c>
      <c r="L8" s="19">
        <v>237728000000</v>
      </c>
      <c r="M8" s="19">
        <v>31465000000</v>
      </c>
      <c r="N8" s="19">
        <v>246858000000</v>
      </c>
      <c r="O8" s="19">
        <v>347183000000</v>
      </c>
      <c r="P8" s="19">
        <v>301001000000</v>
      </c>
      <c r="Q8" s="19">
        <v>4877000000</v>
      </c>
      <c r="R8" s="19">
        <v>78282000000</v>
      </c>
      <c r="S8" s="19">
        <v>136601000000</v>
      </c>
      <c r="T8" s="19">
        <v>390905000000</v>
      </c>
      <c r="U8" s="19">
        <v>105071000000</v>
      </c>
      <c r="V8" s="19">
        <v>446642000000</v>
      </c>
      <c r="W8" s="19">
        <v>111468000000</v>
      </c>
      <c r="X8" s="19">
        <v>845311000000</v>
      </c>
      <c r="Y8" s="19">
        <v>517183000000</v>
      </c>
      <c r="Z8" s="13">
        <v>32018000000</v>
      </c>
    </row>
    <row r="10" spans="3:26" ht="15.75" thickBot="1" x14ac:dyDescent="0.3"/>
    <row r="11" spans="3:26" ht="15.75" thickBot="1" x14ac:dyDescent="0.3">
      <c r="D11" s="38" t="s">
        <v>70</v>
      </c>
      <c r="E11" s="39"/>
    </row>
    <row r="12" spans="3:26" x14ac:dyDescent="0.25">
      <c r="D12" s="22" t="s">
        <v>0</v>
      </c>
      <c r="E12" s="21" t="s">
        <v>14</v>
      </c>
    </row>
    <row r="13" spans="3:26" x14ac:dyDescent="0.25">
      <c r="D13" s="23" t="s">
        <v>1</v>
      </c>
      <c r="E13" s="18" t="str">
        <f>HLOOKUP($E$12,$D$3:$Z$8,2,FALSE)</f>
        <v>Goldman Sachs Group</v>
      </c>
    </row>
    <row r="14" spans="3:26" x14ac:dyDescent="0.25">
      <c r="D14" s="23" t="s">
        <v>12</v>
      </c>
      <c r="E14" s="18">
        <f>HLOOKUP($E$12,$D$3:$Z$8,3,FALSE)</f>
        <v>1.35</v>
      </c>
    </row>
    <row r="15" spans="3:26" x14ac:dyDescent="0.25">
      <c r="D15" s="23" t="s">
        <v>2</v>
      </c>
      <c r="E15" s="18">
        <f>HLOOKUP($E$12,$D$3:$Z$8,4,FALSE)</f>
        <v>8.7100000000000009</v>
      </c>
    </row>
    <row r="16" spans="3:26" x14ac:dyDescent="0.25">
      <c r="D16" s="23" t="s">
        <v>3</v>
      </c>
      <c r="E16" s="18">
        <f>HLOOKUP($E$12,$D$3:$Z$8,5,FALSE)</f>
        <v>23.86</v>
      </c>
    </row>
    <row r="17" spans="4:5" ht="15.75" thickBot="1" x14ac:dyDescent="0.3">
      <c r="D17" s="24" t="s">
        <v>69</v>
      </c>
      <c r="E17" s="20">
        <f>HLOOKUP($E$12,$D$3:$Z$8,6,FALSE)</f>
        <v>74699000000</v>
      </c>
    </row>
  </sheetData>
  <mergeCells count="1">
    <mergeCell ref="D11:E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 2 0 1 9 - 0 9 - 2 4 T 1 6 : 2 8 : 3 3 . 7 1 3 7 3 3 2 - 0 7 : 0 0 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 S y m b o l < / s t r i n g > < / k e y > < v a l u e > < i n t > 8 2 < / i n t > < / v a l u e > < / i t e m > < i t e m > < k e y > < s t r i n g > C o m p a n y   N a m e s < / s t r i n g > < / k e y > < v a l u e > < i n t > 1 4 0 < / i n t > < / v a l u e > < / i t e m > < i t e m > < k e y > < s t r i n g > B e t a < / s t r i n g > < / k e y > < v a l u e > < i n t > 6 4 < / i n t > < / v a l u e > < / i t e m > < i t e m > < k e y > < s t r i n g > P E < / s t r i n g > < / k e y > < v a l u e > < i n t > 5 1 < / i n t > < / v a l u e > < / i t e m > < i t e m > < k e y > < s t r i n g > E P S < / s t r i n g > < / k e y > < v a l u e > < i n t > 5 8 < / i n t > < / v a l u e > < / i t e m > < i t e m > < k e y > < s t r i n g > M a r k e t   C a p < / s t r i n g > < / k e y > < v a l u e > < i n t > 1 0 6 < / i n t > < / v a l u e > < / i t e m > < / C o l u m n W i d t h s > < C o l u m n D i s p l a y I n d e x > < i t e m > < k e y > < s t r i n g > S y m b o l < / s t r i n g > < / k e y > < v a l u e > < i n t > 0 < / i n t > < / v a l u e > < / i t e m > < i t e m > < k e y > < s t r i n g > C o m p a n y   N a m e s < / s t r i n g > < / k e y > < v a l u e > < i n t > 1 < / i n t > < / v a l u e > < / i t e m > < i t e m > < k e y > < s t r i n g > B e t a < / s t r i n g > < / k e y > < v a l u e > < i n t > 2 < / i n t > < / v a l u e > < / i t e m > < i t e m > < k e y > < s t r i n g > P E < / s t r i n g > < / k e y > < v a l u e > < i n t > 3 < / i n t > < / v a l u e > < / i t e m > < i t e m > < k e y > < s t r i n g > E P S < / s t r i n g > < / k e y > < v a l u e > < i n t > 4 < / i n t > < / v a l u e > < / i t e m > < i t e m > < k e y > < s t r i n g > M a r k e t   C a p 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 C o l u m n s \ S y m b o l < / K e y > < / D i a g r a m O b j e c t K e y > < D i a g r a m O b j e c t K e y > < K e y > C o l u m n s \ C o m p a n y   N a m e s < / K e y > < / D i a g r a m O b j e c t K e y > < D i a g r a m O b j e c t K e y > < K e y > C o l u m n s \ B e t a < / K e y > < / D i a g r a m O b j e c t K e y > < D i a g r a m O b j e c t K e y > < K e y > C o l u m n s \ P E < / K e y > < / D i a g r a m O b j e c t K e y > < D i a g r a m O b j e c t K e y > < K e y > C o l u m n s \ E P S < / K e y > < / D i a g r a m O b j e c t K e y > < D i a g r a m O b j e c t K e y > < K e y > C o l u m n s \ M a r k e t   C a p 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 C a p 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 C a p 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358C5EE-D020-4892-806A-76C0594D79EA}">
  <ds:schemaRefs/>
</ds:datastoreItem>
</file>

<file path=customXml/itemProps10.xml><?xml version="1.0" encoding="utf-8"?>
<ds:datastoreItem xmlns:ds="http://schemas.openxmlformats.org/officeDocument/2006/customXml" ds:itemID="{AAA5AAB2-C528-4590-A1FD-FCB84CF22C41}">
  <ds:schemaRefs/>
</ds:datastoreItem>
</file>

<file path=customXml/itemProps11.xml><?xml version="1.0" encoding="utf-8"?>
<ds:datastoreItem xmlns:ds="http://schemas.openxmlformats.org/officeDocument/2006/customXml" ds:itemID="{1054F7CF-6A6C-40C8-AFE1-6792053EE342}">
  <ds:schemaRefs/>
</ds:datastoreItem>
</file>

<file path=customXml/itemProps12.xml><?xml version="1.0" encoding="utf-8"?>
<ds:datastoreItem xmlns:ds="http://schemas.openxmlformats.org/officeDocument/2006/customXml" ds:itemID="{A9BE3CB5-C4DC-4278-A47E-F76643834C48}">
  <ds:schemaRefs/>
</ds:datastoreItem>
</file>

<file path=customXml/itemProps13.xml><?xml version="1.0" encoding="utf-8"?>
<ds:datastoreItem xmlns:ds="http://schemas.openxmlformats.org/officeDocument/2006/customXml" ds:itemID="{008F322E-73A5-4F7A-B913-E7D46150F629}">
  <ds:schemaRefs/>
</ds:datastoreItem>
</file>

<file path=customXml/itemProps14.xml><?xml version="1.0" encoding="utf-8"?>
<ds:datastoreItem xmlns:ds="http://schemas.openxmlformats.org/officeDocument/2006/customXml" ds:itemID="{5B081102-CC8A-4B4B-8B46-6D2EFDD525EB}">
  <ds:schemaRefs/>
</ds:datastoreItem>
</file>

<file path=customXml/itemProps15.xml><?xml version="1.0" encoding="utf-8"?>
<ds:datastoreItem xmlns:ds="http://schemas.openxmlformats.org/officeDocument/2006/customXml" ds:itemID="{453D2ABB-D7E9-4F34-824C-821247832E0E}">
  <ds:schemaRefs/>
</ds:datastoreItem>
</file>

<file path=customXml/itemProps16.xml><?xml version="1.0" encoding="utf-8"?>
<ds:datastoreItem xmlns:ds="http://schemas.openxmlformats.org/officeDocument/2006/customXml" ds:itemID="{7A934B3B-4BD7-4D17-B1D6-7AA52C76348A}">
  <ds:schemaRefs/>
</ds:datastoreItem>
</file>

<file path=customXml/itemProps17.xml><?xml version="1.0" encoding="utf-8"?>
<ds:datastoreItem xmlns:ds="http://schemas.openxmlformats.org/officeDocument/2006/customXml" ds:itemID="{BF05EEE8-4E08-40C7-B8B0-5727586C6D46}">
  <ds:schemaRefs/>
</ds:datastoreItem>
</file>

<file path=customXml/itemProps2.xml><?xml version="1.0" encoding="utf-8"?>
<ds:datastoreItem xmlns:ds="http://schemas.openxmlformats.org/officeDocument/2006/customXml" ds:itemID="{1CA21232-5273-417A-9457-1CA868BAFF1E}">
  <ds:schemaRefs/>
</ds:datastoreItem>
</file>

<file path=customXml/itemProps3.xml><?xml version="1.0" encoding="utf-8"?>
<ds:datastoreItem xmlns:ds="http://schemas.openxmlformats.org/officeDocument/2006/customXml" ds:itemID="{8538CDE7-72E7-4BC4-BB90-B9B4EEEFF932}">
  <ds:schemaRefs/>
</ds:datastoreItem>
</file>

<file path=customXml/itemProps4.xml><?xml version="1.0" encoding="utf-8"?>
<ds:datastoreItem xmlns:ds="http://schemas.openxmlformats.org/officeDocument/2006/customXml" ds:itemID="{EDA20444-2011-4DAB-8FBD-D27B46EA58C5}">
  <ds:schemaRefs/>
</ds:datastoreItem>
</file>

<file path=customXml/itemProps5.xml><?xml version="1.0" encoding="utf-8"?>
<ds:datastoreItem xmlns:ds="http://schemas.openxmlformats.org/officeDocument/2006/customXml" ds:itemID="{5EF46F33-7107-4F21-A1E4-4F8743E239F9}">
  <ds:schemaRefs/>
</ds:datastoreItem>
</file>

<file path=customXml/itemProps6.xml><?xml version="1.0" encoding="utf-8"?>
<ds:datastoreItem xmlns:ds="http://schemas.openxmlformats.org/officeDocument/2006/customXml" ds:itemID="{A1F27AAD-1C0B-43A8-87CC-6720FFB02855}">
  <ds:schemaRefs/>
</ds:datastoreItem>
</file>

<file path=customXml/itemProps7.xml><?xml version="1.0" encoding="utf-8"?>
<ds:datastoreItem xmlns:ds="http://schemas.openxmlformats.org/officeDocument/2006/customXml" ds:itemID="{40B7C656-6961-489C-BE5F-B389C8B94A72}">
  <ds:schemaRefs/>
</ds:datastoreItem>
</file>

<file path=customXml/itemProps8.xml><?xml version="1.0" encoding="utf-8"?>
<ds:datastoreItem xmlns:ds="http://schemas.openxmlformats.org/officeDocument/2006/customXml" ds:itemID="{B8902B3A-06A9-4226-9E3D-5DC884006BDA}">
  <ds:schemaRefs/>
</ds:datastoreItem>
</file>

<file path=customXml/itemProps9.xml><?xml version="1.0" encoding="utf-8"?>
<ds:datastoreItem xmlns:ds="http://schemas.openxmlformats.org/officeDocument/2006/customXml" ds:itemID="{99A2F9C2-54B5-44FD-B308-12D015B4B3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2019-09-24T22:47:56Z</dcterms:created>
  <dcterms:modified xsi:type="dcterms:W3CDTF">2019-10-10T21:08:37Z</dcterms:modified>
</cp:coreProperties>
</file>