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_TRADER\Invest_Excel\Tin_Excel\"/>
    </mc:Choice>
  </mc:AlternateContent>
  <bookViews>
    <workbookView xWindow="0" yWindow="0" windowWidth="28800" windowHeight="12210"/>
  </bookViews>
  <sheets>
    <sheet name="Data" sheetId="1" r:id="rId1"/>
    <sheet name="VAR" sheetId="8" r:id="rId2"/>
    <sheet name="Histogram" sheetId="7" r:id="rId3"/>
    <sheet name="Adj Close" sheetId="4" r:id="rId4"/>
    <sheet name="Box" sheetId="9" r:id="rId5"/>
  </sheets>
  <definedNames>
    <definedName name="_xlchart.v1.0" hidden="1">VAR!$H$2:$H$22</definedName>
    <definedName name="_xlchart.v1.1" hidden="1">VAR!$H$2:$H$22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Data!$J$11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9" l="1"/>
  <c r="L4" i="9"/>
  <c r="K6" i="9"/>
  <c r="K4" i="9"/>
  <c r="L7" i="9"/>
  <c r="L5" i="9"/>
  <c r="L3" i="9"/>
  <c r="K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K7" i="9" s="1"/>
  <c r="H4" i="9"/>
  <c r="H3" i="9"/>
  <c r="H2" i="9"/>
  <c r="K3" i="9" s="1"/>
  <c r="Q6" i="8"/>
  <c r="Q7" i="8"/>
  <c r="Q5" i="8"/>
  <c r="N7" i="8"/>
  <c r="N6" i="8"/>
  <c r="N5" i="8"/>
  <c r="O7" i="8"/>
  <c r="O6" i="8"/>
  <c r="O5" i="8"/>
  <c r="M3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P3" i="7"/>
  <c r="P4" i="7"/>
  <c r="P5" i="7"/>
  <c r="P6" i="7"/>
  <c r="P7" i="7"/>
  <c r="P8" i="7"/>
  <c r="P9" i="7"/>
  <c r="P10" i="7"/>
  <c r="P11" i="7"/>
  <c r="P2" i="7"/>
  <c r="O12" i="7"/>
  <c r="O2" i="7" a="1"/>
  <c r="O2" i="7" s="1"/>
  <c r="N4" i="7"/>
  <c r="N5" i="7" s="1"/>
  <c r="N6" i="7" s="1"/>
  <c r="N7" i="7" s="1"/>
  <c r="N8" i="7" s="1"/>
  <c r="N9" i="7" s="1"/>
  <c r="N10" i="7" s="1"/>
  <c r="N11" i="7" s="1"/>
  <c r="N3" i="7"/>
  <c r="N2" i="7"/>
  <c r="K5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K2" i="7" s="1"/>
  <c r="K3" i="7" s="1"/>
  <c r="H4" i="7"/>
  <c r="H3" i="7"/>
  <c r="K1" i="7" s="1"/>
  <c r="H2" i="7"/>
  <c r="I4" i="1"/>
  <c r="I5" i="1" s="1"/>
  <c r="I6" i="1" s="1"/>
  <c r="I7" i="1" s="1"/>
  <c r="I8" i="1" s="1"/>
  <c r="I9" i="1" s="1"/>
  <c r="I3" i="1"/>
  <c r="I2" i="1"/>
  <c r="L3" i="1"/>
  <c r="K3" i="1"/>
  <c r="K2" i="1"/>
  <c r="K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  <c r="O8" i="7" l="1"/>
  <c r="O7" i="7"/>
  <c r="O9" i="7"/>
  <c r="O6" i="7"/>
  <c r="O5" i="7"/>
  <c r="O4" i="7"/>
  <c r="O3" i="7"/>
  <c r="O11" i="7"/>
  <c r="O10" i="7"/>
</calcChain>
</file>

<file path=xl/sharedStrings.xml><?xml version="1.0" encoding="utf-8"?>
<sst xmlns="http://schemas.openxmlformats.org/spreadsheetml/2006/main" count="79" uniqueCount="46">
  <si>
    <t>Date</t>
  </si>
  <si>
    <t>Open</t>
  </si>
  <si>
    <t>High</t>
  </si>
  <si>
    <t>Low</t>
  </si>
  <si>
    <t>Close</t>
  </si>
  <si>
    <t>Adj Close</t>
  </si>
  <si>
    <t>Volume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</si>
  <si>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</si>
  <si>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</si>
  <si>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</si>
  <si>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</si>
  <si>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</si>
  <si>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</si>
  <si>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</si>
  <si>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</si>
  <si>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</si>
  <si>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</si>
  <si>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</si>
  <si>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</si>
  <si>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</si>
  <si>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</si>
  <si>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</si>
  <si>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</si>
  <si>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Returns</t>
  </si>
  <si>
    <t>Min</t>
  </si>
  <si>
    <t>Max</t>
  </si>
  <si>
    <t>Class Inter</t>
  </si>
  <si>
    <t>Min:</t>
  </si>
  <si>
    <t>Max:</t>
  </si>
  <si>
    <t>(Max-Min):</t>
  </si>
  <si>
    <t>Number of Bins:</t>
  </si>
  <si>
    <t>(Max - Min)/(NumberOfBins-1):</t>
  </si>
  <si>
    <t xml:space="preserve"># </t>
  </si>
  <si>
    <t>abs.Frequency</t>
  </si>
  <si>
    <t>relFrequency</t>
  </si>
  <si>
    <t>Sorted Return</t>
  </si>
  <si>
    <t>Number</t>
  </si>
  <si>
    <t>Total Count</t>
  </si>
  <si>
    <t>VAR(95)</t>
  </si>
  <si>
    <t>VAR(99)</t>
  </si>
  <si>
    <t>VAR(99.9)</t>
  </si>
  <si>
    <t>CVAR(95)</t>
  </si>
  <si>
    <t>CVAR(99)</t>
  </si>
  <si>
    <t>CVAR(99.9)</t>
  </si>
  <si>
    <t>Quartiles1</t>
  </si>
  <si>
    <t>Quartiles3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</si>
</sst>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1" fillId="0" borderId="3" xfId="0" applyFont="1" applyBorder="1"/>
    <xf numFmtId="0" fontId="1" fillId="0" borderId="0" xfId="0" applyFont="1" applyFill="1" applyBorder="1"/>
    <xf numFmtId="0" fontId="1" fillId="0" borderId="3" xfId="0" applyFont="1" applyFill="1" applyBorder="1"/>
    <xf numFmtId="0" fontId="0" fillId="0" borderId="0" xfId="0" applyNumberForma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Data!$A$1:$A$23</c:f>
              <c:strCache>
                <c:ptCount val="23"/>
                <c:pt idx="0">
                  <c:v>Date</c:v>
                </c:pt>
                <c:pt idx="1">
                  <c:v>1/22/2018</c:v>
                </c:pt>
                <c:pt idx="2">
                  <c:v>1/23/2018</c:v>
                </c:pt>
                <c:pt idx="3">
                  <c:v>1/24/2018</c:v>
                </c:pt>
                <c:pt idx="4">
                  <c:v>1/25/2018</c:v>
                </c:pt>
                <c:pt idx="5">
                  <c:v>1/26/2018</c:v>
                </c:pt>
                <c:pt idx="6">
                  <c:v>1/29/2018</c:v>
                </c:pt>
                <c:pt idx="7">
                  <c:v>1/30/2018</c:v>
                </c:pt>
                <c:pt idx="8">
                  <c:v>1/31/2018</c:v>
                </c:pt>
                <c:pt idx="9">
                  <c:v>2/1/2018</c:v>
                </c:pt>
                <c:pt idx="10">
                  <c:v>2/2/2018</c:v>
                </c:pt>
                <c:pt idx="11">
                  <c:v>2/5/2018</c:v>
                </c:pt>
                <c:pt idx="12">
                  <c:v>2/6/2018</c:v>
                </c:pt>
                <c:pt idx="13">
                  <c:v>2/7/2018</c:v>
                </c:pt>
                <c:pt idx="14">
                  <c:v>2/8/2018</c:v>
                </c:pt>
                <c:pt idx="15">
                  <c:v>2/9/2018</c:v>
                </c:pt>
                <c:pt idx="16">
                  <c:v>2/12/2018</c:v>
                </c:pt>
                <c:pt idx="17">
                  <c:v>2/13/2018</c:v>
                </c:pt>
                <c:pt idx="18">
                  <c:v>2/14/2018</c:v>
                </c:pt>
                <c:pt idx="19">
                  <c:v>2/15/2018</c:v>
                </c:pt>
                <c:pt idx="20">
                  <c:v>2/16/2018</c:v>
                </c:pt>
                <c:pt idx="21">
                  <c:v>2/20/2018</c:v>
                </c:pt>
                <c:pt idx="22">
                  <c:v>2/21/2018</c:v>
                </c:pt>
              </c:strCache>
            </c:strRef>
          </c:cat>
          <c:val>
            <c:numRef>
              <c:f>Data!$F$2:$F$23</c:f>
              <c:numCache>
                <c:formatCode>General</c:formatCode>
                <c:ptCount val="22"/>
                <c:pt idx="0">
                  <c:v>91.181679000000003</c:v>
                </c:pt>
                <c:pt idx="1">
                  <c:v>91.470321999999996</c:v>
                </c:pt>
                <c:pt idx="2">
                  <c:v>91.390693999999996</c:v>
                </c:pt>
                <c:pt idx="3">
                  <c:v>91.898314999999997</c:v>
                </c:pt>
                <c:pt idx="4">
                  <c:v>93.620215999999999</c:v>
                </c:pt>
                <c:pt idx="5">
                  <c:v>93.480873000000003</c:v>
                </c:pt>
                <c:pt idx="6">
                  <c:v>92.306388999999996</c:v>
                </c:pt>
                <c:pt idx="7">
                  <c:v>94.565781000000001</c:v>
                </c:pt>
                <c:pt idx="8">
                  <c:v>93.819289999999995</c:v>
                </c:pt>
                <c:pt idx="9">
                  <c:v>91.350882999999996</c:v>
                </c:pt>
                <c:pt idx="10">
                  <c:v>87.588554000000002</c:v>
                </c:pt>
                <c:pt idx="11">
                  <c:v>90.902985000000001</c:v>
                </c:pt>
                <c:pt idx="12">
                  <c:v>89.191024999999996</c:v>
                </c:pt>
                <c:pt idx="13">
                  <c:v>84.612533999999997</c:v>
                </c:pt>
                <c:pt idx="14">
                  <c:v>87.767714999999995</c:v>
                </c:pt>
                <c:pt idx="15">
                  <c:v>88.713272000000003</c:v>
                </c:pt>
                <c:pt idx="16">
                  <c:v>89.410004000000001</c:v>
                </c:pt>
                <c:pt idx="17">
                  <c:v>90.809997999999993</c:v>
                </c:pt>
                <c:pt idx="18">
                  <c:v>92.660004000000001</c:v>
                </c:pt>
                <c:pt idx="19">
                  <c:v>92</c:v>
                </c:pt>
                <c:pt idx="20">
                  <c:v>92.720000999999996</c:v>
                </c:pt>
                <c:pt idx="21">
                  <c:v>91.489998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B-4CDC-8789-DDABDB9A7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508296"/>
        <c:axId val="799517480"/>
      </c:lineChart>
      <c:catAx>
        <c:axId val="79950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17480"/>
        <c:crosses val="autoZero"/>
        <c:auto val="1"/>
        <c:lblAlgn val="ctr"/>
        <c:lblOffset val="100"/>
        <c:noMultiLvlLbl val="0"/>
      </c:catAx>
      <c:valAx>
        <c:axId val="7995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08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Data!$N$2:$N$10</c:f>
              <c:strCache>
                <c:ptCount val="9"/>
                <c:pt idx="0">
                  <c:v>-0.575306578</c:v>
                </c:pt>
                <c:pt idx="1">
                  <c:v>-0.442891551</c:v>
                </c:pt>
                <c:pt idx="2">
                  <c:v>-0.310476524</c:v>
                </c:pt>
                <c:pt idx="3">
                  <c:v>-0.178061497</c:v>
                </c:pt>
                <c:pt idx="4">
                  <c:v>-0.04564647</c:v>
                </c:pt>
                <c:pt idx="5">
                  <c:v>0.086768557</c:v>
                </c:pt>
                <c:pt idx="6">
                  <c:v>0.219183585</c:v>
                </c:pt>
                <c:pt idx="7">
                  <c:v>0.351598612</c:v>
                </c:pt>
                <c:pt idx="8">
                  <c:v>More</c:v>
                </c:pt>
              </c:strCache>
            </c:strRef>
          </c:cat>
          <c:val>
            <c:numRef>
              <c:f>Data!$O$2:$O$10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1-41C6-AD35-6CDB8D49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41456"/>
        <c:axId val="871441128"/>
      </c:barChart>
      <c:catAx>
        <c:axId val="87144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41128"/>
        <c:crosses val="autoZero"/>
        <c:auto val="1"/>
        <c:lblAlgn val="ctr"/>
        <c:lblOffset val="100"/>
        <c:noMultiLvlLbl val="0"/>
      </c:catAx>
      <c:valAx>
        <c:axId val="87144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4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Histogram!$P$1</c:f>
              <c:strCache>
                <c:ptCount val="1"/>
                <c:pt idx="0">
                  <c:v>relFrequency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Histogram!$P$2:$P$11</c:f>
              <c:numCache>
                <c:formatCode>General</c:formatCode>
                <c:ptCount val="10"/>
                <c:pt idx="0">
                  <c:v>4.7619047619047616E-2</c:v>
                </c:pt>
                <c:pt idx="1">
                  <c:v>4.7619047619047616E-2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9.5238095238095233E-2</c:v>
                </c:pt>
                <c:pt idx="5">
                  <c:v>4.7619047619047616E-2</c:v>
                </c:pt>
                <c:pt idx="6">
                  <c:v>0.19047619047619047</c:v>
                </c:pt>
                <c:pt idx="7">
                  <c:v>0.23809523809523808</c:v>
                </c:pt>
                <c:pt idx="8">
                  <c:v>9.5238095238095233E-2</c:v>
                </c:pt>
                <c:pt idx="9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6-4085-B458-11A8B0DA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326784"/>
        <c:axId val="873321208"/>
      </c:barChart>
      <c:catAx>
        <c:axId val="87332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1208"/>
        <c:crosses val="autoZero"/>
        <c:auto val="1"/>
        <c:lblAlgn val="ctr"/>
        <c:lblOffset val="100"/>
        <c:noMultiLvlLbl val="0"/>
      </c:catAx>
      <c:valAx>
        <c:axId val="87332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32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Stock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Stock Returns</a:t>
          </a:r>
        </a:p>
      </cx:txPr>
    </cx:title>
    <cx:plotArea>
      <cx:plotAreaRegion>
        <cx:series layoutId="boxWhisker" uniqueId="{CB23E9D5-1326-4DA1-95AA-523A2A9F8E3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17</xdr:row>
      <xdr:rowOff>76200</xdr:rowOff>
    </xdr:from>
    <xdr:to>
      <xdr:col>16</xdr:col>
      <xdr:colOff>333375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63534-0E54-4E84-8639-9848FF63C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557212</xdr:colOff>
      <xdr:row>0</xdr:row>
      <xdr:rowOff>66675</xdr:rowOff>
    </xdr:from>
    <xdr:to>
      <xdr:col>21</xdr:col>
      <xdr:colOff>323850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7CED2C-7896-4411-BC9C-2179525A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414337</xdr:colOff>
      <xdr:row>12</xdr:row>
      <xdr:rowOff>76200</xdr:rowOff>
    </xdr:from>
    <xdr:to>
      <xdr:col>19</xdr:col>
      <xdr:colOff>604837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308B586-50AD-48C3-8545-8007294CBA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1512" y="2362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357187</xdr:colOff>
      <xdr:row>11</xdr:row>
      <xdr:rowOff>180975</xdr:rowOff>
    </xdr:from>
    <xdr:to>
      <xdr:col>13</xdr:col>
      <xdr:colOff>309562</xdr:colOff>
      <xdr:row>26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87086C-A6F4-4B54-BAF2-5F4FCEF21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1" sqref="J11"/>
    </sheetView>
  </sheetViews>
  <sheetFormatPr defaultRowHeight="15" x14ac:dyDescent="0.25"/>
  <cols>
    <col min="1" max="1" width="9.7109375" bestFit="1" customWidth="1"/>
    <col min="9" max="9" width="12.71093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23</v>
      </c>
      <c r="I1" s="9" t="s">
        <v>26</v>
      </c>
      <c r="J1" s="8" t="s">
        <v>24</v>
      </c>
      <c r="K1">
        <f>MIN(H2:H22)</f>
        <v>-0.57530657794061368</v>
      </c>
      <c r="N1" s="4" t="s">
        <v>26</v>
      </c>
      <c r="O1" s="4" t="s">
        <v>22</v>
      </c>
    </row>
    <row r="2" spans="1:15" x14ac:dyDescent="0.25">
      <c r="A2" s="1">
        <v>43122</v>
      </c>
      <c r="B2">
        <v>90</v>
      </c>
      <c r="C2">
        <v>91.620002999999997</v>
      </c>
      <c r="D2">
        <v>89.739998</v>
      </c>
      <c r="E2">
        <v>91.610000999999997</v>
      </c>
      <c r="F2">
        <v>91.181679000000003</v>
      </c>
      <c r="G2">
        <v>23601600</v>
      </c>
      <c r="H2">
        <f>LN(G3/G2)</f>
        <v>-8.0316249876225872E-3</v>
      </c>
      <c r="I2">
        <f>K1</f>
        <v>-0.57530657794061368</v>
      </c>
      <c r="J2" s="6" t="s">
        <v>25</v>
      </c>
      <c r="K2">
        <f>MAX(H2:H22)</f>
        <v>0.3515986115830122</v>
      </c>
      <c r="N2" s="10">
        <v>-0.57530657794061368</v>
      </c>
      <c r="O2" s="2">
        <v>1</v>
      </c>
    </row>
    <row r="3" spans="1:15" x14ac:dyDescent="0.25">
      <c r="A3" s="1">
        <v>43123</v>
      </c>
      <c r="B3">
        <v>91.900002000000001</v>
      </c>
      <c r="C3">
        <v>92.300003000000004</v>
      </c>
      <c r="D3">
        <v>91.540001000000004</v>
      </c>
      <c r="E3">
        <v>91.900002000000001</v>
      </c>
      <c r="F3">
        <v>91.470321999999996</v>
      </c>
      <c r="G3">
        <v>23412800</v>
      </c>
      <c r="H3">
        <f t="shared" ref="H3:H23" si="0">LN(G4/G3)</f>
        <v>0.3515986115830122</v>
      </c>
      <c r="I3">
        <f>I2+$L$3</f>
        <v>-0.44289155086581</v>
      </c>
      <c r="J3" s="6" t="s">
        <v>15</v>
      </c>
      <c r="K3">
        <f>K2-K1</f>
        <v>0.92690518952362588</v>
      </c>
      <c r="L3">
        <f>K3/7</f>
        <v>0.13241502707480371</v>
      </c>
      <c r="N3" s="10">
        <v>-0.44289155086581</v>
      </c>
      <c r="O3" s="2">
        <v>1</v>
      </c>
    </row>
    <row r="4" spans="1:15" x14ac:dyDescent="0.25">
      <c r="A4" s="1">
        <v>43124</v>
      </c>
      <c r="B4">
        <v>92.550003000000004</v>
      </c>
      <c r="C4">
        <v>93.43</v>
      </c>
      <c r="D4">
        <v>91.580001999999993</v>
      </c>
      <c r="E4">
        <v>91.82</v>
      </c>
      <c r="F4">
        <v>91.390693999999996</v>
      </c>
      <c r="G4">
        <v>33277500</v>
      </c>
      <c r="H4">
        <f t="shared" si="0"/>
        <v>-0.23215404898841055</v>
      </c>
      <c r="I4">
        <f t="shared" ref="I4:I11" si="1">I3+$L$3</f>
        <v>-0.31047652379100632</v>
      </c>
      <c r="N4" s="10">
        <v>-0.31047652379100632</v>
      </c>
      <c r="O4" s="2">
        <v>0</v>
      </c>
    </row>
    <row r="5" spans="1:15" x14ac:dyDescent="0.25">
      <c r="A5" s="1">
        <v>43125</v>
      </c>
      <c r="B5">
        <v>92.470000999999996</v>
      </c>
      <c r="C5">
        <v>93.239998</v>
      </c>
      <c r="D5">
        <v>91.93</v>
      </c>
      <c r="E5">
        <v>92.330001999999993</v>
      </c>
      <c r="F5">
        <v>91.898314999999997</v>
      </c>
      <c r="G5">
        <v>26383200</v>
      </c>
      <c r="H5">
        <f t="shared" si="0"/>
        <v>0.10048875703706733</v>
      </c>
      <c r="I5">
        <f t="shared" si="1"/>
        <v>-0.17806149671620261</v>
      </c>
      <c r="N5" s="10">
        <v>-0.17806149671620261</v>
      </c>
      <c r="O5" s="2">
        <v>3</v>
      </c>
    </row>
    <row r="6" spans="1:15" x14ac:dyDescent="0.25">
      <c r="A6" s="1">
        <v>43126</v>
      </c>
      <c r="B6">
        <v>93.120002999999997</v>
      </c>
      <c r="C6">
        <v>94.059997999999993</v>
      </c>
      <c r="D6">
        <v>92.580001999999993</v>
      </c>
      <c r="E6">
        <v>94.059997999999993</v>
      </c>
      <c r="F6">
        <v>93.620215999999999</v>
      </c>
      <c r="G6">
        <v>29172200</v>
      </c>
      <c r="H6">
        <f t="shared" si="0"/>
        <v>7.8987934013046338E-2</v>
      </c>
      <c r="I6">
        <f t="shared" si="1"/>
        <v>-4.5646469641398901E-2</v>
      </c>
      <c r="N6" s="10">
        <v>-4.5646469641398901E-2</v>
      </c>
      <c r="O6" s="2">
        <v>1</v>
      </c>
    </row>
    <row r="7" spans="1:15" x14ac:dyDescent="0.25">
      <c r="A7" s="1">
        <v>43129</v>
      </c>
      <c r="B7">
        <v>95.139999000000003</v>
      </c>
      <c r="C7">
        <v>95.449996999999996</v>
      </c>
      <c r="D7">
        <v>93.720000999999996</v>
      </c>
      <c r="E7">
        <v>93.919998000000007</v>
      </c>
      <c r="F7">
        <v>93.480873000000003</v>
      </c>
      <c r="G7">
        <v>31569900</v>
      </c>
      <c r="H7">
        <f t="shared" si="0"/>
        <v>0.20195705470810399</v>
      </c>
      <c r="I7">
        <f t="shared" si="1"/>
        <v>8.6768557433404808E-2</v>
      </c>
      <c r="N7" s="10">
        <v>8.6768557433404808E-2</v>
      </c>
      <c r="O7" s="2">
        <v>6</v>
      </c>
    </row>
    <row r="8" spans="1:15" x14ac:dyDescent="0.25">
      <c r="A8" s="1">
        <v>43130</v>
      </c>
      <c r="B8">
        <v>93.300003000000004</v>
      </c>
      <c r="C8">
        <v>93.660004000000001</v>
      </c>
      <c r="D8">
        <v>92.099997999999999</v>
      </c>
      <c r="E8">
        <v>92.739998</v>
      </c>
      <c r="F8">
        <v>92.306388999999996</v>
      </c>
      <c r="G8">
        <v>38635100</v>
      </c>
      <c r="H8">
        <f t="shared" si="0"/>
        <v>0.23267323015466618</v>
      </c>
      <c r="I8">
        <f t="shared" si="1"/>
        <v>0.21918358450820852</v>
      </c>
      <c r="N8" s="10">
        <v>0.21918358450820852</v>
      </c>
      <c r="O8" s="2">
        <v>4</v>
      </c>
    </row>
    <row r="9" spans="1:15" x14ac:dyDescent="0.25">
      <c r="A9" s="1">
        <v>43131</v>
      </c>
      <c r="B9">
        <v>93.75</v>
      </c>
      <c r="C9">
        <v>95.400002000000001</v>
      </c>
      <c r="D9">
        <v>93.510002</v>
      </c>
      <c r="E9">
        <v>95.010002</v>
      </c>
      <c r="F9">
        <v>94.565781000000001</v>
      </c>
      <c r="G9">
        <v>48756300</v>
      </c>
      <c r="H9">
        <f t="shared" si="0"/>
        <v>-3.1849600208878996E-2</v>
      </c>
      <c r="I9">
        <f t="shared" si="1"/>
        <v>0.3515986115830122</v>
      </c>
      <c r="N9" s="10">
        <v>0.3515986115830122</v>
      </c>
      <c r="O9" s="2">
        <v>5</v>
      </c>
    </row>
    <row r="10" spans="1:15" ht="15.75" thickBot="1" x14ac:dyDescent="0.3">
      <c r="A10" s="1">
        <v>43132</v>
      </c>
      <c r="B10">
        <v>94.790001000000004</v>
      </c>
      <c r="C10">
        <v>96.07</v>
      </c>
      <c r="D10">
        <v>93.580001999999993</v>
      </c>
      <c r="E10">
        <v>94.260002</v>
      </c>
      <c r="F10">
        <v>93.819289999999995</v>
      </c>
      <c r="G10">
        <v>47227900</v>
      </c>
      <c r="H10">
        <f t="shared" si="0"/>
        <v>1.3458224891312627E-2</v>
      </c>
      <c r="N10" s="3" t="s">
        <v>21</v>
      </c>
      <c r="O10" s="3">
        <v>0</v>
      </c>
    </row>
    <row r="11" spans="1:15" x14ac:dyDescent="0.25">
      <c r="A11" s="1">
        <v>43133</v>
      </c>
      <c r="B11">
        <v>93.639999000000003</v>
      </c>
      <c r="C11">
        <v>93.970000999999996</v>
      </c>
      <c r="D11">
        <v>91.5</v>
      </c>
      <c r="E11">
        <v>91.779999000000004</v>
      </c>
      <c r="F11">
        <v>91.350882999999996</v>
      </c>
      <c r="G11">
        <v>47867800</v>
      </c>
      <c r="H11">
        <f t="shared" si="0"/>
        <v>6.4000044571765807E-2</v>
      </c>
    </row>
    <row r="12" spans="1:15" x14ac:dyDescent="0.25">
      <c r="A12" s="1">
        <v>43136</v>
      </c>
      <c r="B12">
        <v>90.559997999999993</v>
      </c>
      <c r="C12">
        <v>93.239998</v>
      </c>
      <c r="D12">
        <v>88</v>
      </c>
      <c r="E12">
        <v>88</v>
      </c>
      <c r="F12">
        <v>87.588554000000002</v>
      </c>
      <c r="G12">
        <v>51031500</v>
      </c>
      <c r="H12">
        <f t="shared" si="0"/>
        <v>0.28704402761116199</v>
      </c>
    </row>
    <row r="13" spans="1:15" x14ac:dyDescent="0.25">
      <c r="A13" s="1">
        <v>43137</v>
      </c>
      <c r="B13">
        <v>86.889999000000003</v>
      </c>
      <c r="C13">
        <v>91.480002999999996</v>
      </c>
      <c r="D13">
        <v>85.25</v>
      </c>
      <c r="E13">
        <v>91.330001999999993</v>
      </c>
      <c r="F13">
        <v>90.902985000000001</v>
      </c>
      <c r="G13">
        <v>67998600</v>
      </c>
      <c r="H13">
        <f t="shared" si="0"/>
        <v>-0.50329409747947595</v>
      </c>
    </row>
    <row r="14" spans="1:15" x14ac:dyDescent="0.25">
      <c r="A14" s="1">
        <v>43138</v>
      </c>
      <c r="B14">
        <v>90.489998</v>
      </c>
      <c r="C14">
        <v>91.769997000000004</v>
      </c>
      <c r="D14">
        <v>89.199996999999996</v>
      </c>
      <c r="E14">
        <v>89.610000999999997</v>
      </c>
      <c r="F14">
        <v>89.191024999999996</v>
      </c>
      <c r="G14">
        <v>41107600</v>
      </c>
      <c r="H14">
        <f t="shared" si="0"/>
        <v>0.302506235878793</v>
      </c>
    </row>
    <row r="15" spans="1:15" x14ac:dyDescent="0.25">
      <c r="A15" s="1">
        <v>43139</v>
      </c>
      <c r="B15">
        <v>89.709998999999996</v>
      </c>
      <c r="C15">
        <v>89.879997000000003</v>
      </c>
      <c r="D15">
        <v>84.760002</v>
      </c>
      <c r="E15">
        <v>85.010002</v>
      </c>
      <c r="F15">
        <v>84.612533999999997</v>
      </c>
      <c r="G15">
        <v>55628700</v>
      </c>
      <c r="H15">
        <f t="shared" si="0"/>
        <v>0.13232647744166925</v>
      </c>
    </row>
    <row r="16" spans="1:15" x14ac:dyDescent="0.25">
      <c r="A16" s="1">
        <v>43140</v>
      </c>
      <c r="B16">
        <v>86.300003000000004</v>
      </c>
      <c r="C16">
        <v>88.93</v>
      </c>
      <c r="D16">
        <v>83.830001999999993</v>
      </c>
      <c r="E16">
        <v>88.18</v>
      </c>
      <c r="F16">
        <v>87.767714999999995</v>
      </c>
      <c r="G16">
        <v>63499100</v>
      </c>
      <c r="H16">
        <f t="shared" si="0"/>
        <v>-0.57530657794061368</v>
      </c>
    </row>
    <row r="17" spans="1:8" x14ac:dyDescent="0.25">
      <c r="A17" s="1">
        <v>43143</v>
      </c>
      <c r="B17">
        <v>88.739998</v>
      </c>
      <c r="C17">
        <v>89.779999000000004</v>
      </c>
      <c r="D17">
        <v>87.93</v>
      </c>
      <c r="E17">
        <v>89.129997000000003</v>
      </c>
      <c r="F17">
        <v>88.713272000000003</v>
      </c>
      <c r="G17">
        <v>35720300</v>
      </c>
      <c r="H17">
        <f t="shared" si="0"/>
        <v>-0.30206352033676098</v>
      </c>
    </row>
    <row r="18" spans="1:8" x14ac:dyDescent="0.25">
      <c r="A18" s="1">
        <v>43144</v>
      </c>
      <c r="B18">
        <v>88.93</v>
      </c>
      <c r="C18">
        <v>90</v>
      </c>
      <c r="D18">
        <v>87.800003000000004</v>
      </c>
      <c r="E18">
        <v>89.830001999999993</v>
      </c>
      <c r="F18">
        <v>89.410004000000001</v>
      </c>
      <c r="G18">
        <v>26407700</v>
      </c>
      <c r="H18">
        <f t="shared" si="0"/>
        <v>0.28057465987058122</v>
      </c>
    </row>
    <row r="19" spans="1:8" x14ac:dyDescent="0.25">
      <c r="A19" s="1">
        <v>43145</v>
      </c>
      <c r="B19">
        <v>88.510002</v>
      </c>
      <c r="C19">
        <v>90.989998</v>
      </c>
      <c r="D19">
        <v>88.410004000000001</v>
      </c>
      <c r="E19">
        <v>90.809997999999993</v>
      </c>
      <c r="F19">
        <v>90.809997999999993</v>
      </c>
      <c r="G19">
        <v>34960900</v>
      </c>
      <c r="H19">
        <f t="shared" si="0"/>
        <v>-0.22833493057714768</v>
      </c>
    </row>
    <row r="20" spans="1:8" x14ac:dyDescent="0.25">
      <c r="A20" s="1">
        <v>43146</v>
      </c>
      <c r="B20">
        <v>91.209998999999996</v>
      </c>
      <c r="C20">
        <v>92.720000999999996</v>
      </c>
      <c r="D20">
        <v>90.620002999999997</v>
      </c>
      <c r="E20">
        <v>92.660004000000001</v>
      </c>
      <c r="F20">
        <v>92.660004000000001</v>
      </c>
      <c r="G20">
        <v>27823900</v>
      </c>
      <c r="H20">
        <f t="shared" si="0"/>
        <v>9.5003333050955499E-2</v>
      </c>
    </row>
    <row r="21" spans="1:8" x14ac:dyDescent="0.25">
      <c r="A21" s="1">
        <v>43147</v>
      </c>
      <c r="B21">
        <v>92.449996999999996</v>
      </c>
      <c r="C21">
        <v>93.5</v>
      </c>
      <c r="D21">
        <v>91.800003000000004</v>
      </c>
      <c r="E21">
        <v>92</v>
      </c>
      <c r="F21">
        <v>92</v>
      </c>
      <c r="G21">
        <v>30596900</v>
      </c>
      <c r="H21">
        <f t="shared" si="0"/>
        <v>-1.0216438963502897E-2</v>
      </c>
    </row>
    <row r="22" spans="1:8" x14ac:dyDescent="0.25">
      <c r="A22" s="1">
        <v>43151</v>
      </c>
      <c r="B22">
        <v>91.480002999999996</v>
      </c>
      <c r="C22">
        <v>93.059997999999993</v>
      </c>
      <c r="D22">
        <v>91.010002</v>
      </c>
      <c r="E22">
        <v>92.720000999999996</v>
      </c>
      <c r="F22">
        <v>92.720000999999996</v>
      </c>
      <c r="G22">
        <v>30285900</v>
      </c>
      <c r="H22">
        <f t="shared" si="0"/>
        <v>-0.11802072400127427</v>
      </c>
    </row>
    <row r="23" spans="1:8" x14ac:dyDescent="0.25">
      <c r="A23" s="1">
        <v>43152</v>
      </c>
      <c r="B23">
        <v>92.980002999999996</v>
      </c>
      <c r="C23">
        <v>93.359497000000005</v>
      </c>
      <c r="D23">
        <v>91.489998</v>
      </c>
      <c r="E23">
        <v>91.489998</v>
      </c>
      <c r="F23">
        <v>91.489998</v>
      </c>
      <c r="G23">
        <v>26914402</v>
      </c>
      <c r="H23" t="e">
        <f t="shared" si="0"/>
        <v>#NUM!</v>
      </c>
    </row>
  </sheetData>
  <sortState ref="N2:N9">
    <sortCondition ref="N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R33" sqref="R33"/>
    </sheetView>
  </sheetViews>
  <sheetFormatPr defaultRowHeight="15" x14ac:dyDescent="0.25"/>
  <cols>
    <col min="1" max="1" width="9.7109375" bestFit="1" customWidth="1"/>
    <col min="9" max="9" width="12.7109375" bestFit="1" customWidth="1"/>
    <col min="10" max="10" width="13.42578125" bestFit="1" customWidth="1"/>
    <col min="16" max="16" width="10.8554687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23</v>
      </c>
      <c r="I1" s="8"/>
      <c r="J1" s="13" t="s">
        <v>35</v>
      </c>
      <c r="K1" s="8" t="s">
        <v>36</v>
      </c>
      <c r="O1" s="12"/>
      <c r="P1" s="12"/>
    </row>
    <row r="2" spans="1:17" x14ac:dyDescent="0.25">
      <c r="A2" s="1">
        <v>43122</v>
      </c>
      <c r="B2">
        <v>90</v>
      </c>
      <c r="C2">
        <v>91.620002999999997</v>
      </c>
      <c r="D2">
        <v>89.739998</v>
      </c>
      <c r="E2">
        <v>91.610000999999997</v>
      </c>
      <c r="F2">
        <v>91.181679000000003</v>
      </c>
      <c r="G2">
        <v>23601600</v>
      </c>
      <c r="H2">
        <f>LN(G3/G2)</f>
        <v>-8.0316249876225872E-3</v>
      </c>
      <c r="J2">
        <v>-0.57530657794061368</v>
      </c>
      <c r="K2">
        <v>1</v>
      </c>
      <c r="M2" t="s">
        <v>37</v>
      </c>
      <c r="O2" s="10"/>
      <c r="P2" s="2"/>
    </row>
    <row r="3" spans="1:17" x14ac:dyDescent="0.25">
      <c r="A3" s="1">
        <v>43123</v>
      </c>
      <c r="B3">
        <v>91.900002000000001</v>
      </c>
      <c r="C3">
        <v>92.300003000000004</v>
      </c>
      <c r="D3">
        <v>91.540001000000004</v>
      </c>
      <c r="E3">
        <v>91.900002000000001</v>
      </c>
      <c r="F3">
        <v>91.470321999999996</v>
      </c>
      <c r="G3">
        <v>23412800</v>
      </c>
      <c r="H3">
        <f t="shared" ref="H3:H23" si="0">LN(G4/G3)</f>
        <v>0.3515986115830122</v>
      </c>
      <c r="J3">
        <v>-0.50329409747947595</v>
      </c>
      <c r="K3">
        <v>2</v>
      </c>
      <c r="M3">
        <f>COUNT(J2:J22)</f>
        <v>21</v>
      </c>
      <c r="O3" s="10"/>
      <c r="P3" s="2"/>
    </row>
    <row r="4" spans="1:17" x14ac:dyDescent="0.25">
      <c r="A4" s="1">
        <v>43124</v>
      </c>
      <c r="B4">
        <v>92.550003000000004</v>
      </c>
      <c r="C4">
        <v>93.43</v>
      </c>
      <c r="D4">
        <v>91.580001999999993</v>
      </c>
      <c r="E4">
        <v>91.82</v>
      </c>
      <c r="F4">
        <v>91.390693999999996</v>
      </c>
      <c r="G4">
        <v>33277500</v>
      </c>
      <c r="H4">
        <f t="shared" si="0"/>
        <v>-0.23215404898841055</v>
      </c>
      <c r="J4">
        <v>-0.30206352033676098</v>
      </c>
      <c r="K4">
        <v>3</v>
      </c>
      <c r="O4" s="10" t="s">
        <v>36</v>
      </c>
      <c r="P4" s="2"/>
    </row>
    <row r="5" spans="1:17" x14ac:dyDescent="0.25">
      <c r="A5" s="1">
        <v>43125</v>
      </c>
      <c r="B5">
        <v>92.470000999999996</v>
      </c>
      <c r="C5">
        <v>93.239998</v>
      </c>
      <c r="D5">
        <v>91.93</v>
      </c>
      <c r="E5">
        <v>92.330001999999993</v>
      </c>
      <c r="F5">
        <v>91.898314999999997</v>
      </c>
      <c r="G5">
        <v>26383200</v>
      </c>
      <c r="H5">
        <f t="shared" si="0"/>
        <v>0.10048875703706733</v>
      </c>
      <c r="J5">
        <v>-0.23215404898841055</v>
      </c>
      <c r="K5">
        <v>4</v>
      </c>
      <c r="M5" t="s">
        <v>38</v>
      </c>
      <c r="N5">
        <f>J2</f>
        <v>-0.57530657794061368</v>
      </c>
      <c r="O5" s="10">
        <f>(1-95%)*M3</f>
        <v>1.0500000000000009</v>
      </c>
      <c r="P5" t="s">
        <v>41</v>
      </c>
      <c r="Q5">
        <f>(1/O5)*SUM($J$2)</f>
        <v>-0.54791102661010782</v>
      </c>
    </row>
    <row r="6" spans="1:17" x14ac:dyDescent="0.25">
      <c r="A6" s="1">
        <v>43126</v>
      </c>
      <c r="B6">
        <v>93.120002999999997</v>
      </c>
      <c r="C6">
        <v>94.059997999999993</v>
      </c>
      <c r="D6">
        <v>92.580001999999993</v>
      </c>
      <c r="E6">
        <v>94.059997999999993</v>
      </c>
      <c r="F6">
        <v>93.620215999999999</v>
      </c>
      <c r="G6">
        <v>29172200</v>
      </c>
      <c r="H6">
        <f t="shared" si="0"/>
        <v>7.8987934013046338E-2</v>
      </c>
      <c r="J6">
        <v>-0.22833493057714768</v>
      </c>
      <c r="K6">
        <v>5</v>
      </c>
      <c r="M6" t="s">
        <v>39</v>
      </c>
      <c r="N6">
        <f>J2</f>
        <v>-0.57530657794061368</v>
      </c>
      <c r="O6" s="10">
        <f>(1-99%)*M3</f>
        <v>0.21000000000000019</v>
      </c>
      <c r="P6" t="s">
        <v>42</v>
      </c>
      <c r="Q6">
        <f t="shared" ref="Q6:Q7" si="1">(1/O6)*SUM($J$2)</f>
        <v>-2.7395551330505388</v>
      </c>
    </row>
    <row r="7" spans="1:17" x14ac:dyDescent="0.25">
      <c r="A7" s="1">
        <v>43129</v>
      </c>
      <c r="B7">
        <v>95.139999000000003</v>
      </c>
      <c r="C7">
        <v>95.449996999999996</v>
      </c>
      <c r="D7">
        <v>93.720000999999996</v>
      </c>
      <c r="E7">
        <v>93.919998000000007</v>
      </c>
      <c r="F7">
        <v>93.480873000000003</v>
      </c>
      <c r="G7">
        <v>31569900</v>
      </c>
      <c r="H7">
        <f t="shared" si="0"/>
        <v>0.20195705470810399</v>
      </c>
      <c r="J7">
        <v>-0.11802072400127427</v>
      </c>
      <c r="K7">
        <v>6</v>
      </c>
      <c r="M7" t="s">
        <v>40</v>
      </c>
      <c r="N7">
        <f>J2</f>
        <v>-0.57530657794061368</v>
      </c>
      <c r="O7" s="10">
        <f>(1-99.9%)*M3</f>
        <v>2.0999999999997687E-2</v>
      </c>
      <c r="P7" t="s">
        <v>43</v>
      </c>
      <c r="Q7">
        <f t="shared" si="1"/>
        <v>-27.395551330508432</v>
      </c>
    </row>
    <row r="8" spans="1:17" x14ac:dyDescent="0.25">
      <c r="A8" s="1">
        <v>43130</v>
      </c>
      <c r="B8">
        <v>93.300003000000004</v>
      </c>
      <c r="C8">
        <v>93.660004000000001</v>
      </c>
      <c r="D8">
        <v>92.099997999999999</v>
      </c>
      <c r="E8">
        <v>92.739998</v>
      </c>
      <c r="F8">
        <v>92.306388999999996</v>
      </c>
      <c r="G8">
        <v>38635100</v>
      </c>
      <c r="H8">
        <f t="shared" si="0"/>
        <v>0.23267323015466618</v>
      </c>
      <c r="J8">
        <v>-3.1849600208878996E-2</v>
      </c>
      <c r="K8">
        <v>7</v>
      </c>
      <c r="O8" s="10"/>
      <c r="P8" s="2"/>
    </row>
    <row r="9" spans="1:17" x14ac:dyDescent="0.25">
      <c r="A9" s="1">
        <v>43131</v>
      </c>
      <c r="B9">
        <v>93.75</v>
      </c>
      <c r="C9">
        <v>95.400002000000001</v>
      </c>
      <c r="D9">
        <v>93.510002</v>
      </c>
      <c r="E9">
        <v>95.010002</v>
      </c>
      <c r="F9">
        <v>94.565781000000001</v>
      </c>
      <c r="G9">
        <v>48756300</v>
      </c>
      <c r="H9">
        <f t="shared" si="0"/>
        <v>-3.1849600208878996E-2</v>
      </c>
      <c r="J9">
        <v>-1.0216438963502897E-2</v>
      </c>
      <c r="K9">
        <v>8</v>
      </c>
      <c r="O9" s="10"/>
      <c r="P9" s="2"/>
    </row>
    <row r="10" spans="1:17" x14ac:dyDescent="0.25">
      <c r="A10" s="1">
        <v>43132</v>
      </c>
      <c r="B10">
        <v>94.790001000000004</v>
      </c>
      <c r="C10">
        <v>96.07</v>
      </c>
      <c r="D10">
        <v>93.580001999999993</v>
      </c>
      <c r="E10">
        <v>94.260002</v>
      </c>
      <c r="F10">
        <v>93.819289999999995</v>
      </c>
      <c r="G10">
        <v>47227900</v>
      </c>
      <c r="H10">
        <f t="shared" si="0"/>
        <v>1.3458224891312627E-2</v>
      </c>
      <c r="J10">
        <v>-8.0316249876225872E-3</v>
      </c>
      <c r="K10">
        <v>9</v>
      </c>
      <c r="O10" s="10"/>
      <c r="P10" s="2"/>
    </row>
    <row r="11" spans="1:17" x14ac:dyDescent="0.25">
      <c r="A11" s="1">
        <v>43133</v>
      </c>
      <c r="B11">
        <v>93.639999000000003</v>
      </c>
      <c r="C11">
        <v>93.970000999999996</v>
      </c>
      <c r="D11">
        <v>91.5</v>
      </c>
      <c r="E11">
        <v>91.779999000000004</v>
      </c>
      <c r="F11">
        <v>91.350882999999996</v>
      </c>
      <c r="G11">
        <v>47867800</v>
      </c>
      <c r="H11">
        <f t="shared" si="0"/>
        <v>6.4000044571765807E-2</v>
      </c>
      <c r="J11">
        <v>1.3458224891312627E-2</v>
      </c>
      <c r="K11">
        <v>10</v>
      </c>
      <c r="O11" s="10"/>
      <c r="P11" s="2"/>
    </row>
    <row r="12" spans="1:17" x14ac:dyDescent="0.25">
      <c r="A12" s="1">
        <v>43136</v>
      </c>
      <c r="B12">
        <v>90.559997999999993</v>
      </c>
      <c r="C12">
        <v>93.239998</v>
      </c>
      <c r="D12">
        <v>88</v>
      </c>
      <c r="E12">
        <v>88</v>
      </c>
      <c r="F12">
        <v>87.588554000000002</v>
      </c>
      <c r="G12">
        <v>51031500</v>
      </c>
      <c r="H12">
        <f t="shared" si="0"/>
        <v>0.28704402761116199</v>
      </c>
      <c r="J12">
        <v>6.4000044571765807E-2</v>
      </c>
      <c r="K12">
        <v>11</v>
      </c>
      <c r="O12" s="11"/>
      <c r="P12" s="11"/>
    </row>
    <row r="13" spans="1:17" x14ac:dyDescent="0.25">
      <c r="A13" s="1">
        <v>43137</v>
      </c>
      <c r="B13">
        <v>86.889999000000003</v>
      </c>
      <c r="C13">
        <v>91.480002999999996</v>
      </c>
      <c r="D13">
        <v>85.25</v>
      </c>
      <c r="E13">
        <v>91.330001999999993</v>
      </c>
      <c r="F13">
        <v>90.902985000000001</v>
      </c>
      <c r="G13">
        <v>67998600</v>
      </c>
      <c r="H13">
        <f t="shared" si="0"/>
        <v>-0.50329409747947595</v>
      </c>
      <c r="J13">
        <v>7.8987934013046338E-2</v>
      </c>
      <c r="K13">
        <v>12</v>
      </c>
      <c r="O13" s="11"/>
      <c r="P13" s="11"/>
    </row>
    <row r="14" spans="1:17" x14ac:dyDescent="0.25">
      <c r="A14" s="1">
        <v>43138</v>
      </c>
      <c r="B14">
        <v>90.489998</v>
      </c>
      <c r="C14">
        <v>91.769997000000004</v>
      </c>
      <c r="D14">
        <v>89.199996999999996</v>
      </c>
      <c r="E14">
        <v>89.610000999999997</v>
      </c>
      <c r="F14">
        <v>89.191024999999996</v>
      </c>
      <c r="G14">
        <v>41107600</v>
      </c>
      <c r="H14">
        <f t="shared" si="0"/>
        <v>0.302506235878793</v>
      </c>
      <c r="J14">
        <v>9.5003333050955499E-2</v>
      </c>
      <c r="K14">
        <v>13</v>
      </c>
      <c r="O14" s="11"/>
      <c r="P14" s="11"/>
    </row>
    <row r="15" spans="1:17" x14ac:dyDescent="0.25">
      <c r="A15" s="1">
        <v>43139</v>
      </c>
      <c r="B15">
        <v>89.709998999999996</v>
      </c>
      <c r="C15">
        <v>89.879997000000003</v>
      </c>
      <c r="D15">
        <v>84.760002</v>
      </c>
      <c r="E15">
        <v>85.010002</v>
      </c>
      <c r="F15">
        <v>84.612533999999997</v>
      </c>
      <c r="G15">
        <v>55628700</v>
      </c>
      <c r="H15">
        <f t="shared" si="0"/>
        <v>0.13232647744166925</v>
      </c>
      <c r="J15">
        <v>0.10048875703706733</v>
      </c>
      <c r="K15">
        <v>14</v>
      </c>
    </row>
    <row r="16" spans="1:17" x14ac:dyDescent="0.25">
      <c r="A16" s="1">
        <v>43140</v>
      </c>
      <c r="B16">
        <v>86.300003000000004</v>
      </c>
      <c r="C16">
        <v>88.93</v>
      </c>
      <c r="D16">
        <v>83.830001999999993</v>
      </c>
      <c r="E16">
        <v>88.18</v>
      </c>
      <c r="F16">
        <v>87.767714999999995</v>
      </c>
      <c r="G16">
        <v>63499100</v>
      </c>
      <c r="H16">
        <f t="shared" si="0"/>
        <v>-0.57530657794061368</v>
      </c>
      <c r="J16">
        <v>0.13232647744166925</v>
      </c>
      <c r="K16">
        <v>15</v>
      </c>
    </row>
    <row r="17" spans="1:11" x14ac:dyDescent="0.25">
      <c r="A17" s="1">
        <v>43143</v>
      </c>
      <c r="B17">
        <v>88.739998</v>
      </c>
      <c r="C17">
        <v>89.779999000000004</v>
      </c>
      <c r="D17">
        <v>87.93</v>
      </c>
      <c r="E17">
        <v>89.129997000000003</v>
      </c>
      <c r="F17">
        <v>88.713272000000003</v>
      </c>
      <c r="G17">
        <v>35720300</v>
      </c>
      <c r="H17">
        <f t="shared" si="0"/>
        <v>-0.30206352033676098</v>
      </c>
      <c r="J17">
        <v>0.20195705470810399</v>
      </c>
      <c r="K17">
        <v>16</v>
      </c>
    </row>
    <row r="18" spans="1:11" x14ac:dyDescent="0.25">
      <c r="A18" s="1">
        <v>43144</v>
      </c>
      <c r="B18">
        <v>88.93</v>
      </c>
      <c r="C18">
        <v>90</v>
      </c>
      <c r="D18">
        <v>87.800003000000004</v>
      </c>
      <c r="E18">
        <v>89.830001999999993</v>
      </c>
      <c r="F18">
        <v>89.410004000000001</v>
      </c>
      <c r="G18">
        <v>26407700</v>
      </c>
      <c r="H18">
        <f t="shared" si="0"/>
        <v>0.28057465987058122</v>
      </c>
      <c r="J18">
        <v>0.23267323015466618</v>
      </c>
      <c r="K18">
        <v>17</v>
      </c>
    </row>
    <row r="19" spans="1:11" x14ac:dyDescent="0.25">
      <c r="A19" s="1">
        <v>43145</v>
      </c>
      <c r="B19">
        <v>88.510002</v>
      </c>
      <c r="C19">
        <v>90.989998</v>
      </c>
      <c r="D19">
        <v>88.410004000000001</v>
      </c>
      <c r="E19">
        <v>90.809997999999993</v>
      </c>
      <c r="F19">
        <v>90.809997999999993</v>
      </c>
      <c r="G19">
        <v>34960900</v>
      </c>
      <c r="H19">
        <f t="shared" si="0"/>
        <v>-0.22833493057714768</v>
      </c>
      <c r="J19">
        <v>0.28057465987058122</v>
      </c>
      <c r="K19">
        <v>18</v>
      </c>
    </row>
    <row r="20" spans="1:11" x14ac:dyDescent="0.25">
      <c r="A20" s="1">
        <v>43146</v>
      </c>
      <c r="B20">
        <v>91.209998999999996</v>
      </c>
      <c r="C20">
        <v>92.720000999999996</v>
      </c>
      <c r="D20">
        <v>90.620002999999997</v>
      </c>
      <c r="E20">
        <v>92.660004000000001</v>
      </c>
      <c r="F20">
        <v>92.660004000000001</v>
      </c>
      <c r="G20">
        <v>27823900</v>
      </c>
      <c r="H20">
        <f t="shared" si="0"/>
        <v>9.5003333050955499E-2</v>
      </c>
      <c r="J20">
        <v>0.28704402761116199</v>
      </c>
      <c r="K20">
        <v>19</v>
      </c>
    </row>
    <row r="21" spans="1:11" x14ac:dyDescent="0.25">
      <c r="A21" s="1">
        <v>43147</v>
      </c>
      <c r="B21">
        <v>92.449996999999996</v>
      </c>
      <c r="C21">
        <v>93.5</v>
      </c>
      <c r="D21">
        <v>91.800003000000004</v>
      </c>
      <c r="E21">
        <v>92</v>
      </c>
      <c r="F21">
        <v>92</v>
      </c>
      <c r="G21">
        <v>30596900</v>
      </c>
      <c r="H21">
        <f t="shared" si="0"/>
        <v>-1.0216438963502897E-2</v>
      </c>
      <c r="J21">
        <v>0.302506235878793</v>
      </c>
      <c r="K21">
        <v>20</v>
      </c>
    </row>
    <row r="22" spans="1:11" x14ac:dyDescent="0.25">
      <c r="A22" s="1">
        <v>43151</v>
      </c>
      <c r="B22">
        <v>91.480002999999996</v>
      </c>
      <c r="C22">
        <v>93.059997999999993</v>
      </c>
      <c r="D22">
        <v>91.010002</v>
      </c>
      <c r="E22">
        <v>92.720000999999996</v>
      </c>
      <c r="F22">
        <v>92.720000999999996</v>
      </c>
      <c r="G22">
        <v>30285900</v>
      </c>
      <c r="H22">
        <f t="shared" si="0"/>
        <v>-0.11802072400127427</v>
      </c>
      <c r="J22">
        <v>0.3515986115830122</v>
      </c>
      <c r="K22">
        <v>21</v>
      </c>
    </row>
    <row r="23" spans="1:11" x14ac:dyDescent="0.25">
      <c r="A23" s="1">
        <v>43152</v>
      </c>
      <c r="B23">
        <v>92.980002999999996</v>
      </c>
      <c r="C23">
        <v>93.359497000000005</v>
      </c>
      <c r="D23">
        <v>91.489998</v>
      </c>
      <c r="E23">
        <v>91.489998</v>
      </c>
      <c r="F23">
        <v>91.489998</v>
      </c>
      <c r="G23">
        <v>26914402</v>
      </c>
      <c r="H23" t="e">
        <f t="shared" si="0"/>
        <v>#NUM!</v>
      </c>
    </row>
  </sheetData>
  <sortState ref="J2:J22">
    <sortCondition ref="J2:J2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35" sqref="J35"/>
    </sheetView>
  </sheetViews>
  <sheetFormatPr defaultRowHeight="15" x14ac:dyDescent="0.25"/>
  <cols>
    <col min="1" max="1" width="9.7109375" bestFit="1" customWidth="1"/>
    <col min="9" max="9" width="12.7109375" bestFit="1" customWidth="1"/>
    <col min="10" max="10" width="29.140625" bestFit="1" customWidth="1"/>
    <col min="15" max="15" width="14.42578125" bestFit="1" customWidth="1"/>
  </cols>
  <sheetData>
    <row r="1" spans="1:1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23</v>
      </c>
      <c r="I1" s="8"/>
      <c r="J1" s="13" t="s">
        <v>27</v>
      </c>
      <c r="K1">
        <f>MIN(H2:H22)</f>
        <v>-0.57530657794061368</v>
      </c>
      <c r="M1" t="s">
        <v>32</v>
      </c>
      <c r="N1" s="12" t="s">
        <v>20</v>
      </c>
      <c r="O1" s="12" t="s">
        <v>33</v>
      </c>
      <c r="P1" t="s">
        <v>34</v>
      </c>
    </row>
    <row r="2" spans="1:16" x14ac:dyDescent="0.25">
      <c r="A2" s="1">
        <v>43122</v>
      </c>
      <c r="B2">
        <v>90</v>
      </c>
      <c r="C2">
        <v>91.620002999999997</v>
      </c>
      <c r="D2">
        <v>89.739998</v>
      </c>
      <c r="E2">
        <v>91.610000999999997</v>
      </c>
      <c r="F2">
        <v>91.181679000000003</v>
      </c>
      <c r="G2">
        <v>23601600</v>
      </c>
      <c r="H2">
        <f>LN(G3/G2)</f>
        <v>-8.0316249876225872E-3</v>
      </c>
      <c r="J2" s="14" t="s">
        <v>28</v>
      </c>
      <c r="K2">
        <f>MAX(H2:H22)</f>
        <v>0.3515986115830122</v>
      </c>
      <c r="M2">
        <v>1</v>
      </c>
      <c r="N2" s="10">
        <f>K1</f>
        <v>-0.57530657794061368</v>
      </c>
      <c r="O2" s="2">
        <f t="array" ref="O2:O11">FREQUENCY(H1:H22,N2:N11)</f>
        <v>1</v>
      </c>
      <c r="P2">
        <f>O2/$O$12</f>
        <v>4.7619047619047616E-2</v>
      </c>
    </row>
    <row r="3" spans="1:16" x14ac:dyDescent="0.25">
      <c r="A3" s="1">
        <v>43123</v>
      </c>
      <c r="B3">
        <v>91.900002000000001</v>
      </c>
      <c r="C3">
        <v>92.300003000000004</v>
      </c>
      <c r="D3">
        <v>91.540001000000004</v>
      </c>
      <c r="E3">
        <v>91.900002000000001</v>
      </c>
      <c r="F3">
        <v>91.470321999999996</v>
      </c>
      <c r="G3">
        <v>23412800</v>
      </c>
      <c r="H3">
        <f t="shared" ref="H3:H23" si="0">LN(G4/G3)</f>
        <v>0.3515986115830122</v>
      </c>
      <c r="J3" s="14" t="s">
        <v>29</v>
      </c>
      <c r="K3">
        <f>K2-K1</f>
        <v>0.92690518952362588</v>
      </c>
      <c r="M3">
        <v>2</v>
      </c>
      <c r="N3" s="10">
        <f>N2+$K$5</f>
        <v>-0.47231711243798857</v>
      </c>
      <c r="O3" s="2">
        <v>1</v>
      </c>
      <c r="P3">
        <f t="shared" ref="P3:P11" si="1">O3/$O$12</f>
        <v>4.7619047619047616E-2</v>
      </c>
    </row>
    <row r="4" spans="1:16" x14ac:dyDescent="0.25">
      <c r="A4" s="1">
        <v>43124</v>
      </c>
      <c r="B4">
        <v>92.550003000000004</v>
      </c>
      <c r="C4">
        <v>93.43</v>
      </c>
      <c r="D4">
        <v>91.580001999999993</v>
      </c>
      <c r="E4">
        <v>91.82</v>
      </c>
      <c r="F4">
        <v>91.390693999999996</v>
      </c>
      <c r="G4">
        <v>33277500</v>
      </c>
      <c r="H4">
        <f t="shared" si="0"/>
        <v>-0.23215404898841055</v>
      </c>
      <c r="J4" s="14" t="s">
        <v>30</v>
      </c>
      <c r="K4">
        <v>10</v>
      </c>
      <c r="M4">
        <v>3</v>
      </c>
      <c r="N4" s="10">
        <f t="shared" ref="N4:N11" si="2">N3+$K$5</f>
        <v>-0.36932764693536346</v>
      </c>
      <c r="O4" s="2">
        <v>0</v>
      </c>
      <c r="P4">
        <f t="shared" si="1"/>
        <v>0</v>
      </c>
    </row>
    <row r="5" spans="1:16" x14ac:dyDescent="0.25">
      <c r="A5" s="1">
        <v>43125</v>
      </c>
      <c r="B5">
        <v>92.470000999999996</v>
      </c>
      <c r="C5">
        <v>93.239998</v>
      </c>
      <c r="D5">
        <v>91.93</v>
      </c>
      <c r="E5">
        <v>92.330001999999993</v>
      </c>
      <c r="F5">
        <v>91.898314999999997</v>
      </c>
      <c r="G5">
        <v>26383200</v>
      </c>
      <c r="H5">
        <f t="shared" si="0"/>
        <v>0.10048875703706733</v>
      </c>
      <c r="J5" s="14" t="s">
        <v>31</v>
      </c>
      <c r="K5">
        <f>K3/(K4-1)</f>
        <v>0.1029894655026251</v>
      </c>
      <c r="M5">
        <v>4</v>
      </c>
      <c r="N5" s="10">
        <f t="shared" si="2"/>
        <v>-0.26633818143273835</v>
      </c>
      <c r="O5" s="2">
        <v>1</v>
      </c>
      <c r="P5">
        <f t="shared" si="1"/>
        <v>4.7619047619047616E-2</v>
      </c>
    </row>
    <row r="6" spans="1:16" x14ac:dyDescent="0.25">
      <c r="A6" s="1">
        <v>43126</v>
      </c>
      <c r="B6">
        <v>93.120002999999997</v>
      </c>
      <c r="C6">
        <v>94.059997999999993</v>
      </c>
      <c r="D6">
        <v>92.580001999999993</v>
      </c>
      <c r="E6">
        <v>94.059997999999993</v>
      </c>
      <c r="F6">
        <v>93.620215999999999</v>
      </c>
      <c r="G6">
        <v>29172200</v>
      </c>
      <c r="H6">
        <f t="shared" si="0"/>
        <v>7.8987934013046338E-2</v>
      </c>
      <c r="M6">
        <v>5</v>
      </c>
      <c r="N6" s="10">
        <f t="shared" si="2"/>
        <v>-0.16334871593011324</v>
      </c>
      <c r="O6" s="2">
        <v>2</v>
      </c>
      <c r="P6">
        <f t="shared" si="1"/>
        <v>9.5238095238095233E-2</v>
      </c>
    </row>
    <row r="7" spans="1:16" x14ac:dyDescent="0.25">
      <c r="A7" s="1">
        <v>43129</v>
      </c>
      <c r="B7">
        <v>95.139999000000003</v>
      </c>
      <c r="C7">
        <v>95.449996999999996</v>
      </c>
      <c r="D7">
        <v>93.720000999999996</v>
      </c>
      <c r="E7">
        <v>93.919998000000007</v>
      </c>
      <c r="F7">
        <v>93.480873000000003</v>
      </c>
      <c r="G7">
        <v>31569900</v>
      </c>
      <c r="H7">
        <f t="shared" si="0"/>
        <v>0.20195705470810399</v>
      </c>
      <c r="M7">
        <v>6</v>
      </c>
      <c r="N7" s="10">
        <f t="shared" si="2"/>
        <v>-6.0359250427488145E-2</v>
      </c>
      <c r="O7" s="2">
        <v>1</v>
      </c>
      <c r="P7">
        <f t="shared" si="1"/>
        <v>4.7619047619047616E-2</v>
      </c>
    </row>
    <row r="8" spans="1:16" x14ac:dyDescent="0.25">
      <c r="A8" s="1">
        <v>43130</v>
      </c>
      <c r="B8">
        <v>93.300003000000004</v>
      </c>
      <c r="C8">
        <v>93.660004000000001</v>
      </c>
      <c r="D8">
        <v>92.099997999999999</v>
      </c>
      <c r="E8">
        <v>92.739998</v>
      </c>
      <c r="F8">
        <v>92.306388999999996</v>
      </c>
      <c r="G8">
        <v>38635100</v>
      </c>
      <c r="H8">
        <f t="shared" si="0"/>
        <v>0.23267323015466618</v>
      </c>
      <c r="M8">
        <v>7</v>
      </c>
      <c r="N8" s="10">
        <f t="shared" si="2"/>
        <v>4.2630215075136951E-2</v>
      </c>
      <c r="O8" s="2">
        <v>4</v>
      </c>
      <c r="P8">
        <f t="shared" si="1"/>
        <v>0.19047619047619047</v>
      </c>
    </row>
    <row r="9" spans="1:16" x14ac:dyDescent="0.25">
      <c r="A9" s="1">
        <v>43131</v>
      </c>
      <c r="B9">
        <v>93.75</v>
      </c>
      <c r="C9">
        <v>95.400002000000001</v>
      </c>
      <c r="D9">
        <v>93.510002</v>
      </c>
      <c r="E9">
        <v>95.010002</v>
      </c>
      <c r="F9">
        <v>94.565781000000001</v>
      </c>
      <c r="G9">
        <v>48756300</v>
      </c>
      <c r="H9">
        <f t="shared" si="0"/>
        <v>-3.1849600208878996E-2</v>
      </c>
      <c r="M9">
        <v>8</v>
      </c>
      <c r="N9" s="10">
        <f t="shared" si="2"/>
        <v>0.14561968057776203</v>
      </c>
      <c r="O9" s="2">
        <v>5</v>
      </c>
      <c r="P9">
        <f t="shared" si="1"/>
        <v>0.23809523809523808</v>
      </c>
    </row>
    <row r="10" spans="1:16" x14ac:dyDescent="0.25">
      <c r="A10" s="1">
        <v>43132</v>
      </c>
      <c r="B10">
        <v>94.790001000000004</v>
      </c>
      <c r="C10">
        <v>96.07</v>
      </c>
      <c r="D10">
        <v>93.580001999999993</v>
      </c>
      <c r="E10">
        <v>94.260002</v>
      </c>
      <c r="F10">
        <v>93.819289999999995</v>
      </c>
      <c r="G10">
        <v>47227900</v>
      </c>
      <c r="H10">
        <f t="shared" si="0"/>
        <v>1.3458224891312627E-2</v>
      </c>
      <c r="M10">
        <v>9</v>
      </c>
      <c r="N10" s="10">
        <f t="shared" si="2"/>
        <v>0.24860914608038714</v>
      </c>
      <c r="O10" s="2">
        <v>2</v>
      </c>
      <c r="P10">
        <f t="shared" si="1"/>
        <v>9.5238095238095233E-2</v>
      </c>
    </row>
    <row r="11" spans="1:16" x14ac:dyDescent="0.25">
      <c r="A11" s="1">
        <v>43133</v>
      </c>
      <c r="B11">
        <v>93.639999000000003</v>
      </c>
      <c r="C11">
        <v>93.970000999999996</v>
      </c>
      <c r="D11">
        <v>91.5</v>
      </c>
      <c r="E11">
        <v>91.779999000000004</v>
      </c>
      <c r="F11">
        <v>91.350882999999996</v>
      </c>
      <c r="G11">
        <v>47867800</v>
      </c>
      <c r="H11">
        <f t="shared" si="0"/>
        <v>6.4000044571765807E-2</v>
      </c>
      <c r="M11">
        <v>10</v>
      </c>
      <c r="N11" s="10">
        <f t="shared" si="2"/>
        <v>0.35159861158301225</v>
      </c>
      <c r="O11" s="2">
        <v>4</v>
      </c>
      <c r="P11">
        <f t="shared" si="1"/>
        <v>0.19047619047619047</v>
      </c>
    </row>
    <row r="12" spans="1:16" x14ac:dyDescent="0.25">
      <c r="A12" s="1">
        <v>43136</v>
      </c>
      <c r="B12">
        <v>90.559997999999993</v>
      </c>
      <c r="C12">
        <v>93.239998</v>
      </c>
      <c r="D12">
        <v>88</v>
      </c>
      <c r="E12">
        <v>88</v>
      </c>
      <c r="F12">
        <v>87.588554000000002</v>
      </c>
      <c r="G12">
        <v>51031500</v>
      </c>
      <c r="H12">
        <f t="shared" si="0"/>
        <v>0.28704402761116199</v>
      </c>
      <c r="N12" s="11"/>
      <c r="O12" s="11">
        <f>SUM(O2:O11)</f>
        <v>21</v>
      </c>
    </row>
    <row r="13" spans="1:16" x14ac:dyDescent="0.25">
      <c r="A13" s="1">
        <v>43137</v>
      </c>
      <c r="B13">
        <v>86.889999000000003</v>
      </c>
      <c r="C13">
        <v>91.480002999999996</v>
      </c>
      <c r="D13">
        <v>85.25</v>
      </c>
      <c r="E13">
        <v>91.330001999999993</v>
      </c>
      <c r="F13">
        <v>90.902985000000001</v>
      </c>
      <c r="G13">
        <v>67998600</v>
      </c>
      <c r="H13">
        <f t="shared" si="0"/>
        <v>-0.50329409747947595</v>
      </c>
      <c r="N13" s="11"/>
      <c r="O13" s="11"/>
    </row>
    <row r="14" spans="1:16" x14ac:dyDescent="0.25">
      <c r="A14" s="1">
        <v>43138</v>
      </c>
      <c r="B14">
        <v>90.489998</v>
      </c>
      <c r="C14">
        <v>91.769997000000004</v>
      </c>
      <c r="D14">
        <v>89.199996999999996</v>
      </c>
      <c r="E14">
        <v>89.610000999999997</v>
      </c>
      <c r="F14">
        <v>89.191024999999996</v>
      </c>
      <c r="G14">
        <v>41107600</v>
      </c>
      <c r="H14">
        <f t="shared" si="0"/>
        <v>0.302506235878793</v>
      </c>
      <c r="N14" s="11"/>
      <c r="O14" s="11"/>
    </row>
    <row r="15" spans="1:16" x14ac:dyDescent="0.25">
      <c r="A15" s="1">
        <v>43139</v>
      </c>
      <c r="B15">
        <v>89.709998999999996</v>
      </c>
      <c r="C15">
        <v>89.879997000000003</v>
      </c>
      <c r="D15">
        <v>84.760002</v>
      </c>
      <c r="E15">
        <v>85.010002</v>
      </c>
      <c r="F15">
        <v>84.612533999999997</v>
      </c>
      <c r="G15">
        <v>55628700</v>
      </c>
      <c r="H15">
        <f t="shared" si="0"/>
        <v>0.13232647744166925</v>
      </c>
    </row>
    <row r="16" spans="1:16" x14ac:dyDescent="0.25">
      <c r="A16" s="1">
        <v>43140</v>
      </c>
      <c r="B16">
        <v>86.300003000000004</v>
      </c>
      <c r="C16">
        <v>88.93</v>
      </c>
      <c r="D16">
        <v>83.830001999999993</v>
      </c>
      <c r="E16">
        <v>88.18</v>
      </c>
      <c r="F16">
        <v>87.767714999999995</v>
      </c>
      <c r="G16">
        <v>63499100</v>
      </c>
      <c r="H16">
        <f t="shared" si="0"/>
        <v>-0.57530657794061368</v>
      </c>
    </row>
    <row r="17" spans="1:8" x14ac:dyDescent="0.25">
      <c r="A17" s="1">
        <v>43143</v>
      </c>
      <c r="B17">
        <v>88.739998</v>
      </c>
      <c r="C17">
        <v>89.779999000000004</v>
      </c>
      <c r="D17">
        <v>87.93</v>
      </c>
      <c r="E17">
        <v>89.129997000000003</v>
      </c>
      <c r="F17">
        <v>88.713272000000003</v>
      </c>
      <c r="G17">
        <v>35720300</v>
      </c>
      <c r="H17">
        <f t="shared" si="0"/>
        <v>-0.30206352033676098</v>
      </c>
    </row>
    <row r="18" spans="1:8" x14ac:dyDescent="0.25">
      <c r="A18" s="1">
        <v>43144</v>
      </c>
      <c r="B18">
        <v>88.93</v>
      </c>
      <c r="C18">
        <v>90</v>
      </c>
      <c r="D18">
        <v>87.800003000000004</v>
      </c>
      <c r="E18">
        <v>89.830001999999993</v>
      </c>
      <c r="F18">
        <v>89.410004000000001</v>
      </c>
      <c r="G18">
        <v>26407700</v>
      </c>
      <c r="H18">
        <f t="shared" si="0"/>
        <v>0.28057465987058122</v>
      </c>
    </row>
    <row r="19" spans="1:8" x14ac:dyDescent="0.25">
      <c r="A19" s="1">
        <v>43145</v>
      </c>
      <c r="B19">
        <v>88.510002</v>
      </c>
      <c r="C19">
        <v>90.989998</v>
      </c>
      <c r="D19">
        <v>88.410004000000001</v>
      </c>
      <c r="E19">
        <v>90.809997999999993</v>
      </c>
      <c r="F19">
        <v>90.809997999999993</v>
      </c>
      <c r="G19">
        <v>34960900</v>
      </c>
      <c r="H19">
        <f t="shared" si="0"/>
        <v>-0.22833493057714768</v>
      </c>
    </row>
    <row r="20" spans="1:8" x14ac:dyDescent="0.25">
      <c r="A20" s="1">
        <v>43146</v>
      </c>
      <c r="B20">
        <v>91.209998999999996</v>
      </c>
      <c r="C20">
        <v>92.720000999999996</v>
      </c>
      <c r="D20">
        <v>90.620002999999997</v>
      </c>
      <c r="E20">
        <v>92.660004000000001</v>
      </c>
      <c r="F20">
        <v>92.660004000000001</v>
      </c>
      <c r="G20">
        <v>27823900</v>
      </c>
      <c r="H20">
        <f t="shared" si="0"/>
        <v>9.5003333050955499E-2</v>
      </c>
    </row>
    <row r="21" spans="1:8" x14ac:dyDescent="0.25">
      <c r="A21" s="1">
        <v>43147</v>
      </c>
      <c r="B21">
        <v>92.449996999999996</v>
      </c>
      <c r="C21">
        <v>93.5</v>
      </c>
      <c r="D21">
        <v>91.800003000000004</v>
      </c>
      <c r="E21">
        <v>92</v>
      </c>
      <c r="F21">
        <v>92</v>
      </c>
      <c r="G21">
        <v>30596900</v>
      </c>
      <c r="H21">
        <f t="shared" si="0"/>
        <v>-1.0216438963502897E-2</v>
      </c>
    </row>
    <row r="22" spans="1:8" x14ac:dyDescent="0.25">
      <c r="A22" s="1">
        <v>43151</v>
      </c>
      <c r="B22">
        <v>91.480002999999996</v>
      </c>
      <c r="C22">
        <v>93.059997999999993</v>
      </c>
      <c r="D22">
        <v>91.010002</v>
      </c>
      <c r="E22">
        <v>92.720000999999996</v>
      </c>
      <c r="F22">
        <v>92.720000999999996</v>
      </c>
      <c r="G22">
        <v>30285900</v>
      </c>
      <c r="H22">
        <f t="shared" si="0"/>
        <v>-0.11802072400127427</v>
      </c>
    </row>
    <row r="23" spans="1:8" x14ac:dyDescent="0.25">
      <c r="A23" s="1">
        <v>43152</v>
      </c>
      <c r="B23">
        <v>92.980002999999996</v>
      </c>
      <c r="C23">
        <v>93.359497000000005</v>
      </c>
      <c r="D23">
        <v>91.489998</v>
      </c>
      <c r="E23">
        <v>91.489998</v>
      </c>
      <c r="F23">
        <v>91.489998</v>
      </c>
      <c r="G23">
        <v>26914402</v>
      </c>
      <c r="H23" t="e">
        <f t="shared" si="0"/>
        <v>#NUM!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9" sqref="A39"/>
    </sheetView>
  </sheetViews>
  <sheetFormatPr defaultRowHeight="15" x14ac:dyDescent="0.25"/>
  <cols>
    <col min="1" max="1" width="18.140625" bestFit="1" customWidth="1"/>
    <col min="2" max="2" width="12.7109375" bestFit="1" customWidth="1"/>
  </cols>
  <sheetData>
    <row r="1" spans="1:2" x14ac:dyDescent="0.25">
      <c r="A1" s="5" t="s">
        <v>5</v>
      </c>
      <c r="B1" s="5"/>
    </row>
    <row r="2" spans="1:2" x14ac:dyDescent="0.25">
      <c r="A2" s="2"/>
      <c r="B2" s="2"/>
    </row>
    <row r="3" spans="1:2" x14ac:dyDescent="0.25">
      <c r="A3" s="2" t="s">
        <v>7</v>
      </c>
      <c r="B3" s="2">
        <v>91.043205999999998</v>
      </c>
    </row>
    <row r="4" spans="1:2" x14ac:dyDescent="0.25">
      <c r="A4" s="2" t="s">
        <v>8</v>
      </c>
      <c r="B4" s="2">
        <v>0.50452617887797235</v>
      </c>
    </row>
    <row r="5" spans="1:2" x14ac:dyDescent="0.25">
      <c r="A5" s="2" t="s">
        <v>9</v>
      </c>
      <c r="B5" s="2">
        <v>91.430508000000003</v>
      </c>
    </row>
    <row r="6" spans="1:2" x14ac:dyDescent="0.25">
      <c r="A6" s="2" t="s">
        <v>10</v>
      </c>
      <c r="B6" s="2" t="e">
        <v>#N/A</v>
      </c>
    </row>
    <row r="7" spans="1:2" x14ac:dyDescent="0.25">
      <c r="A7" s="2" t="s">
        <v>11</v>
      </c>
      <c r="B7" s="2">
        <v>2.3664375406527363</v>
      </c>
    </row>
    <row r="8" spans="1:2" x14ac:dyDescent="0.25">
      <c r="A8" s="2" t="s">
        <v>12</v>
      </c>
      <c r="B8" s="2">
        <v>5.6000266338105718</v>
      </c>
    </row>
    <row r="9" spans="1:2" x14ac:dyDescent="0.25">
      <c r="A9" s="2" t="s">
        <v>13</v>
      </c>
      <c r="B9" s="2">
        <v>1.2245709092657551</v>
      </c>
    </row>
    <row r="10" spans="1:2" x14ac:dyDescent="0.25">
      <c r="A10" s="2" t="s">
        <v>14</v>
      </c>
      <c r="B10" s="2">
        <v>-1.0129671231164481</v>
      </c>
    </row>
    <row r="11" spans="1:2" x14ac:dyDescent="0.25">
      <c r="A11" s="2" t="s">
        <v>15</v>
      </c>
      <c r="B11" s="2">
        <v>9.9532470000000046</v>
      </c>
    </row>
    <row r="12" spans="1:2" x14ac:dyDescent="0.25">
      <c r="A12" s="2" t="s">
        <v>16</v>
      </c>
      <c r="B12" s="2">
        <v>84.612533999999997</v>
      </c>
    </row>
    <row r="13" spans="1:2" x14ac:dyDescent="0.25">
      <c r="A13" s="2" t="s">
        <v>17</v>
      </c>
      <c r="B13" s="2">
        <v>94.565781000000001</v>
      </c>
    </row>
    <row r="14" spans="1:2" x14ac:dyDescent="0.25">
      <c r="A14" s="2" t="s">
        <v>18</v>
      </c>
      <c r="B14" s="2">
        <v>2002.9505320000001</v>
      </c>
    </row>
    <row r="15" spans="1:2" ht="15.75" thickBot="1" x14ac:dyDescent="0.3">
      <c r="A15" s="3" t="s">
        <v>19</v>
      </c>
      <c r="B15" s="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I8" sqref="I8"/>
    </sheetView>
  </sheetViews>
  <sheetFormatPr defaultRowHeight="15" x14ac:dyDescent="0.25"/>
  <cols>
    <col min="1" max="1" width="9.7109375" bestFit="1" customWidth="1"/>
    <col min="9" max="9" width="12.7109375" bestFit="1" customWidth="1"/>
    <col min="10" max="10" width="10.1406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23</v>
      </c>
      <c r="I1" s="9"/>
      <c r="N1" s="12"/>
      <c r="O1" s="12"/>
      <c r="P1" s="11"/>
      <c r="Q1" s="11"/>
    </row>
    <row r="2" spans="1:17" x14ac:dyDescent="0.25">
      <c r="A2" s="1">
        <v>43122</v>
      </c>
      <c r="B2">
        <v>90</v>
      </c>
      <c r="C2">
        <v>91.620002999999997</v>
      </c>
      <c r="D2">
        <v>89.739998</v>
      </c>
      <c r="E2">
        <v>91.610000999999997</v>
      </c>
      <c r="F2">
        <v>91.181679000000003</v>
      </c>
      <c r="G2">
        <v>23601600</v>
      </c>
      <c r="H2">
        <f>LN(G3/G2)</f>
        <v>-8.0316249876225872E-3</v>
      </c>
      <c r="K2" s="6" t="s">
        <v>23</v>
      </c>
      <c r="L2" s="6" t="s">
        <v>5</v>
      </c>
      <c r="N2" s="10"/>
      <c r="O2" s="2"/>
      <c r="P2" s="11"/>
      <c r="Q2" s="11"/>
    </row>
    <row r="3" spans="1:17" x14ac:dyDescent="0.25">
      <c r="A3" s="1">
        <v>43123</v>
      </c>
      <c r="B3">
        <v>91.900002000000001</v>
      </c>
      <c r="C3">
        <v>92.300003000000004</v>
      </c>
      <c r="D3">
        <v>91.540001000000004</v>
      </c>
      <c r="E3">
        <v>91.900002000000001</v>
      </c>
      <c r="F3">
        <v>91.470321999999996</v>
      </c>
      <c r="G3">
        <v>23412800</v>
      </c>
      <c r="H3">
        <f t="shared" ref="H3:H23" si="0">LN(G4/G3)</f>
        <v>0.3515986115830122</v>
      </c>
      <c r="J3" s="8" t="s">
        <v>24</v>
      </c>
      <c r="K3">
        <f>MIN(H2:H22)</f>
        <v>-0.57530657794061368</v>
      </c>
      <c r="L3">
        <f>MIN(F2:F23)</f>
        <v>84.612533999999997</v>
      </c>
      <c r="N3" s="10"/>
      <c r="O3" s="2"/>
      <c r="P3" s="11"/>
      <c r="Q3" s="11"/>
    </row>
    <row r="4" spans="1:17" x14ac:dyDescent="0.25">
      <c r="A4" s="1">
        <v>43124</v>
      </c>
      <c r="B4">
        <v>92.550003000000004</v>
      </c>
      <c r="C4">
        <v>93.43</v>
      </c>
      <c r="D4">
        <v>91.580001999999993</v>
      </c>
      <c r="E4">
        <v>91.82</v>
      </c>
      <c r="F4">
        <v>91.390693999999996</v>
      </c>
      <c r="G4">
        <v>33277500</v>
      </c>
      <c r="H4">
        <f t="shared" si="0"/>
        <v>-0.23215404898841055</v>
      </c>
      <c r="J4" s="6" t="s">
        <v>44</v>
      </c>
      <c r="K4">
        <f>_xlfn.QUARTILE.EXC(H2:H22,1)</f>
        <v>-0.17317782728921097</v>
      </c>
      <c r="L4">
        <f>_xlfn.QUARTILE.EXC(F2:F23,1)</f>
        <v>89.355259250000003</v>
      </c>
      <c r="N4" s="10"/>
      <c r="O4" s="2"/>
      <c r="P4" s="11"/>
      <c r="Q4" s="11"/>
    </row>
    <row r="5" spans="1:17" x14ac:dyDescent="0.25">
      <c r="A5" s="1">
        <v>43125</v>
      </c>
      <c r="B5">
        <v>92.470000999999996</v>
      </c>
      <c r="C5">
        <v>93.239998</v>
      </c>
      <c r="D5">
        <v>91.93</v>
      </c>
      <c r="E5">
        <v>92.330001999999993</v>
      </c>
      <c r="F5">
        <v>91.898314999999997</v>
      </c>
      <c r="G5">
        <v>26383200</v>
      </c>
      <c r="H5">
        <f t="shared" si="0"/>
        <v>0.10048875703706733</v>
      </c>
      <c r="J5" s="6" t="s">
        <v>9</v>
      </c>
      <c r="K5">
        <f>MEDIAN(H2:H22)</f>
        <v>6.4000044571765807E-2</v>
      </c>
      <c r="L5">
        <f>MEDIAN(F2:F23)</f>
        <v>91.430508000000003</v>
      </c>
      <c r="N5" s="10"/>
      <c r="O5" s="2"/>
      <c r="P5" s="11"/>
      <c r="Q5" s="11"/>
    </row>
    <row r="6" spans="1:17" x14ac:dyDescent="0.25">
      <c r="A6" s="1">
        <v>43126</v>
      </c>
      <c r="B6">
        <v>93.120002999999997</v>
      </c>
      <c r="C6">
        <v>94.059997999999993</v>
      </c>
      <c r="D6">
        <v>92.580001999999993</v>
      </c>
      <c r="E6">
        <v>94.059997999999993</v>
      </c>
      <c r="F6">
        <v>93.620215999999999</v>
      </c>
      <c r="G6">
        <v>29172200</v>
      </c>
      <c r="H6">
        <f t="shared" si="0"/>
        <v>7.8987934013046338E-2</v>
      </c>
      <c r="J6" s="6" t="s">
        <v>45</v>
      </c>
      <c r="K6">
        <f>_xlfn.QUARTILE.EXC(H2:H22,3)</f>
        <v>0.21731514243138508</v>
      </c>
      <c r="L6">
        <f>_xlfn.QUARTILE.EXC(F2:F23,3)</f>
        <v>92.675003250000003</v>
      </c>
      <c r="N6" s="10"/>
      <c r="O6" s="2"/>
      <c r="P6" s="11"/>
      <c r="Q6" s="11"/>
    </row>
    <row r="7" spans="1:17" x14ac:dyDescent="0.25">
      <c r="A7" s="1">
        <v>43129</v>
      </c>
      <c r="B7">
        <v>95.139999000000003</v>
      </c>
      <c r="C7">
        <v>95.449996999999996</v>
      </c>
      <c r="D7">
        <v>93.720000999999996</v>
      </c>
      <c r="E7">
        <v>93.919998000000007</v>
      </c>
      <c r="F7">
        <v>93.480873000000003</v>
      </c>
      <c r="G7">
        <v>31569900</v>
      </c>
      <c r="H7">
        <f t="shared" si="0"/>
        <v>0.20195705470810399</v>
      </c>
      <c r="J7" s="6" t="s">
        <v>25</v>
      </c>
      <c r="K7">
        <f>MAX(H2:H22)</f>
        <v>0.3515986115830122</v>
      </c>
      <c r="L7">
        <f>MAX(F2:F23)</f>
        <v>94.565781000000001</v>
      </c>
      <c r="N7" s="10"/>
      <c r="O7" s="2"/>
      <c r="P7" s="11"/>
      <c r="Q7" s="11"/>
    </row>
    <row r="8" spans="1:17" x14ac:dyDescent="0.25">
      <c r="A8" s="1">
        <v>43130</v>
      </c>
      <c r="B8">
        <v>93.300003000000004</v>
      </c>
      <c r="C8">
        <v>93.660004000000001</v>
      </c>
      <c r="D8">
        <v>92.099997999999999</v>
      </c>
      <c r="E8">
        <v>92.739998</v>
      </c>
      <c r="F8">
        <v>92.306388999999996</v>
      </c>
      <c r="G8">
        <v>38635100</v>
      </c>
      <c r="H8">
        <f t="shared" si="0"/>
        <v>0.23267323015466618</v>
      </c>
      <c r="N8" s="10"/>
      <c r="O8" s="2"/>
      <c r="P8" s="11"/>
      <c r="Q8" s="11"/>
    </row>
    <row r="9" spans="1:17" x14ac:dyDescent="0.25">
      <c r="A9" s="1">
        <v>43131</v>
      </c>
      <c r="B9">
        <v>93.75</v>
      </c>
      <c r="C9">
        <v>95.400002000000001</v>
      </c>
      <c r="D9">
        <v>93.510002</v>
      </c>
      <c r="E9">
        <v>95.010002</v>
      </c>
      <c r="F9">
        <v>94.565781000000001</v>
      </c>
      <c r="G9">
        <v>48756300</v>
      </c>
      <c r="H9">
        <f t="shared" si="0"/>
        <v>-3.1849600208878996E-2</v>
      </c>
      <c r="N9" s="10"/>
      <c r="O9" s="2"/>
      <c r="P9" s="11"/>
      <c r="Q9" s="11"/>
    </row>
    <row r="10" spans="1:17" x14ac:dyDescent="0.25">
      <c r="A10" s="1">
        <v>43132</v>
      </c>
      <c r="B10">
        <v>94.790001000000004</v>
      </c>
      <c r="C10">
        <v>96.07</v>
      </c>
      <c r="D10">
        <v>93.580001999999993</v>
      </c>
      <c r="E10">
        <v>94.260002</v>
      </c>
      <c r="F10">
        <v>93.819289999999995</v>
      </c>
      <c r="G10">
        <v>47227900</v>
      </c>
      <c r="H10">
        <f t="shared" si="0"/>
        <v>1.3458224891312627E-2</v>
      </c>
      <c r="N10" s="2"/>
      <c r="O10" s="2"/>
      <c r="P10" s="11"/>
      <c r="Q10" s="11"/>
    </row>
    <row r="11" spans="1:17" x14ac:dyDescent="0.25">
      <c r="A11" s="1">
        <v>43133</v>
      </c>
      <c r="B11">
        <v>93.639999000000003</v>
      </c>
      <c r="C11">
        <v>93.970000999999996</v>
      </c>
      <c r="D11">
        <v>91.5</v>
      </c>
      <c r="E11">
        <v>91.779999000000004</v>
      </c>
      <c r="F11">
        <v>91.350882999999996</v>
      </c>
      <c r="G11">
        <v>47867800</v>
      </c>
      <c r="H11">
        <f t="shared" si="0"/>
        <v>6.4000044571765807E-2</v>
      </c>
      <c r="N11" s="11"/>
      <c r="O11" s="11"/>
      <c r="P11" s="11"/>
      <c r="Q11" s="11"/>
    </row>
    <row r="12" spans="1:17" x14ac:dyDescent="0.25">
      <c r="A12" s="1">
        <v>43136</v>
      </c>
      <c r="B12">
        <v>90.559997999999993</v>
      </c>
      <c r="C12">
        <v>93.239998</v>
      </c>
      <c r="D12">
        <v>88</v>
      </c>
      <c r="E12">
        <v>88</v>
      </c>
      <c r="F12">
        <v>87.588554000000002</v>
      </c>
      <c r="G12">
        <v>51031500</v>
      </c>
      <c r="H12">
        <f t="shared" si="0"/>
        <v>0.28704402761116199</v>
      </c>
      <c r="N12" s="11"/>
      <c r="O12" s="11"/>
      <c r="P12" s="11"/>
      <c r="Q12" s="11"/>
    </row>
    <row r="13" spans="1:17" x14ac:dyDescent="0.25">
      <c r="A13" s="1">
        <v>43137</v>
      </c>
      <c r="B13">
        <v>86.889999000000003</v>
      </c>
      <c r="C13">
        <v>91.480002999999996</v>
      </c>
      <c r="D13">
        <v>85.25</v>
      </c>
      <c r="E13">
        <v>91.330001999999993</v>
      </c>
      <c r="F13">
        <v>90.902985000000001</v>
      </c>
      <c r="G13">
        <v>67998600</v>
      </c>
      <c r="H13">
        <f t="shared" si="0"/>
        <v>-0.50329409747947595</v>
      </c>
      <c r="N13" s="11"/>
      <c r="O13" s="11"/>
      <c r="P13" s="11"/>
      <c r="Q13" s="11"/>
    </row>
    <row r="14" spans="1:17" x14ac:dyDescent="0.25">
      <c r="A14" s="1">
        <v>43138</v>
      </c>
      <c r="B14">
        <v>90.489998</v>
      </c>
      <c r="C14">
        <v>91.769997000000004</v>
      </c>
      <c r="D14">
        <v>89.199996999999996</v>
      </c>
      <c r="E14">
        <v>89.610000999999997</v>
      </c>
      <c r="F14">
        <v>89.191024999999996</v>
      </c>
      <c r="G14">
        <v>41107600</v>
      </c>
      <c r="H14">
        <f t="shared" si="0"/>
        <v>0.302506235878793</v>
      </c>
      <c r="N14" s="11"/>
      <c r="O14" s="11"/>
      <c r="P14" s="11"/>
      <c r="Q14" s="11"/>
    </row>
    <row r="15" spans="1:17" x14ac:dyDescent="0.25">
      <c r="A15" s="1">
        <v>43139</v>
      </c>
      <c r="B15">
        <v>89.709998999999996</v>
      </c>
      <c r="C15">
        <v>89.879997000000003</v>
      </c>
      <c r="D15">
        <v>84.760002</v>
      </c>
      <c r="E15">
        <v>85.010002</v>
      </c>
      <c r="F15">
        <v>84.612533999999997</v>
      </c>
      <c r="G15">
        <v>55628700</v>
      </c>
      <c r="H15">
        <f t="shared" si="0"/>
        <v>0.13232647744166925</v>
      </c>
    </row>
    <row r="16" spans="1:17" x14ac:dyDescent="0.25">
      <c r="A16" s="1">
        <v>43140</v>
      </c>
      <c r="B16">
        <v>86.300003000000004</v>
      </c>
      <c r="C16">
        <v>88.93</v>
      </c>
      <c r="D16">
        <v>83.830001999999993</v>
      </c>
      <c r="E16">
        <v>88.18</v>
      </c>
      <c r="F16">
        <v>87.767714999999995</v>
      </c>
      <c r="G16">
        <v>63499100</v>
      </c>
      <c r="H16">
        <f t="shared" si="0"/>
        <v>-0.57530657794061368</v>
      </c>
    </row>
    <row r="17" spans="1:8" x14ac:dyDescent="0.25">
      <c r="A17" s="1">
        <v>43143</v>
      </c>
      <c r="B17">
        <v>88.739998</v>
      </c>
      <c r="C17">
        <v>89.779999000000004</v>
      </c>
      <c r="D17">
        <v>87.93</v>
      </c>
      <c r="E17">
        <v>89.129997000000003</v>
      </c>
      <c r="F17">
        <v>88.713272000000003</v>
      </c>
      <c r="G17">
        <v>35720300</v>
      </c>
      <c r="H17">
        <f t="shared" si="0"/>
        <v>-0.30206352033676098</v>
      </c>
    </row>
    <row r="18" spans="1:8" x14ac:dyDescent="0.25">
      <c r="A18" s="1">
        <v>43144</v>
      </c>
      <c r="B18">
        <v>88.93</v>
      </c>
      <c r="C18">
        <v>90</v>
      </c>
      <c r="D18">
        <v>87.800003000000004</v>
      </c>
      <c r="E18">
        <v>89.830001999999993</v>
      </c>
      <c r="F18">
        <v>89.410004000000001</v>
      </c>
      <c r="G18">
        <v>26407700</v>
      </c>
      <c r="H18">
        <f t="shared" si="0"/>
        <v>0.28057465987058122</v>
      </c>
    </row>
    <row r="19" spans="1:8" x14ac:dyDescent="0.25">
      <c r="A19" s="1">
        <v>43145</v>
      </c>
      <c r="B19">
        <v>88.510002</v>
      </c>
      <c r="C19">
        <v>90.989998</v>
      </c>
      <c r="D19">
        <v>88.410004000000001</v>
      </c>
      <c r="E19">
        <v>90.809997999999993</v>
      </c>
      <c r="F19">
        <v>90.809997999999993</v>
      </c>
      <c r="G19">
        <v>34960900</v>
      </c>
      <c r="H19">
        <f t="shared" si="0"/>
        <v>-0.22833493057714768</v>
      </c>
    </row>
    <row r="20" spans="1:8" x14ac:dyDescent="0.25">
      <c r="A20" s="1">
        <v>43146</v>
      </c>
      <c r="B20">
        <v>91.209998999999996</v>
      </c>
      <c r="C20">
        <v>92.720000999999996</v>
      </c>
      <c r="D20">
        <v>90.620002999999997</v>
      </c>
      <c r="E20">
        <v>92.660004000000001</v>
      </c>
      <c r="F20">
        <v>92.660004000000001</v>
      </c>
      <c r="G20">
        <v>27823900</v>
      </c>
      <c r="H20">
        <f t="shared" si="0"/>
        <v>9.5003333050955499E-2</v>
      </c>
    </row>
    <row r="21" spans="1:8" x14ac:dyDescent="0.25">
      <c r="A21" s="1">
        <v>43147</v>
      </c>
      <c r="B21">
        <v>92.449996999999996</v>
      </c>
      <c r="C21">
        <v>93.5</v>
      </c>
      <c r="D21">
        <v>91.800003000000004</v>
      </c>
      <c r="E21">
        <v>92</v>
      </c>
      <c r="F21">
        <v>92</v>
      </c>
      <c r="G21">
        <v>30596900</v>
      </c>
      <c r="H21">
        <f t="shared" si="0"/>
        <v>-1.0216438963502897E-2</v>
      </c>
    </row>
    <row r="22" spans="1:8" x14ac:dyDescent="0.25">
      <c r="A22" s="1">
        <v>43151</v>
      </c>
      <c r="B22">
        <v>91.480002999999996</v>
      </c>
      <c r="C22">
        <v>93.059997999999993</v>
      </c>
      <c r="D22">
        <v>91.010002</v>
      </c>
      <c r="E22">
        <v>92.720000999999996</v>
      </c>
      <c r="F22">
        <v>92.720000999999996</v>
      </c>
      <c r="G22">
        <v>30285900</v>
      </c>
      <c r="H22">
        <f t="shared" si="0"/>
        <v>-0.11802072400127427</v>
      </c>
    </row>
    <row r="23" spans="1:8" x14ac:dyDescent="0.25">
      <c r="A23" s="1">
        <v>43152</v>
      </c>
      <c r="B23">
        <v>92.980002999999996</v>
      </c>
      <c r="C23">
        <v>93.359497000000005</v>
      </c>
      <c r="D23">
        <v>91.489998</v>
      </c>
      <c r="E23">
        <v>91.489998</v>
      </c>
      <c r="F23">
        <v>91.489998</v>
      </c>
      <c r="G23">
        <v>26914402</v>
      </c>
      <c r="H23" t="e">
        <f t="shared" si="0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</vt:lpstr>
      <vt:lpstr>Histogram</vt:lpstr>
      <vt:lpstr>Adj Close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2018-02-21T22:12:58Z</dcterms:created>
  <dcterms:modified xsi:type="dcterms:W3CDTF">2018-02-22T02:14:40Z</dcterms:modified>
</cp:coreProperties>
</file>