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urav\OneDrive\Desktop\IIT KGP\Github\CGPA Calcualator\"/>
    </mc:Choice>
  </mc:AlternateContent>
  <xr:revisionPtr revIDLastSave="0" documentId="13_ncr:1_{2ADD9EF6-DBD0-4716-8B69-04FCB56C67CF}" xr6:coauthVersionLast="47" xr6:coauthVersionMax="47" xr10:uidLastSave="{00000000-0000-0000-0000-000000000000}"/>
  <bookViews>
    <workbookView xWindow="-108" yWindow="-108" windowWidth="23256" windowHeight="12456" xr2:uid="{0FAD3D1A-7A65-4893-BA85-FA0D0E83674D}"/>
  </bookViews>
  <sheets>
    <sheet name="Calculator" sheetId="10" r:id="rId1"/>
    <sheet name="CalcuIator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2" l="1"/>
  <c r="J49" i="2" s="1"/>
  <c r="G47" i="2"/>
  <c r="H47" i="2" s="1"/>
  <c r="I47" i="2" s="1"/>
  <c r="J47" i="2"/>
  <c r="G48" i="2"/>
  <c r="H48" i="2" s="1"/>
  <c r="I48" i="2" s="1"/>
  <c r="G39" i="2"/>
  <c r="H39" i="2" s="1"/>
  <c r="I39" i="2" s="1"/>
  <c r="G38" i="2"/>
  <c r="H38" i="2" s="1"/>
  <c r="I38" i="2" s="1"/>
  <c r="J48" i="2"/>
  <c r="F40" i="2"/>
  <c r="J40" i="2" s="1"/>
  <c r="J39" i="2"/>
  <c r="J38" i="2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23" i="2"/>
  <c r="H23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9" i="2"/>
  <c r="H9" i="2" s="1"/>
  <c r="I49" i="2" l="1"/>
  <c r="E52" i="2" s="1"/>
  <c r="F28" i="10" s="1"/>
  <c r="I40" i="2"/>
  <c r="E43" i="2" s="1"/>
  <c r="F27" i="10" s="1"/>
  <c r="F30" i="2" l="1"/>
  <c r="J24" i="2" l="1"/>
  <c r="J25" i="2"/>
  <c r="J26" i="2"/>
  <c r="J27" i="2"/>
  <c r="J28" i="2"/>
  <c r="J29" i="2"/>
  <c r="J23" i="2"/>
  <c r="I24" i="2"/>
  <c r="I25" i="2"/>
  <c r="I26" i="2"/>
  <c r="I27" i="2"/>
  <c r="I28" i="2"/>
  <c r="I29" i="2"/>
  <c r="I23" i="2"/>
  <c r="J10" i="2"/>
  <c r="J11" i="2"/>
  <c r="J12" i="2"/>
  <c r="J13" i="2"/>
  <c r="J14" i="2"/>
  <c r="J15" i="2"/>
  <c r="J9" i="2"/>
  <c r="F16" i="2"/>
  <c r="J16" i="2" s="1"/>
  <c r="I10" i="2"/>
  <c r="I11" i="2"/>
  <c r="I12" i="2"/>
  <c r="I13" i="2"/>
  <c r="I14" i="2"/>
  <c r="I15" i="2"/>
  <c r="I9" i="2"/>
  <c r="J30" i="2" l="1"/>
  <c r="I30" i="2"/>
  <c r="I16" i="2"/>
  <c r="E19" i="2" l="1"/>
  <c r="F25" i="10" s="1"/>
  <c r="G25" i="10"/>
  <c r="G27" i="10"/>
  <c r="G26" i="10"/>
  <c r="G28" i="10"/>
  <c r="E33" i="2"/>
  <c r="F26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Gaurav</author>
  </authors>
  <commentList>
    <comment ref="F8" authorId="0" shapeId="0" xr:uid="{52C24F88-D70A-4E9E-9146-5EF3858B981E}">
      <text>
        <r>
          <rPr>
            <b/>
            <sz val="9"/>
            <color indexed="81"/>
            <rFont val="Tahoma"/>
            <family val="2"/>
          </rPr>
          <t>Total Credits</t>
        </r>
      </text>
    </comment>
    <comment ref="G8" authorId="0" shapeId="0" xr:uid="{F348781B-4E37-45E8-B5D7-3AF45F55F146}">
      <text>
        <r>
          <rPr>
            <b/>
            <sz val="9"/>
            <color indexed="81"/>
            <rFont val="Tahoma"/>
            <family val="2"/>
          </rPr>
          <t>Letter-Grade (LG)</t>
        </r>
      </text>
    </comment>
    <comment ref="H8" authorId="0" shapeId="0" xr:uid="{79D0C3C7-A89A-408D-8B10-AAB861332AB8}">
      <text>
        <r>
          <rPr>
            <b/>
            <sz val="9"/>
            <color indexed="81"/>
            <rFont val="Tahoma"/>
            <family val="2"/>
          </rPr>
          <t>Grade Point (GP)</t>
        </r>
      </text>
    </comment>
    <comment ref="F22" authorId="0" shapeId="0" xr:uid="{3FCC5ACE-330D-42B3-A194-8E4032F6500A}">
      <text>
        <r>
          <rPr>
            <b/>
            <sz val="9"/>
            <color indexed="81"/>
            <rFont val="Tahoma"/>
            <family val="2"/>
          </rPr>
          <t>Total Credits</t>
        </r>
      </text>
    </comment>
    <comment ref="G22" authorId="0" shapeId="0" xr:uid="{CC235B63-C006-4EE1-BEF0-C993950EC5AE}">
      <text>
        <r>
          <rPr>
            <b/>
            <sz val="9"/>
            <color indexed="81"/>
            <rFont val="Tahoma"/>
            <family val="2"/>
          </rPr>
          <t>Letter-Grade (LG)</t>
        </r>
      </text>
    </comment>
    <comment ref="H22" authorId="0" shapeId="0" xr:uid="{1B208511-9C20-44F7-88EC-A755C949E1CC}">
      <text>
        <r>
          <rPr>
            <b/>
            <sz val="9"/>
            <color indexed="81"/>
            <rFont val="Tahoma"/>
            <family val="2"/>
          </rPr>
          <t>Grade Point (GP)</t>
        </r>
      </text>
    </comment>
    <comment ref="D47" authorId="0" shapeId="0" xr:uid="{B99EB769-DB02-41C8-A7E0-04AD241213C5}">
      <text>
        <r>
          <rPr>
            <b/>
            <sz val="9"/>
            <color indexed="81"/>
            <rFont val="Tahoma"/>
            <charset val="1"/>
          </rPr>
          <t>Offered by  Reliability Engineering Centre</t>
        </r>
      </text>
    </comment>
  </commentList>
</comments>
</file>

<file path=xl/sharedStrings.xml><?xml version="1.0" encoding="utf-8"?>
<sst xmlns="http://schemas.openxmlformats.org/spreadsheetml/2006/main" count="215" uniqueCount="102">
  <si>
    <t>Subject</t>
  </si>
  <si>
    <t>Marks</t>
  </si>
  <si>
    <t>Ltp</t>
  </si>
  <si>
    <t>Crd</t>
  </si>
  <si>
    <t>ME60405</t>
  </si>
  <si>
    <t>AUTOMATIC CONTROL</t>
  </si>
  <si>
    <t>3-1-0</t>
  </si>
  <si>
    <t>ME60403</t>
  </si>
  <si>
    <t>VIBRATION ANALYSIS</t>
  </si>
  <si>
    <t>ME60401</t>
  </si>
  <si>
    <t>APPLIED ELASTICITY</t>
  </si>
  <si>
    <t>ME69345</t>
  </si>
  <si>
    <t>SEMINAR</t>
  </si>
  <si>
    <t>0-0-3</t>
  </si>
  <si>
    <t>ME69035</t>
  </si>
  <si>
    <t>DESIGN AND DYNAMICS LAB</t>
  </si>
  <si>
    <t>ME60407</t>
  </si>
  <si>
    <t>ME60103</t>
  </si>
  <si>
    <t>Subject Code</t>
  </si>
  <si>
    <t>Semester 1</t>
  </si>
  <si>
    <t>EX</t>
  </si>
  <si>
    <t>Excellent</t>
  </si>
  <si>
    <t>A</t>
  </si>
  <si>
    <t>B</t>
  </si>
  <si>
    <t>C</t>
  </si>
  <si>
    <t>D</t>
  </si>
  <si>
    <t>P</t>
  </si>
  <si>
    <t>F</t>
  </si>
  <si>
    <t>90-100</t>
  </si>
  <si>
    <t>80-90</t>
  </si>
  <si>
    <t>70-80</t>
  </si>
  <si>
    <t>60-70</t>
  </si>
  <si>
    <t>50-60</t>
  </si>
  <si>
    <t>35-50</t>
  </si>
  <si>
    <t>&lt;35</t>
  </si>
  <si>
    <t>CGPA</t>
  </si>
  <si>
    <t>Pass</t>
  </si>
  <si>
    <t>Fail</t>
  </si>
  <si>
    <t>Grade Meaning</t>
  </si>
  <si>
    <t>Sr</t>
  </si>
  <si>
    <t>Semester 2</t>
  </si>
  <si>
    <t>Semester 3</t>
  </si>
  <si>
    <t>Semester 4</t>
  </si>
  <si>
    <t>Letter-Grade (LG)</t>
  </si>
  <si>
    <t>Grade Point (GP)</t>
  </si>
  <si>
    <t>SGPA</t>
  </si>
  <si>
    <t>GP</t>
  </si>
  <si>
    <t>10</t>
  </si>
  <si>
    <t>9</t>
  </si>
  <si>
    <t>8</t>
  </si>
  <si>
    <t>7</t>
  </si>
  <si>
    <t>6</t>
  </si>
  <si>
    <t>5</t>
  </si>
  <si>
    <t>3.5</t>
  </si>
  <si>
    <t>GP*Credits</t>
  </si>
  <si>
    <t>LG</t>
  </si>
  <si>
    <t>Sum</t>
  </si>
  <si>
    <t>SGPA For Semester 1</t>
  </si>
  <si>
    <t>Max Credits</t>
  </si>
  <si>
    <t>Sem 1</t>
  </si>
  <si>
    <t>Semester</t>
  </si>
  <si>
    <t>Sem 2</t>
  </si>
  <si>
    <t>ME60402</t>
  </si>
  <si>
    <t>ME67322</t>
  </si>
  <si>
    <t>ME69003</t>
  </si>
  <si>
    <t>ME69036</t>
  </si>
  <si>
    <t>ME60426</t>
  </si>
  <si>
    <t>ME60428</t>
  </si>
  <si>
    <t>ME60408</t>
  </si>
  <si>
    <t>PROJECT-1</t>
  </si>
  <si>
    <t>ADVANCED MECHANICS OF SOLIDS</t>
  </si>
  <si>
    <t>ENGINEERING SOFTWARE LABORATORY</t>
  </si>
  <si>
    <t>MECHATRONICS LABORATORY</t>
  </si>
  <si>
    <r>
      <t>MECHANICS OF COMPOSITES</t>
    </r>
    <r>
      <rPr>
        <sz val="11"/>
        <color theme="0" tint="-0.14999847407452621"/>
        <rFont val="Calibri"/>
        <family val="2"/>
        <scheme val="minor"/>
      </rPr>
      <t xml:space="preserve"> (DEPTH ELECTIVE III)</t>
    </r>
  </si>
  <si>
    <r>
      <t>FINITE ELEMENT METHODS IN ENGINEERING</t>
    </r>
    <r>
      <rPr>
        <sz val="11"/>
        <color theme="0" tint="-0.14999847407452621"/>
        <rFont val="Calibri"/>
        <family val="2"/>
        <scheme val="minor"/>
      </rPr>
      <t xml:space="preserve"> (DEPTH ELECTIVE I)</t>
    </r>
  </si>
  <si>
    <r>
      <t>MACHINERY FAULT DIAGNOSTICS AND SIGNAL PROCESSING</t>
    </r>
    <r>
      <rPr>
        <sz val="11"/>
        <color theme="0" tint="-0.14999847407452621"/>
        <rFont val="Calibri"/>
        <family val="2"/>
        <scheme val="minor"/>
      </rPr>
      <t xml:space="preserve"> (DEPTH ELECTIVE I)</t>
    </r>
  </si>
  <si>
    <r>
      <t>MECHATRONICS</t>
    </r>
    <r>
      <rPr>
        <sz val="11"/>
        <color theme="0" tint="-0.14999847407452621"/>
        <rFont val="Calibri"/>
        <family val="2"/>
        <scheme val="minor"/>
      </rPr>
      <t xml:space="preserve"> (DEPTH ELECTIVE IV)</t>
    </r>
  </si>
  <si>
    <r>
      <t>VIBRATION OF STRUCTURES</t>
    </r>
    <r>
      <rPr>
        <sz val="11"/>
        <color theme="0" tint="-0.14999847407452621"/>
        <rFont val="Calibri"/>
        <family val="2"/>
        <scheme val="minor"/>
      </rPr>
      <t xml:space="preserve"> (DEPTH ELECTIVE V)</t>
    </r>
  </si>
  <si>
    <t>SGPA For Semester 2</t>
  </si>
  <si>
    <t>FINITE ELEMENT METHODS IN ENGINEERING (DEPTH ELECTIVE I)</t>
  </si>
  <si>
    <t>MACHINERY FAULT DIAGNOSTICS AND SIGNAL PROCESSING (DEPTH ELECTIVE I)</t>
  </si>
  <si>
    <t>MECHANICS OF COMPOSITES (DEPTH ELECTIVE III)</t>
  </si>
  <si>
    <t>MECHATRONICS (DEPTH ELECTIVE IV)</t>
  </si>
  <si>
    <t>VIBRATION OF STRUCTURES (DEPTH ELECTIVE V)</t>
  </si>
  <si>
    <t>Sem 3</t>
  </si>
  <si>
    <t>Sem 4</t>
  </si>
  <si>
    <t>Grades</t>
  </si>
  <si>
    <t xml:space="preserve">ME68321 </t>
  </si>
  <si>
    <t xml:space="preserve">SUMMER INTERNSHIP </t>
  </si>
  <si>
    <t xml:space="preserve">0-0-6 </t>
  </si>
  <si>
    <t xml:space="preserve">ME67323 </t>
  </si>
  <si>
    <t xml:space="preserve">0-0-0 </t>
  </si>
  <si>
    <t>SGPA For Semester 3</t>
  </si>
  <si>
    <t xml:space="preserve">ME67324 </t>
  </si>
  <si>
    <t>PROJECT - 3</t>
  </si>
  <si>
    <t>PROJECT - 2</t>
  </si>
  <si>
    <t>SGPA For Semester 4</t>
  </si>
  <si>
    <t>Credits</t>
  </si>
  <si>
    <t>RE60020</t>
  </si>
  <si>
    <t>3-0-0</t>
  </si>
  <si>
    <t>SAFETY ENGINEERING (BREADTH ELECTIVE I)</t>
  </si>
  <si>
    <t>https://github.com/LastElectron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</si>
</sst>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2" fontId="0" fillId="0" borderId="0" xfId="0" applyNumberFormat="1"/>
    <xf numFmtId="0" fontId="3" fillId="0" borderId="1" xfId="0" applyFont="1" applyBorder="1" applyAlignment="1">
      <alignment horizontal="center" vertical="center"/>
    </xf>
    <xf numFmtId="2" fontId="4" fillId="3" borderId="1" xfId="0" applyNumberFormat="1" applyFont="1" applyFill="1" applyBorder="1"/>
    <xf numFmtId="0" fontId="0" fillId="4" borderId="0" xfId="0" applyFill="1" applyAlignment="1">
      <alignment wrapText="1"/>
    </xf>
    <xf numFmtId="0" fontId="0" fillId="4" borderId="0" xfId="0" applyFill="1"/>
    <xf numFmtId="2" fontId="6" fillId="0" borderId="0" xfId="0" applyNumberFormat="1" applyFont="1" applyAlignment="1">
      <alignment horizontal="center"/>
    </xf>
    <xf numFmtId="0" fontId="0" fillId="2" borderId="0" xfId="0" applyFill="1" applyAlignment="1" applyProtection="1">
      <alignment horizontal="center"/>
      <protection locked="0"/>
    </xf>
    <xf numFmtId="0" fontId="7" fillId="0" borderId="0" xfId="1"/>
  </cellXfs>
  <cellStyles count="2">
    <cellStyle name="Hyperlink" xfId="1" builtinId="8"/>
    <cellStyle name="Normal" xfId="0" builtinId="0"/>
  </cellStyles>
  <dxfs count="11">
    <dxf>
      <numFmt numFmtId="2" formatCode="0.00"/>
    </dxf>
    <dxf>
      <fill>
        <patternFill patternType="solid">
          <fgColor indexed="64"/>
          <bgColor rgb="FFFFFF00"/>
        </patternFill>
      </fill>
    </dxf>
    <dxf>
      <numFmt numFmtId="2" formatCode="0.00"/>
    </dxf>
    <dxf>
      <fill>
        <patternFill patternType="solid">
          <fgColor indexed="64"/>
          <bgColor rgb="FFFFFF00"/>
        </patternFill>
      </fill>
    </dxf>
    <dxf>
      <font>
        <b/>
      </font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1</xdr:row>
      <xdr:rowOff>144780</xdr:rowOff>
    </xdr:from>
    <xdr:to>
      <xdr:col>12</xdr:col>
      <xdr:colOff>243840</xdr:colOff>
      <xdr:row>4</xdr:row>
      <xdr:rowOff>121920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3E52E65-1ADB-E2B9-E48E-A7B72F8BF898}"/>
            </a:ext>
          </a:extLst>
        </xdr:cNvPr>
        <xdr:cNvSpPr/>
      </xdr:nvSpPr>
      <xdr:spPr>
        <a:xfrm>
          <a:off x="9425940" y="327660"/>
          <a:ext cx="2651760" cy="525780"/>
        </a:xfrm>
        <a:prstGeom prst="round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Enter</a:t>
          </a:r>
          <a:r>
            <a:rPr lang="en-IN" sz="1100" baseline="0"/>
            <a:t> your grades here to get Automatic CGPA. </a:t>
          </a:r>
          <a:r>
            <a:rPr lang="en-IN" sz="1100" baseline="0">
              <a:solidFill>
                <a:srgbClr val="FF0000"/>
              </a:solidFill>
            </a:rPr>
            <a:t>Do not change anything else.</a:t>
          </a:r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3</xdr:row>
      <xdr:rowOff>41910</xdr:rowOff>
    </xdr:from>
    <xdr:to>
      <xdr:col>8</xdr:col>
      <xdr:colOff>30480</xdr:colOff>
      <xdr:row>4</xdr:row>
      <xdr:rowOff>129540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97DC6BF-BBBE-EF21-ACAD-8291182169E9}"/>
            </a:ext>
          </a:extLst>
        </xdr:cNvPr>
        <xdr:cNvCxnSpPr>
          <a:stCxn id="2" idx="1"/>
        </xdr:cNvCxnSpPr>
      </xdr:nvCxnSpPr>
      <xdr:spPr>
        <a:xfrm flipH="1">
          <a:off x="8785860" y="590550"/>
          <a:ext cx="640080" cy="27051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FF6FAC-62E7-4E46-983E-031938BC84E2}" name="Table4" displayName="Table4" ref="C4:G22" totalsRowShown="0" headerRowDxfId="10">
  <autoFilter ref="C4:G22" xr:uid="{46FF6FAC-62E7-4E46-983E-031938BC84E2}"/>
  <tableColumns count="5">
    <tableColumn id="1" xr3:uid="{2A591997-D503-4844-9098-D42837332EEC}" name="Sr"/>
    <tableColumn id="2" xr3:uid="{27A3586F-EE6C-49DF-9861-02979608A6E2}" name="Semester" dataDxfId="9"/>
    <tableColumn id="3" xr3:uid="{85F52CBC-C618-4641-AA22-ACE59CA0716C}" name="Subject"/>
    <tableColumn id="5" xr3:uid="{3409FE7F-BDBA-40CD-B0E0-CC2A37A8EA2D}" name="Credits" dataDxfId="8"/>
    <tableColumn id="4" xr3:uid="{FDD5E1B6-C479-451F-A116-B0C862E9A5E5}" name="Grade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CFBDD6-EFD2-4FA6-9F0B-6782C38BC827}" name="Table7" displayName="Table7" ref="E24:G28" totalsRowShown="0">
  <autoFilter ref="E24:G28" xr:uid="{D6CFBDD6-EFD2-4FA6-9F0B-6782C38BC827}"/>
  <tableColumns count="3">
    <tableColumn id="1" xr3:uid="{79006EBA-0E7A-4870-998D-F358BC8EE9B8}" name="Semester" dataDxfId="6"/>
    <tableColumn id="2" xr3:uid="{9DF73B6D-6D8E-4347-B948-0E394CC92A89}" name="SGPA" dataDxfId="5"/>
    <tableColumn id="3" xr3:uid="{2562C4CE-737E-4435-83F7-C6D742CC8AD7}" name="CGPA" dataDxfId="4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3581B-3D3E-43BF-AE2A-EF8ADEC24C06}" name="Table1" displayName="Table1" ref="B8:J16" totalsRowShown="0">
  <autoFilter ref="B8:J16" xr:uid="{0F23581B-3D3E-43BF-AE2A-EF8ADEC24C06}"/>
  <tableColumns count="9">
    <tableColumn id="14" xr3:uid="{8192510B-CCB2-48C7-B398-C0388B8D9F12}" name="Semester"/>
    <tableColumn id="5" xr3:uid="{0F5E2727-26AD-4738-BF70-93549426891F}" name="Subject Code"/>
    <tableColumn id="1" xr3:uid="{007FAFFE-D73D-4617-A738-63B7BB083541}" name="Subject"/>
    <tableColumn id="6" xr3:uid="{8F9D936B-735E-4A0F-A41D-DA744EC9295E}" name="Ltp"/>
    <tableColumn id="7" xr3:uid="{94E9A6FC-35AE-4197-A7DC-4A760F331B61}" name="Crd"/>
    <tableColumn id="10" xr3:uid="{1A38A453-B7C2-4B37-96BB-5E9D6D3BCF6D}" name="LG" dataDxfId="3"/>
    <tableColumn id="11" xr3:uid="{F513F758-D8A7-49A7-B024-F94453DFA1BC}" name="GP" dataDxfId="2">
      <calculatedColumnFormula>VLOOKUP(Table1[[#This Row],[LG]],#REF!,4,FALSE)</calculatedColumnFormula>
    </tableColumn>
    <tableColumn id="12" xr3:uid="{2712A06E-7F33-4F8E-BFF8-682F2EDFB70B}" name="GP*Credits">
      <calculatedColumnFormula>Table1[[#This Row],[Crd]]*Table1[[#This Row],[GP]]</calculatedColumnFormula>
    </tableColumn>
    <tableColumn id="13" xr3:uid="{C5298C6F-4157-44E8-B211-4A826E0422C9}" name="Max Credits">
      <calculatedColumnFormula>Table1[[#This Row],[Crd]]*10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DCDCAD5-7969-480A-B5DB-59FB37818CD5}" name="Table114" displayName="Table114" ref="B22:J30" totalsRowShown="0">
  <autoFilter ref="B22:J30" xr:uid="{DDCDCAD5-7969-480A-B5DB-59FB37818CD5}"/>
  <tableColumns count="9">
    <tableColumn id="14" xr3:uid="{DFAF91BD-BC80-4E92-A726-58C851E1B5EC}" name="Semester"/>
    <tableColumn id="5" xr3:uid="{43789451-EC7D-4422-A444-78CB2084D624}" name="Subject Code"/>
    <tableColumn id="1" xr3:uid="{D53087B9-2AD3-41F1-A487-2C6C188223D5}" name="Subject"/>
    <tableColumn id="6" xr3:uid="{A859701A-B3B1-4B0E-938A-4F6033D5FCE2}" name="Ltp"/>
    <tableColumn id="7" xr3:uid="{20C88048-63AD-4F2C-91F9-7C28B0F652F0}" name="Crd"/>
    <tableColumn id="10" xr3:uid="{0CE91392-0833-484D-A732-C05608EA3FD6}" name="LG" dataDxfId="1"/>
    <tableColumn id="11" xr3:uid="{2F6D3A57-4139-4A7E-A8A3-A28AEC814D54}" name="GP" dataDxfId="0">
      <calculatedColumnFormula>VLOOKUP(Table114[[#This Row],[LG]],#REF!,4,FALSE)</calculatedColumnFormula>
    </tableColumn>
    <tableColumn id="12" xr3:uid="{6892CA96-C2D7-479F-88D8-B4CE3ED9D269}" name="GP*Credits">
      <calculatedColumnFormula>Table114[[#This Row],[Crd]]*Table114[[#This Row],[GP]]</calculatedColumnFormula>
    </tableColumn>
    <tableColumn id="13" xr3:uid="{A19ACFE8-A679-482F-94E9-6F08726A3503}" name="Max Credits">
      <calculatedColumnFormula>Table114[[#This Row],[Crd]]*10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3D755-E9C2-4D58-826D-7E5D5D4AD8A9}" name="Table3" displayName="Table3" ref="N2:Q9" totalsRowShown="0">
  <autoFilter ref="N2:Q9" xr:uid="{4F43D755-E9C2-4D58-826D-7E5D5D4AD8A9}"/>
  <tableColumns count="4">
    <tableColumn id="1" xr3:uid="{F8D6120C-67BD-4BC4-8DC9-57C94A1E4A02}" name="Letter-Grade (LG)"/>
    <tableColumn id="2" xr3:uid="{347AEBD9-F8E2-4AA9-9DA3-B26657726E71}" name="Grade Meaning"/>
    <tableColumn id="3" xr3:uid="{AF82FDD8-2D95-4359-91EA-36D4D3FCC9D0}" name="Marks"/>
    <tableColumn id="4" xr3:uid="{2713EC73-2BFB-4FD0-92DB-60E011288D07}" name="Grade Point (GP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E05CAF-1D37-4B0D-8DAF-8D1885A1A813}" name="Table5" displayName="Table5" ref="B37:J40" totalsRowShown="0">
  <autoFilter ref="B37:J40" xr:uid="{9DE05CAF-1D37-4B0D-8DAF-8D1885A1A813}"/>
  <tableColumns count="9">
    <tableColumn id="1" xr3:uid="{985502D7-FCFE-4BC0-9C5D-CE4B8DB0918F}" name="Semester"/>
    <tableColumn id="2" xr3:uid="{68952C72-3276-4653-8CA8-22A2D7F26A20}" name="Subject Code"/>
    <tableColumn id="3" xr3:uid="{8ACD2EE2-422B-4065-A1C0-49128CC9D197}" name="Subject"/>
    <tableColumn id="4" xr3:uid="{0908F85C-08B2-4C03-A113-E24D395251D0}" name="Ltp"/>
    <tableColumn id="5" xr3:uid="{E4848FCE-083B-42F8-83C7-A12AB2B00690}" name="Crd"/>
    <tableColumn id="6" xr3:uid="{E0ABB102-810E-43BF-905B-9F0416A59F39}" name="LG"/>
    <tableColumn id="7" xr3:uid="{6E6278C3-D68D-4AB5-9ACE-027DDA89F0E8}" name="GP">
      <calculatedColumnFormula>VLOOKUP(Table5[[#This Row],[LG]],Table3[],4,FALSE)</calculatedColumnFormula>
    </tableColumn>
    <tableColumn id="8" xr3:uid="{8993DC55-3480-4AC6-8342-AD99F657CEE2}" name="GP*Credits">
      <calculatedColumnFormula>Table5[[#This Row],[Crd]]*Table5[[#This Row],[GP]]</calculatedColumnFormula>
    </tableColumn>
    <tableColumn id="9" xr3:uid="{AB3295AF-8DAA-4C36-A580-80CCB46848E9}" name="Max Credits">
      <calculatedColumnFormula>Table5[[#This Row],[Crd]]*10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DD3B60-0C96-4CAD-8B1F-DF39ED8BD9D8}" name="Table57" displayName="Table57" ref="B46:J49" totalsRowShown="0">
  <autoFilter ref="B46:J49" xr:uid="{1DDD3B60-0C96-4CAD-8B1F-DF39ED8BD9D8}"/>
  <tableColumns count="9">
    <tableColumn id="1" xr3:uid="{58979C32-CBE6-40E5-99B2-CE0651AA26B1}" name="Semester"/>
    <tableColumn id="2" xr3:uid="{B56A3D0B-10DC-4D77-8139-E791511E793F}" name="Subject Code"/>
    <tableColumn id="3" xr3:uid="{9F6ED4D8-F14F-496B-9671-38A48FAB028A}" name="Subject"/>
    <tableColumn id="4" xr3:uid="{C23E03BD-2BDD-4FBF-80E5-CDD6D1472AC9}" name="Ltp"/>
    <tableColumn id="5" xr3:uid="{ECAFEC89-F1C3-4E65-92D9-6B4BA829FB98}" name="Crd"/>
    <tableColumn id="6" xr3:uid="{190FFDBF-C414-46C2-B46E-798214BCCB38}" name="LG"/>
    <tableColumn id="7" xr3:uid="{80181E7D-81ED-42ED-82D1-059F93A5E849}" name="GP">
      <calculatedColumnFormula>VLOOKUP(Table57[[#This Row],[LG]],Table3[],4,FALSE)</calculatedColumnFormula>
    </tableColumn>
    <tableColumn id="8" xr3:uid="{027ACB2F-0DCD-4248-8404-D57E746438AD}" name="GP*Credits">
      <calculatedColumnFormula>Table57[[#This Row],[Crd]]*Table57[[#This Row],[GP]]</calculatedColumnFormula>
    </tableColumn>
    <tableColumn id="9" xr3:uid="{E71548CE-6A14-4A46-A5B3-76AC743A831E}" name="Max Credits">
      <calculatedColumnFormula>Table57[[#This Row],[Crd]]*10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github.com/LastElectron" TargetMode="Externa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DC49-4120-4971-BCFB-282F5D031D15}">
  <sheetPr codeName="Sheet1"/>
  <dimension ref="C2:G28"/>
  <sheetViews>
    <sheetView tabSelected="1" workbookViewId="0">
      <selection activeCell="G5" sqref="G5"/>
    </sheetView>
  </sheetViews>
  <sheetFormatPr defaultRowHeight="14.4" x14ac:dyDescent="0.3"/>
  <cols>
    <col min="3" max="3" width="7.109375" bestFit="1" customWidth="1"/>
    <col min="4" max="4" width="13.21875" bestFit="1" customWidth="1"/>
    <col min="5" max="5" width="67.5546875" bestFit="1" customWidth="1"/>
    <col min="6" max="7" width="11.21875" bestFit="1" customWidth="1"/>
  </cols>
  <sheetData>
    <row r="2" spans="3:7" x14ac:dyDescent="0.3">
      <c r="E2" s="11" t="s">
        <v>101</v>
      </c>
    </row>
    <row r="4" spans="3:7" x14ac:dyDescent="0.3">
      <c r="C4" s="2" t="s">
        <v>39</v>
      </c>
      <c r="D4" s="2" t="s">
        <v>60</v>
      </c>
      <c r="E4" s="2" t="s">
        <v>0</v>
      </c>
      <c r="F4" s="2" t="s">
        <v>97</v>
      </c>
      <c r="G4" s="2" t="s">
        <v>86</v>
      </c>
    </row>
    <row r="5" spans="3:7" x14ac:dyDescent="0.3">
      <c r="C5">
        <v>1</v>
      </c>
      <c r="D5" s="2" t="s">
        <v>59</v>
      </c>
      <c r="E5" t="s">
        <v>10</v>
      </c>
      <c r="F5" s="2">
        <v>4</v>
      </c>
      <c r="G5" s="10" t="s">
        <v>22</v>
      </c>
    </row>
    <row r="6" spans="3:7" x14ac:dyDescent="0.3">
      <c r="C6">
        <v>2</v>
      </c>
      <c r="D6" s="2" t="s">
        <v>59</v>
      </c>
      <c r="E6" t="s">
        <v>8</v>
      </c>
      <c r="F6" s="2">
        <v>4</v>
      </c>
      <c r="G6" s="10" t="s">
        <v>23</v>
      </c>
    </row>
    <row r="7" spans="3:7" x14ac:dyDescent="0.3">
      <c r="C7">
        <v>3</v>
      </c>
      <c r="D7" s="2" t="s">
        <v>59</v>
      </c>
      <c r="E7" t="s">
        <v>5</v>
      </c>
      <c r="F7" s="2">
        <v>4</v>
      </c>
      <c r="G7" s="10" t="s">
        <v>22</v>
      </c>
    </row>
    <row r="8" spans="3:7" x14ac:dyDescent="0.3">
      <c r="C8">
        <v>4</v>
      </c>
      <c r="D8" s="2" t="s">
        <v>59</v>
      </c>
      <c r="E8" t="s">
        <v>79</v>
      </c>
      <c r="F8" s="2">
        <v>4</v>
      </c>
      <c r="G8" s="10" t="s">
        <v>23</v>
      </c>
    </row>
    <row r="9" spans="3:7" x14ac:dyDescent="0.3">
      <c r="C9">
        <v>5</v>
      </c>
      <c r="D9" s="2" t="s">
        <v>59</v>
      </c>
      <c r="E9" t="s">
        <v>80</v>
      </c>
      <c r="F9" s="2">
        <v>4</v>
      </c>
      <c r="G9" s="10" t="s">
        <v>24</v>
      </c>
    </row>
    <row r="10" spans="3:7" x14ac:dyDescent="0.3">
      <c r="C10">
        <v>6</v>
      </c>
      <c r="D10" s="2" t="s">
        <v>59</v>
      </c>
      <c r="E10" t="s">
        <v>12</v>
      </c>
      <c r="F10" s="2">
        <v>2</v>
      </c>
      <c r="G10" s="10" t="s">
        <v>25</v>
      </c>
    </row>
    <row r="11" spans="3:7" x14ac:dyDescent="0.3">
      <c r="C11">
        <v>7</v>
      </c>
      <c r="D11" s="2" t="s">
        <v>59</v>
      </c>
      <c r="E11" t="s">
        <v>15</v>
      </c>
      <c r="F11" s="2">
        <v>2</v>
      </c>
      <c r="G11" s="10" t="s">
        <v>24</v>
      </c>
    </row>
    <row r="12" spans="3:7" x14ac:dyDescent="0.3">
      <c r="C12">
        <v>8</v>
      </c>
      <c r="D12" s="2" t="s">
        <v>61</v>
      </c>
      <c r="E12" t="s">
        <v>70</v>
      </c>
      <c r="F12" s="2">
        <v>4</v>
      </c>
      <c r="G12" s="10" t="s">
        <v>25</v>
      </c>
    </row>
    <row r="13" spans="3:7" x14ac:dyDescent="0.3">
      <c r="C13">
        <v>9</v>
      </c>
      <c r="D13" s="2" t="s">
        <v>61</v>
      </c>
      <c r="E13" t="s">
        <v>81</v>
      </c>
      <c r="F13" s="2">
        <v>4</v>
      </c>
      <c r="G13" s="10" t="s">
        <v>20</v>
      </c>
    </row>
    <row r="14" spans="3:7" x14ac:dyDescent="0.3">
      <c r="C14">
        <v>10</v>
      </c>
      <c r="D14" s="2" t="s">
        <v>61</v>
      </c>
      <c r="E14" t="s">
        <v>82</v>
      </c>
      <c r="F14" s="2">
        <v>4</v>
      </c>
      <c r="G14" s="10" t="s">
        <v>26</v>
      </c>
    </row>
    <row r="15" spans="3:7" x14ac:dyDescent="0.3">
      <c r="C15">
        <v>11</v>
      </c>
      <c r="D15" s="2" t="s">
        <v>61</v>
      </c>
      <c r="E15" t="s">
        <v>83</v>
      </c>
      <c r="F15" s="2">
        <v>4</v>
      </c>
      <c r="G15" s="10" t="s">
        <v>20</v>
      </c>
    </row>
    <row r="16" spans="3:7" x14ac:dyDescent="0.3">
      <c r="C16">
        <v>12</v>
      </c>
      <c r="D16" s="2" t="s">
        <v>61</v>
      </c>
      <c r="E16" t="s">
        <v>71</v>
      </c>
      <c r="F16" s="2">
        <v>2</v>
      </c>
      <c r="G16" s="10" t="s">
        <v>26</v>
      </c>
    </row>
    <row r="17" spans="3:7" x14ac:dyDescent="0.3">
      <c r="C17">
        <v>13</v>
      </c>
      <c r="D17" s="2" t="s">
        <v>61</v>
      </c>
      <c r="E17" t="s">
        <v>72</v>
      </c>
      <c r="F17" s="2">
        <v>2</v>
      </c>
      <c r="G17" s="10" t="s">
        <v>22</v>
      </c>
    </row>
    <row r="18" spans="3:7" x14ac:dyDescent="0.3">
      <c r="C18">
        <v>14</v>
      </c>
      <c r="D18" s="2" t="s">
        <v>61</v>
      </c>
      <c r="E18" t="s">
        <v>69</v>
      </c>
      <c r="F18" s="2">
        <v>2</v>
      </c>
      <c r="G18" s="10" t="s">
        <v>23</v>
      </c>
    </row>
    <row r="19" spans="3:7" x14ac:dyDescent="0.3">
      <c r="C19">
        <v>15</v>
      </c>
      <c r="D19" s="2" t="s">
        <v>84</v>
      </c>
      <c r="E19" t="s">
        <v>88</v>
      </c>
      <c r="F19" s="2">
        <v>4</v>
      </c>
      <c r="G19" s="10" t="s">
        <v>22</v>
      </c>
    </row>
    <row r="20" spans="3:7" x14ac:dyDescent="0.3">
      <c r="C20">
        <v>16</v>
      </c>
      <c r="D20" s="2" t="s">
        <v>84</v>
      </c>
      <c r="E20" t="s">
        <v>95</v>
      </c>
      <c r="F20" s="2">
        <v>16</v>
      </c>
      <c r="G20" s="10" t="s">
        <v>23</v>
      </c>
    </row>
    <row r="21" spans="3:7" x14ac:dyDescent="0.3">
      <c r="C21">
        <v>17</v>
      </c>
      <c r="D21" s="2" t="s">
        <v>85</v>
      </c>
      <c r="E21" t="s">
        <v>100</v>
      </c>
      <c r="F21" s="2">
        <v>3</v>
      </c>
      <c r="G21" s="10" t="s">
        <v>22</v>
      </c>
    </row>
    <row r="22" spans="3:7" x14ac:dyDescent="0.3">
      <c r="C22">
        <v>18</v>
      </c>
      <c r="D22" s="2" t="s">
        <v>85</v>
      </c>
      <c r="E22" t="s">
        <v>94</v>
      </c>
      <c r="F22" s="2">
        <v>20</v>
      </c>
      <c r="G22" s="10" t="s">
        <v>23</v>
      </c>
    </row>
    <row r="24" spans="3:7" x14ac:dyDescent="0.3">
      <c r="E24" s="2" t="s">
        <v>60</v>
      </c>
      <c r="F24" s="2" t="s">
        <v>45</v>
      </c>
      <c r="G24" s="2" t="s">
        <v>35</v>
      </c>
    </row>
    <row r="25" spans="3:7" x14ac:dyDescent="0.3">
      <c r="E25" s="2" t="s">
        <v>19</v>
      </c>
      <c r="F25" s="9">
        <f>CalcuIator!E19</f>
        <v>7.9166666666666661</v>
      </c>
      <c r="G25" s="9">
        <f>CalcuIator!I16/CalcuIator!F16</f>
        <v>7.916666666666667</v>
      </c>
    </row>
    <row r="26" spans="3:7" x14ac:dyDescent="0.3">
      <c r="E26" s="2" t="s">
        <v>40</v>
      </c>
      <c r="F26" s="9">
        <f>CalcuIator!E33</f>
        <v>7.6363636363636367</v>
      </c>
      <c r="G26" s="9">
        <f>SUM(CalcuIator!I16+CalcuIator!I30)/SUM(CalcuIator!F16+CalcuIator!F30)</f>
        <v>7.7826086956521738</v>
      </c>
    </row>
    <row r="27" spans="3:7" x14ac:dyDescent="0.3">
      <c r="E27" s="2" t="s">
        <v>41</v>
      </c>
      <c r="F27" s="9">
        <f>CalcuIator!E43</f>
        <v>8.1999999999999993</v>
      </c>
      <c r="G27" s="9">
        <f>SUM(CalcuIator!I16+CalcuIator!I30+CalcuIator!I40)/SUM(CalcuIator!F16+CalcuIator!F30+CalcuIator!F40)</f>
        <v>7.9090909090909092</v>
      </c>
    </row>
    <row r="28" spans="3:7" x14ac:dyDescent="0.3">
      <c r="E28" s="2" t="s">
        <v>42</v>
      </c>
      <c r="F28" s="9">
        <f>CalcuIator!E52</f>
        <v>8.1304347826086953</v>
      </c>
      <c r="G28" s="9">
        <f>SUM(CalcuIator!I16+CalcuIator!I30+CalcuIator!I40+CalcuIator!I49)/SUM(CalcuIator!F16+CalcuIator!F30+CalcuIator!F40+CalcuIator!F49)</f>
        <v>7.9662921348314608</v>
      </c>
    </row>
  </sheetData>
  <sheetProtection algorithmName="SHA-512" hashValue="FlAA8e9WRd1V1npKYLa6ijvv8kpnV4YN6TPcDwOY//RCazPwamyJCUzVkQBUZ9Egdt/5Ds1G8xulC91HHMCheA==" saltValue="VLI0X9cdwBM09siNIc3nRw==" spinCount="100000" sheet="1" formatCells="0" formatColumns="0" formatRows="0" insertColumns="0" insertRows="0" insertHyperlinks="0" deleteColumns="0" deleteRows="0" sort="0" autoFilter="0" pivotTables="0"/>
  <phoneticPr fontId="2" type="noConversion"/>
  <hyperlinks>
    <hyperlink ref="E2" r:id="rId1" xr:uid="{97F83F79-44E3-4209-AE41-72F600AF0917}"/>
  </hyperlinks>
  <pageMargins left="0.7" right="0.7" top="0.75" bottom="0.75" header="0.3" footer="0.3"/>
  <drawing r:id="rId2"/>
  <tableParts count="2"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1FBDE7-3AF1-4BB3-A5BC-46C2325979AA}">
          <x14:formula1>
            <xm:f>CalcuIator!$N$3:$N$9</xm:f>
          </x14:formula1>
          <xm:sqref>G5:G22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9379-FB95-410F-A204-44C25F9433A9}">
  <sheetPr codeName="Sheet2"/>
  <dimension ref="B2:Q52"/>
  <sheetViews>
    <sheetView topLeftCell="A28" zoomScaleNormal="100" workbookViewId="0">
      <selection activeCell="C47" sqref="C47"/>
    </sheetView>
  </sheetViews>
  <sheetFormatPr defaultRowHeight="14.4" x14ac:dyDescent="0.3"/>
  <cols>
    <col min="2" max="3" width="14.33203125" bestFit="1" customWidth="1"/>
    <col min="4" max="4" width="67.5546875" bestFit="1" customWidth="1"/>
    <col min="5" max="7" width="12.109375" bestFit="1" customWidth="1"/>
    <col min="8" max="8" width="13.109375" bestFit="1" customWidth="1"/>
    <col min="9" max="9" width="12" customWidth="1"/>
    <col min="10" max="10" width="12.77734375" customWidth="1"/>
    <col min="13" max="13" width="12.33203125" bestFit="1" customWidth="1"/>
    <col min="14" max="14" width="18.33203125" customWidth="1"/>
    <col min="15" max="15" width="16.5546875" customWidth="1"/>
    <col min="17" max="17" width="17.88671875" customWidth="1"/>
  </cols>
  <sheetData>
    <row r="2" spans="2:17" x14ac:dyDescent="0.3">
      <c r="N2" t="s">
        <v>43</v>
      </c>
      <c r="O2" t="s">
        <v>38</v>
      </c>
      <c r="P2" t="s">
        <v>1</v>
      </c>
      <c r="Q2" t="s">
        <v>44</v>
      </c>
    </row>
    <row r="3" spans="2:17" x14ac:dyDescent="0.3">
      <c r="N3" t="s">
        <v>20</v>
      </c>
      <c r="O3" t="s">
        <v>21</v>
      </c>
      <c r="P3" t="s">
        <v>28</v>
      </c>
      <c r="Q3" t="s">
        <v>47</v>
      </c>
    </row>
    <row r="4" spans="2:17" x14ac:dyDescent="0.3">
      <c r="N4" t="s">
        <v>22</v>
      </c>
      <c r="O4" t="s">
        <v>22</v>
      </c>
      <c r="P4" t="s">
        <v>29</v>
      </c>
      <c r="Q4" t="s">
        <v>48</v>
      </c>
    </row>
    <row r="5" spans="2:17" x14ac:dyDescent="0.3">
      <c r="N5" t="s">
        <v>23</v>
      </c>
      <c r="O5" t="s">
        <v>23</v>
      </c>
      <c r="P5" t="s">
        <v>30</v>
      </c>
      <c r="Q5" t="s">
        <v>49</v>
      </c>
    </row>
    <row r="6" spans="2:17" x14ac:dyDescent="0.3">
      <c r="N6" t="s">
        <v>24</v>
      </c>
      <c r="O6" t="s">
        <v>24</v>
      </c>
      <c r="P6" t="s">
        <v>31</v>
      </c>
      <c r="Q6" t="s">
        <v>50</v>
      </c>
    </row>
    <row r="7" spans="2:17" x14ac:dyDescent="0.3">
      <c r="N7" t="s">
        <v>25</v>
      </c>
      <c r="O7" t="s">
        <v>25</v>
      </c>
      <c r="P7" t="s">
        <v>32</v>
      </c>
      <c r="Q7" t="s">
        <v>51</v>
      </c>
    </row>
    <row r="8" spans="2:17" x14ac:dyDescent="0.3">
      <c r="B8" t="s">
        <v>60</v>
      </c>
      <c r="C8" t="s">
        <v>18</v>
      </c>
      <c r="D8" t="s">
        <v>0</v>
      </c>
      <c r="E8" s="1" t="s">
        <v>2</v>
      </c>
      <c r="F8" s="1" t="s">
        <v>3</v>
      </c>
      <c r="G8" s="7" t="s">
        <v>55</v>
      </c>
      <c r="H8" s="7" t="s">
        <v>46</v>
      </c>
      <c r="I8" s="8" t="s">
        <v>54</v>
      </c>
      <c r="J8" s="8" t="s">
        <v>58</v>
      </c>
      <c r="N8" t="s">
        <v>26</v>
      </c>
      <c r="O8" t="s">
        <v>36</v>
      </c>
      <c r="P8" t="s">
        <v>33</v>
      </c>
      <c r="Q8" t="s">
        <v>52</v>
      </c>
    </row>
    <row r="9" spans="2:17" x14ac:dyDescent="0.3">
      <c r="B9" t="s">
        <v>59</v>
      </c>
      <c r="C9" t="s">
        <v>9</v>
      </c>
      <c r="D9" t="s">
        <v>10</v>
      </c>
      <c r="E9" t="s">
        <v>6</v>
      </c>
      <c r="F9">
        <v>4</v>
      </c>
      <c r="G9" s="3" t="str">
        <f>Calculator!G5</f>
        <v>A</v>
      </c>
      <c r="H9" s="4" t="str">
        <f>VLOOKUP(Table1[[#This Row],[LG]],Table3[],4,FALSE)</f>
        <v>9</v>
      </c>
      <c r="I9">
        <f>Table1[[#This Row],[Crd]]*Table1[[#This Row],[GP]]</f>
        <v>36</v>
      </c>
      <c r="J9">
        <f>Table1[[#This Row],[Crd]]*10</f>
        <v>40</v>
      </c>
      <c r="N9" t="s">
        <v>27</v>
      </c>
      <c r="O9" t="s">
        <v>37</v>
      </c>
      <c r="P9" t="s">
        <v>34</v>
      </c>
      <c r="Q9" t="s">
        <v>53</v>
      </c>
    </row>
    <row r="10" spans="2:17" x14ac:dyDescent="0.3">
      <c r="B10" t="s">
        <v>59</v>
      </c>
      <c r="C10" t="s">
        <v>7</v>
      </c>
      <c r="D10" t="s">
        <v>8</v>
      </c>
      <c r="E10" t="s">
        <v>6</v>
      </c>
      <c r="F10">
        <v>4</v>
      </c>
      <c r="G10" s="3" t="str">
        <f>Calculator!G6</f>
        <v>B</v>
      </c>
      <c r="H10" s="4" t="str">
        <f>VLOOKUP(Table1[[#This Row],[LG]],Table3[],4,FALSE)</f>
        <v>8</v>
      </c>
      <c r="I10">
        <f>Table1[[#This Row],[Crd]]*Table1[[#This Row],[GP]]</f>
        <v>32</v>
      </c>
      <c r="J10">
        <f>Table1[[#This Row],[Crd]]*10</f>
        <v>40</v>
      </c>
    </row>
    <row r="11" spans="2:17" x14ac:dyDescent="0.3">
      <c r="B11" t="s">
        <v>59</v>
      </c>
      <c r="C11" t="s">
        <v>4</v>
      </c>
      <c r="D11" t="s">
        <v>5</v>
      </c>
      <c r="E11" t="s">
        <v>6</v>
      </c>
      <c r="F11">
        <v>4</v>
      </c>
      <c r="G11" s="3" t="str">
        <f>Calculator!G7</f>
        <v>A</v>
      </c>
      <c r="H11" s="4" t="str">
        <f>VLOOKUP(Table1[[#This Row],[LG]],Table3[],4,FALSE)</f>
        <v>9</v>
      </c>
      <c r="I11">
        <f>Table1[[#This Row],[Crd]]*Table1[[#This Row],[GP]]</f>
        <v>36</v>
      </c>
      <c r="J11">
        <f>Table1[[#This Row],[Crd]]*10</f>
        <v>40</v>
      </c>
    </row>
    <row r="12" spans="2:17" x14ac:dyDescent="0.3">
      <c r="B12" t="s">
        <v>59</v>
      </c>
      <c r="C12" t="s">
        <v>16</v>
      </c>
      <c r="D12" t="s">
        <v>74</v>
      </c>
      <c r="E12" t="s">
        <v>6</v>
      </c>
      <c r="F12">
        <v>4</v>
      </c>
      <c r="G12" s="3" t="str">
        <f>Calculator!G8</f>
        <v>B</v>
      </c>
      <c r="H12" s="4" t="str">
        <f>VLOOKUP(Table1[[#This Row],[LG]],Table3[],4,FALSE)</f>
        <v>8</v>
      </c>
      <c r="I12">
        <f>Table1[[#This Row],[Crd]]*Table1[[#This Row],[GP]]</f>
        <v>32</v>
      </c>
      <c r="J12">
        <f>Table1[[#This Row],[Crd]]*10</f>
        <v>40</v>
      </c>
    </row>
    <row r="13" spans="2:17" x14ac:dyDescent="0.3">
      <c r="B13" t="s">
        <v>59</v>
      </c>
      <c r="C13" t="s">
        <v>17</v>
      </c>
      <c r="D13" t="s">
        <v>75</v>
      </c>
      <c r="E13" t="s">
        <v>6</v>
      </c>
      <c r="F13">
        <v>4</v>
      </c>
      <c r="G13" s="3" t="str">
        <f>Calculator!G9</f>
        <v>C</v>
      </c>
      <c r="H13" s="4" t="str">
        <f>VLOOKUP(Table1[[#This Row],[LG]],Table3[],4,FALSE)</f>
        <v>7</v>
      </c>
      <c r="I13">
        <f>Table1[[#This Row],[Crd]]*Table1[[#This Row],[GP]]</f>
        <v>28</v>
      </c>
      <c r="J13">
        <f>Table1[[#This Row],[Crd]]*10</f>
        <v>40</v>
      </c>
    </row>
    <row r="14" spans="2:17" x14ac:dyDescent="0.3">
      <c r="B14" t="s">
        <v>59</v>
      </c>
      <c r="C14" t="s">
        <v>11</v>
      </c>
      <c r="D14" t="s">
        <v>12</v>
      </c>
      <c r="E14" t="s">
        <v>13</v>
      </c>
      <c r="F14">
        <v>2</v>
      </c>
      <c r="G14" s="3" t="str">
        <f>Calculator!G10</f>
        <v>D</v>
      </c>
      <c r="H14" s="4" t="str">
        <f>VLOOKUP(Table1[[#This Row],[LG]],Table3[],4,FALSE)</f>
        <v>6</v>
      </c>
      <c r="I14">
        <f>Table1[[#This Row],[Crd]]*Table1[[#This Row],[GP]]</f>
        <v>12</v>
      </c>
      <c r="J14">
        <f>Table1[[#This Row],[Crd]]*10</f>
        <v>20</v>
      </c>
    </row>
    <row r="15" spans="2:17" x14ac:dyDescent="0.3">
      <c r="B15" t="s">
        <v>59</v>
      </c>
      <c r="C15" t="s">
        <v>14</v>
      </c>
      <c r="D15" t="s">
        <v>15</v>
      </c>
      <c r="E15" t="s">
        <v>13</v>
      </c>
      <c r="F15">
        <v>2</v>
      </c>
      <c r="G15" s="3" t="str">
        <f>Calculator!G11</f>
        <v>C</v>
      </c>
      <c r="H15" s="4" t="str">
        <f>VLOOKUP(Table1[[#This Row],[LG]],Table3[],4,FALSE)</f>
        <v>7</v>
      </c>
      <c r="I15">
        <f>Table1[[#This Row],[Crd]]*Table1[[#This Row],[GP]]</f>
        <v>14</v>
      </c>
      <c r="J15">
        <f>Table1[[#This Row],[Crd]]*10</f>
        <v>20</v>
      </c>
    </row>
    <row r="16" spans="2:17" x14ac:dyDescent="0.3">
      <c r="C16" t="s">
        <v>56</v>
      </c>
      <c r="F16">
        <f>SUBTOTAL(109,F9:F15)</f>
        <v>24</v>
      </c>
      <c r="I16">
        <f>SUBTOTAL(109,I9:I15)</f>
        <v>190</v>
      </c>
      <c r="J16">
        <f>Table1[[#This Row],[Crd]]*10</f>
        <v>240</v>
      </c>
    </row>
    <row r="19" spans="2:10" ht="28.8" x14ac:dyDescent="0.55000000000000004">
      <c r="D19" s="5" t="s">
        <v>57</v>
      </c>
      <c r="E19" s="6">
        <f>I16/J16*10</f>
        <v>7.9166666666666661</v>
      </c>
    </row>
    <row r="22" spans="2:10" x14ac:dyDescent="0.3">
      <c r="B22" t="s">
        <v>60</v>
      </c>
      <c r="C22" t="s">
        <v>18</v>
      </c>
      <c r="D22" t="s">
        <v>0</v>
      </c>
      <c r="E22" s="1" t="s">
        <v>2</v>
      </c>
      <c r="F22" s="1" t="s">
        <v>3</v>
      </c>
      <c r="G22" s="7" t="s">
        <v>55</v>
      </c>
      <c r="H22" s="7" t="s">
        <v>46</v>
      </c>
      <c r="I22" s="8" t="s">
        <v>54</v>
      </c>
      <c r="J22" s="8" t="s">
        <v>58</v>
      </c>
    </row>
    <row r="23" spans="2:10" x14ac:dyDescent="0.3">
      <c r="B23" t="s">
        <v>61</v>
      </c>
      <c r="C23" t="s">
        <v>62</v>
      </c>
      <c r="D23" t="s">
        <v>70</v>
      </c>
      <c r="E23" t="s">
        <v>6</v>
      </c>
      <c r="F23">
        <v>4</v>
      </c>
      <c r="G23" s="3" t="str">
        <f>Calculator!G12</f>
        <v>D</v>
      </c>
      <c r="H23" s="4" t="str">
        <f>VLOOKUP(Table114[[#This Row],[LG]],Table3[],4,FALSE)</f>
        <v>6</v>
      </c>
      <c r="I23">
        <f>Table114[[#This Row],[Crd]]*Table114[[#This Row],[GP]]</f>
        <v>24</v>
      </c>
      <c r="J23">
        <f>Table114[[#This Row],[Crd]]*10</f>
        <v>40</v>
      </c>
    </row>
    <row r="24" spans="2:10" x14ac:dyDescent="0.3">
      <c r="B24" t="s">
        <v>61</v>
      </c>
      <c r="C24" t="s">
        <v>68</v>
      </c>
      <c r="D24" t="s">
        <v>73</v>
      </c>
      <c r="E24" t="s">
        <v>6</v>
      </c>
      <c r="F24">
        <v>4</v>
      </c>
      <c r="G24" s="3" t="str">
        <f>Calculator!G13</f>
        <v>EX</v>
      </c>
      <c r="H24" s="4" t="str">
        <f>VLOOKUP(Table114[[#This Row],[LG]],Table3[],4,FALSE)</f>
        <v>10</v>
      </c>
      <c r="I24">
        <f>Table114[[#This Row],[Crd]]*Table114[[#This Row],[GP]]</f>
        <v>40</v>
      </c>
      <c r="J24">
        <f>Table114[[#This Row],[Crd]]*10</f>
        <v>40</v>
      </c>
    </row>
    <row r="25" spans="2:10" x14ac:dyDescent="0.3">
      <c r="B25" t="s">
        <v>61</v>
      </c>
      <c r="C25" t="s">
        <v>66</v>
      </c>
      <c r="D25" t="s">
        <v>76</v>
      </c>
      <c r="E25" t="s">
        <v>6</v>
      </c>
      <c r="F25">
        <v>4</v>
      </c>
      <c r="G25" s="3" t="str">
        <f>Calculator!G14</f>
        <v>P</v>
      </c>
      <c r="H25" s="4" t="str">
        <f>VLOOKUP(Table114[[#This Row],[LG]],Table3[],4,FALSE)</f>
        <v>5</v>
      </c>
      <c r="I25">
        <f>Table114[[#This Row],[Crd]]*Table114[[#This Row],[GP]]</f>
        <v>20</v>
      </c>
      <c r="J25">
        <f>Table114[[#This Row],[Crd]]*10</f>
        <v>40</v>
      </c>
    </row>
    <row r="26" spans="2:10" x14ac:dyDescent="0.3">
      <c r="B26" t="s">
        <v>61</v>
      </c>
      <c r="C26" t="s">
        <v>67</v>
      </c>
      <c r="D26" t="s">
        <v>77</v>
      </c>
      <c r="E26" t="s">
        <v>6</v>
      </c>
      <c r="F26">
        <v>4</v>
      </c>
      <c r="G26" s="3" t="str">
        <f>Calculator!G15</f>
        <v>EX</v>
      </c>
      <c r="H26" s="4" t="str">
        <f>VLOOKUP(Table114[[#This Row],[LG]],Table3[],4,FALSE)</f>
        <v>10</v>
      </c>
      <c r="I26">
        <f>Table114[[#This Row],[Crd]]*Table114[[#This Row],[GP]]</f>
        <v>40</v>
      </c>
      <c r="J26">
        <f>Table114[[#This Row],[Crd]]*10</f>
        <v>40</v>
      </c>
    </row>
    <row r="27" spans="2:10" x14ac:dyDescent="0.3">
      <c r="B27" t="s">
        <v>61</v>
      </c>
      <c r="C27" t="s">
        <v>64</v>
      </c>
      <c r="D27" t="s">
        <v>71</v>
      </c>
      <c r="E27" t="s">
        <v>13</v>
      </c>
      <c r="F27">
        <v>2</v>
      </c>
      <c r="G27" s="3" t="str">
        <f>Calculator!G16</f>
        <v>P</v>
      </c>
      <c r="H27" s="4" t="str">
        <f>VLOOKUP(Table114[[#This Row],[LG]],Table3[],4,FALSE)</f>
        <v>5</v>
      </c>
      <c r="I27">
        <f>Table114[[#This Row],[Crd]]*Table114[[#This Row],[GP]]</f>
        <v>10</v>
      </c>
      <c r="J27">
        <f>Table114[[#This Row],[Crd]]*10</f>
        <v>20</v>
      </c>
    </row>
    <row r="28" spans="2:10" x14ac:dyDescent="0.3">
      <c r="B28" t="s">
        <v>61</v>
      </c>
      <c r="C28" t="s">
        <v>65</v>
      </c>
      <c r="D28" t="s">
        <v>72</v>
      </c>
      <c r="E28" t="s">
        <v>13</v>
      </c>
      <c r="F28">
        <v>2</v>
      </c>
      <c r="G28" s="3" t="str">
        <f>Calculator!G17</f>
        <v>A</v>
      </c>
      <c r="H28" s="4" t="str">
        <f>VLOOKUP(Table114[[#This Row],[LG]],Table3[],4,FALSE)</f>
        <v>9</v>
      </c>
      <c r="I28">
        <f>Table114[[#This Row],[Crd]]*Table114[[#This Row],[GP]]</f>
        <v>18</v>
      </c>
      <c r="J28">
        <f>Table114[[#This Row],[Crd]]*10</f>
        <v>20</v>
      </c>
    </row>
    <row r="29" spans="2:10" x14ac:dyDescent="0.3">
      <c r="B29" t="s">
        <v>61</v>
      </c>
      <c r="C29" t="s">
        <v>63</v>
      </c>
      <c r="D29" t="s">
        <v>69</v>
      </c>
      <c r="E29" t="s">
        <v>13</v>
      </c>
      <c r="F29">
        <v>2</v>
      </c>
      <c r="G29" s="3" t="str">
        <f>Calculator!G18</f>
        <v>B</v>
      </c>
      <c r="H29" s="4" t="str">
        <f>VLOOKUP(Table114[[#This Row],[LG]],Table3[],4,FALSE)</f>
        <v>8</v>
      </c>
      <c r="I29">
        <f>Table114[[#This Row],[Crd]]*Table114[[#This Row],[GP]]</f>
        <v>16</v>
      </c>
      <c r="J29">
        <f>Table114[[#This Row],[Crd]]*10</f>
        <v>20</v>
      </c>
    </row>
    <row r="30" spans="2:10" x14ac:dyDescent="0.3">
      <c r="C30" t="s">
        <v>56</v>
      </c>
      <c r="F30">
        <f>SUM(F23:F29)</f>
        <v>22</v>
      </c>
      <c r="I30">
        <f>SUM(I23:I29)</f>
        <v>168</v>
      </c>
      <c r="J30">
        <f>SUM(J23:J29)</f>
        <v>220</v>
      </c>
    </row>
    <row r="33" spans="2:10" ht="28.8" x14ac:dyDescent="0.55000000000000004">
      <c r="D33" s="5" t="s">
        <v>78</v>
      </c>
      <c r="E33" s="6">
        <f>I30/J30*10</f>
        <v>7.6363636363636367</v>
      </c>
    </row>
    <row r="37" spans="2:10" x14ac:dyDescent="0.3">
      <c r="B37" t="s">
        <v>60</v>
      </c>
      <c r="C37" t="s">
        <v>18</v>
      </c>
      <c r="D37" t="s">
        <v>0</v>
      </c>
      <c r="E37" t="s">
        <v>2</v>
      </c>
      <c r="F37" t="s">
        <v>3</v>
      </c>
      <c r="G37" t="s">
        <v>55</v>
      </c>
      <c r="H37" t="s">
        <v>46</v>
      </c>
      <c r="I37" t="s">
        <v>54</v>
      </c>
      <c r="J37" t="s">
        <v>58</v>
      </c>
    </row>
    <row r="38" spans="2:10" x14ac:dyDescent="0.3">
      <c r="B38" t="s">
        <v>84</v>
      </c>
      <c r="C38" t="s">
        <v>87</v>
      </c>
      <c r="D38" t="s">
        <v>88</v>
      </c>
      <c r="E38" t="s">
        <v>89</v>
      </c>
      <c r="F38">
        <v>4</v>
      </c>
      <c r="G38" s="3" t="str">
        <f>Calculator!G19</f>
        <v>A</v>
      </c>
      <c r="H38" s="4" t="str">
        <f>VLOOKUP(Table5[[#This Row],[LG]],Table3[],4,FALSE)</f>
        <v>9</v>
      </c>
      <c r="I38">
        <f>Table5[[#This Row],[Crd]]*Table5[[#This Row],[GP]]</f>
        <v>36</v>
      </c>
      <c r="J38">
        <f>Table5[[#This Row],[Crd]]*10</f>
        <v>40</v>
      </c>
    </row>
    <row r="39" spans="2:10" x14ac:dyDescent="0.3">
      <c r="B39" t="s">
        <v>84</v>
      </c>
      <c r="C39" t="s">
        <v>90</v>
      </c>
      <c r="D39" t="s">
        <v>95</v>
      </c>
      <c r="E39" t="s">
        <v>91</v>
      </c>
      <c r="F39">
        <v>16</v>
      </c>
      <c r="G39" s="3" t="str">
        <f>Calculator!G20</f>
        <v>B</v>
      </c>
      <c r="H39" s="4" t="str">
        <f>VLOOKUP(Table5[[#This Row],[LG]],Table3[],4,FALSE)</f>
        <v>8</v>
      </c>
      <c r="I39">
        <f>Table5[[#This Row],[Crd]]*Table5[[#This Row],[GP]]</f>
        <v>128</v>
      </c>
      <c r="J39">
        <f>Table5[[#This Row],[Crd]]*10</f>
        <v>160</v>
      </c>
    </row>
    <row r="40" spans="2:10" x14ac:dyDescent="0.3">
      <c r="C40" t="s">
        <v>56</v>
      </c>
      <c r="F40">
        <f>SUM(F38:F39)</f>
        <v>20</v>
      </c>
      <c r="H40" s="4"/>
      <c r="I40">
        <f>SUM(I38:I39)</f>
        <v>164</v>
      </c>
      <c r="J40">
        <f>Table5[[#This Row],[Crd]]*10</f>
        <v>200</v>
      </c>
    </row>
    <row r="43" spans="2:10" ht="28.8" x14ac:dyDescent="0.55000000000000004">
      <c r="D43" s="5" t="s">
        <v>92</v>
      </c>
      <c r="E43" s="6">
        <f>I40/J40*10</f>
        <v>8.1999999999999993</v>
      </c>
    </row>
    <row r="46" spans="2:10" x14ac:dyDescent="0.3">
      <c r="B46" t="s">
        <v>60</v>
      </c>
      <c r="C46" t="s">
        <v>18</v>
      </c>
      <c r="D46" t="s">
        <v>0</v>
      </c>
      <c r="E46" t="s">
        <v>2</v>
      </c>
      <c r="F46" t="s">
        <v>3</v>
      </c>
      <c r="G46" t="s">
        <v>55</v>
      </c>
      <c r="H46" t="s">
        <v>46</v>
      </c>
      <c r="I46" t="s">
        <v>54</v>
      </c>
      <c r="J46" t="s">
        <v>58</v>
      </c>
    </row>
    <row r="47" spans="2:10" x14ac:dyDescent="0.3">
      <c r="B47" t="s">
        <v>85</v>
      </c>
      <c r="C47" t="s">
        <v>98</v>
      </c>
      <c r="D47" t="s">
        <v>100</v>
      </c>
      <c r="E47" t="s">
        <v>99</v>
      </c>
      <c r="F47">
        <v>3</v>
      </c>
      <c r="G47" s="3" t="str">
        <f>Calculator!G21</f>
        <v>A</v>
      </c>
      <c r="H47" t="str">
        <f>VLOOKUP(Table57[[#This Row],[LG]],Table3[],4,FALSE)</f>
        <v>9</v>
      </c>
      <c r="I47">
        <f>Table57[[#This Row],[Crd]]*Table57[[#This Row],[GP]]</f>
        <v>27</v>
      </c>
      <c r="J47">
        <f>Table57[[#This Row],[Crd]]*10</f>
        <v>30</v>
      </c>
    </row>
    <row r="48" spans="2:10" x14ac:dyDescent="0.3">
      <c r="B48" t="s">
        <v>85</v>
      </c>
      <c r="C48" t="s">
        <v>93</v>
      </c>
      <c r="D48" t="s">
        <v>94</v>
      </c>
      <c r="E48" t="s">
        <v>91</v>
      </c>
      <c r="F48">
        <v>20</v>
      </c>
      <c r="G48" s="3" t="str">
        <f>Calculator!G22</f>
        <v>B</v>
      </c>
      <c r="H48" s="4" t="str">
        <f>VLOOKUP(Table57[[#This Row],[LG]],Table3[],4,FALSE)</f>
        <v>8</v>
      </c>
      <c r="I48">
        <f>Table57[[#This Row],[Crd]]*Table57[[#This Row],[GP]]</f>
        <v>160</v>
      </c>
      <c r="J48">
        <f>Table57[[#This Row],[Crd]]*10</f>
        <v>200</v>
      </c>
    </row>
    <row r="49" spans="3:10" x14ac:dyDescent="0.3">
      <c r="C49" t="s">
        <v>56</v>
      </c>
      <c r="F49">
        <f>SUM(F47:F48)</f>
        <v>23</v>
      </c>
      <c r="H49" s="4"/>
      <c r="I49">
        <f>SUM(I47:I48)</f>
        <v>187</v>
      </c>
      <c r="J49">
        <f>Table57[[#This Row],[Crd]]*10</f>
        <v>230</v>
      </c>
    </row>
    <row r="52" spans="3:10" ht="28.8" x14ac:dyDescent="0.55000000000000004">
      <c r="D52" s="5" t="s">
        <v>96</v>
      </c>
      <c r="E52" s="6">
        <f>I49/J49*10</f>
        <v>8.1304347826086953</v>
      </c>
    </row>
  </sheetData>
  <phoneticPr fontId="2" type="noConversion"/>
  <pageMargins left="0.7" right="0.7" top="0.75" bottom="0.75" header="0.3" footer="0.3"/>
  <legacy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Mungekar</dc:creator>
  <cp:lastModifiedBy>Gaurav Mungekar</cp:lastModifiedBy>
  <dcterms:created xsi:type="dcterms:W3CDTF">2023-10-11T08:55:55Z</dcterms:created>
  <dcterms:modified xsi:type="dcterms:W3CDTF">2024-02-23T07:44:36Z</dcterms:modified>
</cp:coreProperties>
</file>