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\msc\3_felev\rockets-and-rocket-engines\repositories\hw-2-solution\"/>
    </mc:Choice>
  </mc:AlternateContent>
  <xr:revisionPtr revIDLastSave="0" documentId="13_ncr:1_{61FDDCD4-1FFF-4356-B09D-3FC9D47430F4}" xr6:coauthVersionLast="47" xr6:coauthVersionMax="47" xr10:uidLastSave="{00000000-0000-0000-0000-000000000000}"/>
  <bookViews>
    <workbookView xWindow="-105" yWindow="0" windowWidth="14610" windowHeight="15585" xr2:uid="{658F0B62-79BC-49F3-AA0C-0AD8307EEF5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4" i="1"/>
  <c r="B63" i="1"/>
  <c r="B61" i="1"/>
  <c r="B32" i="1" l="1"/>
  <c r="B36" i="1" s="1"/>
  <c r="B26" i="1" l="1"/>
  <c r="C8" i="1"/>
  <c r="D8" i="1"/>
  <c r="B8" i="1"/>
  <c r="H5" i="1"/>
  <c r="D9" i="1"/>
  <c r="D14" i="1" s="1"/>
  <c r="C9" i="1"/>
  <c r="C14" i="1" s="1"/>
  <c r="C15" i="1" s="1"/>
  <c r="B9" i="1"/>
  <c r="B19" i="1" s="1"/>
  <c r="D19" i="1" l="1"/>
  <c r="C19" i="1"/>
  <c r="D15" i="1"/>
  <c r="B14" i="1"/>
  <c r="B15" i="1" s="1"/>
  <c r="B23" i="1" s="1"/>
  <c r="B27" i="1" s="1"/>
  <c r="B59" i="1" l="1"/>
  <c r="B37" i="1"/>
  <c r="B39" i="1" l="1"/>
  <c r="B40" i="1"/>
  <c r="B41" i="1" l="1"/>
  <c r="B42" i="1" s="1"/>
  <c r="B43" i="1" s="1"/>
</calcChain>
</file>

<file path=xl/sharedStrings.xml><?xml version="1.0" encoding="utf-8"?>
<sst xmlns="http://schemas.openxmlformats.org/spreadsheetml/2006/main" count="53" uniqueCount="47">
  <si>
    <t>Jellemző</t>
  </si>
  <si>
    <t xml:space="preserve">                1. fokozat</t>
  </si>
  <si>
    <t xml:space="preserve">    2. fokozat</t>
  </si>
  <si>
    <t xml:space="preserve">    3. fokozat</t>
  </si>
  <si>
    <t xml:space="preserve">    Hasznos teher</t>
  </si>
  <si>
    <t>Induló tömeg (t)</t>
  </si>
  <si>
    <t>Hajtóanyag tömege (t)</t>
  </si>
  <si>
    <t>Kiáramlási sebesség (km/s)</t>
  </si>
  <si>
    <t>Összeg</t>
  </si>
  <si>
    <t>Átlag</t>
  </si>
  <si>
    <t>Göngyölített összeg</t>
  </si>
  <si>
    <t>Darab</t>
  </si>
  <si>
    <t>Szerkezeti tömeg</t>
  </si>
  <si>
    <t>Összes induló tömeg</t>
  </si>
  <si>
    <t>Z c,l</t>
  </si>
  <si>
    <t>Kiáramlási sebesség (m/s)</t>
  </si>
  <si>
    <t>Sebességváltozás (m/s)</t>
  </si>
  <si>
    <t>Neptun: JPWF8N</t>
  </si>
  <si>
    <t>Rakéták, rakétahajtóművek 2. HF</t>
  </si>
  <si>
    <t>Név: Ábrók László Patrik</t>
  </si>
  <si>
    <t>Összes sebességváltozás (m/s)</t>
  </si>
  <si>
    <t>Föld forgási sebessége az egyenlítőnél (m/s)</t>
  </si>
  <si>
    <t>Szög (fok)</t>
  </si>
  <si>
    <t>Szög (radián) [Excel fgv. Kompatibilitás miatt]</t>
  </si>
  <si>
    <t>Végsebesség (m/s)</t>
  </si>
  <si>
    <t>s</t>
  </si>
  <si>
    <t>Égitest (Föld) sugar (m)</t>
  </si>
  <si>
    <t>Pályára állás sebességparamétere</t>
  </si>
  <si>
    <t>Félnagytengely távolsága</t>
  </si>
  <si>
    <t>Föld gravitációs paramétere (m^3/s^2)</t>
  </si>
  <si>
    <t>Aktuális pályamagasság (ri) ha feltételezzük, hogy
0 m magasról indítjuk a Föld sugarával egyezik meg</t>
  </si>
  <si>
    <t>Félnagytengely (a)</t>
  </si>
  <si>
    <t>Pályára állás sebességparamétere (ki)</t>
  </si>
  <si>
    <t>Körpályasebesség (vci)</t>
  </si>
  <si>
    <t>Apogeum sugara</t>
  </si>
  <si>
    <t>Apogeum magassága (m)</t>
  </si>
  <si>
    <t>Apogeum sugara (m)</t>
  </si>
  <si>
    <t>Apogeum magassága (km)</t>
  </si>
  <si>
    <t>Excentricitás</t>
  </si>
  <si>
    <t>Apogeum magassága</t>
  </si>
  <si>
    <t>Extenctricitás (e)</t>
  </si>
  <si>
    <t>Elérendő v sebesség</t>
  </si>
  <si>
    <t>z egyfok</t>
  </si>
  <si>
    <t>W egyfok (km/s)</t>
  </si>
  <si>
    <t>W egyfok (m/s)</t>
  </si>
  <si>
    <t>z 3fok</t>
  </si>
  <si>
    <t>3 fokozatú rakéta összes szerkezeti tömege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</si>
</sst>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1" fillId="0" borderId="0" xfId="0" applyFont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2</xdr:col>
      <xdr:colOff>629335</xdr:colOff>
      <xdr:row>11</xdr:row>
      <xdr:rowOff>47658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67653272-6BD9-1F70-5569-782C090E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47900"/>
          <a:ext cx="4906060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47625</xdr:rowOff>
    </xdr:from>
    <xdr:to>
      <xdr:col>2</xdr:col>
      <xdr:colOff>619808</xdr:colOff>
      <xdr:row>16</xdr:row>
      <xdr:rowOff>104810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C0C0BFB1-7DF3-3133-CE84-CFBAC5A04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48025"/>
          <a:ext cx="4896533" cy="24768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15</xdr:row>
      <xdr:rowOff>171450</xdr:rowOff>
    </xdr:from>
    <xdr:to>
      <xdr:col>6</xdr:col>
      <xdr:colOff>809879</xdr:colOff>
      <xdr:row>19</xdr:row>
      <xdr:rowOff>82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D2A2CE54-C015-F646-71A1-CAC48842B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3371850"/>
          <a:ext cx="1819529" cy="590632"/>
        </a:xfrm>
        <a:prstGeom prst="rect">
          <a:avLst/>
        </a:prstGeom>
      </xdr:spPr>
    </xdr:pic>
    <xdr:clientData/>
  </xdr:twoCellAnchor>
  <xdr:twoCellAnchor editAs="oneCell">
    <xdr:from>
      <xdr:col>4</xdr:col>
      <xdr:colOff>752475</xdr:colOff>
      <xdr:row>9</xdr:row>
      <xdr:rowOff>19050</xdr:rowOff>
    </xdr:from>
    <xdr:to>
      <xdr:col>7</xdr:col>
      <xdr:colOff>322</xdr:colOff>
      <xdr:row>10</xdr:row>
      <xdr:rowOff>161972</xdr:rowOff>
    </xdr:to>
    <xdr:pic>
      <xdr:nvPicPr>
        <xdr:cNvPr id="5" name="Kép 4">
          <a:extLst>
            <a:ext uri="{FF2B5EF4-FFF2-40B4-BE49-F238E27FC236}">
              <a16:creationId xmlns:a16="http://schemas.microsoft.com/office/drawing/2014/main" id="{1B12063B-53B1-44E5-D72C-7BBFB9DCD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29400" y="2076450"/>
          <a:ext cx="2305372" cy="333422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11</xdr:row>
      <xdr:rowOff>28575</xdr:rowOff>
    </xdr:from>
    <xdr:to>
      <xdr:col>7</xdr:col>
      <xdr:colOff>19327</xdr:colOff>
      <xdr:row>13</xdr:row>
      <xdr:rowOff>49</xdr:rowOff>
    </xdr:to>
    <xdr:pic>
      <xdr:nvPicPr>
        <xdr:cNvPr id="6" name="Kép 5">
          <a:extLst>
            <a:ext uri="{FF2B5EF4-FFF2-40B4-BE49-F238E27FC236}">
              <a16:creationId xmlns:a16="http://schemas.microsoft.com/office/drawing/2014/main" id="{E430FFFF-71F1-17DD-9C38-CD7C5E9AC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300" y="2466975"/>
          <a:ext cx="1981477" cy="352474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13</xdr:row>
      <xdr:rowOff>47625</xdr:rowOff>
    </xdr:from>
    <xdr:to>
      <xdr:col>7</xdr:col>
      <xdr:colOff>9775</xdr:colOff>
      <xdr:row>14</xdr:row>
      <xdr:rowOff>181020</xdr:rowOff>
    </xdr:to>
    <xdr:pic>
      <xdr:nvPicPr>
        <xdr:cNvPr id="7" name="Kép 6">
          <a:extLst>
            <a:ext uri="{FF2B5EF4-FFF2-40B4-BE49-F238E27FC236}">
              <a16:creationId xmlns:a16="http://schemas.microsoft.com/office/drawing/2014/main" id="{956C8E46-7DD8-3B38-B4E3-3E6F2DAA8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53275" y="2867025"/>
          <a:ext cx="1790950" cy="32389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22</xdr:row>
      <xdr:rowOff>66675</xdr:rowOff>
    </xdr:from>
    <xdr:to>
      <xdr:col>6</xdr:col>
      <xdr:colOff>838595</xdr:colOff>
      <xdr:row>26</xdr:row>
      <xdr:rowOff>85834</xdr:rowOff>
    </xdr:to>
    <xdr:pic>
      <xdr:nvPicPr>
        <xdr:cNvPr id="8" name="Kép 7">
          <a:extLst>
            <a:ext uri="{FF2B5EF4-FFF2-40B4-BE49-F238E27FC236}">
              <a16:creationId xmlns:a16="http://schemas.microsoft.com/office/drawing/2014/main" id="{BA2428AB-D8FF-3BB9-D80C-2435EB424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24550" y="4600575"/>
          <a:ext cx="2829320" cy="78115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9</xdr:row>
      <xdr:rowOff>57150</xdr:rowOff>
    </xdr:from>
    <xdr:to>
      <xdr:col>9</xdr:col>
      <xdr:colOff>457391</xdr:colOff>
      <xdr:row>10</xdr:row>
      <xdr:rowOff>133387</xdr:rowOff>
    </xdr:to>
    <xdr:pic>
      <xdr:nvPicPr>
        <xdr:cNvPr id="9" name="Kép 8">
          <a:extLst>
            <a:ext uri="{FF2B5EF4-FFF2-40B4-BE49-F238E27FC236}">
              <a16:creationId xmlns:a16="http://schemas.microsoft.com/office/drawing/2014/main" id="{B348482E-4F60-9CB6-8AA2-A478A842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39250" y="2114550"/>
          <a:ext cx="1371791" cy="266737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11</xdr:row>
      <xdr:rowOff>9525</xdr:rowOff>
    </xdr:from>
    <xdr:to>
      <xdr:col>9</xdr:col>
      <xdr:colOff>524090</xdr:colOff>
      <xdr:row>12</xdr:row>
      <xdr:rowOff>57183</xdr:rowOff>
    </xdr:to>
    <xdr:pic>
      <xdr:nvPicPr>
        <xdr:cNvPr id="10" name="Kép 9">
          <a:extLst>
            <a:ext uri="{FF2B5EF4-FFF2-40B4-BE49-F238E27FC236}">
              <a16:creationId xmlns:a16="http://schemas.microsoft.com/office/drawing/2014/main" id="{3DB0B912-30F4-85AE-CB58-9E7640948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34475" y="2447925"/>
          <a:ext cx="1543265" cy="238158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12</xdr:row>
      <xdr:rowOff>123825</xdr:rowOff>
    </xdr:from>
    <xdr:to>
      <xdr:col>10</xdr:col>
      <xdr:colOff>9743</xdr:colOff>
      <xdr:row>13</xdr:row>
      <xdr:rowOff>171483</xdr:rowOff>
    </xdr:to>
    <xdr:pic>
      <xdr:nvPicPr>
        <xdr:cNvPr id="12" name="Kép 11">
          <a:extLst>
            <a:ext uri="{FF2B5EF4-FFF2-40B4-BE49-F238E27FC236}">
              <a16:creationId xmlns:a16="http://schemas.microsoft.com/office/drawing/2014/main" id="{5BE10F0F-15F4-8405-F764-208F3A066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10675" y="2752725"/>
          <a:ext cx="1562318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28575</xdr:rowOff>
    </xdr:from>
    <xdr:to>
      <xdr:col>6</xdr:col>
      <xdr:colOff>20157</xdr:colOff>
      <xdr:row>21</xdr:row>
      <xdr:rowOff>85760</xdr:rowOff>
    </xdr:to>
    <xdr:pic>
      <xdr:nvPicPr>
        <xdr:cNvPr id="14" name="Kép 13">
          <a:extLst>
            <a:ext uri="{FF2B5EF4-FFF2-40B4-BE49-F238E27FC236}">
              <a16:creationId xmlns:a16="http://schemas.microsoft.com/office/drawing/2014/main" id="{AB2DA7B3-57A2-D72D-3E85-A260EC5F7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181475"/>
          <a:ext cx="7935432" cy="247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6</xdr:col>
      <xdr:colOff>134473</xdr:colOff>
      <xdr:row>30</xdr:row>
      <xdr:rowOff>85790</xdr:rowOff>
    </xdr:to>
    <xdr:pic>
      <xdr:nvPicPr>
        <xdr:cNvPr id="16" name="Kép 15">
          <a:extLst>
            <a:ext uri="{FF2B5EF4-FFF2-40B4-BE49-F238E27FC236}">
              <a16:creationId xmlns:a16="http://schemas.microsoft.com/office/drawing/2014/main" id="{B9C5007B-CEA3-E78E-8628-B96A82763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676900"/>
          <a:ext cx="8049748" cy="46679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33</xdr:row>
      <xdr:rowOff>38100</xdr:rowOff>
    </xdr:from>
    <xdr:to>
      <xdr:col>4</xdr:col>
      <xdr:colOff>705053</xdr:colOff>
      <xdr:row>35</xdr:row>
      <xdr:rowOff>57232</xdr:rowOff>
    </xdr:to>
    <xdr:pic>
      <xdr:nvPicPr>
        <xdr:cNvPr id="18" name="Kép 17">
          <a:extLst>
            <a:ext uri="{FF2B5EF4-FFF2-40B4-BE49-F238E27FC236}">
              <a16:creationId xmlns:a16="http://schemas.microsoft.com/office/drawing/2014/main" id="{06738438-1731-0BB0-1106-1046F76D2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24450" y="6667500"/>
          <a:ext cx="1457528" cy="59063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38</xdr:row>
      <xdr:rowOff>76200</xdr:rowOff>
    </xdr:from>
    <xdr:to>
      <xdr:col>6</xdr:col>
      <xdr:colOff>495761</xdr:colOff>
      <xdr:row>41</xdr:row>
      <xdr:rowOff>76280</xdr:rowOff>
    </xdr:to>
    <xdr:pic>
      <xdr:nvPicPr>
        <xdr:cNvPr id="19" name="Kép 18">
          <a:extLst>
            <a:ext uri="{FF2B5EF4-FFF2-40B4-BE49-F238E27FC236}">
              <a16:creationId xmlns:a16="http://schemas.microsoft.com/office/drawing/2014/main" id="{E88016DC-B81A-C103-8451-A9A30AEE1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05400" y="7658100"/>
          <a:ext cx="3305636" cy="571580"/>
        </a:xfrm>
        <a:prstGeom prst="rect">
          <a:avLst/>
        </a:prstGeom>
      </xdr:spPr>
    </xdr:pic>
    <xdr:clientData/>
  </xdr:twoCellAnchor>
  <xdr:twoCellAnchor editAs="oneCell">
    <xdr:from>
      <xdr:col>0</xdr:col>
      <xdr:colOff>2943225</xdr:colOff>
      <xdr:row>49</xdr:row>
      <xdr:rowOff>0</xdr:rowOff>
    </xdr:from>
    <xdr:to>
      <xdr:col>2</xdr:col>
      <xdr:colOff>186</xdr:colOff>
      <xdr:row>50</xdr:row>
      <xdr:rowOff>57185</xdr:rowOff>
    </xdr:to>
    <xdr:pic>
      <xdr:nvPicPr>
        <xdr:cNvPr id="20" name="Kép 19">
          <a:extLst>
            <a:ext uri="{FF2B5EF4-FFF2-40B4-BE49-F238E27FC236}">
              <a16:creationId xmlns:a16="http://schemas.microsoft.com/office/drawing/2014/main" id="{482C5235-256D-7ADA-BF6D-5FE83DA76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943225" y="9867900"/>
          <a:ext cx="1333686" cy="24768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49</xdr:row>
      <xdr:rowOff>9525</xdr:rowOff>
    </xdr:from>
    <xdr:to>
      <xdr:col>3</xdr:col>
      <xdr:colOff>409741</xdr:colOff>
      <xdr:row>50</xdr:row>
      <xdr:rowOff>57183</xdr:rowOff>
    </xdr:to>
    <xdr:pic>
      <xdr:nvPicPr>
        <xdr:cNvPr id="21" name="Kép 20">
          <a:extLst>
            <a:ext uri="{FF2B5EF4-FFF2-40B4-BE49-F238E27FC236}">
              <a16:creationId xmlns:a16="http://schemas.microsoft.com/office/drawing/2014/main" id="{20163E28-F435-DA56-A1F9-98968678F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95775" y="9877425"/>
          <a:ext cx="1190791" cy="23815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171450</xdr:rowOff>
    </xdr:from>
    <xdr:to>
      <xdr:col>7</xdr:col>
      <xdr:colOff>267276</xdr:colOff>
      <xdr:row>47</xdr:row>
      <xdr:rowOff>95346</xdr:rowOff>
    </xdr:to>
    <xdr:pic>
      <xdr:nvPicPr>
        <xdr:cNvPr id="22" name="Kép 21">
          <a:extLst>
            <a:ext uri="{FF2B5EF4-FFF2-40B4-BE49-F238E27FC236}">
              <a16:creationId xmlns:a16="http://schemas.microsoft.com/office/drawing/2014/main" id="{6260C41F-74CE-7E8E-10ED-D4AC1A709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76825" y="8896350"/>
          <a:ext cx="4124901" cy="68589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50</xdr:row>
      <xdr:rowOff>171450</xdr:rowOff>
    </xdr:from>
    <xdr:to>
      <xdr:col>4</xdr:col>
      <xdr:colOff>581921</xdr:colOff>
      <xdr:row>56</xdr:row>
      <xdr:rowOff>104925</xdr:rowOff>
    </xdr:to>
    <xdr:pic>
      <xdr:nvPicPr>
        <xdr:cNvPr id="23" name="Kép 22">
          <a:extLst>
            <a:ext uri="{FF2B5EF4-FFF2-40B4-BE49-F238E27FC236}">
              <a16:creationId xmlns:a16="http://schemas.microsoft.com/office/drawing/2014/main" id="{F9671BCF-94F7-868F-BE27-32A3C1F07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100" y="10229850"/>
          <a:ext cx="6420746" cy="10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4B63-FB49-4A35-ACB6-E00DB243E950}">
  <dimension ref="A1:H66"/>
  <sheetViews>
    <sheetView tabSelected="1" topLeftCell="A40" workbookViewId="0">
      <selection activeCell="A49" sqref="A49"/>
    </sheetView>
  </sheetViews>
  <sheetFormatPr defaultRowHeight="15" x14ac:dyDescent="0.25"/>
  <cols>
    <col min="1" max="1" width="47.5703125" bestFit="1" customWidth="1"/>
    <col min="2" max="2" width="16.5703125" bestFit="1" customWidth="1"/>
    <col min="3" max="4" width="12" bestFit="1" customWidth="1"/>
    <col min="5" max="7" width="15.28515625" bestFit="1" customWidth="1"/>
  </cols>
  <sheetData>
    <row r="1" spans="1:8" ht="24" x14ac:dyDescent="0.4">
      <c r="A1" s="2" t="s">
        <v>18</v>
      </c>
    </row>
    <row r="2" spans="1:8" ht="24" x14ac:dyDescent="0.4">
      <c r="A2" s="2" t="s">
        <v>19</v>
      </c>
    </row>
    <row r="3" spans="1:8" ht="24" x14ac:dyDescent="0.4">
      <c r="A3" s="2" t="s">
        <v>17</v>
      </c>
    </row>
    <row r="4" spans="1:8" x14ac:dyDescent="0.25">
      <c r="A4" s="1" t="s">
        <v>0</v>
      </c>
      <c r="B4" s="1" t="s">
        <v>1</v>
      </c>
      <c r="C4" s="1" t="s">
        <v>2</v>
      </c>
      <c r="D4" s="1" t="s">
        <v>3</v>
      </c>
      <c r="F4" s="1" t="s">
        <v>4</v>
      </c>
      <c r="H4" s="1" t="s">
        <v>13</v>
      </c>
    </row>
    <row r="5" spans="1:8" x14ac:dyDescent="0.25">
      <c r="A5" s="1" t="s">
        <v>5</v>
      </c>
      <c r="B5">
        <v>458.9</v>
      </c>
      <c r="C5">
        <v>168.3</v>
      </c>
      <c r="D5">
        <v>50.1</v>
      </c>
      <c r="F5">
        <v>22</v>
      </c>
      <c r="H5">
        <f>SUM(B5,C5,D5,F5)</f>
        <v>699.30000000000007</v>
      </c>
    </row>
    <row r="6" spans="1:8" x14ac:dyDescent="0.25">
      <c r="A6" s="1" t="s">
        <v>6</v>
      </c>
      <c r="B6">
        <v>428.3</v>
      </c>
      <c r="C6">
        <v>157.30000000000001</v>
      </c>
      <c r="D6">
        <v>46.6</v>
      </c>
    </row>
    <row r="7" spans="1:8" x14ac:dyDescent="0.25">
      <c r="A7" s="1" t="s">
        <v>7</v>
      </c>
      <c r="B7">
        <v>2.83</v>
      </c>
      <c r="C7">
        <v>3.14</v>
      </c>
      <c r="D7">
        <v>3.19</v>
      </c>
    </row>
    <row r="8" spans="1:8" x14ac:dyDescent="0.25">
      <c r="A8" s="1" t="s">
        <v>15</v>
      </c>
      <c r="B8">
        <f>1000*B7</f>
        <v>2830</v>
      </c>
      <c r="C8">
        <f t="shared" ref="C8:D8" si="0">1000*C7</f>
        <v>3140</v>
      </c>
      <c r="D8">
        <f t="shared" si="0"/>
        <v>3190</v>
      </c>
    </row>
    <row r="9" spans="1:8" x14ac:dyDescent="0.25">
      <c r="A9" s="1" t="s">
        <v>12</v>
      </c>
      <c r="B9">
        <f>B5-B6</f>
        <v>30.599999999999966</v>
      </c>
      <c r="C9">
        <f t="shared" ref="C9" si="1">C5-C6</f>
        <v>11</v>
      </c>
      <c r="D9">
        <f>D5-D6</f>
        <v>3.5</v>
      </c>
    </row>
    <row r="13" spans="1:8" x14ac:dyDescent="0.25">
      <c r="B13" s="1" t="s">
        <v>1</v>
      </c>
      <c r="C13" s="1" t="s">
        <v>2</v>
      </c>
      <c r="D13" s="1" t="s">
        <v>3</v>
      </c>
    </row>
    <row r="14" spans="1:8" x14ac:dyDescent="0.25">
      <c r="A14" s="1" t="s">
        <v>14</v>
      </c>
      <c r="B14">
        <f>H5/(C5+D5+F5+B9)</f>
        <v>2.5804428044280447</v>
      </c>
      <c r="C14">
        <f>(C5+D5+F5)/(D6+F5+C9)</f>
        <v>3.0201005025125629</v>
      </c>
      <c r="D14">
        <f>(D5+F5)/(F5+D9)</f>
        <v>2.8274509803921566</v>
      </c>
    </row>
    <row r="15" spans="1:8" x14ac:dyDescent="0.25">
      <c r="A15" s="1" t="s">
        <v>16</v>
      </c>
      <c r="B15">
        <f>B8*LN(B14)</f>
        <v>2682.7296691392407</v>
      </c>
      <c r="C15">
        <f>C8*LN(C14)</f>
        <v>3470.6109448056459</v>
      </c>
      <c r="D15">
        <f>D8*LN(D14)</f>
        <v>3315.6081388836078</v>
      </c>
    </row>
    <row r="18" spans="1:4" x14ac:dyDescent="0.25">
      <c r="B18" s="1" t="s">
        <v>1</v>
      </c>
      <c r="C18" s="1" t="s">
        <v>2</v>
      </c>
      <c r="D18" s="1" t="s">
        <v>3</v>
      </c>
    </row>
    <row r="19" spans="1:4" x14ac:dyDescent="0.25">
      <c r="A19" s="1" t="s">
        <v>25</v>
      </c>
      <c r="B19">
        <f>(B9+B6)/B9</f>
        <v>14.996732026143807</v>
      </c>
      <c r="C19">
        <f t="shared" ref="C19:D19" si="2">(C9+C6)/C9</f>
        <v>15.3</v>
      </c>
      <c r="D19">
        <f t="shared" si="2"/>
        <v>14.314285714285715</v>
      </c>
    </row>
    <row r="23" spans="1:4" x14ac:dyDescent="0.25">
      <c r="A23" s="1" t="s">
        <v>20</v>
      </c>
      <c r="B23">
        <f>SUM(B15:D15)</f>
        <v>9468.9487528284953</v>
      </c>
    </row>
    <row r="24" spans="1:4" x14ac:dyDescent="0.25">
      <c r="A24" s="1" t="s">
        <v>21</v>
      </c>
      <c r="B24">
        <v>465.11</v>
      </c>
    </row>
    <row r="25" spans="1:4" x14ac:dyDescent="0.25">
      <c r="A25" s="1" t="s">
        <v>22</v>
      </c>
      <c r="B25">
        <v>45.95</v>
      </c>
    </row>
    <row r="26" spans="1:4" x14ac:dyDescent="0.25">
      <c r="A26" s="1" t="s">
        <v>23</v>
      </c>
      <c r="B26">
        <f>RADIANS(B25)</f>
        <v>0.80197879129139449</v>
      </c>
    </row>
    <row r="27" spans="1:4" x14ac:dyDescent="0.25">
      <c r="A27" s="1" t="s">
        <v>24</v>
      </c>
      <c r="B27">
        <f>B23+B24*COS(B26)</f>
        <v>9792.3331537177583</v>
      </c>
    </row>
    <row r="32" spans="1:4" x14ac:dyDescent="0.25">
      <c r="A32" s="1" t="s">
        <v>29</v>
      </c>
      <c r="B32">
        <f>398600000000000</f>
        <v>398600000000000</v>
      </c>
    </row>
    <row r="33" spans="1:4" x14ac:dyDescent="0.25">
      <c r="A33" s="1" t="s">
        <v>26</v>
      </c>
      <c r="B33" s="3">
        <v>6371000</v>
      </c>
      <c r="D33" t="s">
        <v>27</v>
      </c>
    </row>
    <row r="34" spans="1:4" ht="30" x14ac:dyDescent="0.25">
      <c r="A34" s="4" t="s">
        <v>30</v>
      </c>
      <c r="B34" s="3">
        <v>6370000</v>
      </c>
    </row>
    <row r="35" spans="1:4" x14ac:dyDescent="0.25">
      <c r="A35" s="1"/>
    </row>
    <row r="36" spans="1:4" x14ac:dyDescent="0.25">
      <c r="A36" s="4" t="s">
        <v>33</v>
      </c>
      <c r="B36" s="3">
        <f>SQRT(B32/B34)</f>
        <v>7910.4088572496685</v>
      </c>
    </row>
    <row r="37" spans="1:4" x14ac:dyDescent="0.25">
      <c r="A37" s="1" t="s">
        <v>32</v>
      </c>
      <c r="B37" s="3">
        <f>(B27*B27)/(B36*B36)</f>
        <v>1.5324083124434467</v>
      </c>
    </row>
    <row r="38" spans="1:4" x14ac:dyDescent="0.25">
      <c r="A38" s="1"/>
      <c r="B38" s="3"/>
      <c r="D38" t="s">
        <v>28</v>
      </c>
    </row>
    <row r="39" spans="1:4" x14ac:dyDescent="0.25">
      <c r="A39" s="1" t="s">
        <v>31</v>
      </c>
      <c r="B39" s="3">
        <f>B34/(2-B37)</f>
        <v>13622996.664647881</v>
      </c>
    </row>
    <row r="40" spans="1:4" x14ac:dyDescent="0.25">
      <c r="A40" s="1" t="s">
        <v>40</v>
      </c>
      <c r="B40" s="3">
        <f>SQRT(B37*(B37-2)*COS(RADIANS(0))^2 + 1)</f>
        <v>0.53240831244344666</v>
      </c>
    </row>
    <row r="41" spans="1:4" x14ac:dyDescent="0.25">
      <c r="A41" s="1" t="s">
        <v>36</v>
      </c>
      <c r="B41" s="3">
        <f>B39*(1+B40)</f>
        <v>20875993.329295762</v>
      </c>
    </row>
    <row r="42" spans="1:4" x14ac:dyDescent="0.25">
      <c r="A42" s="1" t="s">
        <v>35</v>
      </c>
      <c r="B42" s="3">
        <f>B41-B34</f>
        <v>14505993.329295762</v>
      </c>
    </row>
    <row r="43" spans="1:4" x14ac:dyDescent="0.25">
      <c r="A43" s="1" t="s">
        <v>37</v>
      </c>
      <c r="B43" s="3">
        <f>B42/1000</f>
        <v>14505.993329295761</v>
      </c>
      <c r="D43" t="s">
        <v>38</v>
      </c>
    </row>
    <row r="44" spans="1:4" x14ac:dyDescent="0.25">
      <c r="A44" s="1"/>
      <c r="B44" s="3"/>
      <c r="C44" s="1"/>
    </row>
    <row r="45" spans="1:4" x14ac:dyDescent="0.25">
      <c r="B45" s="3"/>
      <c r="C45" s="1"/>
    </row>
    <row r="49" spans="1:3" x14ac:dyDescent="0.25">
      <c r="B49" t="s">
        <v>34</v>
      </c>
      <c r="C49" t="s">
        <v>39</v>
      </c>
    </row>
    <row r="59" spans="1:3" x14ac:dyDescent="0.25">
      <c r="A59" s="1" t="s">
        <v>41</v>
      </c>
      <c r="B59">
        <f>B27</f>
        <v>9792.3331537177583</v>
      </c>
    </row>
    <row r="60" spans="1:3" x14ac:dyDescent="0.25">
      <c r="A60" s="1" t="s">
        <v>43</v>
      </c>
      <c r="B60">
        <v>3.19</v>
      </c>
    </row>
    <row r="61" spans="1:3" x14ac:dyDescent="0.25">
      <c r="A61" s="1" t="s">
        <v>44</v>
      </c>
      <c r="B61">
        <f>B60*1000</f>
        <v>3190</v>
      </c>
    </row>
    <row r="63" spans="1:3" x14ac:dyDescent="0.25">
      <c r="A63" s="1" t="s">
        <v>42</v>
      </c>
      <c r="B63">
        <f>EXP(B59/B61)</f>
        <v>21.535374602108114</v>
      </c>
    </row>
    <row r="64" spans="1:3" x14ac:dyDescent="0.25">
      <c r="A64" s="1" t="s">
        <v>45</v>
      </c>
      <c r="B64">
        <f>B14*C14*D14</f>
        <v>22.034881396345742</v>
      </c>
    </row>
    <row r="66" spans="1:2" x14ac:dyDescent="0.25">
      <c r="A66" s="1" t="s">
        <v>46</v>
      </c>
      <c r="B66">
        <f>B9+C9+D9</f>
        <v>45.099999999999966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Ábrók László Patrik</dc:creator>
  <cp:lastModifiedBy>Ábrók László Patrik</cp:lastModifiedBy>
  <dcterms:created xsi:type="dcterms:W3CDTF">2025-06-09T22:58:31Z</dcterms:created>
  <dcterms:modified xsi:type="dcterms:W3CDTF">2025-06-10T15:00:43Z</dcterms:modified>
</cp:coreProperties>
</file>