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uliah\Sains Data Sem 4\Analisis Multivariat\Tugas\"/>
    </mc:Choice>
  </mc:AlternateContent>
  <xr:revisionPtr revIDLastSave="0" documentId="13_ncr:1_{A937E6C5-3795-4B58-9D38-20847C9C6E2F}" xr6:coauthVersionLast="47" xr6:coauthVersionMax="47" xr10:uidLastSave="{00000000-0000-0000-0000-000000000000}"/>
  <bookViews>
    <workbookView xWindow="2420" yWindow="2420" windowWidth="14400" windowHeight="7270" activeTab="1" xr2:uid="{65A98383-0E83-4412-9DA3-D0C0652FC0D9}"/>
  </bookViews>
  <sheets>
    <sheet name="No1 Hal 19" sheetId="1" r:id="rId1"/>
    <sheet name="No 4 Hal 22" sheetId="2" r:id="rId2"/>
    <sheet name="Soal Hal 56" sheetId="3" r:id="rId3"/>
    <sheet name="Soal Hal 68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9" i="4" l="1"/>
  <c r="P18" i="4"/>
  <c r="P14" i="4"/>
  <c r="G21" i="4"/>
  <c r="H21" i="4"/>
  <c r="F21" i="4"/>
  <c r="I18" i="4"/>
  <c r="K21" i="4" s="1"/>
  <c r="L6" i="4"/>
  <c r="L15" i="4" s="1"/>
  <c r="N21" i="4" s="1"/>
  <c r="G15" i="4"/>
  <c r="G12" i="4" a="1"/>
  <c r="G12" i="4" s="1"/>
  <c r="G9" i="4" a="1"/>
  <c r="G9" i="4" s="1"/>
  <c r="G6" i="4" a="1"/>
  <c r="G6" i="4" s="1"/>
  <c r="L21" i="4" a="1"/>
  <c r="L21" i="4" s="1"/>
  <c r="J20" i="4"/>
  <c r="K20" i="4"/>
  <c r="I20" i="4"/>
  <c r="J19" i="4"/>
  <c r="K19" i="4"/>
  <c r="I19" i="4"/>
  <c r="K18" i="4"/>
  <c r="J18" i="4"/>
  <c r="R5" i="4" a="1"/>
  <c r="R5" i="4" s="1"/>
  <c r="L11" i="4"/>
  <c r="L8" i="4"/>
  <c r="L10" i="4"/>
  <c r="L7" i="4"/>
  <c r="K15" i="4"/>
  <c r="J15" i="4"/>
  <c r="I15" i="4"/>
  <c r="L9" i="4"/>
  <c r="L12" i="4"/>
  <c r="M12" i="4" s="1"/>
  <c r="L13" i="4"/>
  <c r="L14" i="4"/>
  <c r="G38" i="3"/>
  <c r="G37" i="3"/>
  <c r="D39" i="3"/>
  <c r="D38" i="3"/>
  <c r="D37" i="3"/>
  <c r="D35" i="3"/>
  <c r="D34" i="3" a="1"/>
  <c r="D34" i="3" s="1"/>
  <c r="D33" i="3" a="1"/>
  <c r="D33" i="3" s="1"/>
  <c r="H30" i="3"/>
  <c r="H24" i="3"/>
  <c r="H25" i="3"/>
  <c r="H26" i="3"/>
  <c r="H27" i="3"/>
  <c r="H28" i="3"/>
  <c r="H23" i="3"/>
  <c r="E30" i="3"/>
  <c r="F30" i="3"/>
  <c r="G30" i="3"/>
  <c r="D30" i="3"/>
  <c r="D32" i="3" a="1"/>
  <c r="D32" i="3" s="1"/>
  <c r="C38" i="2"/>
  <c r="C36" i="2"/>
  <c r="F35" i="2" a="1"/>
  <c r="F35" i="2" s="1"/>
  <c r="G28" i="3"/>
  <c r="G24" i="3"/>
  <c r="G25" i="3"/>
  <c r="G26" i="3"/>
  <c r="G27" i="3"/>
  <c r="G23" i="3"/>
  <c r="E29" i="3"/>
  <c r="F29" i="3"/>
  <c r="D29" i="3"/>
  <c r="G29" i="3" s="1"/>
  <c r="C34" i="2"/>
  <c r="C37" i="2" s="1"/>
  <c r="F35" i="1" a="1"/>
  <c r="F35" i="1" s="1"/>
  <c r="C34" i="1"/>
  <c r="C37" i="1" s="1"/>
  <c r="G31" i="2"/>
  <c r="D35" i="2" a="1"/>
  <c r="D35" i="2" s="1"/>
  <c r="C35" i="2" a="1"/>
  <c r="C35" i="2" s="1"/>
  <c r="D31" i="2"/>
  <c r="E31" i="2"/>
  <c r="F31" i="2"/>
  <c r="C31" i="2"/>
  <c r="D35" i="1" a="1"/>
  <c r="D35" i="1" s="1"/>
  <c r="C35" i="1" a="1"/>
  <c r="C35" i="1" s="1"/>
  <c r="G31" i="1"/>
  <c r="D31" i="1"/>
  <c r="E31" i="1"/>
  <c r="F31" i="1"/>
  <c r="C31" i="1"/>
  <c r="P5" i="4" l="1"/>
  <c r="M9" i="4"/>
  <c r="S6" i="4"/>
  <c r="S4" i="4"/>
  <c r="M6" i="4"/>
  <c r="M21" i="4" s="1" a="1"/>
  <c r="M21" i="4" s="1"/>
  <c r="C40" i="2"/>
  <c r="C36" i="1"/>
  <c r="C38" i="1" s="1"/>
  <c r="C40" i="1" s="1"/>
  <c r="K22" i="4" l="1"/>
  <c r="P8" i="4" a="1"/>
  <c r="P8" i="4" s="1"/>
  <c r="P7" i="4" a="1"/>
  <c r="P7" i="4" s="1"/>
  <c r="P13" i="4" s="1"/>
  <c r="S5" i="4"/>
  <c r="T5" i="4" s="1"/>
  <c r="R6" i="4" a="1"/>
  <c r="R6" i="4" s="1"/>
  <c r="T6" i="4" s="1"/>
  <c r="P6" i="4" a="1"/>
  <c r="P6" i="4" s="1"/>
  <c r="P12" i="4" s="1"/>
  <c r="P9" i="4" l="1"/>
  <c r="P15" i="4" s="1"/>
  <c r="P17" i="4" l="1"/>
  <c r="P10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<sst xmlns="http://schemas.openxmlformats.org/spreadsheetml/2006/main" count="64" uniqueCount="57">
  <si>
    <t>BCA</t>
  </si>
  <si>
    <t>CITI</t>
  </si>
  <si>
    <t>AMEX</t>
  </si>
  <si>
    <t>ASTRA</t>
  </si>
  <si>
    <t>Jumlah</t>
  </si>
  <si>
    <t>Total</t>
  </si>
  <si>
    <t>1). JKP =</t>
  </si>
  <si>
    <t>2). JKT =</t>
  </si>
  <si>
    <t>3). JKG =</t>
  </si>
  <si>
    <t xml:space="preserve">4). RJKP = </t>
  </si>
  <si>
    <t xml:space="preserve">5). RJKG = </t>
  </si>
  <si>
    <t>Fhitung =</t>
  </si>
  <si>
    <t>Jam ke-</t>
  </si>
  <si>
    <t>Mesin 1</t>
  </si>
  <si>
    <t>Mesin 2</t>
  </si>
  <si>
    <t>Mesin 3</t>
  </si>
  <si>
    <t>Mesin 4</t>
  </si>
  <si>
    <t xml:space="preserve">Jumlah </t>
  </si>
  <si>
    <t xml:space="preserve">Minggu ke </t>
  </si>
  <si>
    <t>Stasiun Kerja I</t>
  </si>
  <si>
    <t>Stasiun Kerja II</t>
  </si>
  <si>
    <t>Stasiun Kerja III</t>
  </si>
  <si>
    <t>Jumlah (Tj)</t>
  </si>
  <si>
    <t>Jumlah (Ti)</t>
  </si>
  <si>
    <t>Tj^2</t>
  </si>
  <si>
    <t>Ti^2</t>
  </si>
  <si>
    <t>1). JKT =</t>
  </si>
  <si>
    <t>2). JKB =</t>
  </si>
  <si>
    <t xml:space="preserve">3). JKK = </t>
  </si>
  <si>
    <t xml:space="preserve">s12 = </t>
  </si>
  <si>
    <t>s22 =</t>
  </si>
  <si>
    <t xml:space="preserve">4). JKE = </t>
  </si>
  <si>
    <t>s23 =</t>
  </si>
  <si>
    <t>F1 =</t>
  </si>
  <si>
    <t>F2 =</t>
  </si>
  <si>
    <t xml:space="preserve">Jagung </t>
  </si>
  <si>
    <t>J1</t>
  </si>
  <si>
    <t>J2</t>
  </si>
  <si>
    <t>J3</t>
  </si>
  <si>
    <t>Pupuk</t>
  </si>
  <si>
    <t>P1</t>
  </si>
  <si>
    <t>P2</t>
  </si>
  <si>
    <t>P3</t>
  </si>
  <si>
    <t xml:space="preserve">1). JKT = </t>
  </si>
  <si>
    <t xml:space="preserve">2). JKB = </t>
  </si>
  <si>
    <t>3). JKK =</t>
  </si>
  <si>
    <t xml:space="preserve">4). JKI = </t>
  </si>
  <si>
    <t>Total (Tj)</t>
  </si>
  <si>
    <t>Total (Ti)</t>
  </si>
  <si>
    <t>5). JKE =</t>
  </si>
  <si>
    <t>S12 =</t>
  </si>
  <si>
    <t>S22 =</t>
  </si>
  <si>
    <t>F1</t>
  </si>
  <si>
    <t>F2</t>
  </si>
  <si>
    <t>F3</t>
  </si>
  <si>
    <t>S32 =</t>
  </si>
  <si>
    <t>S42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</si>
</sst>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419100</xdr:colOff>
      <xdr:row>23</xdr:row>
      <xdr:rowOff>4633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BF761DA-5513-4B87-BD79-073AB20EFB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734300" cy="424008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12</xdr:col>
      <xdr:colOff>313508</xdr:colOff>
      <xdr:row>22</xdr:row>
      <xdr:rowOff>120651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B324623-9AC1-4EA5-B0E0-FC869F25D1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7628708" cy="41719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8</xdr:col>
      <xdr:colOff>499485</xdr:colOff>
      <xdr:row>18</xdr:row>
      <xdr:rowOff>63501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5F3321C-E4C4-40A7-8075-3B32604C1E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6694097" cy="33782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25401</xdr:rowOff>
    </xdr:from>
    <xdr:to>
      <xdr:col>5</xdr:col>
      <xdr:colOff>506061</xdr:colOff>
      <xdr:row>15</xdr:row>
      <xdr:rowOff>165101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D2979CF-88E1-47F8-B1C0-AABF2EB1A6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5401"/>
          <a:ext cx="3554061" cy="2984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93D81-5AD6-4E3E-B1C2-35C6917380E6}">
  <dimension ref="B25:G40"/>
  <sheetViews>
    <sheetView workbookViewId="0">
      <selection activeCell="J40" sqref="J40"/>
    </sheetView>
  </sheetViews>
  <sheetFormatPr defaultRowHeight="14.5" x14ac:dyDescent="0.35"/>
  <sheetData>
    <row r="25" spans="2:7" x14ac:dyDescent="0.35">
      <c r="C25" t="s">
        <v>3</v>
      </c>
      <c r="D25" t="s">
        <v>0</v>
      </c>
      <c r="E25" t="s">
        <v>1</v>
      </c>
      <c r="F25" t="s">
        <v>2</v>
      </c>
      <c r="G25" t="s">
        <v>5</v>
      </c>
    </row>
    <row r="26" spans="2:7" x14ac:dyDescent="0.35">
      <c r="B26">
        <v>1</v>
      </c>
      <c r="C26">
        <v>8</v>
      </c>
      <c r="D26">
        <v>12</v>
      </c>
      <c r="E26">
        <v>19</v>
      </c>
      <c r="F26">
        <v>13</v>
      </c>
    </row>
    <row r="27" spans="2:7" x14ac:dyDescent="0.35">
      <c r="B27">
        <v>2</v>
      </c>
      <c r="C27">
        <v>7</v>
      </c>
      <c r="D27">
        <v>11</v>
      </c>
      <c r="E27">
        <v>20</v>
      </c>
      <c r="F27">
        <v>12</v>
      </c>
    </row>
    <row r="28" spans="2:7" x14ac:dyDescent="0.35">
      <c r="B28">
        <v>3</v>
      </c>
      <c r="C28">
        <v>10</v>
      </c>
      <c r="D28">
        <v>16</v>
      </c>
      <c r="E28">
        <v>15</v>
      </c>
      <c r="F28">
        <v>14</v>
      </c>
    </row>
    <row r="29" spans="2:7" x14ac:dyDescent="0.35">
      <c r="B29">
        <v>4</v>
      </c>
      <c r="C29">
        <v>12</v>
      </c>
      <c r="D29">
        <v>10</v>
      </c>
      <c r="E29">
        <v>18</v>
      </c>
      <c r="F29">
        <v>15</v>
      </c>
    </row>
    <row r="30" spans="2:7" x14ac:dyDescent="0.35">
      <c r="B30">
        <v>5</v>
      </c>
      <c r="C30">
        <v>11</v>
      </c>
      <c r="D30">
        <v>12</v>
      </c>
      <c r="E30">
        <v>19</v>
      </c>
    </row>
    <row r="31" spans="2:7" x14ac:dyDescent="0.35">
      <c r="B31" t="s">
        <v>4</v>
      </c>
      <c r="C31">
        <f>SUM(C26:C30)</f>
        <v>48</v>
      </c>
      <c r="D31">
        <f t="shared" ref="D31:F31" si="0">SUM(D26:D30)</f>
        <v>61</v>
      </c>
      <c r="E31">
        <f t="shared" si="0"/>
        <v>91</v>
      </c>
      <c r="F31">
        <f t="shared" si="0"/>
        <v>54</v>
      </c>
      <c r="G31">
        <f>SUM(C31:F31)</f>
        <v>254</v>
      </c>
    </row>
    <row r="34" spans="2:6" x14ac:dyDescent="0.35">
      <c r="B34" t="s">
        <v>6</v>
      </c>
      <c r="C34">
        <f>(((C31^2)/5) +((D31^2)/5) + ((E31^2)/5) + ((F31^2)/4)) - G31^2/19</f>
        <v>194.62105263157855</v>
      </c>
    </row>
    <row r="35" spans="2:6" x14ac:dyDescent="0.35">
      <c r="B35" t="s">
        <v>7</v>
      </c>
      <c r="C35" cm="1">
        <f t="array" ref="C35">SUM(C26^2, C27^2, C28^2, C29^2,C30^2,D26^2,D27^2,D28^2,D29^2,D30^2,E26:E30^2,F26:F29^2)</f>
        <v>3648</v>
      </c>
      <c r="D35" cm="1">
        <f t="array" ref="D35">SUM(C26:F30^2)</f>
        <v>3648</v>
      </c>
      <c r="F35" cm="1">
        <f t="array" ref="F35">SUM(C26:F30^2) - G31^2/19</f>
        <v>252.42105263157873</v>
      </c>
    </row>
    <row r="36" spans="2:6" x14ac:dyDescent="0.35">
      <c r="B36" t="s">
        <v>8</v>
      </c>
      <c r="C36">
        <f>F35-C34</f>
        <v>57.800000000000182</v>
      </c>
    </row>
    <row r="37" spans="2:6" x14ac:dyDescent="0.35">
      <c r="B37" t="s">
        <v>9</v>
      </c>
      <c r="C37">
        <f xml:space="preserve"> C34/3</f>
        <v>64.873684210526179</v>
      </c>
    </row>
    <row r="38" spans="2:6" x14ac:dyDescent="0.35">
      <c r="B38" t="s">
        <v>10</v>
      </c>
      <c r="C38">
        <f xml:space="preserve"> C36/15</f>
        <v>3.8533333333333455</v>
      </c>
    </row>
    <row r="40" spans="2:6" x14ac:dyDescent="0.35">
      <c r="B40" t="s">
        <v>11</v>
      </c>
      <c r="C40">
        <f>C37/C38</f>
        <v>16.835731196503282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6A26C-293C-4151-B5BB-D037CE24D8D0}">
  <dimension ref="B25:G40"/>
  <sheetViews>
    <sheetView tabSelected="1" topLeftCell="A22" workbookViewId="0">
      <selection activeCell="F35" sqref="F35"/>
    </sheetView>
  </sheetViews>
  <sheetFormatPr defaultRowHeight="14.5" x14ac:dyDescent="0.35"/>
  <sheetData>
    <row r="25" spans="2:7" x14ac:dyDescent="0.35">
      <c r="B25" t="s">
        <v>12</v>
      </c>
      <c r="C25" t="s">
        <v>13</v>
      </c>
      <c r="D25" t="s">
        <v>14</v>
      </c>
      <c r="E25" t="s">
        <v>15</v>
      </c>
      <c r="F25" t="s">
        <v>16</v>
      </c>
      <c r="G25" t="s">
        <v>5</v>
      </c>
    </row>
    <row r="26" spans="2:7" x14ac:dyDescent="0.35">
      <c r="B26">
        <v>1</v>
      </c>
      <c r="C26">
        <v>20</v>
      </c>
      <c r="D26">
        <v>30</v>
      </c>
      <c r="E26">
        <v>60</v>
      </c>
      <c r="F26">
        <v>50</v>
      </c>
    </row>
    <row r="27" spans="2:7" x14ac:dyDescent="0.35">
      <c r="B27">
        <v>2</v>
      </c>
      <c r="C27">
        <v>30</v>
      </c>
      <c r="D27">
        <v>40</v>
      </c>
      <c r="E27">
        <v>80</v>
      </c>
      <c r="F27">
        <v>50</v>
      </c>
    </row>
    <row r="28" spans="2:7" x14ac:dyDescent="0.35">
      <c r="B28">
        <v>3</v>
      </c>
      <c r="C28">
        <v>10</v>
      </c>
      <c r="D28">
        <v>30</v>
      </c>
      <c r="E28">
        <v>70</v>
      </c>
      <c r="F28">
        <v>50</v>
      </c>
    </row>
    <row r="29" spans="2:7" x14ac:dyDescent="0.35">
      <c r="B29">
        <v>4</v>
      </c>
      <c r="C29">
        <v>30</v>
      </c>
      <c r="D29">
        <v>50</v>
      </c>
      <c r="E29">
        <v>40</v>
      </c>
      <c r="F29">
        <v>30</v>
      </c>
    </row>
    <row r="30" spans="2:7" x14ac:dyDescent="0.35">
      <c r="B30">
        <v>5</v>
      </c>
      <c r="C30">
        <v>10</v>
      </c>
      <c r="D30">
        <v>0</v>
      </c>
      <c r="E30">
        <v>100</v>
      </c>
      <c r="F30">
        <v>20</v>
      </c>
    </row>
    <row r="31" spans="2:7" x14ac:dyDescent="0.35">
      <c r="B31" t="s">
        <v>17</v>
      </c>
      <c r="C31">
        <f>SUM(C26:C30)</f>
        <v>100</v>
      </c>
      <c r="D31">
        <f t="shared" ref="D31:F31" si="0">SUM(D26:D30)</f>
        <v>150</v>
      </c>
      <c r="E31">
        <f t="shared" si="0"/>
        <v>350</v>
      </c>
      <c r="F31">
        <f t="shared" si="0"/>
        <v>200</v>
      </c>
      <c r="G31">
        <f>SUM(C31:F31)</f>
        <v>800</v>
      </c>
    </row>
    <row r="34" spans="2:6" x14ac:dyDescent="0.35">
      <c r="B34" t="s">
        <v>6</v>
      </c>
      <c r="C34">
        <f>(((C31^2)/5) +((D31^2)/5) + ((E31^2)/5) + ((F31^2)/5)) - G31^2/20</f>
        <v>7000</v>
      </c>
    </row>
    <row r="35" spans="2:6" x14ac:dyDescent="0.35">
      <c r="B35" t="s">
        <v>7</v>
      </c>
      <c r="C35" cm="1">
        <f t="array" ref="C35">SUM(C26^2, C27^2, C28^2, C29^2,C30^2,D26^2,D27^2,D28^2,D29^2,D30^2,E26:E30^2,F26:F29^2)</f>
        <v>43200</v>
      </c>
      <c r="D35" cm="1">
        <f t="array" ref="D35">SUM(C26:F30^2)</f>
        <v>43600</v>
      </c>
      <c r="F35" cm="1">
        <f t="array" ref="F35">SUM(C26:F30^2) - G31^2/20</f>
        <v>11600</v>
      </c>
    </row>
    <row r="36" spans="2:6" x14ac:dyDescent="0.35">
      <c r="B36" t="s">
        <v>8</v>
      </c>
      <c r="C36">
        <f>F35-C34</f>
        <v>4600</v>
      </c>
    </row>
    <row r="37" spans="2:6" x14ac:dyDescent="0.35">
      <c r="B37" t="s">
        <v>9</v>
      </c>
      <c r="C37">
        <f xml:space="preserve"> C34/3</f>
        <v>2333.3333333333335</v>
      </c>
    </row>
    <row r="38" spans="2:6" x14ac:dyDescent="0.35">
      <c r="B38" t="s">
        <v>10</v>
      </c>
      <c r="C38">
        <f xml:space="preserve"> C36/16</f>
        <v>287.5</v>
      </c>
    </row>
    <row r="40" spans="2:6" x14ac:dyDescent="0.35">
      <c r="B40" t="s">
        <v>11</v>
      </c>
      <c r="C40">
        <f>C37/C38</f>
        <v>8.1159420289855078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3756E-F34A-4115-AB0B-A6C025C5BE08}">
  <dimension ref="C22:H39"/>
  <sheetViews>
    <sheetView topLeftCell="A17" zoomScale="160" zoomScaleNormal="160" workbookViewId="0">
      <selection activeCell="G36" sqref="G36"/>
    </sheetView>
  </sheetViews>
  <sheetFormatPr defaultRowHeight="14.5" x14ac:dyDescent="0.35"/>
  <cols>
    <col min="3" max="3" width="9.81640625" bestFit="1" customWidth="1"/>
    <col min="4" max="4" width="12.7265625" bestFit="1" customWidth="1"/>
    <col min="5" max="5" width="13.36328125" bestFit="1" customWidth="1"/>
    <col min="6" max="6" width="14.08984375" bestFit="1" customWidth="1"/>
    <col min="7" max="7" width="12.7265625" bestFit="1" customWidth="1"/>
  </cols>
  <sheetData>
    <row r="22" spans="3:8" x14ac:dyDescent="0.35">
      <c r="C22" t="s">
        <v>18</v>
      </c>
      <c r="D22" t="s">
        <v>19</v>
      </c>
      <c r="E22" t="s">
        <v>20</v>
      </c>
      <c r="F22" t="s">
        <v>21</v>
      </c>
      <c r="G22" t="s">
        <v>23</v>
      </c>
      <c r="H22" t="s">
        <v>25</v>
      </c>
    </row>
    <row r="23" spans="3:8" x14ac:dyDescent="0.35">
      <c r="C23">
        <v>1</v>
      </c>
      <c r="D23">
        <v>76</v>
      </c>
      <c r="E23">
        <v>72</v>
      </c>
      <c r="F23">
        <v>71</v>
      </c>
      <c r="G23">
        <f>SUM(D23:F23)</f>
        <v>219</v>
      </c>
      <c r="H23">
        <f>G23^2</f>
        <v>47961</v>
      </c>
    </row>
    <row r="24" spans="3:8" x14ac:dyDescent="0.35">
      <c r="C24">
        <v>2</v>
      </c>
      <c r="D24">
        <v>63</v>
      </c>
      <c r="E24">
        <v>63</v>
      </c>
      <c r="F24">
        <v>54</v>
      </c>
      <c r="G24">
        <f t="shared" ref="G24:G29" si="0">SUM(D24:F24)</f>
        <v>180</v>
      </c>
      <c r="H24">
        <f t="shared" ref="H24:H28" si="1">G24^2</f>
        <v>32400</v>
      </c>
    </row>
    <row r="25" spans="3:8" x14ac:dyDescent="0.35">
      <c r="C25">
        <v>3</v>
      </c>
      <c r="D25">
        <v>66</v>
      </c>
      <c r="E25">
        <v>65</v>
      </c>
      <c r="F25">
        <v>62</v>
      </c>
      <c r="G25">
        <f t="shared" si="0"/>
        <v>193</v>
      </c>
      <c r="H25">
        <f t="shared" si="1"/>
        <v>37249</v>
      </c>
    </row>
    <row r="26" spans="3:8" x14ac:dyDescent="0.35">
      <c r="C26">
        <v>4</v>
      </c>
      <c r="D26">
        <v>83</v>
      </c>
      <c r="E26">
        <v>78</v>
      </c>
      <c r="F26">
        <v>76</v>
      </c>
      <c r="G26">
        <f t="shared" si="0"/>
        <v>237</v>
      </c>
      <c r="H26">
        <f t="shared" si="1"/>
        <v>56169</v>
      </c>
    </row>
    <row r="27" spans="3:8" x14ac:dyDescent="0.35">
      <c r="C27">
        <v>5</v>
      </c>
      <c r="D27">
        <v>74</v>
      </c>
      <c r="E27">
        <v>69</v>
      </c>
      <c r="F27">
        <v>65</v>
      </c>
      <c r="G27">
        <f t="shared" si="0"/>
        <v>208</v>
      </c>
      <c r="H27">
        <f t="shared" si="1"/>
        <v>43264</v>
      </c>
    </row>
    <row r="28" spans="3:8" x14ac:dyDescent="0.35">
      <c r="C28">
        <v>6</v>
      </c>
      <c r="D28">
        <v>53</v>
      </c>
      <c r="E28">
        <v>49</v>
      </c>
      <c r="F28">
        <v>50</v>
      </c>
      <c r="G28">
        <f>SUM(D28:F28)</f>
        <v>152</v>
      </c>
      <c r="H28">
        <f t="shared" si="1"/>
        <v>23104</v>
      </c>
    </row>
    <row r="29" spans="3:8" x14ac:dyDescent="0.35">
      <c r="C29" t="s">
        <v>22</v>
      </c>
      <c r="D29">
        <f>SUM(D23:D28)</f>
        <v>415</v>
      </c>
      <c r="E29">
        <f t="shared" ref="E29:F29" si="2">SUM(E23:E28)</f>
        <v>396</v>
      </c>
      <c r="F29">
        <f t="shared" si="2"/>
        <v>378</v>
      </c>
      <c r="G29">
        <f t="shared" si="0"/>
        <v>1189</v>
      </c>
    </row>
    <row r="30" spans="3:8" x14ac:dyDescent="0.35">
      <c r="C30" t="s">
        <v>24</v>
      </c>
      <c r="D30">
        <f>D29^2</f>
        <v>172225</v>
      </c>
      <c r="E30">
        <f t="shared" ref="E30:G30" si="3">E29^2</f>
        <v>156816</v>
      </c>
      <c r="F30">
        <f t="shared" si="3"/>
        <v>142884</v>
      </c>
      <c r="G30">
        <f t="shared" si="3"/>
        <v>1413721</v>
      </c>
      <c r="H30">
        <f>SUM(H23:H28)</f>
        <v>240147</v>
      </c>
    </row>
    <row r="32" spans="3:8" x14ac:dyDescent="0.35">
      <c r="C32" t="s">
        <v>26</v>
      </c>
      <c r="D32" cm="1">
        <f t="array" ref="D32">SUM(D23:F28^2) -G29^2/18</f>
        <v>1660.944444444438</v>
      </c>
    </row>
    <row r="33" spans="3:7" x14ac:dyDescent="0.35">
      <c r="C33" t="s">
        <v>27</v>
      </c>
      <c r="D33" cm="1">
        <f t="array" ref="D33">SUM(G23:G28^2)/3 - G29^2/18</f>
        <v>1508.944444444438</v>
      </c>
    </row>
    <row r="34" spans="3:7" x14ac:dyDescent="0.35">
      <c r="C34" t="s">
        <v>28</v>
      </c>
      <c r="D34" cm="1">
        <f t="array" ref="D34">SUM(D29:F29^2)/6 - G29^2/18</f>
        <v>114.11111111110949</v>
      </c>
    </row>
    <row r="35" spans="3:7" x14ac:dyDescent="0.35">
      <c r="C35" t="s">
        <v>31</v>
      </c>
      <c r="D35">
        <f>D32-(D33+D34)</f>
        <v>37.888888888890506</v>
      </c>
    </row>
    <row r="37" spans="3:7" x14ac:dyDescent="0.35">
      <c r="C37" t="s">
        <v>29</v>
      </c>
      <c r="D37">
        <f>D33/5</f>
        <v>301.78888888888758</v>
      </c>
      <c r="F37" t="s">
        <v>33</v>
      </c>
      <c r="G37">
        <f>D37/D39</f>
        <v>79.651026392958144</v>
      </c>
    </row>
    <row r="38" spans="3:7" x14ac:dyDescent="0.35">
      <c r="C38" t="s">
        <v>30</v>
      </c>
      <c r="D38">
        <f>D34/2</f>
        <v>57.055555555554747</v>
      </c>
      <c r="F38" t="s">
        <v>34</v>
      </c>
      <c r="G38">
        <f>D38/D39</f>
        <v>15.058651026392107</v>
      </c>
    </row>
    <row r="39" spans="3:7" x14ac:dyDescent="0.35">
      <c r="C39" t="s">
        <v>32</v>
      </c>
      <c r="D39">
        <f>D35/10</f>
        <v>3.7888888888890504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9CE0A-34FB-4BF3-8119-0C6414A70A34}">
  <dimension ref="F3:T22"/>
  <sheetViews>
    <sheetView topLeftCell="J1" workbookViewId="0">
      <selection activeCell="Q19" sqref="Q19"/>
    </sheetView>
  </sheetViews>
  <sheetFormatPr defaultRowHeight="14.5" x14ac:dyDescent="0.35"/>
  <cols>
    <col min="16" max="16" width="11.81640625" bestFit="1" customWidth="1"/>
  </cols>
  <sheetData>
    <row r="3" spans="7:20" ht="15" thickBot="1" x14ac:dyDescent="0.4"/>
    <row r="4" spans="7:20" ht="15" thickBot="1" x14ac:dyDescent="0.4">
      <c r="H4" s="22" t="s">
        <v>35</v>
      </c>
      <c r="I4" s="21" t="s">
        <v>39</v>
      </c>
      <c r="J4" s="21"/>
      <c r="K4" s="21"/>
      <c r="L4" s="25" t="s">
        <v>48</v>
      </c>
      <c r="M4" s="26"/>
      <c r="S4">
        <f>L15^2</f>
        <v>1136356</v>
      </c>
    </row>
    <row r="5" spans="7:20" ht="15" thickBot="1" x14ac:dyDescent="0.4">
      <c r="H5" s="24"/>
      <c r="I5" s="7" t="s">
        <v>40</v>
      </c>
      <c r="J5" s="8" t="s">
        <v>41</v>
      </c>
      <c r="K5" s="9" t="s">
        <v>42</v>
      </c>
      <c r="L5" s="27"/>
      <c r="M5" s="28"/>
      <c r="O5" s="18" t="s">
        <v>43</v>
      </c>
      <c r="P5">
        <f>G15 -((L15^2)/27)</f>
        <v>190.74074074073724</v>
      </c>
      <c r="R5" cm="1">
        <f t="array" ref="R5">SUM(I6:K14^2)</f>
        <v>42278</v>
      </c>
      <c r="S5">
        <f>L15^2/27</f>
        <v>42087.259259259263</v>
      </c>
      <c r="T5">
        <f>R5-S5</f>
        <v>190.74074074073724</v>
      </c>
    </row>
    <row r="6" spans="7:20" ht="15" thickBot="1" x14ac:dyDescent="0.4">
      <c r="G6" cm="1">
        <f t="array" ref="G6">SUM(I6:K8^2)</f>
        <v>13755</v>
      </c>
      <c r="H6" s="22" t="s">
        <v>36</v>
      </c>
      <c r="I6" s="5">
        <v>39</v>
      </c>
      <c r="J6" s="6">
        <v>35</v>
      </c>
      <c r="K6" s="10">
        <v>40</v>
      </c>
      <c r="L6" s="16">
        <f>SUM(I6:K6)</f>
        <v>114</v>
      </c>
      <c r="M6" s="29">
        <f>SUM(L6:L8)</f>
        <v>351</v>
      </c>
      <c r="O6" t="s">
        <v>44</v>
      </c>
      <c r="P6" cm="1">
        <f t="array" ref="P6">SUM(M6:M14^2)/9 - L15^2/27</f>
        <v>9.8518518518467317</v>
      </c>
      <c r="R6" cm="1">
        <f t="array" ref="R6">SUM(M6:M14^2)/9</f>
        <v>42097.111111111109</v>
      </c>
      <c r="S6">
        <f>L15^2/27</f>
        <v>42087.259259259263</v>
      </c>
      <c r="T6">
        <f>R6-S6</f>
        <v>9.8518518518467317</v>
      </c>
    </row>
    <row r="7" spans="7:20" ht="15" thickBot="1" x14ac:dyDescent="0.4">
      <c r="H7" s="23"/>
      <c r="I7" s="3">
        <v>37</v>
      </c>
      <c r="J7" s="1">
        <v>39</v>
      </c>
      <c r="K7" s="11">
        <v>41</v>
      </c>
      <c r="L7" s="17">
        <f>SUM(I7:K7)</f>
        <v>117</v>
      </c>
      <c r="M7" s="30"/>
      <c r="O7" t="s">
        <v>45</v>
      </c>
      <c r="P7" cm="1">
        <f t="array" ref="P7">SUM(I15:K15^2)/9 -L15^2/27</f>
        <v>82.074074074072996</v>
      </c>
    </row>
    <row r="8" spans="7:20" ht="15" thickBot="1" x14ac:dyDescent="0.4">
      <c r="H8" s="24"/>
      <c r="I8" s="3">
        <v>35</v>
      </c>
      <c r="J8" s="1">
        <v>43</v>
      </c>
      <c r="K8" s="11">
        <v>42</v>
      </c>
      <c r="L8" s="17">
        <f>SUM(I8:K8)</f>
        <v>120</v>
      </c>
      <c r="M8" s="31"/>
      <c r="O8" t="s">
        <v>46</v>
      </c>
      <c r="P8" cm="1">
        <f t="array" ref="P8">SUM(I18:K20)/3 - SUM(I15:K15^2)/9 - SUM(M6:M14^2)/9 + L15^2/27</f>
        <v>17.481481481481751</v>
      </c>
    </row>
    <row r="9" spans="7:20" ht="15" thickBot="1" x14ac:dyDescent="0.4">
      <c r="G9" cm="1">
        <f t="array" ref="G9">SUM(I9:K11^2)</f>
        <v>13836</v>
      </c>
      <c r="H9" s="22" t="s">
        <v>37</v>
      </c>
      <c r="I9" s="3">
        <v>37</v>
      </c>
      <c r="J9" s="1">
        <v>38</v>
      </c>
      <c r="K9" s="11">
        <v>41</v>
      </c>
      <c r="L9" s="17">
        <f t="shared" ref="L9:L14" si="0">SUM(I9:K9)</f>
        <v>116</v>
      </c>
      <c r="M9" s="29">
        <f t="shared" ref="M9" si="1">SUM(L9:L11)</f>
        <v>352</v>
      </c>
      <c r="O9" t="s">
        <v>49</v>
      </c>
      <c r="P9">
        <f>P5-P6-P7-P8</f>
        <v>81.333333333335759</v>
      </c>
    </row>
    <row r="10" spans="7:20" ht="15" thickBot="1" x14ac:dyDescent="0.4">
      <c r="H10" s="23"/>
      <c r="I10" s="3">
        <v>38</v>
      </c>
      <c r="J10" s="1">
        <v>38</v>
      </c>
      <c r="K10" s="11">
        <v>45</v>
      </c>
      <c r="L10" s="17">
        <f>SUM(I10:K10)</f>
        <v>121</v>
      </c>
      <c r="M10" s="30"/>
      <c r="P10">
        <f>SUM(P6:P9)</f>
        <v>190.74074074073724</v>
      </c>
    </row>
    <row r="11" spans="7:20" ht="15" thickBot="1" x14ac:dyDescent="0.4">
      <c r="H11" s="24"/>
      <c r="I11" s="3">
        <v>37</v>
      </c>
      <c r="J11" s="1">
        <v>36</v>
      </c>
      <c r="K11" s="11">
        <v>42</v>
      </c>
      <c r="L11" s="17">
        <f>SUM(I11:K11)</f>
        <v>115</v>
      </c>
      <c r="M11" s="31"/>
    </row>
    <row r="12" spans="7:20" ht="15" thickBot="1" x14ac:dyDescent="0.4">
      <c r="G12" cm="1">
        <f t="array" ref="G12">SUM(I12:K14^2)</f>
        <v>14687</v>
      </c>
      <c r="H12" s="22" t="s">
        <v>38</v>
      </c>
      <c r="I12" s="3">
        <v>40</v>
      </c>
      <c r="J12" s="1">
        <v>40</v>
      </c>
      <c r="K12" s="11">
        <v>41</v>
      </c>
      <c r="L12" s="17">
        <f t="shared" si="0"/>
        <v>121</v>
      </c>
      <c r="M12" s="29">
        <f t="shared" ref="M12" si="2">SUM(L12:L14)</f>
        <v>363</v>
      </c>
      <c r="O12" t="s">
        <v>50</v>
      </c>
      <c r="P12">
        <f>P6/2</f>
        <v>4.9259259259233659</v>
      </c>
    </row>
    <row r="13" spans="7:20" ht="15" thickBot="1" x14ac:dyDescent="0.4">
      <c r="H13" s="23"/>
      <c r="I13" s="3">
        <v>40</v>
      </c>
      <c r="J13" s="1">
        <v>41</v>
      </c>
      <c r="K13" s="11">
        <v>44</v>
      </c>
      <c r="L13" s="17">
        <f t="shared" si="0"/>
        <v>125</v>
      </c>
      <c r="M13" s="30"/>
      <c r="O13" t="s">
        <v>51</v>
      </c>
      <c r="P13">
        <f>P7/2</f>
        <v>41.037037037036498</v>
      </c>
    </row>
    <row r="14" spans="7:20" ht="15" thickBot="1" x14ac:dyDescent="0.4">
      <c r="H14" s="23"/>
      <c r="I14" s="4">
        <v>35</v>
      </c>
      <c r="J14" s="2">
        <v>42</v>
      </c>
      <c r="K14" s="12">
        <v>40</v>
      </c>
      <c r="L14" s="17">
        <f t="shared" si="0"/>
        <v>117</v>
      </c>
      <c r="M14" s="31"/>
      <c r="O14" t="s">
        <v>55</v>
      </c>
      <c r="P14">
        <f>P8/4</f>
        <v>4.3703703703704377</v>
      </c>
    </row>
    <row r="15" spans="7:20" ht="15" thickBot="1" x14ac:dyDescent="0.4">
      <c r="G15">
        <f>SUM(G6+G9+G12)</f>
        <v>42278</v>
      </c>
      <c r="H15" s="15" t="s">
        <v>47</v>
      </c>
      <c r="I15" s="13">
        <f>SUM(I6:I14)</f>
        <v>338</v>
      </c>
      <c r="J15" s="13">
        <f>SUM(J6:J14)</f>
        <v>352</v>
      </c>
      <c r="K15" s="14">
        <f>SUM(K6:K14)</f>
        <v>376</v>
      </c>
      <c r="L15" s="19">
        <f>SUM(L6:L14)</f>
        <v>1066</v>
      </c>
      <c r="M15" s="20"/>
      <c r="O15" t="s">
        <v>56</v>
      </c>
      <c r="P15">
        <f>P9/18</f>
        <v>4.5185185185186532</v>
      </c>
    </row>
    <row r="17" spans="6:16" x14ac:dyDescent="0.35">
      <c r="O17" t="s">
        <v>52</v>
      </c>
      <c r="P17">
        <f>P12/P15</f>
        <v>1.0901639344256304</v>
      </c>
    </row>
    <row r="18" spans="6:16" x14ac:dyDescent="0.35">
      <c r="I18">
        <f>SUM(I6:I8)^2</f>
        <v>12321</v>
      </c>
      <c r="J18">
        <f>SUM(J6:J8)^2</f>
        <v>13689</v>
      </c>
      <c r="K18">
        <f>SUM(K6:K8)^2</f>
        <v>15129</v>
      </c>
      <c r="O18" t="s">
        <v>53</v>
      </c>
      <c r="P18">
        <f>P13/P15</f>
        <v>9.0819672131143641</v>
      </c>
    </row>
    <row r="19" spans="6:16" x14ac:dyDescent="0.35">
      <c r="I19">
        <f>SUM(I9:I11)^2</f>
        <v>12544</v>
      </c>
      <c r="J19">
        <f>SUM(J9:J11)^2</f>
        <v>12544</v>
      </c>
      <c r="K19">
        <f t="shared" ref="K19" si="3">SUM(K9:K11)^2</f>
        <v>16384</v>
      </c>
      <c r="O19" t="s">
        <v>54</v>
      </c>
      <c r="P19">
        <f>P14/P15</f>
        <v>0.96721311475408445</v>
      </c>
    </row>
    <row r="20" spans="6:16" x14ac:dyDescent="0.35">
      <c r="I20">
        <f>SUM(I12:I14)^2</f>
        <v>13225</v>
      </c>
      <c r="J20">
        <f t="shared" ref="J20:K20" si="4">SUM(J12:J14)^2</f>
        <v>15129</v>
      </c>
      <c r="K20">
        <f t="shared" si="4"/>
        <v>15625</v>
      </c>
    </row>
    <row r="21" spans="6:16" x14ac:dyDescent="0.35">
      <c r="F21">
        <f>SUM(I6:I8)</f>
        <v>111</v>
      </c>
      <c r="G21">
        <f t="shared" ref="G21:H21" si="5">SUM(J6:J8)</f>
        <v>117</v>
      </c>
      <c r="H21">
        <f t="shared" si="5"/>
        <v>123</v>
      </c>
      <c r="K21">
        <f>SUM(I18:K20)/3</f>
        <v>42196.666666666664</v>
      </c>
      <c r="L21" cm="1">
        <f t="array" ref="L21" xml:space="preserve"> SUM(I15:K15^2)/9</f>
        <v>42169.333333333336</v>
      </c>
      <c r="M21" cm="1">
        <f t="array" ref="M21">SUM(M6:M14^2)/9</f>
        <v>42097.111111111109</v>
      </c>
      <c r="N21">
        <f>L15^2/27</f>
        <v>42087.259259259263</v>
      </c>
    </row>
    <row r="22" spans="6:16" x14ac:dyDescent="0.35">
      <c r="K22">
        <f>K21-L21-M21+N21</f>
        <v>17.481481481481751</v>
      </c>
    </row>
  </sheetData>
  <mergeCells count="10">
    <mergeCell ref="L15:M15"/>
    <mergeCell ref="I4:K4"/>
    <mergeCell ref="H6:H8"/>
    <mergeCell ref="H4:H5"/>
    <mergeCell ref="H9:H11"/>
    <mergeCell ref="H12:H14"/>
    <mergeCell ref="L4:M5"/>
    <mergeCell ref="M6:M8"/>
    <mergeCell ref="M9:M11"/>
    <mergeCell ref="M12:M14"/>
  </mergeCells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No1 Hal 19</vt:lpstr>
      <vt:lpstr>No 4 Hal 22</vt:lpstr>
      <vt:lpstr>Soal Hal 56</vt:lpstr>
      <vt:lpstr>Soal Hal 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X380</dc:creator>
  <cp:lastModifiedBy>LENOVO X380</cp:lastModifiedBy>
  <dcterms:created xsi:type="dcterms:W3CDTF">2025-03-10T15:19:27Z</dcterms:created>
  <dcterms:modified xsi:type="dcterms:W3CDTF">2025-03-16T07:54:13Z</dcterms:modified>
</cp:coreProperties>
</file>