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Oleg\Python\LOA_BA\Шаблоны\"/>
    </mc:Choice>
  </mc:AlternateContent>
  <xr:revisionPtr revIDLastSave="0" documentId="13_ncr:1_{DBD386FC-FB14-45DD-9BBE-F03C84FA47DE}" xr6:coauthVersionLast="47" xr6:coauthVersionMax="47" xr10:uidLastSave="{00000000-0000-0000-0000-000000000000}"/>
  <bookViews>
    <workbookView xWindow="8100" yWindow="3450" windowWidth="16605" windowHeight="11835" activeTab="1" xr2:uid="{924DDD74-6B31-46F9-81F8-BDD2E424525E}"/>
  </bookViews>
  <sheets>
    <sheet name="Калькулятор" sheetId="2" r:id="rId1"/>
    <sheet name="Доставка" sheetId="3" r:id="rId2"/>
    <sheet name="Товары" sheetId="5" r:id="rId3"/>
    <sheet name="Справочник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3" i="3"/>
  <c r="L4" i="2"/>
  <c r="L5" i="2"/>
  <c r="L6" i="2"/>
  <c r="L7" i="2"/>
  <c r="L8" i="2"/>
  <c r="O8" i="2" s="1"/>
  <c r="P8" i="2" s="1"/>
  <c r="L9" i="2"/>
  <c r="O9" i="2" s="1"/>
  <c r="P9" i="2" s="1"/>
  <c r="L10" i="2"/>
  <c r="L11" i="2"/>
  <c r="O11" i="2" s="1"/>
  <c r="P11" i="2" s="1"/>
  <c r="L12" i="2"/>
  <c r="L13" i="2"/>
  <c r="O13" i="2" s="1"/>
  <c r="P13" i="2" s="1"/>
  <c r="L14" i="2"/>
  <c r="O14" i="2" s="1"/>
  <c r="P14" i="2" s="1"/>
  <c r="L15" i="2"/>
  <c r="O15" i="2" s="1"/>
  <c r="P15" i="2" s="1"/>
  <c r="L16" i="2"/>
  <c r="L17" i="2"/>
  <c r="L18" i="2"/>
  <c r="L19" i="2"/>
  <c r="L20" i="2"/>
  <c r="L21" i="2"/>
  <c r="O21" i="2" s="1"/>
  <c r="P21" i="2" s="1"/>
  <c r="L22" i="2"/>
  <c r="O22" i="2" s="1"/>
  <c r="P22" i="2" s="1"/>
  <c r="L23" i="2"/>
  <c r="O23" i="2" s="1"/>
  <c r="P23" i="2" s="1"/>
  <c r="L24" i="2"/>
  <c r="O24" i="2" s="1"/>
  <c r="P24" i="2" s="1"/>
  <c r="L25" i="2"/>
  <c r="L26" i="2"/>
  <c r="L27" i="2"/>
  <c r="O27" i="2" s="1"/>
  <c r="P27" i="2" s="1"/>
  <c r="L28" i="2"/>
  <c r="L29" i="2"/>
  <c r="L30" i="2"/>
  <c r="L31" i="2"/>
  <c r="O31" i="2" s="1"/>
  <c r="P31" i="2" s="1"/>
  <c r="L32" i="2"/>
  <c r="L33" i="2"/>
  <c r="O33" i="2" s="1"/>
  <c r="P33" i="2" s="1"/>
  <c r="L34" i="2"/>
  <c r="O34" i="2" s="1"/>
  <c r="P34" i="2" s="1"/>
  <c r="L35" i="2"/>
  <c r="O35" i="2" s="1"/>
  <c r="P35" i="2" s="1"/>
  <c r="L36" i="2"/>
  <c r="L37" i="2"/>
  <c r="L38" i="2"/>
  <c r="O38" i="2" s="1"/>
  <c r="P38" i="2" s="1"/>
  <c r="L39" i="2"/>
  <c r="O39" i="2" s="1"/>
  <c r="P39" i="2" s="1"/>
  <c r="L40" i="2"/>
  <c r="L41" i="2"/>
  <c r="L42" i="2"/>
  <c r="L43" i="2"/>
  <c r="G3" i="2"/>
  <c r="L3" i="2" s="1"/>
  <c r="O5" i="2"/>
  <c r="P5" i="2" s="1"/>
  <c r="O6" i="2"/>
  <c r="P6" i="2" s="1"/>
  <c r="O10" i="2"/>
  <c r="P10" i="2" s="1"/>
  <c r="O12" i="2"/>
  <c r="P12" i="2" s="1"/>
  <c r="O17" i="2"/>
  <c r="P17" i="2" s="1"/>
  <c r="O18" i="2"/>
  <c r="P18" i="2" s="1"/>
  <c r="O29" i="2"/>
  <c r="P29" i="2" s="1"/>
  <c r="O30" i="2"/>
  <c r="P30" i="2" s="1"/>
  <c r="O36" i="2"/>
  <c r="P36" i="2" s="1"/>
  <c r="O41" i="2"/>
  <c r="P41" i="2" s="1"/>
  <c r="O42" i="2"/>
  <c r="P42" i="2" s="1"/>
  <c r="O4" i="2"/>
  <c r="P4" i="2" s="1"/>
  <c r="O7" i="2"/>
  <c r="P7" i="2" s="1"/>
  <c r="O16" i="2"/>
  <c r="P16" i="2" s="1"/>
  <c r="O19" i="2"/>
  <c r="P19" i="2" s="1"/>
  <c r="O20" i="2"/>
  <c r="P20" i="2" s="1"/>
  <c r="O25" i="2"/>
  <c r="P25" i="2" s="1"/>
  <c r="O26" i="2"/>
  <c r="P26" i="2" s="1"/>
  <c r="O28" i="2"/>
  <c r="P28" i="2" s="1"/>
  <c r="O32" i="2"/>
  <c r="P32" i="2" s="1"/>
  <c r="O37" i="2"/>
  <c r="P37" i="2" s="1"/>
  <c r="O40" i="2"/>
  <c r="P40" i="2" s="1"/>
  <c r="O43" i="2"/>
  <c r="P43" i="2" s="1"/>
  <c r="D44" i="2"/>
  <c r="J44" i="3"/>
  <c r="G44" i="3"/>
  <c r="H44" i="3"/>
  <c r="I44" i="3"/>
  <c r="F44" i="3"/>
  <c r="B43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K3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3" i="3"/>
  <c r="C6" i="3"/>
  <c r="K6" i="3" s="1"/>
  <c r="C7" i="3"/>
  <c r="K7" i="3" s="1"/>
  <c r="C8" i="3"/>
  <c r="K8" i="3" s="1"/>
  <c r="C9" i="3"/>
  <c r="K9" i="3" s="1"/>
  <c r="C10" i="3"/>
  <c r="K10" i="3" s="1"/>
  <c r="C11" i="3"/>
  <c r="K11" i="3" s="1"/>
  <c r="C12" i="3"/>
  <c r="K12" i="3" s="1"/>
  <c r="C13" i="3"/>
  <c r="K13" i="3" s="1"/>
  <c r="C14" i="3"/>
  <c r="K14" i="3" s="1"/>
  <c r="C15" i="3"/>
  <c r="K15" i="3" s="1"/>
  <c r="C16" i="3"/>
  <c r="K16" i="3" s="1"/>
  <c r="C17" i="3"/>
  <c r="K17" i="3" s="1"/>
  <c r="C18" i="3"/>
  <c r="K18" i="3" s="1"/>
  <c r="C19" i="3"/>
  <c r="K19" i="3" s="1"/>
  <c r="C20" i="3"/>
  <c r="K20" i="3" s="1"/>
  <c r="C21" i="3"/>
  <c r="K21" i="3" s="1"/>
  <c r="C22" i="3"/>
  <c r="K22" i="3" s="1"/>
  <c r="C23" i="3"/>
  <c r="K23" i="3" s="1"/>
  <c r="C24" i="3"/>
  <c r="K24" i="3" s="1"/>
  <c r="C25" i="3"/>
  <c r="K25" i="3" s="1"/>
  <c r="C26" i="3"/>
  <c r="K26" i="3" s="1"/>
  <c r="C27" i="3"/>
  <c r="K27" i="3" s="1"/>
  <c r="C28" i="3"/>
  <c r="K28" i="3" s="1"/>
  <c r="C29" i="3"/>
  <c r="K29" i="3" s="1"/>
  <c r="C30" i="3"/>
  <c r="K30" i="3" s="1"/>
  <c r="C31" i="3"/>
  <c r="K31" i="3" s="1"/>
  <c r="C32" i="3"/>
  <c r="C33" i="3"/>
  <c r="K33" i="3" s="1"/>
  <c r="C34" i="3"/>
  <c r="K34" i="3" s="1"/>
  <c r="C35" i="3"/>
  <c r="K35" i="3" s="1"/>
  <c r="C36" i="3"/>
  <c r="K36" i="3" s="1"/>
  <c r="C37" i="3"/>
  <c r="K37" i="3" s="1"/>
  <c r="C38" i="3"/>
  <c r="K38" i="3" s="1"/>
  <c r="C39" i="3"/>
  <c r="K39" i="3" s="1"/>
  <c r="C40" i="3"/>
  <c r="K40" i="3" s="1"/>
  <c r="C41" i="3"/>
  <c r="K41" i="3" s="1"/>
  <c r="C42" i="3"/>
  <c r="K42" i="3" s="1"/>
  <c r="C4" i="3"/>
  <c r="K4" i="3" s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7" i="3"/>
  <c r="E6" i="3"/>
  <c r="A6" i="3"/>
  <c r="E5" i="3"/>
  <c r="C5" i="3"/>
  <c r="K5" i="3" s="1"/>
  <c r="B5" i="3"/>
  <c r="A5" i="3"/>
  <c r="E4" i="3"/>
  <c r="A4" i="3"/>
  <c r="J3" i="3"/>
  <c r="E3" i="3"/>
  <c r="A3" i="3"/>
  <c r="E50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K4" i="2"/>
  <c r="K5" i="2" s="1"/>
  <c r="I4" i="2"/>
  <c r="G4" i="2"/>
  <c r="R3" i="2"/>
  <c r="S3" i="2" s="1"/>
  <c r="I3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B2" i="3"/>
  <c r="A2" i="3"/>
  <c r="G23" i="2"/>
  <c r="G47" i="3"/>
  <c r="B60" i="3"/>
  <c r="F58" i="3"/>
  <c r="E58" i="3"/>
  <c r="F57" i="3"/>
  <c r="E57" i="3"/>
  <c r="F56" i="3"/>
  <c r="E56" i="3"/>
  <c r="F55" i="3"/>
  <c r="E55" i="3"/>
  <c r="F54" i="3"/>
  <c r="E54" i="3"/>
  <c r="H53" i="3"/>
  <c r="F53" i="3"/>
  <c r="E53" i="3"/>
  <c r="F52" i="3"/>
  <c r="E52" i="3"/>
  <c r="H51" i="3"/>
  <c r="N52" i="3" s="1"/>
  <c r="F51" i="3"/>
  <c r="E51" i="3"/>
  <c r="F50" i="3"/>
  <c r="E50" i="3"/>
  <c r="H49" i="3"/>
  <c r="F49" i="3"/>
  <c r="E49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23" i="3"/>
  <c r="D2" i="3"/>
  <c r="C2" i="3"/>
  <c r="R23" i="2"/>
  <c r="S23" i="2" s="1"/>
  <c r="G43" i="2"/>
  <c r="G25" i="2"/>
  <c r="G26" i="2"/>
  <c r="G27" i="2"/>
  <c r="G28" i="2"/>
  <c r="K24" i="2"/>
  <c r="R24" i="2" s="1"/>
  <c r="S24" i="2" s="1"/>
  <c r="I43" i="2"/>
  <c r="E49" i="2" s="1"/>
  <c r="I24" i="2"/>
  <c r="I25" i="2"/>
  <c r="I26" i="2"/>
  <c r="I27" i="2"/>
  <c r="I28" i="2"/>
  <c r="I23" i="2"/>
  <c r="G24" i="2"/>
  <c r="O3" i="2" l="1"/>
  <c r="P3" i="2" s="1"/>
  <c r="I44" i="2"/>
  <c r="C44" i="3"/>
  <c r="L44" i="3"/>
  <c r="K3" i="3"/>
  <c r="K44" i="3" s="1"/>
  <c r="M6" i="2"/>
  <c r="M42" i="2"/>
  <c r="M30" i="2"/>
  <c r="M5" i="2"/>
  <c r="M18" i="2"/>
  <c r="M7" i="2"/>
  <c r="M13" i="2"/>
  <c r="M19" i="2"/>
  <c r="M29" i="2"/>
  <c r="M41" i="2"/>
  <c r="M28" i="2"/>
  <c r="M8" i="2"/>
  <c r="M20" i="2"/>
  <c r="M40" i="2"/>
  <c r="M21" i="2"/>
  <c r="M36" i="2"/>
  <c r="M12" i="2"/>
  <c r="M24" i="2"/>
  <c r="M4" i="2"/>
  <c r="M17" i="2"/>
  <c r="D49" i="2"/>
  <c r="D50" i="2" s="1"/>
  <c r="M16" i="2"/>
  <c r="M34" i="2"/>
  <c r="M9" i="2"/>
  <c r="M25" i="2"/>
  <c r="M35" i="2"/>
  <c r="M39" i="2"/>
  <c r="M27" i="2"/>
  <c r="M14" i="2"/>
  <c r="M33" i="2"/>
  <c r="M10" i="2"/>
  <c r="M22" i="2"/>
  <c r="M38" i="2"/>
  <c r="M11" i="2"/>
  <c r="M26" i="2"/>
  <c r="M15" i="2"/>
  <c r="M32" i="2"/>
  <c r="M37" i="2"/>
  <c r="M31" i="2"/>
  <c r="M43" i="2"/>
  <c r="M3" i="2"/>
  <c r="R5" i="2"/>
  <c r="S5" i="2" s="1"/>
  <c r="K6" i="2"/>
  <c r="R4" i="2"/>
  <c r="S4" i="2" s="1"/>
  <c r="M23" i="2"/>
  <c r="K25" i="2"/>
  <c r="R25" i="2" s="1"/>
  <c r="S25" i="2" s="1"/>
  <c r="M44" i="2" l="1"/>
  <c r="K7" i="2"/>
  <c r="R6" i="2"/>
  <c r="S6" i="2" s="1"/>
  <c r="K26" i="2"/>
  <c r="R26" i="2" s="1"/>
  <c r="S26" i="2" s="1"/>
  <c r="R7" i="2" l="1"/>
  <c r="S7" i="2" s="1"/>
  <c r="K8" i="2"/>
  <c r="K27" i="2"/>
  <c r="R27" i="2" s="1"/>
  <c r="S27" i="2" s="1"/>
  <c r="K9" i="2" l="1"/>
  <c r="R8" i="2"/>
  <c r="S8" i="2" s="1"/>
  <c r="K28" i="2"/>
  <c r="R9" i="2" l="1"/>
  <c r="S9" i="2" s="1"/>
  <c r="K10" i="2"/>
  <c r="R28" i="2"/>
  <c r="S28" i="2" s="1"/>
  <c r="K29" i="2"/>
  <c r="K11" i="2" l="1"/>
  <c r="R10" i="2"/>
  <c r="S10" i="2" s="1"/>
  <c r="K30" i="2"/>
  <c r="R29" i="2"/>
  <c r="S29" i="2" s="1"/>
  <c r="K12" i="2" l="1"/>
  <c r="R11" i="2"/>
  <c r="S11" i="2" s="1"/>
  <c r="K31" i="2"/>
  <c r="R30" i="2"/>
  <c r="S30" i="2" s="1"/>
  <c r="R12" i="2" l="1"/>
  <c r="S12" i="2" s="1"/>
  <c r="K13" i="2"/>
  <c r="K32" i="2"/>
  <c r="R31" i="2"/>
  <c r="S31" i="2" s="1"/>
  <c r="K14" i="2" l="1"/>
  <c r="R13" i="2"/>
  <c r="S13" i="2" s="1"/>
  <c r="K33" i="2"/>
  <c r="R32" i="2"/>
  <c r="S32" i="2" s="1"/>
  <c r="K15" i="2" l="1"/>
  <c r="R14" i="2"/>
  <c r="S14" i="2" s="1"/>
  <c r="K34" i="2"/>
  <c r="R33" i="2"/>
  <c r="S33" i="2" s="1"/>
  <c r="R15" i="2" l="1"/>
  <c r="S15" i="2" s="1"/>
  <c r="K16" i="2"/>
  <c r="K35" i="2"/>
  <c r="R34" i="2"/>
  <c r="S34" i="2" s="1"/>
  <c r="K17" i="2" l="1"/>
  <c r="R16" i="2"/>
  <c r="S16" i="2" s="1"/>
  <c r="K36" i="2"/>
  <c r="R35" i="2"/>
  <c r="S35" i="2" s="1"/>
  <c r="R17" i="2" l="1"/>
  <c r="S17" i="2" s="1"/>
  <c r="K18" i="2"/>
  <c r="K37" i="2"/>
  <c r="R36" i="2"/>
  <c r="S36" i="2" s="1"/>
  <c r="K19" i="2" l="1"/>
  <c r="R18" i="2"/>
  <c r="S18" i="2" s="1"/>
  <c r="K38" i="2"/>
  <c r="R37" i="2"/>
  <c r="S37" i="2" s="1"/>
  <c r="R19" i="2" l="1"/>
  <c r="S19" i="2" s="1"/>
  <c r="K20" i="2"/>
  <c r="K39" i="2"/>
  <c r="R38" i="2"/>
  <c r="S38" i="2" s="1"/>
  <c r="K21" i="2" l="1"/>
  <c r="R20" i="2"/>
  <c r="S20" i="2" s="1"/>
  <c r="K40" i="2"/>
  <c r="R39" i="2"/>
  <c r="S39" i="2" s="1"/>
  <c r="R21" i="2" l="1"/>
  <c r="S21" i="2" s="1"/>
  <c r="K22" i="2"/>
  <c r="K41" i="2"/>
  <c r="R40" i="2"/>
  <c r="S40" i="2" s="1"/>
  <c r="R22" i="2" l="1"/>
  <c r="S22" i="2" s="1"/>
  <c r="K42" i="2"/>
  <c r="R41" i="2"/>
  <c r="S41" i="2" s="1"/>
  <c r="R42" i="2" l="1"/>
  <c r="S42" i="2" s="1"/>
  <c r="K43" i="2"/>
  <c r="R43" i="2" l="1"/>
  <c r="S43" i="2" s="1"/>
  <c r="P44" i="2" l="1"/>
  <c r="Q4" i="2" l="1"/>
  <c r="V4" i="2" s="1"/>
  <c r="Q5" i="2"/>
  <c r="V5" i="2" s="1"/>
  <c r="Q3" i="2"/>
  <c r="V3" i="2" s="1"/>
  <c r="Q23" i="2"/>
  <c r="V23" i="2" s="1"/>
  <c r="Q24" i="2"/>
  <c r="V24" i="2" s="1"/>
  <c r="Q25" i="2"/>
  <c r="V25" i="2" s="1"/>
  <c r="Q6" i="2"/>
  <c r="V6" i="2" s="1"/>
  <c r="Q26" i="2"/>
  <c r="V26" i="2" s="1"/>
  <c r="Q7" i="2"/>
  <c r="V7" i="2" s="1"/>
  <c r="Q27" i="2"/>
  <c r="V27" i="2" s="1"/>
  <c r="Q8" i="2"/>
  <c r="V8" i="2" s="1"/>
  <c r="Q28" i="2"/>
  <c r="V28" i="2" s="1"/>
  <c r="Q9" i="2"/>
  <c r="V9" i="2" s="1"/>
  <c r="Q10" i="2"/>
  <c r="V10" i="2" s="1"/>
  <c r="Q29" i="2"/>
  <c r="V29" i="2" s="1"/>
  <c r="Q11" i="2"/>
  <c r="V11" i="2" s="1"/>
  <c r="Q30" i="2"/>
  <c r="V30" i="2" s="1"/>
  <c r="Q31" i="2"/>
  <c r="V31" i="2" s="1"/>
  <c r="Q12" i="2"/>
  <c r="V12" i="2" s="1"/>
  <c r="Q13" i="2"/>
  <c r="V13" i="2" s="1"/>
  <c r="Q32" i="2"/>
  <c r="V32" i="2" s="1"/>
  <c r="Q33" i="2"/>
  <c r="V33" i="2" s="1"/>
  <c r="Q14" i="2"/>
  <c r="V14" i="2" s="1"/>
  <c r="Q15" i="2"/>
  <c r="V15" i="2" s="1"/>
  <c r="Q34" i="2"/>
  <c r="V34" i="2" s="1"/>
  <c r="Q35" i="2"/>
  <c r="V35" i="2" s="1"/>
  <c r="Q16" i="2"/>
  <c r="V16" i="2" s="1"/>
  <c r="Q36" i="2"/>
  <c r="V36" i="2" s="1"/>
  <c r="Q17" i="2"/>
  <c r="V17" i="2" s="1"/>
  <c r="Q37" i="2"/>
  <c r="V37" i="2" s="1"/>
  <c r="Q18" i="2"/>
  <c r="V18" i="2" s="1"/>
  <c r="Q19" i="2"/>
  <c r="V19" i="2" s="1"/>
  <c r="Q38" i="2"/>
  <c r="V38" i="2" s="1"/>
  <c r="Q20" i="2"/>
  <c r="V20" i="2" s="1"/>
  <c r="Q39" i="2"/>
  <c r="V39" i="2" s="1"/>
  <c r="Q40" i="2"/>
  <c r="V40" i="2" s="1"/>
  <c r="Q21" i="2"/>
  <c r="V21" i="2" s="1"/>
  <c r="Q41" i="2"/>
  <c r="V41" i="2" s="1"/>
  <c r="Q22" i="2"/>
  <c r="V22" i="2" s="1"/>
  <c r="Q42" i="2"/>
  <c r="V42" i="2" s="1"/>
  <c r="Q44" i="2" l="1"/>
  <c r="D47" i="2" s="1"/>
  <c r="D48" i="2" l="1"/>
  <c r="D51" i="2"/>
  <c r="S44" i="2"/>
  <c r="S1" i="2" s="1"/>
  <c r="T3" i="2" l="1"/>
  <c r="T15" i="2"/>
  <c r="T27" i="2"/>
  <c r="T39" i="2"/>
  <c r="T6" i="2"/>
  <c r="T42" i="2"/>
  <c r="T19" i="2"/>
  <c r="T20" i="2"/>
  <c r="T32" i="2"/>
  <c r="T21" i="2"/>
  <c r="T23" i="2"/>
  <c r="T24" i="2"/>
  <c r="T13" i="2"/>
  <c r="T37" i="2"/>
  <c r="T26" i="2"/>
  <c r="T38" i="2"/>
  <c r="T4" i="2"/>
  <c r="T16" i="2"/>
  <c r="T28" i="2"/>
  <c r="T40" i="2"/>
  <c r="T30" i="2"/>
  <c r="T7" i="2"/>
  <c r="T31" i="2"/>
  <c r="T8" i="2"/>
  <c r="T33" i="2"/>
  <c r="T10" i="2"/>
  <c r="T22" i="2"/>
  <c r="T34" i="2"/>
  <c r="T36" i="2"/>
  <c r="T25" i="2"/>
  <c r="T14" i="2"/>
  <c r="T5" i="2"/>
  <c r="T17" i="2"/>
  <c r="T29" i="2"/>
  <c r="T41" i="2"/>
  <c r="T18" i="2"/>
  <c r="T9" i="2"/>
  <c r="T11" i="2"/>
  <c r="T35" i="2"/>
  <c r="T12" i="2"/>
  <c r="U18" i="2" l="1"/>
  <c r="X18" i="2" s="1"/>
  <c r="W18" i="2"/>
  <c r="U24" i="2"/>
  <c r="X24" i="2" s="1"/>
  <c r="W24" i="2"/>
  <c r="U29" i="2"/>
  <c r="X29" i="2" s="1"/>
  <c r="W29" i="2"/>
  <c r="U20" i="2"/>
  <c r="X20" i="2" s="1"/>
  <c r="W20" i="2"/>
  <c r="U8" i="2"/>
  <c r="X8" i="2" s="1"/>
  <c r="W8" i="2"/>
  <c r="U7" i="2"/>
  <c r="X7" i="2" s="1"/>
  <c r="W7" i="2"/>
  <c r="U32" i="2"/>
  <c r="X32" i="2" s="1"/>
  <c r="W32" i="2"/>
  <c r="U14" i="2"/>
  <c r="X14" i="2" s="1"/>
  <c r="W14" i="2"/>
  <c r="U42" i="2"/>
  <c r="X42" i="2" s="1"/>
  <c r="W42" i="2"/>
  <c r="U26" i="2"/>
  <c r="X26" i="2" s="1"/>
  <c r="W26" i="2"/>
  <c r="U41" i="2"/>
  <c r="X41" i="2" s="1"/>
  <c r="W41" i="2"/>
  <c r="U23" i="2"/>
  <c r="X23" i="2" s="1"/>
  <c r="W23" i="2"/>
  <c r="U30" i="2"/>
  <c r="X30" i="2" s="1"/>
  <c r="W30" i="2"/>
  <c r="U5" i="2"/>
  <c r="X5" i="2" s="1"/>
  <c r="W5" i="2"/>
  <c r="U28" i="2"/>
  <c r="X28" i="2" s="1"/>
  <c r="W28" i="2"/>
  <c r="U16" i="2"/>
  <c r="X16" i="2" s="1"/>
  <c r="W16" i="2"/>
  <c r="U4" i="2"/>
  <c r="X4" i="2" s="1"/>
  <c r="W4" i="2"/>
  <c r="U12" i="2"/>
  <c r="X12" i="2" s="1"/>
  <c r="W12" i="2"/>
  <c r="U38" i="2"/>
  <c r="X38" i="2" s="1"/>
  <c r="W38" i="2"/>
  <c r="U35" i="2"/>
  <c r="X35" i="2" s="1"/>
  <c r="W35" i="2"/>
  <c r="U10" i="2"/>
  <c r="X10" i="2" s="1"/>
  <c r="W10" i="2"/>
  <c r="U15" i="2"/>
  <c r="X15" i="2" s="1"/>
  <c r="W15" i="2"/>
  <c r="U31" i="2"/>
  <c r="X31" i="2" s="1"/>
  <c r="W31" i="2"/>
  <c r="U21" i="2"/>
  <c r="X21" i="2" s="1"/>
  <c r="W21" i="2"/>
  <c r="U17" i="2"/>
  <c r="X17" i="2" s="1"/>
  <c r="W17" i="2"/>
  <c r="U40" i="2"/>
  <c r="X40" i="2" s="1"/>
  <c r="W40" i="2"/>
  <c r="U19" i="2"/>
  <c r="X19" i="2" s="1"/>
  <c r="W19" i="2"/>
  <c r="U25" i="2"/>
  <c r="X25" i="2" s="1"/>
  <c r="W25" i="2"/>
  <c r="U36" i="2"/>
  <c r="X36" i="2" s="1"/>
  <c r="W36" i="2"/>
  <c r="U6" i="2"/>
  <c r="X6" i="2" s="1"/>
  <c r="W6" i="2"/>
  <c r="U34" i="2"/>
  <c r="X34" i="2" s="1"/>
  <c r="W34" i="2"/>
  <c r="U39" i="2"/>
  <c r="X39" i="2" s="1"/>
  <c r="W39" i="2"/>
  <c r="U22" i="2"/>
  <c r="X22" i="2" s="1"/>
  <c r="W22" i="2"/>
  <c r="U27" i="2"/>
  <c r="X27" i="2" s="1"/>
  <c r="W27" i="2"/>
  <c r="U11" i="2"/>
  <c r="X11" i="2" s="1"/>
  <c r="W11" i="2"/>
  <c r="U37" i="2"/>
  <c r="X37" i="2" s="1"/>
  <c r="W37" i="2"/>
  <c r="U9" i="2"/>
  <c r="X9" i="2" s="1"/>
  <c r="W9" i="2"/>
  <c r="U33" i="2"/>
  <c r="X33" i="2" s="1"/>
  <c r="W33" i="2"/>
  <c r="U13" i="2"/>
  <c r="X13" i="2" s="1"/>
  <c r="W13" i="2"/>
  <c r="U3" i="2"/>
  <c r="X3" i="2" s="1"/>
  <c r="W3" i="2"/>
  <c r="T44" i="2"/>
  <c r="E51" i="2" s="1"/>
  <c r="E47" i="2" l="1"/>
  <c r="E48" i="2"/>
  <c r="U44" i="2"/>
</calcChain>
</file>

<file path=xl/sharedStrings.xml><?xml version="1.0" encoding="utf-8"?>
<sst xmlns="http://schemas.openxmlformats.org/spreadsheetml/2006/main" count="155" uniqueCount="95">
  <si>
    <t>№ п/п</t>
  </si>
  <si>
    <t>Наименование товара</t>
  </si>
  <si>
    <t>Кол-во</t>
  </si>
  <si>
    <t>Поставщик</t>
  </si>
  <si>
    <t>Ссылка</t>
  </si>
  <si>
    <t>Итого</t>
  </si>
  <si>
    <t>НДС/входящий</t>
  </si>
  <si>
    <t>Цена закуп с НДС</t>
  </si>
  <si>
    <t>Закупочная цена итого</t>
  </si>
  <si>
    <t>Доставка</t>
  </si>
  <si>
    <t>НДС 20%</t>
  </si>
  <si>
    <t>НДС 10%</t>
  </si>
  <si>
    <t>НДС 0%</t>
  </si>
  <si>
    <t>УСН</t>
  </si>
  <si>
    <t>УСН 5%</t>
  </si>
  <si>
    <t>УСН 7%</t>
  </si>
  <si>
    <t>Поставщики</t>
  </si>
  <si>
    <t>Налогооблажение</t>
  </si>
  <si>
    <t>ООО "Ты и я"</t>
  </si>
  <si>
    <t>Базовая наценка</t>
  </si>
  <si>
    <t>Наценки</t>
  </si>
  <si>
    <t>Аукцион</t>
  </si>
  <si>
    <t>Розница</t>
  </si>
  <si>
    <t>Самовывоз</t>
  </si>
  <si>
    <t>Цена закупа без НДС</t>
  </si>
  <si>
    <t>Цена ЛШО</t>
  </si>
  <si>
    <t>НДС/исходящий</t>
  </si>
  <si>
    <t>Цена Верш</t>
  </si>
  <si>
    <t>Перевозчики</t>
  </si>
  <si>
    <t>Деловые линии</t>
  </si>
  <si>
    <t>СДЭК</t>
  </si>
  <si>
    <t>Итого ЛШО доставка зашита</t>
  </si>
  <si>
    <t>Итого ЛШО +Доставка</t>
  </si>
  <si>
    <t>ООО "Научные развлечения"</t>
  </si>
  <si>
    <t>Итого Верш +Доставка</t>
  </si>
  <si>
    <t>Итого Верш Доставка зашита</t>
  </si>
  <si>
    <t>Итого Кедо Доставка зашита</t>
  </si>
  <si>
    <t>Адрес отгрузки</t>
  </si>
  <si>
    <t>Новосибирск</t>
  </si>
  <si>
    <t>Москва</t>
  </si>
  <si>
    <t>Алрес Доставки</t>
  </si>
  <si>
    <t>длина, мм</t>
  </si>
  <si>
    <t>вес, г</t>
  </si>
  <si>
    <t>ширина, мм</t>
  </si>
  <si>
    <t>высота, мм</t>
  </si>
  <si>
    <t>обьем, м3</t>
  </si>
  <si>
    <t>обьем итого</t>
  </si>
  <si>
    <t>понижение</t>
  </si>
  <si>
    <t>от 5 млн</t>
  </si>
  <si>
    <t>0т 10 млн</t>
  </si>
  <si>
    <t>Вес итого, кг</t>
  </si>
  <si>
    <t>ИТОГО</t>
  </si>
  <si>
    <t>Логистика и упаковка</t>
  </si>
  <si>
    <t>от</t>
  </si>
  <si>
    <t>до</t>
  </si>
  <si>
    <t>Заработок</t>
  </si>
  <si>
    <t>Наименование ТК</t>
  </si>
  <si>
    <t>Кол-во мест</t>
  </si>
  <si>
    <t>Вес</t>
  </si>
  <si>
    <t>объем</t>
  </si>
  <si>
    <t>Вид упаковки</t>
  </si>
  <si>
    <t>Цена</t>
  </si>
  <si>
    <t>Сроки доставки в кален. днях</t>
  </si>
  <si>
    <t>Логистика и упаковка итого</t>
  </si>
  <si>
    <t>Обрешетка</t>
  </si>
  <si>
    <t>Логистика на шт</t>
  </si>
  <si>
    <t>КАШАЛОТ</t>
  </si>
  <si>
    <t>Байкал-Сервис</t>
  </si>
  <si>
    <t>Жесткая_упаковка</t>
  </si>
  <si>
    <t>Выбранная ТК</t>
  </si>
  <si>
    <t>бс</t>
  </si>
  <si>
    <t>ЖелДорЭкспедиция</t>
  </si>
  <si>
    <t>разгрузка</t>
  </si>
  <si>
    <t>Сроки доставки для клиента</t>
  </si>
  <si>
    <t>25 раб</t>
  </si>
  <si>
    <t>Складское обслуживание</t>
  </si>
  <si>
    <t>Забор оригналов документов от клиента</t>
  </si>
  <si>
    <t>Наименование перевозчика (ТК)</t>
  </si>
  <si>
    <t>Срок доставки, дн</t>
  </si>
  <si>
    <t>Стоимость, руб</t>
  </si>
  <si>
    <t>ИМ1220388</t>
  </si>
  <si>
    <t>LabkaBinet_30102023</t>
  </si>
  <si>
    <t>ЛШО</t>
  </si>
  <si>
    <t>ИП</t>
  </si>
  <si>
    <t>Сумма КП</t>
  </si>
  <si>
    <t>Закупочная цена итого, без НДС</t>
  </si>
  <si>
    <t>Наценка</t>
  </si>
  <si>
    <t>Внешний код(Артикул)</t>
  </si>
  <si>
    <t>НЕ УКАЗАН (20%)</t>
  </si>
  <si>
    <t>НЕ УКАЗАН (УСН)</t>
  </si>
  <si>
    <t>коэф корр</t>
  </si>
  <si>
    <t>коэфф кор</t>
  </si>
  <si>
    <t>Цена ЛШО/Доставка</t>
  </si>
  <si>
    <t>Цена Кедо Доставка</t>
  </si>
  <si>
    <t>Цена Верх/Доставка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</si>
</sst>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theme="3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theme="3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theme="3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2" fontId="0" fillId="0" borderId="0" xfId="0" applyNumberFormat="1"/>
    <xf numFmtId="0" fontId="0" fillId="3" borderId="6" xfId="0" applyFill="1" applyBorder="1"/>
    <xf numFmtId="2" fontId="0" fillId="5" borderId="6" xfId="0" applyNumberFormat="1" applyFill="1" applyBorder="1"/>
    <xf numFmtId="2" fontId="0" fillId="0" borderId="6" xfId="0" applyNumberFormat="1" applyBorder="1"/>
    <xf numFmtId="0" fontId="0" fillId="0" borderId="6" xfId="0" applyBorder="1"/>
    <xf numFmtId="0" fontId="0" fillId="5" borderId="6" xfId="0" applyFill="1" applyBorder="1"/>
    <xf numFmtId="0" fontId="0" fillId="4" borderId="6" xfId="0" applyFill="1" applyBorder="1"/>
    <xf numFmtId="0" fontId="0" fillId="0" borderId="0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 applyAlignment="1"/>
    <xf numFmtId="0" fontId="0" fillId="0" borderId="0" xfId="0" applyAlignment="1"/>
    <xf numFmtId="2" fontId="0" fillId="8" borderId="6" xfId="0" applyNumberFormat="1" applyFill="1" applyBorder="1"/>
    <xf numFmtId="2" fontId="0" fillId="10" borderId="6" xfId="0" applyNumberFormat="1" applyFill="1" applyBorder="1"/>
    <xf numFmtId="0" fontId="0" fillId="12" borderId="6" xfId="0" applyFill="1" applyBorder="1"/>
    <xf numFmtId="0" fontId="0" fillId="13" borderId="6" xfId="0" applyFill="1" applyBorder="1"/>
    <xf numFmtId="0" fontId="0" fillId="0" borderId="0" xfId="0" applyFill="1" applyBorder="1"/>
    <xf numFmtId="0" fontId="0" fillId="15" borderId="0" xfId="0" applyFill="1"/>
    <xf numFmtId="0" fontId="0" fillId="16" borderId="6" xfId="0" applyFill="1" applyBorder="1"/>
    <xf numFmtId="0" fontId="4" fillId="0" borderId="0" xfId="0" applyFont="1" applyAlignment="1">
      <alignment wrapText="1"/>
    </xf>
    <xf numFmtId="0" fontId="1" fillId="17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5" fillId="18" borderId="6" xfId="0" applyFont="1" applyFill="1" applyBorder="1" applyAlignment="1">
      <alignment vertical="center" wrapText="1"/>
    </xf>
    <xf numFmtId="0" fontId="5" fillId="18" borderId="6" xfId="0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6" fillId="0" borderId="6" xfId="1" applyFont="1" applyBorder="1" applyAlignment="1">
      <alignment vertical="top" wrapText="1"/>
    </xf>
    <xf numFmtId="0" fontId="4" fillId="0" borderId="6" xfId="0" applyFont="1" applyBorder="1"/>
    <xf numFmtId="0" fontId="7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19" borderId="6" xfId="0" applyFont="1" applyFill="1" applyBorder="1" applyAlignment="1">
      <alignment wrapText="1"/>
    </xf>
    <xf numFmtId="0" fontId="4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2" fontId="1" fillId="0" borderId="6" xfId="0" applyNumberFormat="1" applyFont="1" applyBorder="1" applyAlignment="1">
      <alignment horizontal="center" vertical="center" wrapText="1"/>
    </xf>
    <xf numFmtId="2" fontId="0" fillId="6" borderId="6" xfId="0" applyNumberFormat="1" applyFill="1" applyBorder="1"/>
    <xf numFmtId="0" fontId="1" fillId="2" borderId="6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7" borderId="6" xfId="0" applyNumberFormat="1" applyFont="1" applyFill="1" applyBorder="1" applyAlignment="1">
      <alignment horizontal="center" vertical="center" wrapText="1"/>
    </xf>
    <xf numFmtId="2" fontId="1" fillId="7" borderId="6" xfId="0" applyNumberFormat="1" applyFont="1" applyFill="1" applyBorder="1" applyAlignment="1">
      <alignment horizontal="center" vertical="center" wrapText="1"/>
    </xf>
    <xf numFmtId="2" fontId="1" fillId="9" borderId="6" xfId="0" applyNumberFormat="1" applyFont="1" applyFill="1" applyBorder="1" applyAlignment="1">
      <alignment horizontal="center" vertical="center" wrapText="1"/>
    </xf>
    <xf numFmtId="2" fontId="1" fillId="11" borderId="6" xfId="0" applyNumberFormat="1" applyFont="1" applyFill="1" applyBorder="1" applyAlignment="1">
      <alignment horizontal="center" vertical="center" wrapText="1"/>
    </xf>
    <xf numFmtId="0" fontId="0" fillId="15" borderId="6" xfId="0" applyFill="1" applyBorder="1"/>
    <xf numFmtId="0" fontId="0" fillId="14" borderId="6" xfId="0" applyFill="1" applyBorder="1"/>
    <xf numFmtId="0" fontId="0" fillId="21" borderId="6" xfId="0" applyFill="1" applyBorder="1"/>
    <xf numFmtId="0" fontId="0" fillId="8" borderId="6" xfId="0" applyFill="1" applyBorder="1"/>
    <xf numFmtId="0" fontId="0" fillId="8" borderId="0" xfId="0" applyFill="1" applyBorder="1"/>
    <xf numFmtId="2" fontId="0" fillId="8" borderId="0" xfId="0" applyNumberFormat="1" applyFill="1" applyAlignment="1"/>
    <xf numFmtId="2" fontId="0" fillId="3" borderId="0" xfId="0" applyNumberFormat="1" applyFill="1" applyAlignment="1"/>
    <xf numFmtId="2" fontId="0" fillId="23" borderId="6" xfId="0" applyNumberFormat="1" applyFill="1" applyBorder="1"/>
    <xf numFmtId="0" fontId="0" fillId="23" borderId="0" xfId="0" applyFill="1" applyBorder="1"/>
    <xf numFmtId="0" fontId="9" fillId="22" borderId="6" xfId="0" applyFont="1" applyFill="1" applyBorder="1"/>
    <xf numFmtId="2" fontId="9" fillId="22" borderId="6" xfId="0" applyNumberFormat="1" applyFont="1" applyFill="1" applyBorder="1"/>
    <xf numFmtId="0" fontId="9" fillId="22" borderId="0" xfId="0" applyFont="1" applyFill="1" applyBorder="1"/>
    <xf numFmtId="1" fontId="0" fillId="0" borderId="0" xfId="0" applyNumberFormat="1"/>
    <xf numFmtId="1" fontId="1" fillId="2" borderId="6" xfId="0" applyNumberFormat="1" applyFont="1" applyFill="1" applyBorder="1" applyAlignment="1">
      <alignment horizontal="center" vertical="center" wrapText="1"/>
    </xf>
    <xf numFmtId="1" fontId="0" fillId="3" borderId="6" xfId="0" applyNumberFormat="1" applyFill="1" applyBorder="1"/>
    <xf numFmtId="1" fontId="9" fillId="22" borderId="6" xfId="0" applyNumberFormat="1" applyFont="1" applyFill="1" applyBorder="1"/>
    <xf numFmtId="1" fontId="0" fillId="8" borderId="6" xfId="0" applyNumberFormat="1" applyFill="1" applyBorder="1"/>
    <xf numFmtId="2" fontId="1" fillId="0" borderId="6" xfId="0" applyNumberFormat="1" applyFont="1" applyFill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 wrapText="1"/>
    </xf>
    <xf numFmtId="2" fontId="0" fillId="0" borderId="6" xfId="0" applyNumberFormat="1" applyFont="1" applyBorder="1" applyAlignment="1">
      <alignment horizontal="center" vertical="center" wrapText="1"/>
    </xf>
    <xf numFmtId="0" fontId="0" fillId="3" borderId="4" xfId="0" applyFill="1" applyBorder="1" applyAlignment="1"/>
    <xf numFmtId="0" fontId="0" fillId="0" borderId="0" xfId="0" applyAlignment="1"/>
    <xf numFmtId="0" fontId="5" fillId="18" borderId="11" xfId="0" applyFont="1" applyFill="1" applyBorder="1" applyAlignment="1">
      <alignment horizontal="center" vertical="center" wrapText="1"/>
    </xf>
    <xf numFmtId="0" fontId="5" fillId="18" borderId="13" xfId="0" applyFont="1" applyFill="1" applyBorder="1" applyAlignment="1">
      <alignment horizontal="center" vertical="center" wrapText="1"/>
    </xf>
    <xf numFmtId="0" fontId="5" fillId="18" borderId="1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7" fillId="20" borderId="11" xfId="0" applyFont="1" applyFill="1" applyBorder="1" applyAlignment="1">
      <alignment horizontal="center" wrapText="1"/>
    </xf>
    <xf numFmtId="0" fontId="7" fillId="20" borderId="13" xfId="0" applyFont="1" applyFill="1" applyBorder="1" applyAlignment="1">
      <alignment horizontal="center" wrapText="1"/>
    </xf>
    <xf numFmtId="0" fontId="7" fillId="20" borderId="12" xfId="0" applyFont="1" applyFill="1" applyBorder="1" applyAlignment="1">
      <alignment horizontal="center" wrapText="1"/>
    </xf>
    <xf numFmtId="0" fontId="8" fillId="20" borderId="6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.jde.ru/rq/" TargetMode="External"/><Relationship Id="rId2" Type="http://schemas.openxmlformats.org/officeDocument/2006/relationships/hyperlink" Target="http://lk.cdek.ru/" TargetMode="External"/><Relationship Id="rId1" Type="http://schemas.openxmlformats.org/officeDocument/2006/relationships/hyperlink" Target="https://www.baikals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4BDB-79C5-4A51-A130-5BB384E212C0}">
  <sheetPr codeName="Лист1"/>
  <dimension ref="A1:X51"/>
  <sheetViews>
    <sheetView topLeftCell="C1" workbookViewId="0">
      <selection activeCell="E10" sqref="E10"/>
    </sheetView>
  </sheetViews>
  <sheetFormatPr defaultRowHeight="15" x14ac:dyDescent="0.25"/>
  <cols>
    <col min="1" max="1" width="5" customWidth="1"/>
    <col min="2" max="2" width="12.28515625" customWidth="1"/>
    <col min="3" max="3" width="32.28515625" customWidth="1"/>
    <col min="4" max="4" width="9.5703125" bestFit="1" customWidth="1"/>
    <col min="5" max="5" width="9.28515625" style="63" customWidth="1"/>
    <col min="6" max="6" width="12.7109375" customWidth="1"/>
    <col min="7" max="7" width="8.140625" customWidth="1"/>
    <col min="8" max="8" width="10.5703125" customWidth="1"/>
    <col min="9" max="9" width="14" customWidth="1"/>
    <col min="10" max="10" width="5.7109375" customWidth="1"/>
    <col min="11" max="11" width="7.28515625" customWidth="1"/>
    <col min="12" max="14" width="12.140625" style="4" customWidth="1"/>
    <col min="15" max="19" width="11" style="4" customWidth="1"/>
    <col min="20" max="20" width="11.28515625" style="4" customWidth="1"/>
    <col min="21" max="21" width="10.85546875" customWidth="1"/>
    <col min="22" max="22" width="9.140625" style="11"/>
  </cols>
  <sheetData>
    <row r="1" spans="1:24" x14ac:dyDescent="0.25">
      <c r="O1" s="18"/>
      <c r="P1" s="18"/>
      <c r="Q1" s="18"/>
      <c r="R1" s="56" t="s">
        <v>90</v>
      </c>
      <c r="S1" s="57">
        <f>IF(S44=P44,1.05,1)</f>
        <v>1.05</v>
      </c>
      <c r="T1" s="18"/>
      <c r="U1" s="19"/>
    </row>
    <row r="2" spans="1:24" s="11" customFormat="1" ht="37.5" customHeight="1" x14ac:dyDescent="0.25">
      <c r="A2" s="44" t="s">
        <v>0</v>
      </c>
      <c r="B2" s="44" t="s">
        <v>87</v>
      </c>
      <c r="C2" s="44" t="s">
        <v>1</v>
      </c>
      <c r="D2" s="44" t="s">
        <v>2</v>
      </c>
      <c r="E2" s="64" t="s">
        <v>7</v>
      </c>
      <c r="F2" s="44" t="s">
        <v>3</v>
      </c>
      <c r="G2" s="44" t="s">
        <v>6</v>
      </c>
      <c r="H2" s="44" t="s">
        <v>4</v>
      </c>
      <c r="I2" s="44" t="s">
        <v>8</v>
      </c>
      <c r="J2" s="8"/>
      <c r="K2" s="44" t="s">
        <v>19</v>
      </c>
      <c r="L2" s="45" t="s">
        <v>24</v>
      </c>
      <c r="M2" s="45" t="s">
        <v>85</v>
      </c>
      <c r="N2" s="46" t="s">
        <v>26</v>
      </c>
      <c r="O2" s="47" t="s">
        <v>25</v>
      </c>
      <c r="P2" s="48" t="s">
        <v>32</v>
      </c>
      <c r="Q2" s="48" t="s">
        <v>31</v>
      </c>
      <c r="R2" s="49" t="s">
        <v>27</v>
      </c>
      <c r="S2" s="49" t="s">
        <v>34</v>
      </c>
      <c r="T2" s="49" t="s">
        <v>35</v>
      </c>
      <c r="U2" s="50" t="s">
        <v>36</v>
      </c>
      <c r="V2" s="50" t="s">
        <v>92</v>
      </c>
      <c r="W2" s="50" t="s">
        <v>94</v>
      </c>
      <c r="X2" s="50" t="s">
        <v>93</v>
      </c>
    </row>
    <row r="3" spans="1:24" s="11" customFormat="1" ht="19.5" customHeight="1" x14ac:dyDescent="0.25">
      <c r="A3" s="8">
        <v>1</v>
      </c>
      <c r="B3" s="53"/>
      <c r="C3" s="5"/>
      <c r="D3" s="5"/>
      <c r="E3" s="65"/>
      <c r="F3" s="5"/>
      <c r="G3" s="10" t="str">
        <f>IF(F3="","",INDEX(Справочник!$D$2:$D$301,MATCH(F3,Справочник!$C$2:$C$301,0)))</f>
        <v/>
      </c>
      <c r="H3" s="5"/>
      <c r="I3" s="23">
        <f>D3*E3</f>
        <v>0</v>
      </c>
      <c r="J3" s="8"/>
      <c r="K3" s="5">
        <v>1.3</v>
      </c>
      <c r="L3" s="6">
        <f>IF(OR(G3="20",G3=20,G3="НДС 20%"),E3/1.2,
IF(OR(G3="10",G3=10,G3="НДС 10%"),E3/1.1,
IF(OR(G3="0",G3=0,G3="УСН",G3="НДС 0%"),E3,
IF(OR(G3="5",G3=5,G3="НДС 5%",G3="УСН 5%"),E3/1.05,
IF(OR(G3="7",G3=7,G3="НДС 7%",G3="УСН 7%"),E3/1.07,0)))))</f>
        <v>0</v>
      </c>
      <c r="M3" s="6">
        <f t="shared" ref="M3:M4" si="0">IF(L3="","",L3*D3)</f>
        <v>0</v>
      </c>
      <c r="N3" s="43" t="s">
        <v>10</v>
      </c>
      <c r="O3" s="6">
        <f>IF(OR(K3="",L3=""),"",IF(N3="НДС 20%",K3*L3*1.2,
 IF(N3="НДС 10%",K3*L3*1.1,
 IF(N3="НДС 0%",K3*L3,""))))</f>
        <v>0</v>
      </c>
      <c r="P3" s="6">
        <f>IF(OR(O3="",D3=""),0,D3*O3)</f>
        <v>0</v>
      </c>
      <c r="Q3" s="20">
        <f>IF(OR(P3="",$P$44=0),0,P3*($P$44/($P$44-$P$43)))</f>
        <v>0</v>
      </c>
      <c r="R3" s="9">
        <f>E3*K3</f>
        <v>0</v>
      </c>
      <c r="S3" s="6">
        <f>R3*D3</f>
        <v>0</v>
      </c>
      <c r="T3" s="21">
        <f>IF(S3=0,0,S3*$S$44/($S$44-$S$43))*$S$1</f>
        <v>0</v>
      </c>
      <c r="U3" s="22">
        <f>IF(T3="",0,T3*1.1)</f>
        <v>0</v>
      </c>
      <c r="V3" s="11" t="e">
        <f>Q3/D3</f>
        <v>#DIV/0!</v>
      </c>
      <c r="W3" s="11" t="e">
        <f>T3/D3</f>
        <v>#DIV/0!</v>
      </c>
      <c r="X3" s="11" t="e">
        <f>U3/D3</f>
        <v>#DIV/0!</v>
      </c>
    </row>
    <row r="4" spans="1:24" s="11" customFormat="1" ht="19.5" customHeight="1" x14ac:dyDescent="0.25">
      <c r="A4" s="8">
        <v>2</v>
      </c>
      <c r="B4" s="53"/>
      <c r="C4" s="5"/>
      <c r="D4" s="5"/>
      <c r="E4" s="65"/>
      <c r="F4" s="5"/>
      <c r="G4" s="10" t="str">
        <f>IF(F4="","",INDEX(Справочник!$D$2:$D$301,MATCH(F4,Справочник!$C$2:$C$301,0)))</f>
        <v/>
      </c>
      <c r="H4" s="5"/>
      <c r="I4" s="23">
        <f t="shared" ref="I4:I22" si="1">D4*E4</f>
        <v>0</v>
      </c>
      <c r="J4" s="8"/>
      <c r="K4" s="5">
        <f>K3</f>
        <v>1.3</v>
      </c>
      <c r="L4" s="6">
        <f t="shared" ref="L4:L43" si="2">IF(OR(G4="20",G4=20,G4="НДС 20%"),E4/1.2,
IF(OR(G4="10",G4=10,G4="НДС 10%"),E4/1.1,
IF(OR(G4="0",G4=0,G4="УСН",G4="НДС 0%"),E4,
IF(OR(G4="5",G4=5,G4="НДС 5%",G4="УСН 5%"),E4/1.05,
IF(OR(G4="7",G4=7,G4="НДС 7%",G4="УСН 7%"),E4/1.07,0)))))</f>
        <v>0</v>
      </c>
      <c r="M4" s="6">
        <f t="shared" si="0"/>
        <v>0</v>
      </c>
      <c r="N4" s="43" t="s">
        <v>10</v>
      </c>
      <c r="O4" s="6">
        <f t="shared" ref="O4:O43" si="3">IF(OR(K4="",L4=""),"",IF(N4="НДС 20%",K4*L4*1.2,
 IF(N4="НДС 10%",K4*L4*1.1,
 IF(N4="НДС 0%",K4*L4,""))))</f>
        <v>0</v>
      </c>
      <c r="P4" s="6">
        <f t="shared" ref="P4:P43" si="4">IF(OR(O4="",D4=""),0,D4*O4)</f>
        <v>0</v>
      </c>
      <c r="Q4" s="20">
        <f t="shared" ref="Q4:Q42" si="5">IF(OR(P4="",$P$44=0),0,P4*($P$44/($P$44-$P$43)))</f>
        <v>0</v>
      </c>
      <c r="R4" s="9">
        <f t="shared" ref="R4:R22" si="6">E4*K4</f>
        <v>0</v>
      </c>
      <c r="S4" s="6">
        <f t="shared" ref="S4:S42" si="7">R4*D4</f>
        <v>0</v>
      </c>
      <c r="T4" s="21">
        <f t="shared" ref="T4:T42" si="8">IF(S4=0,0,S4*$S$44/($S$44-$S$43))*$S$1</f>
        <v>0</v>
      </c>
      <c r="U4" s="22">
        <f t="shared" ref="U4:U42" si="9">IF(T4="",0,T4*1.1)</f>
        <v>0</v>
      </c>
      <c r="V4" s="11" t="e">
        <f t="shared" ref="V4:V42" si="10">Q4/D4</f>
        <v>#DIV/0!</v>
      </c>
      <c r="W4" s="11" t="e">
        <f t="shared" ref="W4:W42" si="11">T4/D4</f>
        <v>#DIV/0!</v>
      </c>
      <c r="X4" s="11" t="e">
        <f t="shared" ref="X4:X42" si="12">U4/D4</f>
        <v>#DIV/0!</v>
      </c>
    </row>
    <row r="5" spans="1:24" s="11" customFormat="1" ht="19.5" customHeight="1" x14ac:dyDescent="0.25">
      <c r="A5" s="8">
        <v>3</v>
      </c>
      <c r="B5" s="53"/>
      <c r="C5" s="5"/>
      <c r="D5" s="5"/>
      <c r="E5" s="65"/>
      <c r="F5" s="5"/>
      <c r="G5" s="10" t="str">
        <f>IF(F5="","",INDEX(Справочник!$D$2:$D$301,MATCH(F5,Справочник!$C$2:$C$301,0)))</f>
        <v/>
      </c>
      <c r="H5" s="5"/>
      <c r="I5" s="23">
        <f t="shared" si="1"/>
        <v>0</v>
      </c>
      <c r="J5" s="8"/>
      <c r="K5" s="5">
        <f t="shared" ref="K5:K22" si="13">K4</f>
        <v>1.3</v>
      </c>
      <c r="L5" s="6">
        <f t="shared" si="2"/>
        <v>0</v>
      </c>
      <c r="M5" s="6">
        <f>IF(L5="","",L5*D5)</f>
        <v>0</v>
      </c>
      <c r="N5" s="43" t="s">
        <v>10</v>
      </c>
      <c r="O5" s="6">
        <f t="shared" si="3"/>
        <v>0</v>
      </c>
      <c r="P5" s="6">
        <f t="shared" si="4"/>
        <v>0</v>
      </c>
      <c r="Q5" s="20">
        <f t="shared" si="5"/>
        <v>0</v>
      </c>
      <c r="R5" s="9">
        <f t="shared" si="6"/>
        <v>0</v>
      </c>
      <c r="S5" s="6">
        <f t="shared" si="7"/>
        <v>0</v>
      </c>
      <c r="T5" s="21">
        <f t="shared" si="8"/>
        <v>0</v>
      </c>
      <c r="U5" s="22">
        <f t="shared" si="9"/>
        <v>0</v>
      </c>
      <c r="V5" s="11" t="e">
        <f t="shared" si="10"/>
        <v>#DIV/0!</v>
      </c>
      <c r="W5" s="11" t="e">
        <f t="shared" si="11"/>
        <v>#DIV/0!</v>
      </c>
      <c r="X5" s="11" t="e">
        <f t="shared" si="12"/>
        <v>#DIV/0!</v>
      </c>
    </row>
    <row r="6" spans="1:24" s="11" customFormat="1" ht="19.5" customHeight="1" x14ac:dyDescent="0.25">
      <c r="A6" s="8">
        <v>4</v>
      </c>
      <c r="B6" s="53"/>
      <c r="C6" s="5"/>
      <c r="D6" s="5"/>
      <c r="E6" s="65"/>
      <c r="F6" s="5"/>
      <c r="G6" s="10" t="str">
        <f>IF(F6="","",INDEX(Справочник!$D$2:$D$301,MATCH(F6,Справочник!$C$2:$C$301,0)))</f>
        <v/>
      </c>
      <c r="H6" s="5"/>
      <c r="I6" s="23">
        <f t="shared" si="1"/>
        <v>0</v>
      </c>
      <c r="J6" s="8"/>
      <c r="K6" s="5">
        <f t="shared" si="13"/>
        <v>1.3</v>
      </c>
      <c r="L6" s="6">
        <f t="shared" si="2"/>
        <v>0</v>
      </c>
      <c r="M6" s="6">
        <f t="shared" ref="M6:M22" si="14">IF(L6="","",L6*D6)</f>
        <v>0</v>
      </c>
      <c r="N6" s="43" t="s">
        <v>10</v>
      </c>
      <c r="O6" s="6">
        <f t="shared" si="3"/>
        <v>0</v>
      </c>
      <c r="P6" s="6">
        <f t="shared" si="4"/>
        <v>0</v>
      </c>
      <c r="Q6" s="20">
        <f t="shared" si="5"/>
        <v>0</v>
      </c>
      <c r="R6" s="9">
        <f t="shared" si="6"/>
        <v>0</v>
      </c>
      <c r="S6" s="6">
        <f t="shared" si="7"/>
        <v>0</v>
      </c>
      <c r="T6" s="21">
        <f t="shared" si="8"/>
        <v>0</v>
      </c>
      <c r="U6" s="22">
        <f t="shared" si="9"/>
        <v>0</v>
      </c>
      <c r="V6" s="11" t="e">
        <f t="shared" si="10"/>
        <v>#DIV/0!</v>
      </c>
      <c r="W6" s="11" t="e">
        <f t="shared" si="11"/>
        <v>#DIV/0!</v>
      </c>
      <c r="X6" s="11" t="e">
        <f t="shared" si="12"/>
        <v>#DIV/0!</v>
      </c>
    </row>
    <row r="7" spans="1:24" s="11" customFormat="1" ht="19.5" customHeight="1" x14ac:dyDescent="0.25">
      <c r="A7" s="8">
        <v>5</v>
      </c>
      <c r="B7" s="53"/>
      <c r="C7" s="5"/>
      <c r="D7" s="5"/>
      <c r="E7" s="65"/>
      <c r="F7" s="5"/>
      <c r="G7" s="10" t="str">
        <f>IF(F7="","",INDEX(Справочник!$D$2:$D$301,MATCH(F7,Справочник!$C$2:$C$301,0)))</f>
        <v/>
      </c>
      <c r="H7" s="5"/>
      <c r="I7" s="23">
        <f t="shared" si="1"/>
        <v>0</v>
      </c>
      <c r="J7" s="8"/>
      <c r="K7" s="5">
        <f t="shared" si="13"/>
        <v>1.3</v>
      </c>
      <c r="L7" s="6">
        <f t="shared" si="2"/>
        <v>0</v>
      </c>
      <c r="M7" s="6">
        <f t="shared" si="14"/>
        <v>0</v>
      </c>
      <c r="N7" s="43" t="s">
        <v>10</v>
      </c>
      <c r="O7" s="6">
        <f t="shared" si="3"/>
        <v>0</v>
      </c>
      <c r="P7" s="6">
        <f t="shared" si="4"/>
        <v>0</v>
      </c>
      <c r="Q7" s="20">
        <f t="shared" si="5"/>
        <v>0</v>
      </c>
      <c r="R7" s="9">
        <f t="shared" si="6"/>
        <v>0</v>
      </c>
      <c r="S7" s="6">
        <f t="shared" si="7"/>
        <v>0</v>
      </c>
      <c r="T7" s="21">
        <f t="shared" si="8"/>
        <v>0</v>
      </c>
      <c r="U7" s="22">
        <f t="shared" si="9"/>
        <v>0</v>
      </c>
      <c r="V7" s="11" t="e">
        <f t="shared" si="10"/>
        <v>#DIV/0!</v>
      </c>
      <c r="W7" s="11" t="e">
        <f t="shared" si="11"/>
        <v>#DIV/0!</v>
      </c>
      <c r="X7" s="11" t="e">
        <f t="shared" si="12"/>
        <v>#DIV/0!</v>
      </c>
    </row>
    <row r="8" spans="1:24" s="11" customFormat="1" ht="19.5" customHeight="1" x14ac:dyDescent="0.25">
      <c r="A8" s="8">
        <v>6</v>
      </c>
      <c r="B8" s="53"/>
      <c r="C8" s="5"/>
      <c r="D8" s="5"/>
      <c r="E8" s="65"/>
      <c r="F8" s="5"/>
      <c r="G8" s="10" t="str">
        <f>IF(F8="","",INDEX(Справочник!$D$2:$D$301,MATCH(F8,Справочник!$C$2:$C$301,0)))</f>
        <v/>
      </c>
      <c r="H8" s="5"/>
      <c r="I8" s="23">
        <f t="shared" si="1"/>
        <v>0</v>
      </c>
      <c r="J8" s="8"/>
      <c r="K8" s="5">
        <f t="shared" si="13"/>
        <v>1.3</v>
      </c>
      <c r="L8" s="6">
        <f t="shared" si="2"/>
        <v>0</v>
      </c>
      <c r="M8" s="6">
        <f t="shared" si="14"/>
        <v>0</v>
      </c>
      <c r="N8" s="43" t="s">
        <v>10</v>
      </c>
      <c r="O8" s="6">
        <f t="shared" si="3"/>
        <v>0</v>
      </c>
      <c r="P8" s="6">
        <f t="shared" si="4"/>
        <v>0</v>
      </c>
      <c r="Q8" s="20">
        <f t="shared" si="5"/>
        <v>0</v>
      </c>
      <c r="R8" s="9">
        <f t="shared" si="6"/>
        <v>0</v>
      </c>
      <c r="S8" s="6">
        <f t="shared" si="7"/>
        <v>0</v>
      </c>
      <c r="T8" s="21">
        <f t="shared" si="8"/>
        <v>0</v>
      </c>
      <c r="U8" s="22">
        <f t="shared" si="9"/>
        <v>0</v>
      </c>
      <c r="V8" s="11" t="e">
        <f t="shared" si="10"/>
        <v>#DIV/0!</v>
      </c>
      <c r="W8" s="11" t="e">
        <f t="shared" si="11"/>
        <v>#DIV/0!</v>
      </c>
      <c r="X8" s="11" t="e">
        <f t="shared" si="12"/>
        <v>#DIV/0!</v>
      </c>
    </row>
    <row r="9" spans="1:24" s="11" customFormat="1" ht="19.5" customHeight="1" x14ac:dyDescent="0.25">
      <c r="A9" s="8">
        <v>7</v>
      </c>
      <c r="B9" s="53"/>
      <c r="C9" s="5"/>
      <c r="D9" s="5"/>
      <c r="E9" s="65"/>
      <c r="F9" s="5"/>
      <c r="G9" s="10" t="str">
        <f>IF(F9="","",INDEX(Справочник!$D$2:$D$301,MATCH(F9,Справочник!$C$2:$C$301,0)))</f>
        <v/>
      </c>
      <c r="H9" s="5"/>
      <c r="I9" s="23">
        <f t="shared" si="1"/>
        <v>0</v>
      </c>
      <c r="J9" s="8"/>
      <c r="K9" s="5">
        <f t="shared" si="13"/>
        <v>1.3</v>
      </c>
      <c r="L9" s="6">
        <f t="shared" si="2"/>
        <v>0</v>
      </c>
      <c r="M9" s="6">
        <f t="shared" si="14"/>
        <v>0</v>
      </c>
      <c r="N9" s="43" t="s">
        <v>10</v>
      </c>
      <c r="O9" s="6">
        <f t="shared" si="3"/>
        <v>0</v>
      </c>
      <c r="P9" s="6">
        <f t="shared" si="4"/>
        <v>0</v>
      </c>
      <c r="Q9" s="20">
        <f t="shared" si="5"/>
        <v>0</v>
      </c>
      <c r="R9" s="9">
        <f t="shared" si="6"/>
        <v>0</v>
      </c>
      <c r="S9" s="6">
        <f t="shared" si="7"/>
        <v>0</v>
      </c>
      <c r="T9" s="21">
        <f t="shared" si="8"/>
        <v>0</v>
      </c>
      <c r="U9" s="22">
        <f t="shared" si="9"/>
        <v>0</v>
      </c>
      <c r="V9" s="11" t="e">
        <f t="shared" si="10"/>
        <v>#DIV/0!</v>
      </c>
      <c r="W9" s="11" t="e">
        <f t="shared" si="11"/>
        <v>#DIV/0!</v>
      </c>
      <c r="X9" s="11" t="e">
        <f t="shared" si="12"/>
        <v>#DIV/0!</v>
      </c>
    </row>
    <row r="10" spans="1:24" s="11" customFormat="1" ht="19.5" customHeight="1" x14ac:dyDescent="0.25">
      <c r="A10" s="8">
        <v>8</v>
      </c>
      <c r="B10" s="53"/>
      <c r="C10" s="5"/>
      <c r="D10" s="5"/>
      <c r="E10" s="65"/>
      <c r="F10" s="5"/>
      <c r="G10" s="10" t="str">
        <f>IF(F10="","",INDEX(Справочник!$D$2:$D$301,MATCH(F10,Справочник!$C$2:$C$301,0)))</f>
        <v/>
      </c>
      <c r="H10" s="5"/>
      <c r="I10" s="23">
        <f t="shared" si="1"/>
        <v>0</v>
      </c>
      <c r="J10" s="8"/>
      <c r="K10" s="5">
        <f t="shared" si="13"/>
        <v>1.3</v>
      </c>
      <c r="L10" s="6">
        <f t="shared" si="2"/>
        <v>0</v>
      </c>
      <c r="M10" s="6">
        <f t="shared" si="14"/>
        <v>0</v>
      </c>
      <c r="N10" s="43" t="s">
        <v>10</v>
      </c>
      <c r="O10" s="6">
        <f t="shared" si="3"/>
        <v>0</v>
      </c>
      <c r="P10" s="6">
        <f t="shared" si="4"/>
        <v>0</v>
      </c>
      <c r="Q10" s="20">
        <f t="shared" si="5"/>
        <v>0</v>
      </c>
      <c r="R10" s="9">
        <f t="shared" si="6"/>
        <v>0</v>
      </c>
      <c r="S10" s="6">
        <f t="shared" si="7"/>
        <v>0</v>
      </c>
      <c r="T10" s="21">
        <f t="shared" si="8"/>
        <v>0</v>
      </c>
      <c r="U10" s="22">
        <f t="shared" si="9"/>
        <v>0</v>
      </c>
      <c r="V10" s="11" t="e">
        <f t="shared" si="10"/>
        <v>#DIV/0!</v>
      </c>
      <c r="W10" s="11" t="e">
        <f t="shared" si="11"/>
        <v>#DIV/0!</v>
      </c>
      <c r="X10" s="11" t="e">
        <f t="shared" si="12"/>
        <v>#DIV/0!</v>
      </c>
    </row>
    <row r="11" spans="1:24" s="11" customFormat="1" ht="19.5" customHeight="1" x14ac:dyDescent="0.25">
      <c r="A11" s="8">
        <v>9</v>
      </c>
      <c r="B11" s="53"/>
      <c r="C11" s="5"/>
      <c r="D11" s="5"/>
      <c r="E11" s="65"/>
      <c r="F11" s="5"/>
      <c r="G11" s="10" t="str">
        <f>IF(F11="","",INDEX(Справочник!$D$2:$D$301,MATCH(F11,Справочник!$C$2:$C$301,0)))</f>
        <v/>
      </c>
      <c r="H11" s="5"/>
      <c r="I11" s="23">
        <f t="shared" si="1"/>
        <v>0</v>
      </c>
      <c r="J11" s="8"/>
      <c r="K11" s="5">
        <f t="shared" si="13"/>
        <v>1.3</v>
      </c>
      <c r="L11" s="6">
        <f t="shared" si="2"/>
        <v>0</v>
      </c>
      <c r="M11" s="6">
        <f t="shared" si="14"/>
        <v>0</v>
      </c>
      <c r="N11" s="43" t="s">
        <v>10</v>
      </c>
      <c r="O11" s="6">
        <f t="shared" si="3"/>
        <v>0</v>
      </c>
      <c r="P11" s="6">
        <f t="shared" si="4"/>
        <v>0</v>
      </c>
      <c r="Q11" s="20">
        <f t="shared" si="5"/>
        <v>0</v>
      </c>
      <c r="R11" s="9">
        <f t="shared" si="6"/>
        <v>0</v>
      </c>
      <c r="S11" s="6">
        <f t="shared" si="7"/>
        <v>0</v>
      </c>
      <c r="T11" s="21">
        <f t="shared" si="8"/>
        <v>0</v>
      </c>
      <c r="U11" s="22">
        <f t="shared" si="9"/>
        <v>0</v>
      </c>
      <c r="V11" s="11" t="e">
        <f t="shared" si="10"/>
        <v>#DIV/0!</v>
      </c>
      <c r="W11" s="11" t="e">
        <f t="shared" si="11"/>
        <v>#DIV/0!</v>
      </c>
      <c r="X11" s="11" t="e">
        <f t="shared" si="12"/>
        <v>#DIV/0!</v>
      </c>
    </row>
    <row r="12" spans="1:24" s="11" customFormat="1" ht="19.5" customHeight="1" x14ac:dyDescent="0.25">
      <c r="A12" s="8">
        <v>10</v>
      </c>
      <c r="B12" s="53"/>
      <c r="C12" s="5"/>
      <c r="D12" s="5"/>
      <c r="E12" s="65"/>
      <c r="F12" s="5"/>
      <c r="G12" s="10" t="str">
        <f>IF(F12="","",INDEX(Справочник!$D$2:$D$301,MATCH(F12,Справочник!$C$2:$C$301,0)))</f>
        <v/>
      </c>
      <c r="H12" s="5"/>
      <c r="I12" s="23">
        <f t="shared" si="1"/>
        <v>0</v>
      </c>
      <c r="J12" s="8"/>
      <c r="K12" s="5">
        <f t="shared" si="13"/>
        <v>1.3</v>
      </c>
      <c r="L12" s="6">
        <f t="shared" si="2"/>
        <v>0</v>
      </c>
      <c r="M12" s="6">
        <f t="shared" si="14"/>
        <v>0</v>
      </c>
      <c r="N12" s="43" t="s">
        <v>10</v>
      </c>
      <c r="O12" s="6">
        <f t="shared" si="3"/>
        <v>0</v>
      </c>
      <c r="P12" s="6">
        <f t="shared" si="4"/>
        <v>0</v>
      </c>
      <c r="Q12" s="20">
        <f t="shared" si="5"/>
        <v>0</v>
      </c>
      <c r="R12" s="9">
        <f t="shared" si="6"/>
        <v>0</v>
      </c>
      <c r="S12" s="6">
        <f t="shared" si="7"/>
        <v>0</v>
      </c>
      <c r="T12" s="21">
        <f t="shared" si="8"/>
        <v>0</v>
      </c>
      <c r="U12" s="22">
        <f t="shared" si="9"/>
        <v>0</v>
      </c>
      <c r="V12" s="11" t="e">
        <f t="shared" si="10"/>
        <v>#DIV/0!</v>
      </c>
      <c r="W12" s="11" t="e">
        <f t="shared" si="11"/>
        <v>#DIV/0!</v>
      </c>
      <c r="X12" s="11" t="e">
        <f t="shared" si="12"/>
        <v>#DIV/0!</v>
      </c>
    </row>
    <row r="13" spans="1:24" s="11" customFormat="1" ht="19.5" customHeight="1" x14ac:dyDescent="0.25">
      <c r="A13" s="8">
        <v>11</v>
      </c>
      <c r="B13" s="53"/>
      <c r="C13" s="5"/>
      <c r="D13" s="5"/>
      <c r="E13" s="65"/>
      <c r="F13" s="5"/>
      <c r="G13" s="10" t="str">
        <f>IF(F13="","",INDEX(Справочник!$D$2:$D$301,MATCH(F13,Справочник!$C$2:$C$301,0)))</f>
        <v/>
      </c>
      <c r="H13" s="5"/>
      <c r="I13" s="23">
        <f t="shared" si="1"/>
        <v>0</v>
      </c>
      <c r="J13" s="8"/>
      <c r="K13" s="5">
        <f t="shared" si="13"/>
        <v>1.3</v>
      </c>
      <c r="L13" s="6">
        <f t="shared" si="2"/>
        <v>0</v>
      </c>
      <c r="M13" s="6">
        <f t="shared" si="14"/>
        <v>0</v>
      </c>
      <c r="N13" s="43" t="s">
        <v>10</v>
      </c>
      <c r="O13" s="6">
        <f t="shared" si="3"/>
        <v>0</v>
      </c>
      <c r="P13" s="6">
        <f t="shared" si="4"/>
        <v>0</v>
      </c>
      <c r="Q13" s="20">
        <f t="shared" si="5"/>
        <v>0</v>
      </c>
      <c r="R13" s="9">
        <f t="shared" si="6"/>
        <v>0</v>
      </c>
      <c r="S13" s="6">
        <f t="shared" si="7"/>
        <v>0</v>
      </c>
      <c r="T13" s="21">
        <f t="shared" si="8"/>
        <v>0</v>
      </c>
      <c r="U13" s="22">
        <f t="shared" si="9"/>
        <v>0</v>
      </c>
      <c r="V13" s="11" t="e">
        <f t="shared" si="10"/>
        <v>#DIV/0!</v>
      </c>
      <c r="W13" s="11" t="e">
        <f t="shared" si="11"/>
        <v>#DIV/0!</v>
      </c>
      <c r="X13" s="11" t="e">
        <f t="shared" si="12"/>
        <v>#DIV/0!</v>
      </c>
    </row>
    <row r="14" spans="1:24" s="11" customFormat="1" ht="19.5" customHeight="1" x14ac:dyDescent="0.25">
      <c r="A14" s="8">
        <v>12</v>
      </c>
      <c r="B14" s="53"/>
      <c r="C14" s="5"/>
      <c r="D14" s="5"/>
      <c r="E14" s="65"/>
      <c r="F14" s="5"/>
      <c r="G14" s="10" t="str">
        <f>IF(F14="","",INDEX(Справочник!$D$2:$D$301,MATCH(F14,Справочник!$C$2:$C$301,0)))</f>
        <v/>
      </c>
      <c r="H14" s="5"/>
      <c r="I14" s="23">
        <f t="shared" si="1"/>
        <v>0</v>
      </c>
      <c r="J14" s="8"/>
      <c r="K14" s="5">
        <f t="shared" si="13"/>
        <v>1.3</v>
      </c>
      <c r="L14" s="6">
        <f t="shared" si="2"/>
        <v>0</v>
      </c>
      <c r="M14" s="6">
        <f t="shared" si="14"/>
        <v>0</v>
      </c>
      <c r="N14" s="43" t="s">
        <v>10</v>
      </c>
      <c r="O14" s="6">
        <f t="shared" si="3"/>
        <v>0</v>
      </c>
      <c r="P14" s="6">
        <f t="shared" si="4"/>
        <v>0</v>
      </c>
      <c r="Q14" s="20">
        <f t="shared" si="5"/>
        <v>0</v>
      </c>
      <c r="R14" s="9">
        <f t="shared" si="6"/>
        <v>0</v>
      </c>
      <c r="S14" s="6">
        <f t="shared" si="7"/>
        <v>0</v>
      </c>
      <c r="T14" s="21">
        <f t="shared" si="8"/>
        <v>0</v>
      </c>
      <c r="U14" s="22">
        <f t="shared" si="9"/>
        <v>0</v>
      </c>
      <c r="V14" s="11" t="e">
        <f t="shared" si="10"/>
        <v>#DIV/0!</v>
      </c>
      <c r="W14" s="11" t="e">
        <f t="shared" si="11"/>
        <v>#DIV/0!</v>
      </c>
      <c r="X14" s="11" t="e">
        <f t="shared" si="12"/>
        <v>#DIV/0!</v>
      </c>
    </row>
    <row r="15" spans="1:24" s="11" customFormat="1" ht="19.5" customHeight="1" x14ac:dyDescent="0.25">
      <c r="A15" s="8">
        <v>13</v>
      </c>
      <c r="B15" s="53"/>
      <c r="C15" s="5"/>
      <c r="D15" s="5"/>
      <c r="E15" s="65"/>
      <c r="F15" s="5"/>
      <c r="G15" s="10" t="str">
        <f>IF(F15="","",INDEX(Справочник!$D$2:$D$301,MATCH(F15,Справочник!$C$2:$C$301,0)))</f>
        <v/>
      </c>
      <c r="H15" s="5"/>
      <c r="I15" s="23">
        <f t="shared" si="1"/>
        <v>0</v>
      </c>
      <c r="J15" s="8"/>
      <c r="K15" s="5">
        <f t="shared" si="13"/>
        <v>1.3</v>
      </c>
      <c r="L15" s="6">
        <f t="shared" si="2"/>
        <v>0</v>
      </c>
      <c r="M15" s="6">
        <f t="shared" si="14"/>
        <v>0</v>
      </c>
      <c r="N15" s="43" t="s">
        <v>10</v>
      </c>
      <c r="O15" s="6">
        <f t="shared" si="3"/>
        <v>0</v>
      </c>
      <c r="P15" s="6">
        <f t="shared" si="4"/>
        <v>0</v>
      </c>
      <c r="Q15" s="20">
        <f t="shared" si="5"/>
        <v>0</v>
      </c>
      <c r="R15" s="9">
        <f t="shared" si="6"/>
        <v>0</v>
      </c>
      <c r="S15" s="6">
        <f t="shared" si="7"/>
        <v>0</v>
      </c>
      <c r="T15" s="21">
        <f t="shared" si="8"/>
        <v>0</v>
      </c>
      <c r="U15" s="22">
        <f t="shared" si="9"/>
        <v>0</v>
      </c>
      <c r="V15" s="11" t="e">
        <f t="shared" si="10"/>
        <v>#DIV/0!</v>
      </c>
      <c r="W15" s="11" t="e">
        <f t="shared" si="11"/>
        <v>#DIV/0!</v>
      </c>
      <c r="X15" s="11" t="e">
        <f t="shared" si="12"/>
        <v>#DIV/0!</v>
      </c>
    </row>
    <row r="16" spans="1:24" s="11" customFormat="1" ht="19.5" customHeight="1" x14ac:dyDescent="0.25">
      <c r="A16" s="8">
        <v>14</v>
      </c>
      <c r="B16" s="53"/>
      <c r="C16" s="5"/>
      <c r="D16" s="5"/>
      <c r="E16" s="65"/>
      <c r="F16" s="5"/>
      <c r="G16" s="10" t="str">
        <f>IF(F16="","",INDEX(Справочник!$D$2:$D$301,MATCH(F16,Справочник!$C$2:$C$301,0)))</f>
        <v/>
      </c>
      <c r="H16" s="5"/>
      <c r="I16" s="23">
        <f t="shared" si="1"/>
        <v>0</v>
      </c>
      <c r="J16" s="8"/>
      <c r="K16" s="5">
        <f t="shared" si="13"/>
        <v>1.3</v>
      </c>
      <c r="L16" s="6">
        <f t="shared" si="2"/>
        <v>0</v>
      </c>
      <c r="M16" s="6">
        <f t="shared" si="14"/>
        <v>0</v>
      </c>
      <c r="N16" s="43" t="s">
        <v>10</v>
      </c>
      <c r="O16" s="6">
        <f t="shared" si="3"/>
        <v>0</v>
      </c>
      <c r="P16" s="6">
        <f t="shared" si="4"/>
        <v>0</v>
      </c>
      <c r="Q16" s="20">
        <f t="shared" si="5"/>
        <v>0</v>
      </c>
      <c r="R16" s="9">
        <f t="shared" si="6"/>
        <v>0</v>
      </c>
      <c r="S16" s="6">
        <f t="shared" si="7"/>
        <v>0</v>
      </c>
      <c r="T16" s="21">
        <f t="shared" si="8"/>
        <v>0</v>
      </c>
      <c r="U16" s="22">
        <f t="shared" si="9"/>
        <v>0</v>
      </c>
      <c r="V16" s="11" t="e">
        <f t="shared" si="10"/>
        <v>#DIV/0!</v>
      </c>
      <c r="W16" s="11" t="e">
        <f t="shared" si="11"/>
        <v>#DIV/0!</v>
      </c>
      <c r="X16" s="11" t="e">
        <f t="shared" si="12"/>
        <v>#DIV/0!</v>
      </c>
    </row>
    <row r="17" spans="1:24" s="11" customFormat="1" ht="19.5" customHeight="1" x14ac:dyDescent="0.25">
      <c r="A17" s="8">
        <v>15</v>
      </c>
      <c r="B17" s="53"/>
      <c r="C17" s="5"/>
      <c r="D17" s="5"/>
      <c r="E17" s="65"/>
      <c r="F17" s="5"/>
      <c r="G17" s="10" t="str">
        <f>IF(F17="","",INDEX(Справочник!$D$2:$D$301,MATCH(F17,Справочник!$C$2:$C$301,0)))</f>
        <v/>
      </c>
      <c r="H17" s="5"/>
      <c r="I17" s="23">
        <f t="shared" si="1"/>
        <v>0</v>
      </c>
      <c r="J17" s="8"/>
      <c r="K17" s="5">
        <f t="shared" si="13"/>
        <v>1.3</v>
      </c>
      <c r="L17" s="6">
        <f t="shared" si="2"/>
        <v>0</v>
      </c>
      <c r="M17" s="6">
        <f t="shared" si="14"/>
        <v>0</v>
      </c>
      <c r="N17" s="43" t="s">
        <v>10</v>
      </c>
      <c r="O17" s="6">
        <f t="shared" si="3"/>
        <v>0</v>
      </c>
      <c r="P17" s="6">
        <f t="shared" si="4"/>
        <v>0</v>
      </c>
      <c r="Q17" s="20">
        <f t="shared" si="5"/>
        <v>0</v>
      </c>
      <c r="R17" s="9">
        <f t="shared" si="6"/>
        <v>0</v>
      </c>
      <c r="S17" s="6">
        <f t="shared" si="7"/>
        <v>0</v>
      </c>
      <c r="T17" s="21">
        <f t="shared" si="8"/>
        <v>0</v>
      </c>
      <c r="U17" s="22">
        <f t="shared" si="9"/>
        <v>0</v>
      </c>
      <c r="V17" s="11" t="e">
        <f t="shared" si="10"/>
        <v>#DIV/0!</v>
      </c>
      <c r="W17" s="11" t="e">
        <f t="shared" si="11"/>
        <v>#DIV/0!</v>
      </c>
      <c r="X17" s="11" t="e">
        <f t="shared" si="12"/>
        <v>#DIV/0!</v>
      </c>
    </row>
    <row r="18" spans="1:24" s="11" customFormat="1" ht="19.5" customHeight="1" x14ac:dyDescent="0.25">
      <c r="A18" s="8">
        <v>16</v>
      </c>
      <c r="B18" s="53"/>
      <c r="C18" s="5"/>
      <c r="D18" s="5"/>
      <c r="E18" s="65"/>
      <c r="F18" s="5"/>
      <c r="G18" s="10" t="str">
        <f>IF(F18="","",INDEX(Справочник!$D$2:$D$301,MATCH(F18,Справочник!$C$2:$C$301,0)))</f>
        <v/>
      </c>
      <c r="H18" s="5"/>
      <c r="I18" s="23">
        <f t="shared" si="1"/>
        <v>0</v>
      </c>
      <c r="J18" s="8"/>
      <c r="K18" s="5">
        <f t="shared" si="13"/>
        <v>1.3</v>
      </c>
      <c r="L18" s="6">
        <f t="shared" si="2"/>
        <v>0</v>
      </c>
      <c r="M18" s="6">
        <f t="shared" si="14"/>
        <v>0</v>
      </c>
      <c r="N18" s="43" t="s">
        <v>10</v>
      </c>
      <c r="O18" s="6">
        <f t="shared" si="3"/>
        <v>0</v>
      </c>
      <c r="P18" s="6">
        <f t="shared" si="4"/>
        <v>0</v>
      </c>
      <c r="Q18" s="20">
        <f t="shared" si="5"/>
        <v>0</v>
      </c>
      <c r="R18" s="9">
        <f t="shared" si="6"/>
        <v>0</v>
      </c>
      <c r="S18" s="6">
        <f t="shared" si="7"/>
        <v>0</v>
      </c>
      <c r="T18" s="21">
        <f t="shared" si="8"/>
        <v>0</v>
      </c>
      <c r="U18" s="22">
        <f t="shared" si="9"/>
        <v>0</v>
      </c>
      <c r="V18" s="11" t="e">
        <f t="shared" si="10"/>
        <v>#DIV/0!</v>
      </c>
      <c r="W18" s="11" t="e">
        <f t="shared" si="11"/>
        <v>#DIV/0!</v>
      </c>
      <c r="X18" s="11" t="e">
        <f t="shared" si="12"/>
        <v>#DIV/0!</v>
      </c>
    </row>
    <row r="19" spans="1:24" s="11" customFormat="1" ht="19.5" customHeight="1" x14ac:dyDescent="0.25">
      <c r="A19" s="8">
        <v>17</v>
      </c>
      <c r="B19" s="53"/>
      <c r="C19" s="5"/>
      <c r="D19" s="5"/>
      <c r="E19" s="65"/>
      <c r="F19" s="5"/>
      <c r="G19" s="10" t="str">
        <f>IF(F19="","",INDEX(Справочник!$D$2:$D$301,MATCH(F19,Справочник!$C$2:$C$301,0)))</f>
        <v/>
      </c>
      <c r="H19" s="5"/>
      <c r="I19" s="23">
        <f t="shared" si="1"/>
        <v>0</v>
      </c>
      <c r="J19" s="8"/>
      <c r="K19" s="5">
        <f t="shared" si="13"/>
        <v>1.3</v>
      </c>
      <c r="L19" s="6">
        <f t="shared" si="2"/>
        <v>0</v>
      </c>
      <c r="M19" s="6">
        <f t="shared" si="14"/>
        <v>0</v>
      </c>
      <c r="N19" s="43" t="s">
        <v>10</v>
      </c>
      <c r="O19" s="6">
        <f t="shared" si="3"/>
        <v>0</v>
      </c>
      <c r="P19" s="6">
        <f t="shared" si="4"/>
        <v>0</v>
      </c>
      <c r="Q19" s="20">
        <f t="shared" si="5"/>
        <v>0</v>
      </c>
      <c r="R19" s="9">
        <f t="shared" si="6"/>
        <v>0</v>
      </c>
      <c r="S19" s="6">
        <f t="shared" si="7"/>
        <v>0</v>
      </c>
      <c r="T19" s="21">
        <f t="shared" si="8"/>
        <v>0</v>
      </c>
      <c r="U19" s="22">
        <f t="shared" si="9"/>
        <v>0</v>
      </c>
      <c r="V19" s="11" t="e">
        <f t="shared" si="10"/>
        <v>#DIV/0!</v>
      </c>
      <c r="W19" s="11" t="e">
        <f t="shared" si="11"/>
        <v>#DIV/0!</v>
      </c>
      <c r="X19" s="11" t="e">
        <f t="shared" si="12"/>
        <v>#DIV/0!</v>
      </c>
    </row>
    <row r="20" spans="1:24" s="11" customFormat="1" ht="19.5" customHeight="1" x14ac:dyDescent="0.25">
      <c r="A20" s="8">
        <v>18</v>
      </c>
      <c r="B20" s="53"/>
      <c r="C20" s="5"/>
      <c r="D20" s="5"/>
      <c r="E20" s="65"/>
      <c r="F20" s="5"/>
      <c r="G20" s="10" t="str">
        <f>IF(F20="","",INDEX(Справочник!$D$2:$D$301,MATCH(F20,Справочник!$C$2:$C$301,0)))</f>
        <v/>
      </c>
      <c r="H20" s="5"/>
      <c r="I20" s="23">
        <f t="shared" si="1"/>
        <v>0</v>
      </c>
      <c r="J20" s="8"/>
      <c r="K20" s="5">
        <f t="shared" si="13"/>
        <v>1.3</v>
      </c>
      <c r="L20" s="6">
        <f t="shared" si="2"/>
        <v>0</v>
      </c>
      <c r="M20" s="6">
        <f t="shared" si="14"/>
        <v>0</v>
      </c>
      <c r="N20" s="43" t="s">
        <v>10</v>
      </c>
      <c r="O20" s="6">
        <f t="shared" si="3"/>
        <v>0</v>
      </c>
      <c r="P20" s="6">
        <f t="shared" si="4"/>
        <v>0</v>
      </c>
      <c r="Q20" s="20">
        <f t="shared" si="5"/>
        <v>0</v>
      </c>
      <c r="R20" s="9">
        <f t="shared" si="6"/>
        <v>0</v>
      </c>
      <c r="S20" s="6">
        <f t="shared" si="7"/>
        <v>0</v>
      </c>
      <c r="T20" s="21">
        <f t="shared" si="8"/>
        <v>0</v>
      </c>
      <c r="U20" s="22">
        <f t="shared" si="9"/>
        <v>0</v>
      </c>
      <c r="V20" s="11" t="e">
        <f t="shared" si="10"/>
        <v>#DIV/0!</v>
      </c>
      <c r="W20" s="11" t="e">
        <f t="shared" si="11"/>
        <v>#DIV/0!</v>
      </c>
      <c r="X20" s="11" t="e">
        <f t="shared" si="12"/>
        <v>#DIV/0!</v>
      </c>
    </row>
    <row r="21" spans="1:24" s="11" customFormat="1" ht="19.5" customHeight="1" x14ac:dyDescent="0.25">
      <c r="A21" s="8">
        <v>19</v>
      </c>
      <c r="B21" s="53"/>
      <c r="C21" s="5"/>
      <c r="D21" s="5"/>
      <c r="E21" s="65"/>
      <c r="F21" s="5"/>
      <c r="G21" s="10" t="str">
        <f>IF(F21="","",INDEX(Справочник!$D$2:$D$301,MATCH(F21,Справочник!$C$2:$C$301,0)))</f>
        <v/>
      </c>
      <c r="H21" s="5"/>
      <c r="I21" s="23">
        <f t="shared" si="1"/>
        <v>0</v>
      </c>
      <c r="J21" s="8"/>
      <c r="K21" s="5">
        <f t="shared" si="13"/>
        <v>1.3</v>
      </c>
      <c r="L21" s="6">
        <f t="shared" si="2"/>
        <v>0</v>
      </c>
      <c r="M21" s="6">
        <f t="shared" si="14"/>
        <v>0</v>
      </c>
      <c r="N21" s="43" t="s">
        <v>10</v>
      </c>
      <c r="O21" s="6">
        <f t="shared" si="3"/>
        <v>0</v>
      </c>
      <c r="P21" s="6">
        <f t="shared" si="4"/>
        <v>0</v>
      </c>
      <c r="Q21" s="20">
        <f t="shared" si="5"/>
        <v>0</v>
      </c>
      <c r="R21" s="9">
        <f t="shared" si="6"/>
        <v>0</v>
      </c>
      <c r="S21" s="6">
        <f t="shared" si="7"/>
        <v>0</v>
      </c>
      <c r="T21" s="21">
        <f t="shared" si="8"/>
        <v>0</v>
      </c>
      <c r="U21" s="22">
        <f t="shared" si="9"/>
        <v>0</v>
      </c>
      <c r="V21" s="11" t="e">
        <f t="shared" si="10"/>
        <v>#DIV/0!</v>
      </c>
      <c r="W21" s="11" t="e">
        <f t="shared" si="11"/>
        <v>#DIV/0!</v>
      </c>
      <c r="X21" s="11" t="e">
        <f t="shared" si="12"/>
        <v>#DIV/0!</v>
      </c>
    </row>
    <row r="22" spans="1:24" s="11" customFormat="1" ht="19.5" customHeight="1" x14ac:dyDescent="0.25">
      <c r="A22" s="8">
        <v>20</v>
      </c>
      <c r="B22" s="53"/>
      <c r="C22" s="5"/>
      <c r="D22" s="5"/>
      <c r="E22" s="65"/>
      <c r="F22" s="5"/>
      <c r="G22" s="10" t="str">
        <f>IF(F22="","",INDEX(Справочник!$D$2:$D$301,MATCH(F22,Справочник!$C$2:$C$301,0)))</f>
        <v/>
      </c>
      <c r="H22" s="5"/>
      <c r="I22" s="23">
        <f t="shared" si="1"/>
        <v>0</v>
      </c>
      <c r="J22" s="8"/>
      <c r="K22" s="5">
        <f t="shared" si="13"/>
        <v>1.3</v>
      </c>
      <c r="L22" s="6">
        <f t="shared" si="2"/>
        <v>0</v>
      </c>
      <c r="M22" s="6">
        <f t="shared" si="14"/>
        <v>0</v>
      </c>
      <c r="N22" s="43" t="s">
        <v>10</v>
      </c>
      <c r="O22" s="6">
        <f t="shared" si="3"/>
        <v>0</v>
      </c>
      <c r="P22" s="6">
        <f t="shared" si="4"/>
        <v>0</v>
      </c>
      <c r="Q22" s="20">
        <f t="shared" si="5"/>
        <v>0</v>
      </c>
      <c r="R22" s="9">
        <f t="shared" si="6"/>
        <v>0</v>
      </c>
      <c r="S22" s="6">
        <f t="shared" si="7"/>
        <v>0</v>
      </c>
      <c r="T22" s="21">
        <f t="shared" si="8"/>
        <v>0</v>
      </c>
      <c r="U22" s="22">
        <f t="shared" si="9"/>
        <v>0</v>
      </c>
      <c r="V22" s="11" t="e">
        <f t="shared" si="10"/>
        <v>#DIV/0!</v>
      </c>
      <c r="W22" s="11" t="e">
        <f t="shared" si="11"/>
        <v>#DIV/0!</v>
      </c>
      <c r="X22" s="11" t="e">
        <f t="shared" si="12"/>
        <v>#DIV/0!</v>
      </c>
    </row>
    <row r="23" spans="1:24" s="11" customFormat="1" ht="19.5" customHeight="1" x14ac:dyDescent="0.25">
      <c r="A23" s="8">
        <v>21</v>
      </c>
      <c r="B23" s="53"/>
      <c r="C23" s="5"/>
      <c r="D23" s="5"/>
      <c r="E23" s="65"/>
      <c r="F23" s="5"/>
      <c r="G23" s="10" t="str">
        <f>IF(F23="","",INDEX(Справочник!$D$2:$D$301,MATCH(F23,Справочник!$C$2:$C$301,0)))</f>
        <v/>
      </c>
      <c r="H23" s="5"/>
      <c r="I23" s="23">
        <f>D23*E23</f>
        <v>0</v>
      </c>
      <c r="J23" s="8"/>
      <c r="K23" s="5">
        <v>1.3</v>
      </c>
      <c r="L23" s="6">
        <f t="shared" si="2"/>
        <v>0</v>
      </c>
      <c r="M23" s="6">
        <f t="shared" ref="M23:M42" si="15">IF(L23="","",L23*D23)</f>
        <v>0</v>
      </c>
      <c r="N23" s="43" t="s">
        <v>10</v>
      </c>
      <c r="O23" s="6">
        <f t="shared" si="3"/>
        <v>0</v>
      </c>
      <c r="P23" s="6">
        <f t="shared" si="4"/>
        <v>0</v>
      </c>
      <c r="Q23" s="20">
        <f t="shared" si="5"/>
        <v>0</v>
      </c>
      <c r="R23" s="9">
        <f>E23*K23</f>
        <v>0</v>
      </c>
      <c r="S23" s="6">
        <f t="shared" si="7"/>
        <v>0</v>
      </c>
      <c r="T23" s="21">
        <f t="shared" si="8"/>
        <v>0</v>
      </c>
      <c r="U23" s="22">
        <f t="shared" si="9"/>
        <v>0</v>
      </c>
      <c r="V23" s="11" t="e">
        <f t="shared" si="10"/>
        <v>#DIV/0!</v>
      </c>
      <c r="W23" s="11" t="e">
        <f t="shared" si="11"/>
        <v>#DIV/0!</v>
      </c>
      <c r="X23" s="11" t="e">
        <f t="shared" si="12"/>
        <v>#DIV/0!</v>
      </c>
    </row>
    <row r="24" spans="1:24" s="11" customFormat="1" ht="19.5" customHeight="1" x14ac:dyDescent="0.25">
      <c r="A24" s="8">
        <v>22</v>
      </c>
      <c r="B24" s="53"/>
      <c r="C24" s="5"/>
      <c r="D24" s="5"/>
      <c r="E24" s="65"/>
      <c r="F24" s="5"/>
      <c r="G24" s="10" t="str">
        <f>IF(F24="","",INDEX(Справочник!$D$2:$D$301,MATCH(F24,Справочник!$C$2:$C$301,0)))</f>
        <v/>
      </c>
      <c r="H24" s="5"/>
      <c r="I24" s="23">
        <f t="shared" ref="I24:I43" si="16">D24*E24</f>
        <v>0</v>
      </c>
      <c r="J24" s="8"/>
      <c r="K24" s="5">
        <f>K23</f>
        <v>1.3</v>
      </c>
      <c r="L24" s="6">
        <f t="shared" si="2"/>
        <v>0</v>
      </c>
      <c r="M24" s="6">
        <f t="shared" si="15"/>
        <v>0</v>
      </c>
      <c r="N24" s="43" t="s">
        <v>10</v>
      </c>
      <c r="O24" s="6">
        <f t="shared" si="3"/>
        <v>0</v>
      </c>
      <c r="P24" s="6">
        <f t="shared" si="4"/>
        <v>0</v>
      </c>
      <c r="Q24" s="20">
        <f t="shared" si="5"/>
        <v>0</v>
      </c>
      <c r="R24" s="9">
        <f t="shared" ref="R24:R43" si="17">E24*K24</f>
        <v>0</v>
      </c>
      <c r="S24" s="6">
        <f t="shared" si="7"/>
        <v>0</v>
      </c>
      <c r="T24" s="21">
        <f t="shared" si="8"/>
        <v>0</v>
      </c>
      <c r="U24" s="22">
        <f t="shared" si="9"/>
        <v>0</v>
      </c>
      <c r="V24" s="11" t="e">
        <f t="shared" si="10"/>
        <v>#DIV/0!</v>
      </c>
      <c r="W24" s="11" t="e">
        <f t="shared" si="11"/>
        <v>#DIV/0!</v>
      </c>
      <c r="X24" s="11" t="e">
        <f t="shared" si="12"/>
        <v>#DIV/0!</v>
      </c>
    </row>
    <row r="25" spans="1:24" s="11" customFormat="1" ht="19.5" customHeight="1" x14ac:dyDescent="0.25">
      <c r="A25" s="8">
        <v>23</v>
      </c>
      <c r="B25" s="53"/>
      <c r="C25" s="5"/>
      <c r="D25" s="5"/>
      <c r="E25" s="65"/>
      <c r="F25" s="5"/>
      <c r="G25" s="10" t="str">
        <f>IF(F25="","",INDEX(Справочник!$D$2:$D$301,MATCH(F25,Справочник!$C$2:$C$301,0)))</f>
        <v/>
      </c>
      <c r="H25" s="5"/>
      <c r="I25" s="23">
        <f t="shared" si="16"/>
        <v>0</v>
      </c>
      <c r="J25" s="8"/>
      <c r="K25" s="5">
        <f t="shared" ref="K25:K43" si="18">K24</f>
        <v>1.3</v>
      </c>
      <c r="L25" s="6">
        <f t="shared" si="2"/>
        <v>0</v>
      </c>
      <c r="M25" s="6">
        <f>IF(L25="","",L25*D25)</f>
        <v>0</v>
      </c>
      <c r="N25" s="43" t="s">
        <v>10</v>
      </c>
      <c r="O25" s="6">
        <f t="shared" si="3"/>
        <v>0</v>
      </c>
      <c r="P25" s="6">
        <f t="shared" si="4"/>
        <v>0</v>
      </c>
      <c r="Q25" s="20">
        <f t="shared" si="5"/>
        <v>0</v>
      </c>
      <c r="R25" s="9">
        <f t="shared" si="17"/>
        <v>0</v>
      </c>
      <c r="S25" s="6">
        <f t="shared" si="7"/>
        <v>0</v>
      </c>
      <c r="T25" s="21">
        <f t="shared" si="8"/>
        <v>0</v>
      </c>
      <c r="U25" s="22">
        <f t="shared" si="9"/>
        <v>0</v>
      </c>
      <c r="V25" s="11" t="e">
        <f t="shared" si="10"/>
        <v>#DIV/0!</v>
      </c>
      <c r="W25" s="11" t="e">
        <f t="shared" si="11"/>
        <v>#DIV/0!</v>
      </c>
      <c r="X25" s="11" t="e">
        <f t="shared" si="12"/>
        <v>#DIV/0!</v>
      </c>
    </row>
    <row r="26" spans="1:24" s="11" customFormat="1" ht="19.5" customHeight="1" x14ac:dyDescent="0.25">
      <c r="A26" s="8">
        <v>24</v>
      </c>
      <c r="B26" s="53"/>
      <c r="C26" s="5"/>
      <c r="D26" s="5"/>
      <c r="E26" s="65"/>
      <c r="F26" s="5"/>
      <c r="G26" s="10" t="str">
        <f>IF(F26="","",INDEX(Справочник!$D$2:$D$301,MATCH(F26,Справочник!$C$2:$C$301,0)))</f>
        <v/>
      </c>
      <c r="H26" s="5"/>
      <c r="I26" s="23">
        <f t="shared" si="16"/>
        <v>0</v>
      </c>
      <c r="J26" s="8"/>
      <c r="K26" s="5">
        <f t="shared" si="18"/>
        <v>1.3</v>
      </c>
      <c r="L26" s="6">
        <f t="shared" si="2"/>
        <v>0</v>
      </c>
      <c r="M26" s="6">
        <f t="shared" si="15"/>
        <v>0</v>
      </c>
      <c r="N26" s="43" t="s">
        <v>10</v>
      </c>
      <c r="O26" s="6">
        <f t="shared" si="3"/>
        <v>0</v>
      </c>
      <c r="P26" s="6">
        <f t="shared" si="4"/>
        <v>0</v>
      </c>
      <c r="Q26" s="20">
        <f t="shared" si="5"/>
        <v>0</v>
      </c>
      <c r="R26" s="9">
        <f t="shared" si="17"/>
        <v>0</v>
      </c>
      <c r="S26" s="6">
        <f t="shared" si="7"/>
        <v>0</v>
      </c>
      <c r="T26" s="21">
        <f t="shared" si="8"/>
        <v>0</v>
      </c>
      <c r="U26" s="22">
        <f t="shared" si="9"/>
        <v>0</v>
      </c>
      <c r="V26" s="11" t="e">
        <f t="shared" si="10"/>
        <v>#DIV/0!</v>
      </c>
      <c r="W26" s="11" t="e">
        <f t="shared" si="11"/>
        <v>#DIV/0!</v>
      </c>
      <c r="X26" s="11" t="e">
        <f t="shared" si="12"/>
        <v>#DIV/0!</v>
      </c>
    </row>
    <row r="27" spans="1:24" s="11" customFormat="1" ht="19.5" customHeight="1" x14ac:dyDescent="0.25">
      <c r="A27" s="8">
        <v>25</v>
      </c>
      <c r="B27" s="53"/>
      <c r="C27" s="5"/>
      <c r="D27" s="5"/>
      <c r="E27" s="65"/>
      <c r="F27" s="5"/>
      <c r="G27" s="10" t="str">
        <f>IF(F27="","",INDEX(Справочник!$D$2:$D$301,MATCH(F27,Справочник!$C$2:$C$301,0)))</f>
        <v/>
      </c>
      <c r="H27" s="5"/>
      <c r="I27" s="23">
        <f t="shared" si="16"/>
        <v>0</v>
      </c>
      <c r="J27" s="8"/>
      <c r="K27" s="5">
        <f t="shared" si="18"/>
        <v>1.3</v>
      </c>
      <c r="L27" s="6">
        <f t="shared" si="2"/>
        <v>0</v>
      </c>
      <c r="M27" s="6">
        <f t="shared" si="15"/>
        <v>0</v>
      </c>
      <c r="N27" s="43" t="s">
        <v>10</v>
      </c>
      <c r="O27" s="6">
        <f t="shared" si="3"/>
        <v>0</v>
      </c>
      <c r="P27" s="6">
        <f t="shared" si="4"/>
        <v>0</v>
      </c>
      <c r="Q27" s="20">
        <f t="shared" si="5"/>
        <v>0</v>
      </c>
      <c r="R27" s="9">
        <f t="shared" si="17"/>
        <v>0</v>
      </c>
      <c r="S27" s="6">
        <f t="shared" si="7"/>
        <v>0</v>
      </c>
      <c r="T27" s="21">
        <f t="shared" si="8"/>
        <v>0</v>
      </c>
      <c r="U27" s="22">
        <f t="shared" si="9"/>
        <v>0</v>
      </c>
      <c r="V27" s="11" t="e">
        <f t="shared" si="10"/>
        <v>#DIV/0!</v>
      </c>
      <c r="W27" s="11" t="e">
        <f t="shared" si="11"/>
        <v>#DIV/0!</v>
      </c>
      <c r="X27" s="11" t="e">
        <f t="shared" si="12"/>
        <v>#DIV/0!</v>
      </c>
    </row>
    <row r="28" spans="1:24" s="11" customFormat="1" ht="19.5" customHeight="1" x14ac:dyDescent="0.25">
      <c r="A28" s="8">
        <v>26</v>
      </c>
      <c r="B28" s="53"/>
      <c r="C28" s="5"/>
      <c r="D28" s="5"/>
      <c r="E28" s="65"/>
      <c r="F28" s="5"/>
      <c r="G28" s="10" t="str">
        <f>IF(F28="","",INDEX(Справочник!$D$2:$D$301,MATCH(F28,Справочник!$C$2:$C$301,0)))</f>
        <v/>
      </c>
      <c r="H28" s="5"/>
      <c r="I28" s="23">
        <f t="shared" si="16"/>
        <v>0</v>
      </c>
      <c r="J28" s="8"/>
      <c r="K28" s="5">
        <f t="shared" si="18"/>
        <v>1.3</v>
      </c>
      <c r="L28" s="6">
        <f t="shared" si="2"/>
        <v>0</v>
      </c>
      <c r="M28" s="6">
        <f t="shared" si="15"/>
        <v>0</v>
      </c>
      <c r="N28" s="43" t="s">
        <v>10</v>
      </c>
      <c r="O28" s="6">
        <f t="shared" si="3"/>
        <v>0</v>
      </c>
      <c r="P28" s="6">
        <f t="shared" si="4"/>
        <v>0</v>
      </c>
      <c r="Q28" s="20">
        <f t="shared" si="5"/>
        <v>0</v>
      </c>
      <c r="R28" s="9">
        <f t="shared" si="17"/>
        <v>0</v>
      </c>
      <c r="S28" s="6">
        <f t="shared" si="7"/>
        <v>0</v>
      </c>
      <c r="T28" s="21">
        <f t="shared" si="8"/>
        <v>0</v>
      </c>
      <c r="U28" s="22">
        <f t="shared" si="9"/>
        <v>0</v>
      </c>
      <c r="V28" s="11" t="e">
        <f t="shared" si="10"/>
        <v>#DIV/0!</v>
      </c>
      <c r="W28" s="11" t="e">
        <f t="shared" si="11"/>
        <v>#DIV/0!</v>
      </c>
      <c r="X28" s="11" t="e">
        <f t="shared" si="12"/>
        <v>#DIV/0!</v>
      </c>
    </row>
    <row r="29" spans="1:24" s="11" customFormat="1" ht="19.5" customHeight="1" x14ac:dyDescent="0.25">
      <c r="A29" s="8">
        <v>27</v>
      </c>
      <c r="B29" s="53"/>
      <c r="C29" s="5"/>
      <c r="D29" s="5"/>
      <c r="E29" s="65"/>
      <c r="F29" s="5"/>
      <c r="G29" s="10" t="str">
        <f>IF(F29="","",INDEX(Справочник!$D$2:$D$301,MATCH(F29,Справочник!$C$2:$C$301,0)))</f>
        <v/>
      </c>
      <c r="H29" s="5"/>
      <c r="I29" s="23">
        <f t="shared" si="16"/>
        <v>0</v>
      </c>
      <c r="J29" s="8"/>
      <c r="K29" s="5">
        <f t="shared" si="18"/>
        <v>1.3</v>
      </c>
      <c r="L29" s="6">
        <f t="shared" si="2"/>
        <v>0</v>
      </c>
      <c r="M29" s="6">
        <f t="shared" si="15"/>
        <v>0</v>
      </c>
      <c r="N29" s="43" t="s">
        <v>10</v>
      </c>
      <c r="O29" s="6">
        <f t="shared" si="3"/>
        <v>0</v>
      </c>
      <c r="P29" s="6">
        <f t="shared" si="4"/>
        <v>0</v>
      </c>
      <c r="Q29" s="20">
        <f t="shared" si="5"/>
        <v>0</v>
      </c>
      <c r="R29" s="9">
        <f t="shared" si="17"/>
        <v>0</v>
      </c>
      <c r="S29" s="6">
        <f t="shared" si="7"/>
        <v>0</v>
      </c>
      <c r="T29" s="21">
        <f t="shared" si="8"/>
        <v>0</v>
      </c>
      <c r="U29" s="22">
        <f t="shared" si="9"/>
        <v>0</v>
      </c>
      <c r="V29" s="11" t="e">
        <f t="shared" si="10"/>
        <v>#DIV/0!</v>
      </c>
      <c r="W29" s="11" t="e">
        <f t="shared" si="11"/>
        <v>#DIV/0!</v>
      </c>
      <c r="X29" s="11" t="e">
        <f t="shared" si="12"/>
        <v>#DIV/0!</v>
      </c>
    </row>
    <row r="30" spans="1:24" s="11" customFormat="1" ht="19.5" customHeight="1" x14ac:dyDescent="0.25">
      <c r="A30" s="8">
        <v>28</v>
      </c>
      <c r="B30" s="53"/>
      <c r="C30" s="5"/>
      <c r="D30" s="5"/>
      <c r="E30" s="65"/>
      <c r="F30" s="5"/>
      <c r="G30" s="10" t="str">
        <f>IF(F30="","",INDEX(Справочник!$D$2:$D$301,MATCH(F30,Справочник!$C$2:$C$301,0)))</f>
        <v/>
      </c>
      <c r="H30" s="5"/>
      <c r="I30" s="23">
        <f t="shared" si="16"/>
        <v>0</v>
      </c>
      <c r="J30" s="8"/>
      <c r="K30" s="5">
        <f t="shared" si="18"/>
        <v>1.3</v>
      </c>
      <c r="L30" s="6">
        <f t="shared" si="2"/>
        <v>0</v>
      </c>
      <c r="M30" s="6">
        <f t="shared" si="15"/>
        <v>0</v>
      </c>
      <c r="N30" s="43" t="s">
        <v>10</v>
      </c>
      <c r="O30" s="6">
        <f t="shared" si="3"/>
        <v>0</v>
      </c>
      <c r="P30" s="6">
        <f t="shared" si="4"/>
        <v>0</v>
      </c>
      <c r="Q30" s="20">
        <f t="shared" si="5"/>
        <v>0</v>
      </c>
      <c r="R30" s="9">
        <f t="shared" si="17"/>
        <v>0</v>
      </c>
      <c r="S30" s="6">
        <f t="shared" si="7"/>
        <v>0</v>
      </c>
      <c r="T30" s="21">
        <f t="shared" si="8"/>
        <v>0</v>
      </c>
      <c r="U30" s="22">
        <f t="shared" si="9"/>
        <v>0</v>
      </c>
      <c r="V30" s="11" t="e">
        <f t="shared" si="10"/>
        <v>#DIV/0!</v>
      </c>
      <c r="W30" s="11" t="e">
        <f t="shared" si="11"/>
        <v>#DIV/0!</v>
      </c>
      <c r="X30" s="11" t="e">
        <f t="shared" si="12"/>
        <v>#DIV/0!</v>
      </c>
    </row>
    <row r="31" spans="1:24" s="11" customFormat="1" ht="19.5" customHeight="1" x14ac:dyDescent="0.25">
      <c r="A31" s="8">
        <v>29</v>
      </c>
      <c r="B31" s="53"/>
      <c r="C31" s="5"/>
      <c r="D31" s="5"/>
      <c r="E31" s="65"/>
      <c r="F31" s="5"/>
      <c r="G31" s="10" t="str">
        <f>IF(F31="","",INDEX(Справочник!$D$2:$D$301,MATCH(F31,Справочник!$C$2:$C$301,0)))</f>
        <v/>
      </c>
      <c r="H31" s="5"/>
      <c r="I31" s="23">
        <f t="shared" si="16"/>
        <v>0</v>
      </c>
      <c r="J31" s="8"/>
      <c r="K31" s="5">
        <f t="shared" si="18"/>
        <v>1.3</v>
      </c>
      <c r="L31" s="6">
        <f t="shared" si="2"/>
        <v>0</v>
      </c>
      <c r="M31" s="6">
        <f t="shared" si="15"/>
        <v>0</v>
      </c>
      <c r="N31" s="43" t="s">
        <v>10</v>
      </c>
      <c r="O31" s="6">
        <f t="shared" si="3"/>
        <v>0</v>
      </c>
      <c r="P31" s="6">
        <f t="shared" si="4"/>
        <v>0</v>
      </c>
      <c r="Q31" s="20">
        <f t="shared" si="5"/>
        <v>0</v>
      </c>
      <c r="R31" s="9">
        <f t="shared" si="17"/>
        <v>0</v>
      </c>
      <c r="S31" s="6">
        <f t="shared" si="7"/>
        <v>0</v>
      </c>
      <c r="T31" s="21">
        <f t="shared" si="8"/>
        <v>0</v>
      </c>
      <c r="U31" s="22">
        <f t="shared" si="9"/>
        <v>0</v>
      </c>
      <c r="V31" s="11" t="e">
        <f t="shared" si="10"/>
        <v>#DIV/0!</v>
      </c>
      <c r="W31" s="11" t="e">
        <f t="shared" si="11"/>
        <v>#DIV/0!</v>
      </c>
      <c r="X31" s="11" t="e">
        <f t="shared" si="12"/>
        <v>#DIV/0!</v>
      </c>
    </row>
    <row r="32" spans="1:24" s="11" customFormat="1" ht="19.5" customHeight="1" x14ac:dyDescent="0.25">
      <c r="A32" s="8">
        <v>30</v>
      </c>
      <c r="B32" s="53"/>
      <c r="C32" s="5"/>
      <c r="D32" s="5"/>
      <c r="E32" s="65"/>
      <c r="F32" s="5"/>
      <c r="G32" s="10" t="str">
        <f>IF(F32="","",INDEX(Справочник!$D$2:$D$301,MATCH(F32,Справочник!$C$2:$C$301,0)))</f>
        <v/>
      </c>
      <c r="H32" s="5"/>
      <c r="I32" s="23">
        <f t="shared" si="16"/>
        <v>0</v>
      </c>
      <c r="J32" s="8"/>
      <c r="K32" s="5">
        <f t="shared" si="18"/>
        <v>1.3</v>
      </c>
      <c r="L32" s="6">
        <f t="shared" si="2"/>
        <v>0</v>
      </c>
      <c r="M32" s="6">
        <f t="shared" si="15"/>
        <v>0</v>
      </c>
      <c r="N32" s="43" t="s">
        <v>10</v>
      </c>
      <c r="O32" s="6">
        <f t="shared" si="3"/>
        <v>0</v>
      </c>
      <c r="P32" s="6">
        <f t="shared" si="4"/>
        <v>0</v>
      </c>
      <c r="Q32" s="20">
        <f t="shared" si="5"/>
        <v>0</v>
      </c>
      <c r="R32" s="9">
        <f t="shared" si="17"/>
        <v>0</v>
      </c>
      <c r="S32" s="6">
        <f t="shared" si="7"/>
        <v>0</v>
      </c>
      <c r="T32" s="21">
        <f t="shared" si="8"/>
        <v>0</v>
      </c>
      <c r="U32" s="22">
        <f t="shared" si="9"/>
        <v>0</v>
      </c>
      <c r="V32" s="11" t="e">
        <f t="shared" si="10"/>
        <v>#DIV/0!</v>
      </c>
      <c r="W32" s="11" t="e">
        <f t="shared" si="11"/>
        <v>#DIV/0!</v>
      </c>
      <c r="X32" s="11" t="e">
        <f t="shared" si="12"/>
        <v>#DIV/0!</v>
      </c>
    </row>
    <row r="33" spans="1:24" s="11" customFormat="1" ht="19.5" customHeight="1" x14ac:dyDescent="0.25">
      <c r="A33" s="8">
        <v>31</v>
      </c>
      <c r="B33" s="53"/>
      <c r="C33" s="5"/>
      <c r="D33" s="5"/>
      <c r="E33" s="65"/>
      <c r="F33" s="5"/>
      <c r="G33" s="10" t="str">
        <f>IF(F33="","",INDEX(Справочник!$D$2:$D$301,MATCH(F33,Справочник!$C$2:$C$301,0)))</f>
        <v/>
      </c>
      <c r="H33" s="5"/>
      <c r="I33" s="23">
        <f t="shared" si="16"/>
        <v>0</v>
      </c>
      <c r="J33" s="8"/>
      <c r="K33" s="5">
        <f t="shared" si="18"/>
        <v>1.3</v>
      </c>
      <c r="L33" s="6">
        <f t="shared" si="2"/>
        <v>0</v>
      </c>
      <c r="M33" s="6">
        <f t="shared" si="15"/>
        <v>0</v>
      </c>
      <c r="N33" s="43" t="s">
        <v>10</v>
      </c>
      <c r="O33" s="6">
        <f t="shared" si="3"/>
        <v>0</v>
      </c>
      <c r="P33" s="6">
        <f t="shared" si="4"/>
        <v>0</v>
      </c>
      <c r="Q33" s="20">
        <f t="shared" si="5"/>
        <v>0</v>
      </c>
      <c r="R33" s="9">
        <f t="shared" si="17"/>
        <v>0</v>
      </c>
      <c r="S33" s="6">
        <f t="shared" si="7"/>
        <v>0</v>
      </c>
      <c r="T33" s="21">
        <f t="shared" si="8"/>
        <v>0</v>
      </c>
      <c r="U33" s="22">
        <f t="shared" si="9"/>
        <v>0</v>
      </c>
      <c r="V33" s="11" t="e">
        <f t="shared" si="10"/>
        <v>#DIV/0!</v>
      </c>
      <c r="W33" s="11" t="e">
        <f t="shared" si="11"/>
        <v>#DIV/0!</v>
      </c>
      <c r="X33" s="11" t="e">
        <f t="shared" si="12"/>
        <v>#DIV/0!</v>
      </c>
    </row>
    <row r="34" spans="1:24" s="11" customFormat="1" ht="19.5" customHeight="1" x14ac:dyDescent="0.25">
      <c r="A34" s="8">
        <v>32</v>
      </c>
      <c r="B34" s="53"/>
      <c r="C34" s="5"/>
      <c r="D34" s="5"/>
      <c r="E34" s="65"/>
      <c r="F34" s="5"/>
      <c r="G34" s="10" t="str">
        <f>IF(F34="","",INDEX(Справочник!$D$2:$D$301,MATCH(F34,Справочник!$C$2:$C$301,0)))</f>
        <v/>
      </c>
      <c r="H34" s="5"/>
      <c r="I34" s="23">
        <f t="shared" si="16"/>
        <v>0</v>
      </c>
      <c r="J34" s="8"/>
      <c r="K34" s="5">
        <f t="shared" si="18"/>
        <v>1.3</v>
      </c>
      <c r="L34" s="6">
        <f t="shared" si="2"/>
        <v>0</v>
      </c>
      <c r="M34" s="6">
        <f t="shared" si="15"/>
        <v>0</v>
      </c>
      <c r="N34" s="43" t="s">
        <v>10</v>
      </c>
      <c r="O34" s="6">
        <f t="shared" si="3"/>
        <v>0</v>
      </c>
      <c r="P34" s="6">
        <f t="shared" si="4"/>
        <v>0</v>
      </c>
      <c r="Q34" s="20">
        <f t="shared" si="5"/>
        <v>0</v>
      </c>
      <c r="R34" s="9">
        <f t="shared" si="17"/>
        <v>0</v>
      </c>
      <c r="S34" s="6">
        <f t="shared" si="7"/>
        <v>0</v>
      </c>
      <c r="T34" s="21">
        <f t="shared" si="8"/>
        <v>0</v>
      </c>
      <c r="U34" s="22">
        <f t="shared" si="9"/>
        <v>0</v>
      </c>
      <c r="V34" s="11" t="e">
        <f t="shared" si="10"/>
        <v>#DIV/0!</v>
      </c>
      <c r="W34" s="11" t="e">
        <f t="shared" si="11"/>
        <v>#DIV/0!</v>
      </c>
      <c r="X34" s="11" t="e">
        <f t="shared" si="12"/>
        <v>#DIV/0!</v>
      </c>
    </row>
    <row r="35" spans="1:24" s="11" customFormat="1" ht="19.5" customHeight="1" x14ac:dyDescent="0.25">
      <c r="A35" s="8">
        <v>33</v>
      </c>
      <c r="B35" s="53"/>
      <c r="C35" s="5"/>
      <c r="D35" s="5"/>
      <c r="E35" s="65"/>
      <c r="F35" s="5"/>
      <c r="G35" s="10" t="str">
        <f>IF(F35="","",INDEX(Справочник!$D$2:$D$301,MATCH(F35,Справочник!$C$2:$C$301,0)))</f>
        <v/>
      </c>
      <c r="H35" s="5"/>
      <c r="I35" s="23">
        <f t="shared" si="16"/>
        <v>0</v>
      </c>
      <c r="J35" s="8"/>
      <c r="K35" s="5">
        <f t="shared" si="18"/>
        <v>1.3</v>
      </c>
      <c r="L35" s="6">
        <f t="shared" si="2"/>
        <v>0</v>
      </c>
      <c r="M35" s="6">
        <f t="shared" si="15"/>
        <v>0</v>
      </c>
      <c r="N35" s="43" t="s">
        <v>10</v>
      </c>
      <c r="O35" s="6">
        <f t="shared" si="3"/>
        <v>0</v>
      </c>
      <c r="P35" s="6">
        <f t="shared" si="4"/>
        <v>0</v>
      </c>
      <c r="Q35" s="20">
        <f t="shared" si="5"/>
        <v>0</v>
      </c>
      <c r="R35" s="9">
        <f t="shared" si="17"/>
        <v>0</v>
      </c>
      <c r="S35" s="6">
        <f t="shared" si="7"/>
        <v>0</v>
      </c>
      <c r="T35" s="21">
        <f t="shared" si="8"/>
        <v>0</v>
      </c>
      <c r="U35" s="22">
        <f t="shared" si="9"/>
        <v>0</v>
      </c>
      <c r="V35" s="11" t="e">
        <f t="shared" si="10"/>
        <v>#DIV/0!</v>
      </c>
      <c r="W35" s="11" t="e">
        <f t="shared" si="11"/>
        <v>#DIV/0!</v>
      </c>
      <c r="X35" s="11" t="e">
        <f t="shared" si="12"/>
        <v>#DIV/0!</v>
      </c>
    </row>
    <row r="36" spans="1:24" s="11" customFormat="1" ht="19.5" customHeight="1" x14ac:dyDescent="0.25">
      <c r="A36" s="8">
        <v>34</v>
      </c>
      <c r="B36" s="53"/>
      <c r="C36" s="5"/>
      <c r="D36" s="5"/>
      <c r="E36" s="65"/>
      <c r="F36" s="5"/>
      <c r="G36" s="10" t="str">
        <f>IF(F36="","",INDEX(Справочник!$D$2:$D$301,MATCH(F36,Справочник!$C$2:$C$301,0)))</f>
        <v/>
      </c>
      <c r="H36" s="5"/>
      <c r="I36" s="23">
        <f t="shared" si="16"/>
        <v>0</v>
      </c>
      <c r="J36" s="8"/>
      <c r="K36" s="5">
        <f t="shared" si="18"/>
        <v>1.3</v>
      </c>
      <c r="L36" s="6">
        <f t="shared" si="2"/>
        <v>0</v>
      </c>
      <c r="M36" s="6">
        <f t="shared" si="15"/>
        <v>0</v>
      </c>
      <c r="N36" s="43" t="s">
        <v>10</v>
      </c>
      <c r="O36" s="6">
        <f t="shared" si="3"/>
        <v>0</v>
      </c>
      <c r="P36" s="6">
        <f t="shared" si="4"/>
        <v>0</v>
      </c>
      <c r="Q36" s="20">
        <f t="shared" si="5"/>
        <v>0</v>
      </c>
      <c r="R36" s="9">
        <f t="shared" si="17"/>
        <v>0</v>
      </c>
      <c r="S36" s="6">
        <f t="shared" si="7"/>
        <v>0</v>
      </c>
      <c r="T36" s="21">
        <f t="shared" si="8"/>
        <v>0</v>
      </c>
      <c r="U36" s="22">
        <f t="shared" si="9"/>
        <v>0</v>
      </c>
      <c r="V36" s="11" t="e">
        <f t="shared" si="10"/>
        <v>#DIV/0!</v>
      </c>
      <c r="W36" s="11" t="e">
        <f t="shared" si="11"/>
        <v>#DIV/0!</v>
      </c>
      <c r="X36" s="11" t="e">
        <f t="shared" si="12"/>
        <v>#DIV/0!</v>
      </c>
    </row>
    <row r="37" spans="1:24" s="11" customFormat="1" ht="19.5" customHeight="1" x14ac:dyDescent="0.25">
      <c r="A37" s="8">
        <v>35</v>
      </c>
      <c r="B37" s="53"/>
      <c r="C37" s="5"/>
      <c r="D37" s="5"/>
      <c r="E37" s="65"/>
      <c r="F37" s="5"/>
      <c r="G37" s="10" t="str">
        <f>IF(F37="","",INDEX(Справочник!$D$2:$D$301,MATCH(F37,Справочник!$C$2:$C$301,0)))</f>
        <v/>
      </c>
      <c r="H37" s="5"/>
      <c r="I37" s="23">
        <f t="shared" si="16"/>
        <v>0</v>
      </c>
      <c r="J37" s="8"/>
      <c r="K37" s="5">
        <f t="shared" si="18"/>
        <v>1.3</v>
      </c>
      <c r="L37" s="6">
        <f t="shared" si="2"/>
        <v>0</v>
      </c>
      <c r="M37" s="6">
        <f t="shared" si="15"/>
        <v>0</v>
      </c>
      <c r="N37" s="43" t="s">
        <v>10</v>
      </c>
      <c r="O37" s="6">
        <f t="shared" si="3"/>
        <v>0</v>
      </c>
      <c r="P37" s="6">
        <f t="shared" si="4"/>
        <v>0</v>
      </c>
      <c r="Q37" s="20">
        <f t="shared" si="5"/>
        <v>0</v>
      </c>
      <c r="R37" s="9">
        <f t="shared" si="17"/>
        <v>0</v>
      </c>
      <c r="S37" s="6">
        <f t="shared" si="7"/>
        <v>0</v>
      </c>
      <c r="T37" s="21">
        <f t="shared" si="8"/>
        <v>0</v>
      </c>
      <c r="U37" s="22">
        <f t="shared" si="9"/>
        <v>0</v>
      </c>
      <c r="V37" s="11" t="e">
        <f t="shared" si="10"/>
        <v>#DIV/0!</v>
      </c>
      <c r="W37" s="11" t="e">
        <f t="shared" si="11"/>
        <v>#DIV/0!</v>
      </c>
      <c r="X37" s="11" t="e">
        <f t="shared" si="12"/>
        <v>#DIV/0!</v>
      </c>
    </row>
    <row r="38" spans="1:24" s="11" customFormat="1" ht="19.5" customHeight="1" x14ac:dyDescent="0.25">
      <c r="A38" s="8">
        <v>36</v>
      </c>
      <c r="B38" s="53"/>
      <c r="C38" s="5"/>
      <c r="D38" s="5"/>
      <c r="E38" s="65"/>
      <c r="F38" s="5"/>
      <c r="G38" s="10" t="str">
        <f>IF(F38="","",INDEX(Справочник!$D$2:$D$301,MATCH(F38,Справочник!$C$2:$C$301,0)))</f>
        <v/>
      </c>
      <c r="H38" s="5"/>
      <c r="I38" s="23">
        <f t="shared" si="16"/>
        <v>0</v>
      </c>
      <c r="J38" s="8"/>
      <c r="K38" s="5">
        <f t="shared" si="18"/>
        <v>1.3</v>
      </c>
      <c r="L38" s="6">
        <f t="shared" si="2"/>
        <v>0</v>
      </c>
      <c r="M38" s="6">
        <f t="shared" si="15"/>
        <v>0</v>
      </c>
      <c r="N38" s="43" t="s">
        <v>10</v>
      </c>
      <c r="O38" s="6">
        <f t="shared" si="3"/>
        <v>0</v>
      </c>
      <c r="P38" s="6">
        <f t="shared" si="4"/>
        <v>0</v>
      </c>
      <c r="Q38" s="20">
        <f t="shared" si="5"/>
        <v>0</v>
      </c>
      <c r="R38" s="9">
        <f t="shared" si="17"/>
        <v>0</v>
      </c>
      <c r="S38" s="6">
        <f t="shared" si="7"/>
        <v>0</v>
      </c>
      <c r="T38" s="21">
        <f t="shared" si="8"/>
        <v>0</v>
      </c>
      <c r="U38" s="22">
        <f t="shared" si="9"/>
        <v>0</v>
      </c>
      <c r="V38" s="11" t="e">
        <f t="shared" si="10"/>
        <v>#DIV/0!</v>
      </c>
      <c r="W38" s="11" t="e">
        <f t="shared" si="11"/>
        <v>#DIV/0!</v>
      </c>
      <c r="X38" s="11" t="e">
        <f t="shared" si="12"/>
        <v>#DIV/0!</v>
      </c>
    </row>
    <row r="39" spans="1:24" s="11" customFormat="1" ht="19.5" customHeight="1" x14ac:dyDescent="0.25">
      <c r="A39" s="8">
        <v>37</v>
      </c>
      <c r="B39" s="53"/>
      <c r="C39" s="5"/>
      <c r="D39" s="5"/>
      <c r="E39" s="65"/>
      <c r="F39" s="5"/>
      <c r="G39" s="10" t="str">
        <f>IF(F39="","",INDEX(Справочник!$D$2:$D$301,MATCH(F39,Справочник!$C$2:$C$301,0)))</f>
        <v/>
      </c>
      <c r="H39" s="5"/>
      <c r="I39" s="23">
        <f t="shared" si="16"/>
        <v>0</v>
      </c>
      <c r="J39" s="8"/>
      <c r="K39" s="5">
        <f t="shared" si="18"/>
        <v>1.3</v>
      </c>
      <c r="L39" s="6">
        <f t="shared" si="2"/>
        <v>0</v>
      </c>
      <c r="M39" s="6">
        <f t="shared" si="15"/>
        <v>0</v>
      </c>
      <c r="N39" s="43" t="s">
        <v>10</v>
      </c>
      <c r="O39" s="6">
        <f t="shared" si="3"/>
        <v>0</v>
      </c>
      <c r="P39" s="6">
        <f t="shared" si="4"/>
        <v>0</v>
      </c>
      <c r="Q39" s="20">
        <f t="shared" si="5"/>
        <v>0</v>
      </c>
      <c r="R39" s="9">
        <f t="shared" si="17"/>
        <v>0</v>
      </c>
      <c r="S39" s="6">
        <f t="shared" si="7"/>
        <v>0</v>
      </c>
      <c r="T39" s="21">
        <f t="shared" si="8"/>
        <v>0</v>
      </c>
      <c r="U39" s="22">
        <f t="shared" si="9"/>
        <v>0</v>
      </c>
      <c r="V39" s="11" t="e">
        <f t="shared" si="10"/>
        <v>#DIV/0!</v>
      </c>
      <c r="W39" s="11" t="e">
        <f t="shared" si="11"/>
        <v>#DIV/0!</v>
      </c>
      <c r="X39" s="11" t="e">
        <f t="shared" si="12"/>
        <v>#DIV/0!</v>
      </c>
    </row>
    <row r="40" spans="1:24" s="11" customFormat="1" ht="19.5" customHeight="1" x14ac:dyDescent="0.25">
      <c r="A40" s="8">
        <v>38</v>
      </c>
      <c r="B40" s="53"/>
      <c r="C40" s="5"/>
      <c r="D40" s="5"/>
      <c r="E40" s="65"/>
      <c r="F40" s="5"/>
      <c r="G40" s="10" t="str">
        <f>IF(F40="","",INDEX(Справочник!$D$2:$D$301,MATCH(F40,Справочник!$C$2:$C$301,0)))</f>
        <v/>
      </c>
      <c r="H40" s="5"/>
      <c r="I40" s="23">
        <f t="shared" si="16"/>
        <v>0</v>
      </c>
      <c r="J40" s="8"/>
      <c r="K40" s="5">
        <f t="shared" si="18"/>
        <v>1.3</v>
      </c>
      <c r="L40" s="6">
        <f t="shared" si="2"/>
        <v>0</v>
      </c>
      <c r="M40" s="6">
        <f t="shared" si="15"/>
        <v>0</v>
      </c>
      <c r="N40" s="43" t="s">
        <v>10</v>
      </c>
      <c r="O40" s="6">
        <f t="shared" si="3"/>
        <v>0</v>
      </c>
      <c r="P40" s="6">
        <f t="shared" si="4"/>
        <v>0</v>
      </c>
      <c r="Q40" s="20">
        <f t="shared" si="5"/>
        <v>0</v>
      </c>
      <c r="R40" s="9">
        <f t="shared" si="17"/>
        <v>0</v>
      </c>
      <c r="S40" s="6">
        <f t="shared" si="7"/>
        <v>0</v>
      </c>
      <c r="T40" s="21">
        <f t="shared" si="8"/>
        <v>0</v>
      </c>
      <c r="U40" s="22">
        <f t="shared" si="9"/>
        <v>0</v>
      </c>
      <c r="V40" s="11" t="e">
        <f t="shared" si="10"/>
        <v>#DIV/0!</v>
      </c>
      <c r="W40" s="11" t="e">
        <f t="shared" si="11"/>
        <v>#DIV/0!</v>
      </c>
      <c r="X40" s="11" t="e">
        <f t="shared" si="12"/>
        <v>#DIV/0!</v>
      </c>
    </row>
    <row r="41" spans="1:24" s="11" customFormat="1" ht="19.5" customHeight="1" x14ac:dyDescent="0.25">
      <c r="A41" s="8">
        <v>39</v>
      </c>
      <c r="B41" s="53"/>
      <c r="C41" s="5"/>
      <c r="D41" s="5"/>
      <c r="E41" s="65"/>
      <c r="F41" s="5"/>
      <c r="G41" s="10" t="str">
        <f>IF(F41="","",INDEX(Справочник!$D$2:$D$301,MATCH(F41,Справочник!$C$2:$C$301,0)))</f>
        <v/>
      </c>
      <c r="H41" s="5"/>
      <c r="I41" s="23">
        <f t="shared" si="16"/>
        <v>0</v>
      </c>
      <c r="J41" s="8"/>
      <c r="K41" s="5">
        <f t="shared" si="18"/>
        <v>1.3</v>
      </c>
      <c r="L41" s="6">
        <f t="shared" si="2"/>
        <v>0</v>
      </c>
      <c r="M41" s="6">
        <f t="shared" si="15"/>
        <v>0</v>
      </c>
      <c r="N41" s="43" t="s">
        <v>10</v>
      </c>
      <c r="O41" s="6">
        <f t="shared" si="3"/>
        <v>0</v>
      </c>
      <c r="P41" s="6">
        <f t="shared" si="4"/>
        <v>0</v>
      </c>
      <c r="Q41" s="20">
        <f t="shared" si="5"/>
        <v>0</v>
      </c>
      <c r="R41" s="9">
        <f t="shared" si="17"/>
        <v>0</v>
      </c>
      <c r="S41" s="6">
        <f t="shared" si="7"/>
        <v>0</v>
      </c>
      <c r="T41" s="21">
        <f t="shared" si="8"/>
        <v>0</v>
      </c>
      <c r="U41" s="22">
        <f t="shared" si="9"/>
        <v>0</v>
      </c>
      <c r="V41" s="11" t="e">
        <f t="shared" si="10"/>
        <v>#DIV/0!</v>
      </c>
      <c r="W41" s="11" t="e">
        <f t="shared" si="11"/>
        <v>#DIV/0!</v>
      </c>
      <c r="X41" s="11" t="e">
        <f t="shared" si="12"/>
        <v>#DIV/0!</v>
      </c>
    </row>
    <row r="42" spans="1:24" s="11" customFormat="1" ht="19.5" customHeight="1" x14ac:dyDescent="0.25">
      <c r="A42" s="8">
        <v>40</v>
      </c>
      <c r="B42" s="53"/>
      <c r="C42" s="5"/>
      <c r="D42" s="5"/>
      <c r="E42" s="65"/>
      <c r="F42" s="5"/>
      <c r="G42" s="10" t="str">
        <f>IF(F42="","",INDEX(Справочник!$D$2:$D$301,MATCH(F42,Справочник!$C$2:$C$301,0)))</f>
        <v/>
      </c>
      <c r="H42" s="5"/>
      <c r="I42" s="23">
        <f t="shared" si="16"/>
        <v>0</v>
      </c>
      <c r="J42" s="8"/>
      <c r="K42" s="5">
        <f t="shared" si="18"/>
        <v>1.3</v>
      </c>
      <c r="L42" s="6">
        <f t="shared" si="2"/>
        <v>0</v>
      </c>
      <c r="M42" s="6">
        <f t="shared" si="15"/>
        <v>0</v>
      </c>
      <c r="N42" s="43" t="s">
        <v>10</v>
      </c>
      <c r="O42" s="6">
        <f t="shared" si="3"/>
        <v>0</v>
      </c>
      <c r="P42" s="6">
        <f t="shared" si="4"/>
        <v>0</v>
      </c>
      <c r="Q42" s="20">
        <f t="shared" si="5"/>
        <v>0</v>
      </c>
      <c r="R42" s="9">
        <f t="shared" si="17"/>
        <v>0</v>
      </c>
      <c r="S42" s="6">
        <f t="shared" si="7"/>
        <v>0</v>
      </c>
      <c r="T42" s="21">
        <f t="shared" si="8"/>
        <v>0</v>
      </c>
      <c r="U42" s="22">
        <f t="shared" si="9"/>
        <v>0</v>
      </c>
      <c r="V42" s="11" t="e">
        <f t="shared" si="10"/>
        <v>#DIV/0!</v>
      </c>
      <c r="W42" s="11" t="e">
        <f t="shared" si="11"/>
        <v>#DIV/0!</v>
      </c>
      <c r="X42" s="11" t="e">
        <f t="shared" si="12"/>
        <v>#DIV/0!</v>
      </c>
    </row>
    <row r="43" spans="1:24" s="59" customFormat="1" ht="19.5" customHeight="1" x14ac:dyDescent="0.25">
      <c r="A43" s="60"/>
      <c r="B43" s="60"/>
      <c r="C43" s="60" t="s">
        <v>9</v>
      </c>
      <c r="D43" s="60">
        <v>1</v>
      </c>
      <c r="E43" s="66"/>
      <c r="F43" s="60"/>
      <c r="G43" s="60" t="str">
        <f>IF(F43="","",INDEX(Справочник!$H$2:$H$23,MATCH(F43,Справочник!$G$2:$G$23,0)))</f>
        <v/>
      </c>
      <c r="H43" s="60"/>
      <c r="I43" s="60">
        <f t="shared" si="16"/>
        <v>0</v>
      </c>
      <c r="J43" s="60"/>
      <c r="K43" s="60">
        <f t="shared" si="18"/>
        <v>1.3</v>
      </c>
      <c r="L43" s="6">
        <f t="shared" si="2"/>
        <v>0</v>
      </c>
      <c r="M43" s="61">
        <f>IF(L43="","",L43*D43)</f>
        <v>0</v>
      </c>
      <c r="N43" s="61" t="s">
        <v>10</v>
      </c>
      <c r="O43" s="6">
        <f t="shared" si="3"/>
        <v>0</v>
      </c>
      <c r="P43" s="6">
        <f t="shared" si="4"/>
        <v>0</v>
      </c>
      <c r="Q43" s="61">
        <v>0</v>
      </c>
      <c r="R43" s="60">
        <f t="shared" si="17"/>
        <v>0</v>
      </c>
      <c r="S43" s="61">
        <f t="shared" ref="S43" si="19">R43*D43</f>
        <v>0</v>
      </c>
      <c r="T43" s="61">
        <v>0</v>
      </c>
      <c r="U43" s="60">
        <v>0</v>
      </c>
      <c r="V43" s="62"/>
      <c r="W43" s="62"/>
      <c r="X43" s="62"/>
    </row>
    <row r="44" spans="1:24" s="59" customFormat="1" x14ac:dyDescent="0.25">
      <c r="A44" s="54"/>
      <c r="B44" s="54" t="s">
        <v>51</v>
      </c>
      <c r="C44" s="54"/>
      <c r="D44" s="54">
        <f>SUM(D3:D43)-D43</f>
        <v>0</v>
      </c>
      <c r="E44" s="67"/>
      <c r="F44" s="54"/>
      <c r="G44" s="54"/>
      <c r="H44" s="54"/>
      <c r="I44" s="54">
        <f>SUM(I3:I43)</f>
        <v>0</v>
      </c>
      <c r="J44" s="54"/>
      <c r="K44" s="54"/>
      <c r="L44" s="20"/>
      <c r="M44" s="6">
        <f t="shared" ref="M44:Q44" si="20">SUM(M3:M43)</f>
        <v>0</v>
      </c>
      <c r="N44" s="20"/>
      <c r="O44" s="20"/>
      <c r="P44" s="20">
        <f t="shared" si="20"/>
        <v>0</v>
      </c>
      <c r="Q44" s="6">
        <f t="shared" si="20"/>
        <v>0</v>
      </c>
      <c r="R44" s="20"/>
      <c r="S44" s="58">
        <f>SUM(S3:S43)</f>
        <v>0</v>
      </c>
      <c r="T44" s="6">
        <f>SUM(T3:T43)</f>
        <v>0</v>
      </c>
      <c r="U44" s="6">
        <f>SUM(U3:U43)</f>
        <v>0</v>
      </c>
      <c r="V44" s="55"/>
      <c r="W44" s="55"/>
      <c r="X44" s="55"/>
    </row>
    <row r="46" spans="1:24" x14ac:dyDescent="0.25">
      <c r="C46" s="4"/>
      <c r="D46" s="4" t="s">
        <v>82</v>
      </c>
      <c r="E46" s="4" t="s">
        <v>83</v>
      </c>
    </row>
    <row r="47" spans="1:24" x14ac:dyDescent="0.25">
      <c r="C47" s="7" t="s">
        <v>84</v>
      </c>
      <c r="D47" s="69">
        <f>Q44</f>
        <v>0</v>
      </c>
      <c r="E47" s="69">
        <f>T44</f>
        <v>0</v>
      </c>
    </row>
    <row r="48" spans="1:24" x14ac:dyDescent="0.25">
      <c r="C48" s="42" t="s">
        <v>55</v>
      </c>
      <c r="D48" s="71">
        <f>D47-M44*1.2</f>
        <v>0</v>
      </c>
      <c r="E48" s="70">
        <f>T44-I44</f>
        <v>0</v>
      </c>
    </row>
    <row r="49" spans="3:5" x14ac:dyDescent="0.25">
      <c r="C49" s="42" t="s">
        <v>63</v>
      </c>
      <c r="D49" s="71">
        <f>L43*1.2</f>
        <v>0</v>
      </c>
      <c r="E49" s="70">
        <f>I43</f>
        <v>0</v>
      </c>
    </row>
    <row r="50" spans="3:5" x14ac:dyDescent="0.25">
      <c r="C50" s="42" t="s">
        <v>65</v>
      </c>
      <c r="D50" s="71">
        <f>IF(D44=0,0,D49/D44)</f>
        <v>0</v>
      </c>
      <c r="E50" s="71">
        <f>IF(D44=0,0,E49/D44)</f>
        <v>0</v>
      </c>
    </row>
    <row r="51" spans="3:5" x14ac:dyDescent="0.25">
      <c r="C51" s="68" t="s">
        <v>86</v>
      </c>
      <c r="D51" s="69">
        <f>IF(M44=0,0,Q44/(M44*1.2))</f>
        <v>0</v>
      </c>
      <c r="E51" s="69">
        <f>IF(I44=0,0,T44/I44)</f>
        <v>0</v>
      </c>
    </row>
  </sheetData>
  <conditionalFormatting sqref="D48">
    <cfRule type="expression" priority="1">
      <formula>$Q$922=FALSE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3B0B81-2B3E-498F-B425-C822D37B3ACC}">
          <x14:formula1>
            <xm:f>Справочник!$A$13:$A$20</xm:f>
          </x14:formula1>
          <xm:sqref>K3:K43</xm:sqref>
        </x14:dataValidation>
        <x14:dataValidation type="list" allowBlank="1" showInputMessage="1" showErrorMessage="1" xr:uid="{694E619C-D2B9-4D17-A4A5-491CDDB5D129}">
          <x14:formula1>
            <xm:f>Справочник!$A$2:$A$4</xm:f>
          </x14:formula1>
          <xm:sqref>N3:N43</xm:sqref>
        </x14:dataValidation>
        <x14:dataValidation type="list" allowBlank="1" showInputMessage="1" showErrorMessage="1" xr:uid="{7A841F52-2551-43D0-93AB-2C220F41DB4E}">
          <x14:formula1>
            <xm:f>Справочник!$G$2:$G$45</xm:f>
          </x14:formula1>
          <xm:sqref>F43</xm:sqref>
        </x14:dataValidation>
        <x14:dataValidation type="list" allowBlank="1" showInputMessage="1" showErrorMessage="1" xr:uid="{CD967066-408C-42C2-A5C4-2AE558379BCE}">
          <x14:formula1>
            <xm:f>Справочник!$C$2:$C$300</xm:f>
          </x14:formula1>
          <xm:sqref>F3:F42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CC1A-E89F-4584-A2D6-B467F551A923}">
  <sheetPr codeName="Лист2"/>
  <dimension ref="A1:N65"/>
  <sheetViews>
    <sheetView tabSelected="1" workbookViewId="0">
      <selection activeCell="N5" sqref="N5"/>
    </sheetView>
  </sheetViews>
  <sheetFormatPr defaultRowHeight="15" x14ac:dyDescent="0.25"/>
  <cols>
    <col min="2" max="2" width="33.140625" customWidth="1"/>
    <col min="4" max="4" width="18.5703125" customWidth="1"/>
    <col min="5" max="5" width="15" customWidth="1"/>
    <col min="6" max="6" width="6.140625" customWidth="1"/>
    <col min="7" max="7" width="12.42578125" customWidth="1"/>
    <col min="8" max="8" width="9.5703125" customWidth="1"/>
    <col min="9" max="9" width="10.42578125" customWidth="1"/>
    <col min="10" max="10" width="12.28515625" customWidth="1"/>
  </cols>
  <sheetData>
    <row r="1" spans="1:12" x14ac:dyDescent="0.25">
      <c r="E1" t="s">
        <v>40</v>
      </c>
      <c r="F1" s="72"/>
      <c r="G1" s="73"/>
      <c r="H1" s="73"/>
      <c r="I1" s="73"/>
      <c r="J1" s="73"/>
    </row>
    <row r="2" spans="1:12" s="25" customFormat="1" x14ac:dyDescent="0.25">
      <c r="A2" s="51" t="str">
        <f>Калькулятор!A2</f>
        <v>№ п/п</v>
      </c>
      <c r="B2" s="51" t="str">
        <f>Калькулятор!C2</f>
        <v>Наименование товара</v>
      </c>
      <c r="C2" s="51" t="str">
        <f>Калькулятор!D2</f>
        <v>Кол-во</v>
      </c>
      <c r="D2" s="51" t="str">
        <f>Калькулятор!F2</f>
        <v>Поставщик</v>
      </c>
      <c r="E2" s="51" t="s">
        <v>37</v>
      </c>
      <c r="F2" s="51" t="s">
        <v>42</v>
      </c>
      <c r="G2" s="51" t="s">
        <v>41</v>
      </c>
      <c r="H2" s="51" t="s">
        <v>43</v>
      </c>
      <c r="I2" s="51" t="s">
        <v>44</v>
      </c>
      <c r="J2" s="51" t="s">
        <v>45</v>
      </c>
      <c r="K2" s="51" t="s">
        <v>50</v>
      </c>
      <c r="L2" s="51" t="s">
        <v>46</v>
      </c>
    </row>
    <row r="3" spans="1:12" x14ac:dyDescent="0.25">
      <c r="A3" s="8">
        <f>Калькулятор!A3</f>
        <v>1</v>
      </c>
      <c r="B3" s="52" t="str">
        <f>IF(Калькулятор!C3="","",Калькулятор!C3)</f>
        <v/>
      </c>
      <c r="C3" s="23"/>
      <c r="D3" s="52" t="str">
        <f>IF(Калькулятор!E3="","",Калькулятор!E3)</f>
        <v/>
      </c>
      <c r="E3" s="52" t="str">
        <f>IF(Калькулятор!F3="","",INDEX(Справочник!$E$2:$E$301,MATCH(Калькулятор!F3,Справочник!$C$2:$C$301,0)))</f>
        <v/>
      </c>
      <c r="F3" s="5"/>
      <c r="G3" s="5"/>
      <c r="H3" s="5"/>
      <c r="I3" s="5"/>
      <c r="J3" s="26">
        <f>ROUND(G3*H3*I3/1000000000, 3)</f>
        <v>0</v>
      </c>
      <c r="K3" s="26" t="str">
        <f>IF(OR(F3="",C3=""),"",F3*C3/1000)</f>
        <v/>
      </c>
      <c r="L3" s="26" t="str">
        <f>IF(OR(C3="",J3=""),"",J3*C3)</f>
        <v/>
      </c>
    </row>
    <row r="4" spans="1:12" x14ac:dyDescent="0.25">
      <c r="A4" s="8">
        <f>Калькулятор!A4</f>
        <v>2</v>
      </c>
      <c r="B4" s="52" t="str">
        <f>IF(Калькулятор!C4="","",Калькулятор!C4)</f>
        <v/>
      </c>
      <c r="C4" s="23" t="str">
        <f>IF(Калькулятор!D4="","",Калькулятор!D4)</f>
        <v/>
      </c>
      <c r="D4" s="52" t="str">
        <f>IF(Калькулятор!E4="","",Калькулятор!E4)</f>
        <v/>
      </c>
      <c r="E4" s="52" t="str">
        <f>IF(Калькулятор!F4="","",INDEX(Справочник!$E$2:$E$301,MATCH(Калькулятор!F4,Справочник!$C$2:$C$301,0)))</f>
        <v/>
      </c>
      <c r="F4" s="5"/>
      <c r="G4" s="5"/>
      <c r="H4" s="5"/>
      <c r="I4" s="5"/>
      <c r="J4" s="26">
        <f t="shared" ref="J4:J42" si="0">ROUND(G4*H4*I4/1000000000, 3)</f>
        <v>0</v>
      </c>
      <c r="K4" s="26" t="str">
        <f t="shared" ref="K4:K42" si="1">IF(OR(F4="",C4=""),"",F4*C4/1000)</f>
        <v/>
      </c>
      <c r="L4" s="26" t="str">
        <f t="shared" ref="L4:L43" si="2">IF(OR(C4="",J4=""),"",J4*C4)</f>
        <v/>
      </c>
    </row>
    <row r="5" spans="1:12" x14ac:dyDescent="0.25">
      <c r="A5" s="8">
        <f>Калькулятор!A5</f>
        <v>3</v>
      </c>
      <c r="B5" s="52" t="str">
        <f>IF(Калькулятор!C5="","",Калькулятор!C5)</f>
        <v/>
      </c>
      <c r="C5" s="23" t="str">
        <f>IF(Калькулятор!D5="","",Калькулятор!D5)</f>
        <v/>
      </c>
      <c r="D5" s="52" t="str">
        <f>IF(Калькулятор!E5="","",Калькулятор!E5)</f>
        <v/>
      </c>
      <c r="E5" s="52" t="str">
        <f>IF(Калькулятор!F5="","",INDEX(Справочник!$E$2:$E$301,MATCH(Калькулятор!F5,Справочник!$C$2:$C$301,0)))</f>
        <v/>
      </c>
      <c r="F5" s="5"/>
      <c r="G5" s="5"/>
      <c r="H5" s="5"/>
      <c r="I5" s="5"/>
      <c r="J5" s="26">
        <f t="shared" si="0"/>
        <v>0</v>
      </c>
      <c r="K5" s="26" t="str">
        <f t="shared" si="1"/>
        <v/>
      </c>
      <c r="L5" s="26" t="str">
        <f t="shared" si="2"/>
        <v/>
      </c>
    </row>
    <row r="6" spans="1:12" x14ac:dyDescent="0.25">
      <c r="A6" s="8">
        <f>Калькулятор!A6</f>
        <v>4</v>
      </c>
      <c r="B6" s="52" t="str">
        <f>IF(Калькулятор!C6="","",Калькулятор!C6)</f>
        <v/>
      </c>
      <c r="C6" s="23" t="str">
        <f>IF(Калькулятор!D6="","",Калькулятор!D6)</f>
        <v/>
      </c>
      <c r="D6" s="52" t="str">
        <f>IF(Калькулятор!E6="","",Калькулятор!E6)</f>
        <v/>
      </c>
      <c r="E6" s="52" t="str">
        <f>IF(Калькулятор!F6="","",INDEX(Справочник!$E$2:$E$301,MATCH(Калькулятор!F6,Справочник!$C$2:$C$301,0)))</f>
        <v/>
      </c>
      <c r="F6" s="5"/>
      <c r="G6" s="5"/>
      <c r="H6" s="5"/>
      <c r="I6" s="5"/>
      <c r="J6" s="26">
        <f t="shared" si="0"/>
        <v>0</v>
      </c>
      <c r="K6" s="26" t="str">
        <f t="shared" si="1"/>
        <v/>
      </c>
      <c r="L6" s="26" t="str">
        <f t="shared" si="2"/>
        <v/>
      </c>
    </row>
    <row r="7" spans="1:12" x14ac:dyDescent="0.25">
      <c r="A7" s="8">
        <f>Калькулятор!A7</f>
        <v>5</v>
      </c>
      <c r="B7" s="52" t="str">
        <f>IF(Калькулятор!C7="","",Калькулятор!C7)</f>
        <v/>
      </c>
      <c r="C7" s="23" t="str">
        <f>IF(Калькулятор!D7="","",Калькулятор!D7)</f>
        <v/>
      </c>
      <c r="D7" s="52" t="str">
        <f>IF(Калькулятор!E7="","",Калькулятор!E7)</f>
        <v/>
      </c>
      <c r="E7" s="52" t="str">
        <f>IF(Калькулятор!F7="","",INDEX(Справочник!$E$2:$E$301,MATCH(Калькулятор!F7,Справочник!$C$2:$C$301,0)))</f>
        <v/>
      </c>
      <c r="F7" s="5"/>
      <c r="G7" s="5"/>
      <c r="H7" s="5"/>
      <c r="I7" s="5"/>
      <c r="J7" s="26">
        <f t="shared" si="0"/>
        <v>0</v>
      </c>
      <c r="K7" s="26" t="str">
        <f t="shared" si="1"/>
        <v/>
      </c>
      <c r="L7" s="26" t="str">
        <f t="shared" si="2"/>
        <v/>
      </c>
    </row>
    <row r="8" spans="1:12" x14ac:dyDescent="0.25">
      <c r="A8" s="8">
        <f>Калькулятор!A8</f>
        <v>6</v>
      </c>
      <c r="B8" s="52" t="str">
        <f>IF(Калькулятор!C8="","",Калькулятор!C8)</f>
        <v/>
      </c>
      <c r="C8" s="23" t="str">
        <f>IF(Калькулятор!D8="","",Калькулятор!D8)</f>
        <v/>
      </c>
      <c r="D8" s="52" t="str">
        <f>IF(Калькулятор!E8="","",Калькулятор!E8)</f>
        <v/>
      </c>
      <c r="E8" s="52" t="str">
        <f>IF(Калькулятор!F8="","",INDEX(Справочник!$E$2:$E$301,MATCH(Калькулятор!F8,Справочник!$C$2:$C$301,0)))</f>
        <v/>
      </c>
      <c r="F8" s="5"/>
      <c r="G8" s="5"/>
      <c r="H8" s="5"/>
      <c r="I8" s="5"/>
      <c r="J8" s="26">
        <f t="shared" si="0"/>
        <v>0</v>
      </c>
      <c r="K8" s="26" t="str">
        <f t="shared" si="1"/>
        <v/>
      </c>
      <c r="L8" s="26" t="str">
        <f t="shared" si="2"/>
        <v/>
      </c>
    </row>
    <row r="9" spans="1:12" x14ac:dyDescent="0.25">
      <c r="A9" s="8">
        <f>Калькулятор!A9</f>
        <v>7</v>
      </c>
      <c r="B9" s="52" t="str">
        <f>IF(Калькулятор!C9="","",Калькулятор!C9)</f>
        <v/>
      </c>
      <c r="C9" s="23" t="str">
        <f>IF(Калькулятор!D9="","",Калькулятор!D9)</f>
        <v/>
      </c>
      <c r="D9" s="52" t="str">
        <f>IF(Калькулятор!E9="","",Калькулятор!E9)</f>
        <v/>
      </c>
      <c r="E9" s="52" t="str">
        <f>IF(Калькулятор!F9="","",INDEX(Справочник!$E$2:$E$301,MATCH(Калькулятор!F9,Справочник!$C$2:$C$301,0)))</f>
        <v/>
      </c>
      <c r="F9" s="5"/>
      <c r="G9" s="5"/>
      <c r="H9" s="5"/>
      <c r="I9" s="5"/>
      <c r="J9" s="26">
        <f t="shared" si="0"/>
        <v>0</v>
      </c>
      <c r="K9" s="26" t="str">
        <f t="shared" si="1"/>
        <v/>
      </c>
      <c r="L9" s="26" t="str">
        <f t="shared" si="2"/>
        <v/>
      </c>
    </row>
    <row r="10" spans="1:12" x14ac:dyDescent="0.25">
      <c r="A10" s="8">
        <f>Калькулятор!A10</f>
        <v>8</v>
      </c>
      <c r="B10" s="52" t="str">
        <f>IF(Калькулятор!C10="","",Калькулятор!C10)</f>
        <v/>
      </c>
      <c r="C10" s="23" t="str">
        <f>IF(Калькулятор!D10="","",Калькулятор!D10)</f>
        <v/>
      </c>
      <c r="D10" s="52" t="str">
        <f>IF(Калькулятор!E10="","",Калькулятор!E10)</f>
        <v/>
      </c>
      <c r="E10" s="52" t="str">
        <f>IF(Калькулятор!F10="","",INDEX(Справочник!$E$2:$E$301,MATCH(Калькулятор!F10,Справочник!$C$2:$C$301,0)))</f>
        <v/>
      </c>
      <c r="F10" s="5"/>
      <c r="G10" s="5"/>
      <c r="H10" s="5"/>
      <c r="I10" s="5"/>
      <c r="J10" s="26">
        <f t="shared" si="0"/>
        <v>0</v>
      </c>
      <c r="K10" s="26" t="str">
        <f t="shared" si="1"/>
        <v/>
      </c>
      <c r="L10" s="26" t="str">
        <f t="shared" si="2"/>
        <v/>
      </c>
    </row>
    <row r="11" spans="1:12" x14ac:dyDescent="0.25">
      <c r="A11" s="8">
        <f>Калькулятор!A11</f>
        <v>9</v>
      </c>
      <c r="B11" s="52" t="str">
        <f>IF(Калькулятор!C11="","",Калькулятор!C11)</f>
        <v/>
      </c>
      <c r="C11" s="23" t="str">
        <f>IF(Калькулятор!D11="","",Калькулятор!D11)</f>
        <v/>
      </c>
      <c r="D11" s="52" t="str">
        <f>IF(Калькулятор!E11="","",Калькулятор!E11)</f>
        <v/>
      </c>
      <c r="E11" s="52" t="str">
        <f>IF(Калькулятор!F11="","",INDEX(Справочник!$E$2:$E$301,MATCH(Калькулятор!F11,Справочник!$C$2:$C$301,0)))</f>
        <v/>
      </c>
      <c r="F11" s="5"/>
      <c r="G11" s="5"/>
      <c r="H11" s="5"/>
      <c r="I11" s="5"/>
      <c r="J11" s="26">
        <f t="shared" si="0"/>
        <v>0</v>
      </c>
      <c r="K11" s="26" t="str">
        <f t="shared" si="1"/>
        <v/>
      </c>
      <c r="L11" s="26" t="str">
        <f t="shared" si="2"/>
        <v/>
      </c>
    </row>
    <row r="12" spans="1:12" x14ac:dyDescent="0.25">
      <c r="A12" s="8">
        <f>Калькулятор!A12</f>
        <v>10</v>
      </c>
      <c r="B12" s="52" t="str">
        <f>IF(Калькулятор!C12="","",Калькулятор!C12)</f>
        <v/>
      </c>
      <c r="C12" s="23" t="str">
        <f>IF(Калькулятор!D12="","",Калькулятор!D12)</f>
        <v/>
      </c>
      <c r="D12" s="52" t="str">
        <f>IF(Калькулятор!E12="","",Калькулятор!E12)</f>
        <v/>
      </c>
      <c r="E12" s="52" t="str">
        <f>IF(Калькулятор!F12="","",INDEX(Справочник!$E$2:$E$301,MATCH(Калькулятор!F12,Справочник!$C$2:$C$301,0)))</f>
        <v/>
      </c>
      <c r="F12" s="5"/>
      <c r="G12" s="5"/>
      <c r="H12" s="5"/>
      <c r="I12" s="5"/>
      <c r="J12" s="26">
        <f t="shared" si="0"/>
        <v>0</v>
      </c>
      <c r="K12" s="26" t="str">
        <f t="shared" si="1"/>
        <v/>
      </c>
      <c r="L12" s="26" t="str">
        <f t="shared" si="2"/>
        <v/>
      </c>
    </row>
    <row r="13" spans="1:12" x14ac:dyDescent="0.25">
      <c r="A13" s="8">
        <f>Калькулятор!A13</f>
        <v>11</v>
      </c>
      <c r="B13" s="52" t="str">
        <f>IF(Калькулятор!C13="","",Калькулятор!C13)</f>
        <v/>
      </c>
      <c r="C13" s="23" t="str">
        <f>IF(Калькулятор!D13="","",Калькулятор!D13)</f>
        <v/>
      </c>
      <c r="D13" s="52" t="str">
        <f>IF(Калькулятор!E13="","",Калькулятор!E13)</f>
        <v/>
      </c>
      <c r="E13" s="52" t="str">
        <f>IF(Калькулятор!F13="","",INDEX(Справочник!$E$2:$E$301,MATCH(Калькулятор!F13,Справочник!$C$2:$C$301,0)))</f>
        <v/>
      </c>
      <c r="F13" s="5"/>
      <c r="G13" s="5"/>
      <c r="H13" s="5"/>
      <c r="I13" s="5"/>
      <c r="J13" s="26">
        <f t="shared" si="0"/>
        <v>0</v>
      </c>
      <c r="K13" s="26" t="str">
        <f t="shared" si="1"/>
        <v/>
      </c>
      <c r="L13" s="26" t="str">
        <f t="shared" si="2"/>
        <v/>
      </c>
    </row>
    <row r="14" spans="1:12" x14ac:dyDescent="0.25">
      <c r="A14" s="8">
        <f>Калькулятор!A14</f>
        <v>12</v>
      </c>
      <c r="B14" s="52" t="str">
        <f>IF(Калькулятор!C14="","",Калькулятор!C14)</f>
        <v/>
      </c>
      <c r="C14" s="23" t="str">
        <f>IF(Калькулятор!D14="","",Калькулятор!D14)</f>
        <v/>
      </c>
      <c r="D14" s="52" t="str">
        <f>IF(Калькулятор!E14="","",Калькулятор!E14)</f>
        <v/>
      </c>
      <c r="E14" s="52" t="str">
        <f>IF(Калькулятор!F14="","",INDEX(Справочник!$E$2:$E$301,MATCH(Калькулятор!F14,Справочник!$C$2:$C$301,0)))</f>
        <v/>
      </c>
      <c r="F14" s="5"/>
      <c r="G14" s="5"/>
      <c r="H14" s="5"/>
      <c r="I14" s="5"/>
      <c r="J14" s="26">
        <f t="shared" si="0"/>
        <v>0</v>
      </c>
      <c r="K14" s="26" t="str">
        <f t="shared" si="1"/>
        <v/>
      </c>
      <c r="L14" s="26" t="str">
        <f t="shared" si="2"/>
        <v/>
      </c>
    </row>
    <row r="15" spans="1:12" x14ac:dyDescent="0.25">
      <c r="A15" s="8">
        <f>Калькулятор!A15</f>
        <v>13</v>
      </c>
      <c r="B15" s="52" t="str">
        <f>IF(Калькулятор!C15="","",Калькулятор!C15)</f>
        <v/>
      </c>
      <c r="C15" s="23" t="str">
        <f>IF(Калькулятор!D15="","",Калькулятор!D15)</f>
        <v/>
      </c>
      <c r="D15" s="52" t="str">
        <f>IF(Калькулятор!E15="","",Калькулятор!E15)</f>
        <v/>
      </c>
      <c r="E15" s="52" t="str">
        <f>IF(Калькулятор!F15="","",INDEX(Справочник!$E$2:$E$301,MATCH(Калькулятор!F15,Справочник!$C$2:$C$301,0)))</f>
        <v/>
      </c>
      <c r="F15" s="5"/>
      <c r="G15" s="5"/>
      <c r="H15" s="5"/>
      <c r="I15" s="5"/>
      <c r="J15" s="26">
        <f t="shared" si="0"/>
        <v>0</v>
      </c>
      <c r="K15" s="26" t="str">
        <f t="shared" si="1"/>
        <v/>
      </c>
      <c r="L15" s="26" t="str">
        <f t="shared" si="2"/>
        <v/>
      </c>
    </row>
    <row r="16" spans="1:12" x14ac:dyDescent="0.25">
      <c r="A16" s="8">
        <f>Калькулятор!A16</f>
        <v>14</v>
      </c>
      <c r="B16" s="52" t="str">
        <f>IF(Калькулятор!C16="","",Калькулятор!C16)</f>
        <v/>
      </c>
      <c r="C16" s="23" t="str">
        <f>IF(Калькулятор!D16="","",Калькулятор!D16)</f>
        <v/>
      </c>
      <c r="D16" s="52" t="str">
        <f>IF(Калькулятор!E16="","",Калькулятор!E16)</f>
        <v/>
      </c>
      <c r="E16" s="52" t="str">
        <f>IF(Калькулятор!F16="","",INDEX(Справочник!$E$2:$E$301,MATCH(Калькулятор!F16,Справочник!$C$2:$C$301,0)))</f>
        <v/>
      </c>
      <c r="F16" s="5"/>
      <c r="G16" s="5"/>
      <c r="H16" s="5"/>
      <c r="I16" s="5"/>
      <c r="J16" s="26">
        <f t="shared" si="0"/>
        <v>0</v>
      </c>
      <c r="K16" s="26" t="str">
        <f t="shared" si="1"/>
        <v/>
      </c>
      <c r="L16" s="26" t="str">
        <f t="shared" si="2"/>
        <v/>
      </c>
    </row>
    <row r="17" spans="1:12" x14ac:dyDescent="0.25">
      <c r="A17" s="8">
        <f>Калькулятор!A17</f>
        <v>15</v>
      </c>
      <c r="B17" s="52" t="str">
        <f>IF(Калькулятор!C17="","",Калькулятор!C17)</f>
        <v/>
      </c>
      <c r="C17" s="23" t="str">
        <f>IF(Калькулятор!D17="","",Калькулятор!D17)</f>
        <v/>
      </c>
      <c r="D17" s="52" t="str">
        <f>IF(Калькулятор!E17="","",Калькулятор!E17)</f>
        <v/>
      </c>
      <c r="E17" s="52" t="str">
        <f>IF(Калькулятор!F17="","",INDEX(Справочник!$E$2:$E$301,MATCH(Калькулятор!F17,Справочник!$C$2:$C$301,0)))</f>
        <v/>
      </c>
      <c r="F17" s="5"/>
      <c r="G17" s="5"/>
      <c r="H17" s="5"/>
      <c r="I17" s="5"/>
      <c r="J17" s="26">
        <f t="shared" si="0"/>
        <v>0</v>
      </c>
      <c r="K17" s="26" t="str">
        <f t="shared" si="1"/>
        <v/>
      </c>
      <c r="L17" s="26" t="str">
        <f t="shared" si="2"/>
        <v/>
      </c>
    </row>
    <row r="18" spans="1:12" x14ac:dyDescent="0.25">
      <c r="A18" s="8">
        <f>Калькулятор!A18</f>
        <v>16</v>
      </c>
      <c r="B18" s="52" t="str">
        <f>IF(Калькулятор!C18="","",Калькулятор!C18)</f>
        <v/>
      </c>
      <c r="C18" s="23" t="str">
        <f>IF(Калькулятор!D18="","",Калькулятор!D18)</f>
        <v/>
      </c>
      <c r="D18" s="52" t="str">
        <f>IF(Калькулятор!E18="","",Калькулятор!E18)</f>
        <v/>
      </c>
      <c r="E18" s="52" t="str">
        <f>IF(Калькулятор!F18="","",INDEX(Справочник!$E$2:$E$301,MATCH(Калькулятор!F18,Справочник!$C$2:$C$301,0)))</f>
        <v/>
      </c>
      <c r="F18" s="5"/>
      <c r="G18" s="5"/>
      <c r="H18" s="5"/>
      <c r="I18" s="5"/>
      <c r="J18" s="26">
        <f t="shared" si="0"/>
        <v>0</v>
      </c>
      <c r="K18" s="26" t="str">
        <f t="shared" si="1"/>
        <v/>
      </c>
      <c r="L18" s="26" t="str">
        <f t="shared" si="2"/>
        <v/>
      </c>
    </row>
    <row r="19" spans="1:12" x14ac:dyDescent="0.25">
      <c r="A19" s="8">
        <f>Калькулятор!A19</f>
        <v>17</v>
      </c>
      <c r="B19" s="52" t="str">
        <f>IF(Калькулятор!C19="","",Калькулятор!C19)</f>
        <v/>
      </c>
      <c r="C19" s="23" t="str">
        <f>IF(Калькулятор!D19="","",Калькулятор!D19)</f>
        <v/>
      </c>
      <c r="D19" s="52" t="str">
        <f>IF(Калькулятор!E19="","",Калькулятор!E19)</f>
        <v/>
      </c>
      <c r="E19" s="52" t="str">
        <f>IF(Калькулятор!F19="","",INDEX(Справочник!$E$2:$E$301,MATCH(Калькулятор!F19,Справочник!$C$2:$C$301,0)))</f>
        <v/>
      </c>
      <c r="F19" s="5"/>
      <c r="G19" s="5"/>
      <c r="H19" s="5"/>
      <c r="I19" s="5"/>
      <c r="J19" s="26">
        <f t="shared" si="0"/>
        <v>0</v>
      </c>
      <c r="K19" s="26" t="str">
        <f t="shared" si="1"/>
        <v/>
      </c>
      <c r="L19" s="26" t="str">
        <f t="shared" si="2"/>
        <v/>
      </c>
    </row>
    <row r="20" spans="1:12" x14ac:dyDescent="0.25">
      <c r="A20" s="8">
        <f>Калькулятор!A20</f>
        <v>18</v>
      </c>
      <c r="B20" s="52" t="str">
        <f>IF(Калькулятор!C20="","",Калькулятор!C20)</f>
        <v/>
      </c>
      <c r="C20" s="23" t="str">
        <f>IF(Калькулятор!D20="","",Калькулятор!D20)</f>
        <v/>
      </c>
      <c r="D20" s="52" t="str">
        <f>IF(Калькулятор!E20="","",Калькулятор!E20)</f>
        <v/>
      </c>
      <c r="E20" s="52" t="str">
        <f>IF(Калькулятор!F20="","",INDEX(Справочник!$E$2:$E$301,MATCH(Калькулятор!F20,Справочник!$C$2:$C$301,0)))</f>
        <v/>
      </c>
      <c r="F20" s="5"/>
      <c r="G20" s="5"/>
      <c r="H20" s="5"/>
      <c r="I20" s="5"/>
      <c r="J20" s="26">
        <f t="shared" si="0"/>
        <v>0</v>
      </c>
      <c r="K20" s="26" t="str">
        <f t="shared" si="1"/>
        <v/>
      </c>
      <c r="L20" s="26" t="str">
        <f t="shared" si="2"/>
        <v/>
      </c>
    </row>
    <row r="21" spans="1:12" x14ac:dyDescent="0.25">
      <c r="A21" s="8">
        <f>Калькулятор!A21</f>
        <v>19</v>
      </c>
      <c r="B21" s="52" t="str">
        <f>IF(Калькулятор!C21="","",Калькулятор!C21)</f>
        <v/>
      </c>
      <c r="C21" s="23" t="str">
        <f>IF(Калькулятор!D21="","",Калькулятор!D21)</f>
        <v/>
      </c>
      <c r="D21" s="52" t="str">
        <f>IF(Калькулятор!E21="","",Калькулятор!E21)</f>
        <v/>
      </c>
      <c r="E21" s="52" t="str">
        <f>IF(Калькулятор!F21="","",INDEX(Справочник!$E$2:$E$301,MATCH(Калькулятор!F21,Справочник!$C$2:$C$301,0)))</f>
        <v/>
      </c>
      <c r="F21" s="5"/>
      <c r="G21" s="5"/>
      <c r="H21" s="5"/>
      <c r="I21" s="5"/>
      <c r="J21" s="26">
        <f t="shared" si="0"/>
        <v>0</v>
      </c>
      <c r="K21" s="26" t="str">
        <f t="shared" si="1"/>
        <v/>
      </c>
      <c r="L21" s="26" t="str">
        <f t="shared" si="2"/>
        <v/>
      </c>
    </row>
    <row r="22" spans="1:12" x14ac:dyDescent="0.25">
      <c r="A22" s="8">
        <f>Калькулятор!A22</f>
        <v>20</v>
      </c>
      <c r="B22" s="52" t="str">
        <f>IF(Калькулятор!C22="","",Калькулятор!C22)</f>
        <v/>
      </c>
      <c r="C22" s="23" t="str">
        <f>IF(Калькулятор!D22="","",Калькулятор!D22)</f>
        <v/>
      </c>
      <c r="D22" s="52" t="str">
        <f>IF(Калькулятор!E22="","",Калькулятор!E22)</f>
        <v/>
      </c>
      <c r="E22" s="52" t="str">
        <f>IF(Калькулятор!F22="","",INDEX(Справочник!$E$2:$E$301,MATCH(Калькулятор!F22,Справочник!$C$2:$C$301,0)))</f>
        <v/>
      </c>
      <c r="F22" s="5"/>
      <c r="G22" s="5"/>
      <c r="H22" s="5"/>
      <c r="I22" s="5"/>
      <c r="J22" s="26">
        <f t="shared" si="0"/>
        <v>0</v>
      </c>
      <c r="K22" s="26" t="str">
        <f t="shared" si="1"/>
        <v/>
      </c>
      <c r="L22" s="26" t="str">
        <f t="shared" si="2"/>
        <v/>
      </c>
    </row>
    <row r="23" spans="1:12" x14ac:dyDescent="0.25">
      <c r="A23" s="8">
        <f>Калькулятор!A23</f>
        <v>21</v>
      </c>
      <c r="B23" s="52" t="str">
        <f>IF(Калькулятор!C23="","",Калькулятор!C23)</f>
        <v/>
      </c>
      <c r="C23" s="23" t="str">
        <f>IF(Калькулятор!D23="","",Калькулятор!D23)</f>
        <v/>
      </c>
      <c r="D23" s="52" t="str">
        <f>IF(Калькулятор!E23="","",Калькулятор!E23)</f>
        <v/>
      </c>
      <c r="E23" s="52" t="str">
        <f>IF(Калькулятор!F23="","",INDEX(Справочник!$E$2:$E$301,MATCH(Калькулятор!F23,Справочник!$C$2:$C$301,0)))</f>
        <v/>
      </c>
      <c r="F23" s="5"/>
      <c r="G23" s="5"/>
      <c r="H23" s="5"/>
      <c r="I23" s="5"/>
      <c r="J23" s="26">
        <f t="shared" si="0"/>
        <v>0</v>
      </c>
      <c r="K23" s="26" t="str">
        <f t="shared" si="1"/>
        <v/>
      </c>
      <c r="L23" s="26" t="str">
        <f t="shared" si="2"/>
        <v/>
      </c>
    </row>
    <row r="24" spans="1:12" x14ac:dyDescent="0.25">
      <c r="A24" s="8">
        <f>Калькулятор!A24</f>
        <v>22</v>
      </c>
      <c r="B24" s="52" t="str">
        <f>IF(Калькулятор!C24="","",Калькулятор!C24)</f>
        <v/>
      </c>
      <c r="C24" s="23" t="str">
        <f>IF(Калькулятор!D24="","",Калькулятор!D24)</f>
        <v/>
      </c>
      <c r="D24" s="52" t="str">
        <f>IF(Калькулятор!E24="","",Калькулятор!E24)</f>
        <v/>
      </c>
      <c r="E24" s="52" t="str">
        <f>IF(Калькулятор!F24="","",INDEX(Справочник!$E$2:$E$301,MATCH(Калькулятор!F24,Справочник!$C$2:$C$301,0)))</f>
        <v/>
      </c>
      <c r="F24" s="5"/>
      <c r="G24" s="5"/>
      <c r="H24" s="5"/>
      <c r="I24" s="5"/>
      <c r="J24" s="26">
        <f t="shared" si="0"/>
        <v>0</v>
      </c>
      <c r="K24" s="26" t="str">
        <f t="shared" si="1"/>
        <v/>
      </c>
      <c r="L24" s="26" t="str">
        <f t="shared" si="2"/>
        <v/>
      </c>
    </row>
    <row r="25" spans="1:12" x14ac:dyDescent="0.25">
      <c r="A25" s="8">
        <f>Калькулятор!A25</f>
        <v>23</v>
      </c>
      <c r="B25" s="52" t="str">
        <f>IF(Калькулятор!C25="","",Калькулятор!C25)</f>
        <v/>
      </c>
      <c r="C25" s="23" t="str">
        <f>IF(Калькулятор!D25="","",Калькулятор!D25)</f>
        <v/>
      </c>
      <c r="D25" s="52" t="str">
        <f>IF(Калькулятор!E25="","",Калькулятор!E25)</f>
        <v/>
      </c>
      <c r="E25" s="52" t="str">
        <f>IF(Калькулятор!F25="","",INDEX(Справочник!$E$2:$E$301,MATCH(Калькулятор!F25,Справочник!$C$2:$C$301,0)))</f>
        <v/>
      </c>
      <c r="F25" s="5"/>
      <c r="G25" s="5"/>
      <c r="H25" s="5"/>
      <c r="I25" s="5"/>
      <c r="J25" s="26">
        <f t="shared" si="0"/>
        <v>0</v>
      </c>
      <c r="K25" s="26" t="str">
        <f t="shared" si="1"/>
        <v/>
      </c>
      <c r="L25" s="26" t="str">
        <f t="shared" si="2"/>
        <v/>
      </c>
    </row>
    <row r="26" spans="1:12" x14ac:dyDescent="0.25">
      <c r="A26" s="8">
        <f>Калькулятор!A26</f>
        <v>24</v>
      </c>
      <c r="B26" s="52" t="str">
        <f>IF(Калькулятор!C26="","",Калькулятор!C26)</f>
        <v/>
      </c>
      <c r="C26" s="23" t="str">
        <f>IF(Калькулятор!D26="","",Калькулятор!D26)</f>
        <v/>
      </c>
      <c r="D26" s="52" t="str">
        <f>IF(Калькулятор!E26="","",Калькулятор!E26)</f>
        <v/>
      </c>
      <c r="E26" s="52" t="str">
        <f>IF(Калькулятор!F26="","",INDEX(Справочник!$E$2:$E$301,MATCH(Калькулятор!F26,Справочник!$C$2:$C$301,0)))</f>
        <v/>
      </c>
      <c r="F26" s="5"/>
      <c r="G26" s="5"/>
      <c r="H26" s="5"/>
      <c r="I26" s="5"/>
      <c r="J26" s="26">
        <f t="shared" si="0"/>
        <v>0</v>
      </c>
      <c r="K26" s="26" t="str">
        <f t="shared" si="1"/>
        <v/>
      </c>
      <c r="L26" s="26" t="str">
        <f t="shared" si="2"/>
        <v/>
      </c>
    </row>
    <row r="27" spans="1:12" x14ac:dyDescent="0.25">
      <c r="A27" s="8">
        <f>Калькулятор!A27</f>
        <v>25</v>
      </c>
      <c r="B27" s="52" t="str">
        <f>IF(Калькулятор!C27="","",Калькулятор!C27)</f>
        <v/>
      </c>
      <c r="C27" s="23" t="str">
        <f>IF(Калькулятор!D27="","",Калькулятор!D27)</f>
        <v/>
      </c>
      <c r="D27" s="52" t="str">
        <f>IF(Калькулятор!E27="","",Калькулятор!E27)</f>
        <v/>
      </c>
      <c r="E27" s="52" t="str">
        <f>IF(Калькулятор!F27="","",INDEX(Справочник!$E$2:$E$301,MATCH(Калькулятор!F27,Справочник!$C$2:$C$301,0)))</f>
        <v/>
      </c>
      <c r="F27" s="5"/>
      <c r="G27" s="5"/>
      <c r="H27" s="5"/>
      <c r="I27" s="5"/>
      <c r="J27" s="26">
        <f t="shared" si="0"/>
        <v>0</v>
      </c>
      <c r="K27" s="26" t="str">
        <f t="shared" si="1"/>
        <v/>
      </c>
      <c r="L27" s="26" t="str">
        <f t="shared" si="2"/>
        <v/>
      </c>
    </row>
    <row r="28" spans="1:12" x14ac:dyDescent="0.25">
      <c r="A28" s="8">
        <f>Калькулятор!A28</f>
        <v>26</v>
      </c>
      <c r="B28" s="52" t="str">
        <f>IF(Калькулятор!C28="","",Калькулятор!C28)</f>
        <v/>
      </c>
      <c r="C28" s="23" t="str">
        <f>IF(Калькулятор!D28="","",Калькулятор!D28)</f>
        <v/>
      </c>
      <c r="D28" s="52" t="str">
        <f>IF(Калькулятор!E28="","",Калькулятор!E28)</f>
        <v/>
      </c>
      <c r="E28" s="52" t="str">
        <f>IF(Калькулятор!F28="","",INDEX(Справочник!$E$2:$E$301,MATCH(Калькулятор!F28,Справочник!$C$2:$C$301,0)))</f>
        <v/>
      </c>
      <c r="F28" s="5"/>
      <c r="G28" s="5"/>
      <c r="H28" s="5"/>
      <c r="I28" s="5"/>
      <c r="J28" s="26">
        <f t="shared" si="0"/>
        <v>0</v>
      </c>
      <c r="K28" s="26" t="str">
        <f t="shared" si="1"/>
        <v/>
      </c>
      <c r="L28" s="26" t="str">
        <f t="shared" si="2"/>
        <v/>
      </c>
    </row>
    <row r="29" spans="1:12" x14ac:dyDescent="0.25">
      <c r="A29" s="8">
        <f>Калькулятор!A29</f>
        <v>27</v>
      </c>
      <c r="B29" s="52" t="str">
        <f>IF(Калькулятор!C29="","",Калькулятор!C29)</f>
        <v/>
      </c>
      <c r="C29" s="23" t="str">
        <f>IF(Калькулятор!D29="","",Калькулятор!D29)</f>
        <v/>
      </c>
      <c r="D29" s="52" t="str">
        <f>IF(Калькулятор!E29="","",Калькулятор!E29)</f>
        <v/>
      </c>
      <c r="E29" s="52" t="str">
        <f>IF(Калькулятор!F29="","",INDEX(Справочник!$E$2:$E$301,MATCH(Калькулятор!F29,Справочник!$C$2:$C$301,0)))</f>
        <v/>
      </c>
      <c r="F29" s="5"/>
      <c r="G29" s="5"/>
      <c r="H29" s="5"/>
      <c r="I29" s="5"/>
      <c r="J29" s="26">
        <f t="shared" si="0"/>
        <v>0</v>
      </c>
      <c r="K29" s="26" t="str">
        <f t="shared" si="1"/>
        <v/>
      </c>
      <c r="L29" s="26" t="str">
        <f t="shared" si="2"/>
        <v/>
      </c>
    </row>
    <row r="30" spans="1:12" x14ac:dyDescent="0.25">
      <c r="A30" s="8">
        <f>Калькулятор!A30</f>
        <v>28</v>
      </c>
      <c r="B30" s="52" t="str">
        <f>IF(Калькулятор!C30="","",Калькулятор!C30)</f>
        <v/>
      </c>
      <c r="C30" s="23" t="str">
        <f>IF(Калькулятор!D30="","",Калькулятор!D30)</f>
        <v/>
      </c>
      <c r="D30" s="52" t="str">
        <f>IF(Калькулятор!E30="","",Калькулятор!E30)</f>
        <v/>
      </c>
      <c r="E30" s="52" t="str">
        <f>IF(Калькулятор!F30="","",INDEX(Справочник!$E$2:$E$301,MATCH(Калькулятор!F30,Справочник!$C$2:$C$301,0)))</f>
        <v/>
      </c>
      <c r="F30" s="5"/>
      <c r="G30" s="5"/>
      <c r="H30" s="5"/>
      <c r="I30" s="5"/>
      <c r="J30" s="26">
        <f t="shared" si="0"/>
        <v>0</v>
      </c>
      <c r="K30" s="26" t="str">
        <f t="shared" si="1"/>
        <v/>
      </c>
      <c r="L30" s="26" t="str">
        <f t="shared" si="2"/>
        <v/>
      </c>
    </row>
    <row r="31" spans="1:12" x14ac:dyDescent="0.25">
      <c r="A31" s="8">
        <f>Калькулятор!A31</f>
        <v>29</v>
      </c>
      <c r="B31" s="52" t="str">
        <f>IF(Калькулятор!C31="","",Калькулятор!C31)</f>
        <v/>
      </c>
      <c r="C31" s="23" t="str">
        <f>IF(Калькулятор!D31="","",Калькулятор!D31)</f>
        <v/>
      </c>
      <c r="D31" s="52" t="str">
        <f>IF(Калькулятор!E31="","",Калькулятор!E31)</f>
        <v/>
      </c>
      <c r="E31" s="52" t="str">
        <f>IF(Калькулятор!F31="","",INDEX(Справочник!$E$2:$E$301,MATCH(Калькулятор!F31,Справочник!$C$2:$C$301,0)))</f>
        <v/>
      </c>
      <c r="F31" s="5"/>
      <c r="G31" s="5"/>
      <c r="H31" s="5"/>
      <c r="I31" s="5"/>
      <c r="J31" s="26">
        <f t="shared" si="0"/>
        <v>0</v>
      </c>
      <c r="K31" s="26" t="str">
        <f t="shared" si="1"/>
        <v/>
      </c>
      <c r="L31" s="26" t="str">
        <f t="shared" si="2"/>
        <v/>
      </c>
    </row>
    <row r="32" spans="1:12" x14ac:dyDescent="0.25">
      <c r="A32" s="8">
        <f>Калькулятор!A32</f>
        <v>30</v>
      </c>
      <c r="B32" s="52" t="str">
        <f>IF(Калькулятор!C32="","",Калькулятор!C32)</f>
        <v/>
      </c>
      <c r="C32" s="23" t="str">
        <f>IF(Калькулятор!D32="","",Калькулятор!D32)</f>
        <v/>
      </c>
      <c r="D32" s="52" t="str">
        <f>IF(Калькулятор!E32="","",Калькулятор!E32)</f>
        <v/>
      </c>
      <c r="E32" s="52" t="str">
        <f>IF(Калькулятор!F32="","",INDEX(Справочник!$E$2:$E$301,MATCH(Калькулятор!F32,Справочник!$C$2:$C$301,0)))</f>
        <v/>
      </c>
      <c r="F32" s="5"/>
      <c r="G32" s="5"/>
      <c r="H32" s="5"/>
      <c r="I32" s="5"/>
      <c r="J32" s="26">
        <f t="shared" si="0"/>
        <v>0</v>
      </c>
      <c r="K32" s="26" t="str">
        <f t="shared" si="1"/>
        <v/>
      </c>
      <c r="L32" s="26" t="str">
        <f t="shared" si="2"/>
        <v/>
      </c>
    </row>
    <row r="33" spans="1:12" x14ac:dyDescent="0.25">
      <c r="A33" s="8">
        <f>Калькулятор!A33</f>
        <v>31</v>
      </c>
      <c r="B33" s="52" t="str">
        <f>IF(Калькулятор!C33="","",Калькулятор!C33)</f>
        <v/>
      </c>
      <c r="C33" s="23" t="str">
        <f>IF(Калькулятор!D33="","",Калькулятор!D33)</f>
        <v/>
      </c>
      <c r="D33" s="52" t="str">
        <f>IF(Калькулятор!E33="","",Калькулятор!E33)</f>
        <v/>
      </c>
      <c r="E33" s="52" t="str">
        <f>IF(Калькулятор!F33="","",INDEX(Справочник!$E$2:$E$301,MATCH(Калькулятор!F33,Справочник!$C$2:$C$301,0)))</f>
        <v/>
      </c>
      <c r="F33" s="5"/>
      <c r="G33" s="5"/>
      <c r="H33" s="5"/>
      <c r="I33" s="5"/>
      <c r="J33" s="26">
        <f t="shared" si="0"/>
        <v>0</v>
      </c>
      <c r="K33" s="26" t="str">
        <f t="shared" si="1"/>
        <v/>
      </c>
      <c r="L33" s="26" t="str">
        <f t="shared" si="2"/>
        <v/>
      </c>
    </row>
    <row r="34" spans="1:12" x14ac:dyDescent="0.25">
      <c r="A34" s="8">
        <f>Калькулятор!A34</f>
        <v>32</v>
      </c>
      <c r="B34" s="52" t="str">
        <f>IF(Калькулятор!C34="","",Калькулятор!C34)</f>
        <v/>
      </c>
      <c r="C34" s="23" t="str">
        <f>IF(Калькулятор!D34="","",Калькулятор!D34)</f>
        <v/>
      </c>
      <c r="D34" s="52" t="str">
        <f>IF(Калькулятор!E34="","",Калькулятор!E34)</f>
        <v/>
      </c>
      <c r="E34" s="52" t="str">
        <f>IF(Калькулятор!F34="","",INDEX(Справочник!$E$2:$E$301,MATCH(Калькулятор!F34,Справочник!$C$2:$C$301,0)))</f>
        <v/>
      </c>
      <c r="F34" s="5"/>
      <c r="G34" s="5"/>
      <c r="H34" s="5"/>
      <c r="I34" s="5"/>
      <c r="J34" s="26">
        <f t="shared" si="0"/>
        <v>0</v>
      </c>
      <c r="K34" s="26" t="str">
        <f t="shared" si="1"/>
        <v/>
      </c>
      <c r="L34" s="26" t="str">
        <f t="shared" si="2"/>
        <v/>
      </c>
    </row>
    <row r="35" spans="1:12" x14ac:dyDescent="0.25">
      <c r="A35" s="8">
        <f>Калькулятор!A35</f>
        <v>33</v>
      </c>
      <c r="B35" s="52" t="str">
        <f>IF(Калькулятор!C35="","",Калькулятор!C35)</f>
        <v/>
      </c>
      <c r="C35" s="23" t="str">
        <f>IF(Калькулятор!D35="","",Калькулятор!D35)</f>
        <v/>
      </c>
      <c r="D35" s="52" t="str">
        <f>IF(Калькулятор!E35="","",Калькулятор!E35)</f>
        <v/>
      </c>
      <c r="E35" s="52" t="str">
        <f>IF(Калькулятор!F35="","",INDEX(Справочник!$E$2:$E$301,MATCH(Калькулятор!F35,Справочник!$C$2:$C$301,0)))</f>
        <v/>
      </c>
      <c r="F35" s="5"/>
      <c r="G35" s="5"/>
      <c r="H35" s="5"/>
      <c r="I35" s="5"/>
      <c r="J35" s="26">
        <f t="shared" si="0"/>
        <v>0</v>
      </c>
      <c r="K35" s="26" t="str">
        <f t="shared" si="1"/>
        <v/>
      </c>
      <c r="L35" s="26" t="str">
        <f t="shared" si="2"/>
        <v/>
      </c>
    </row>
    <row r="36" spans="1:12" x14ac:dyDescent="0.25">
      <c r="A36" s="8">
        <f>Калькулятор!A36</f>
        <v>34</v>
      </c>
      <c r="B36" s="52" t="str">
        <f>IF(Калькулятор!C36="","",Калькулятор!C36)</f>
        <v/>
      </c>
      <c r="C36" s="23" t="str">
        <f>IF(Калькулятор!D36="","",Калькулятор!D36)</f>
        <v/>
      </c>
      <c r="D36" s="52" t="str">
        <f>IF(Калькулятор!E36="","",Калькулятор!E36)</f>
        <v/>
      </c>
      <c r="E36" s="52" t="str">
        <f>IF(Калькулятор!F36="","",INDEX(Справочник!$E$2:$E$301,MATCH(Калькулятор!F36,Справочник!$C$2:$C$301,0)))</f>
        <v/>
      </c>
      <c r="F36" s="5"/>
      <c r="G36" s="5"/>
      <c r="H36" s="5"/>
      <c r="I36" s="5"/>
      <c r="J36" s="26">
        <f t="shared" si="0"/>
        <v>0</v>
      </c>
      <c r="K36" s="26" t="str">
        <f t="shared" si="1"/>
        <v/>
      </c>
      <c r="L36" s="26" t="str">
        <f t="shared" si="2"/>
        <v/>
      </c>
    </row>
    <row r="37" spans="1:12" x14ac:dyDescent="0.25">
      <c r="A37" s="8">
        <f>Калькулятор!A37</f>
        <v>35</v>
      </c>
      <c r="B37" s="52" t="str">
        <f>IF(Калькулятор!C37="","",Калькулятор!C37)</f>
        <v/>
      </c>
      <c r="C37" s="23" t="str">
        <f>IF(Калькулятор!D37="","",Калькулятор!D37)</f>
        <v/>
      </c>
      <c r="D37" s="52" t="str">
        <f>IF(Калькулятор!E37="","",Калькулятор!E37)</f>
        <v/>
      </c>
      <c r="E37" s="52" t="str">
        <f>IF(Калькулятор!F37="","",INDEX(Справочник!$E$2:$E$301,MATCH(Калькулятор!F37,Справочник!$C$2:$C$301,0)))</f>
        <v/>
      </c>
      <c r="F37" s="5"/>
      <c r="G37" s="5"/>
      <c r="H37" s="5"/>
      <c r="I37" s="5"/>
      <c r="J37" s="26">
        <f t="shared" si="0"/>
        <v>0</v>
      </c>
      <c r="K37" s="26" t="str">
        <f t="shared" si="1"/>
        <v/>
      </c>
      <c r="L37" s="26" t="str">
        <f t="shared" si="2"/>
        <v/>
      </c>
    </row>
    <row r="38" spans="1:12" x14ac:dyDescent="0.25">
      <c r="A38" s="8">
        <f>Калькулятор!A38</f>
        <v>36</v>
      </c>
      <c r="B38" s="52" t="str">
        <f>IF(Калькулятор!C38="","",Калькулятор!C38)</f>
        <v/>
      </c>
      <c r="C38" s="23" t="str">
        <f>IF(Калькулятор!D38="","",Калькулятор!D38)</f>
        <v/>
      </c>
      <c r="D38" s="52" t="str">
        <f>IF(Калькулятор!E38="","",Калькулятор!E38)</f>
        <v/>
      </c>
      <c r="E38" s="52" t="str">
        <f>IF(Калькулятор!F38="","",INDEX(Справочник!$E$2:$E$301,MATCH(Калькулятор!F38,Справочник!$C$2:$C$301,0)))</f>
        <v/>
      </c>
      <c r="F38" s="5"/>
      <c r="G38" s="5"/>
      <c r="H38" s="5"/>
      <c r="I38" s="5"/>
      <c r="J38" s="26">
        <f t="shared" si="0"/>
        <v>0</v>
      </c>
      <c r="K38" s="26" t="str">
        <f t="shared" si="1"/>
        <v/>
      </c>
      <c r="L38" s="26" t="str">
        <f t="shared" si="2"/>
        <v/>
      </c>
    </row>
    <row r="39" spans="1:12" x14ac:dyDescent="0.25">
      <c r="A39" s="8">
        <f>Калькулятор!A39</f>
        <v>37</v>
      </c>
      <c r="B39" s="52" t="str">
        <f>IF(Калькулятор!C39="","",Калькулятор!C39)</f>
        <v/>
      </c>
      <c r="C39" s="23" t="str">
        <f>IF(Калькулятор!D39="","",Калькулятор!D39)</f>
        <v/>
      </c>
      <c r="D39" s="52" t="str">
        <f>IF(Калькулятор!E39="","",Калькулятор!E39)</f>
        <v/>
      </c>
      <c r="E39" s="52" t="str">
        <f>IF(Калькулятор!F39="","",INDEX(Справочник!$E$2:$E$301,MATCH(Калькулятор!F39,Справочник!$C$2:$C$301,0)))</f>
        <v/>
      </c>
      <c r="F39" s="5"/>
      <c r="G39" s="5"/>
      <c r="H39" s="5"/>
      <c r="I39" s="5"/>
      <c r="J39" s="26">
        <f t="shared" si="0"/>
        <v>0</v>
      </c>
      <c r="K39" s="26" t="str">
        <f t="shared" si="1"/>
        <v/>
      </c>
      <c r="L39" s="26" t="str">
        <f t="shared" si="2"/>
        <v/>
      </c>
    </row>
    <row r="40" spans="1:12" x14ac:dyDescent="0.25">
      <c r="A40" s="8">
        <f>Калькулятор!A40</f>
        <v>38</v>
      </c>
      <c r="B40" s="52" t="str">
        <f>IF(Калькулятор!C40="","",Калькулятор!C40)</f>
        <v/>
      </c>
      <c r="C40" s="23" t="str">
        <f>IF(Калькулятор!D40="","",Калькулятор!D40)</f>
        <v/>
      </c>
      <c r="D40" s="52" t="str">
        <f>IF(Калькулятор!E40="","",Калькулятор!E40)</f>
        <v/>
      </c>
      <c r="E40" s="52" t="str">
        <f>IF(Калькулятор!F40="","",INDEX(Справочник!$E$2:$E$301,MATCH(Калькулятор!F40,Справочник!$C$2:$C$301,0)))</f>
        <v/>
      </c>
      <c r="F40" s="5"/>
      <c r="G40" s="5"/>
      <c r="H40" s="5"/>
      <c r="I40" s="5"/>
      <c r="J40" s="26">
        <f t="shared" si="0"/>
        <v>0</v>
      </c>
      <c r="K40" s="26" t="str">
        <f t="shared" si="1"/>
        <v/>
      </c>
      <c r="L40" s="26" t="str">
        <f t="shared" si="2"/>
        <v/>
      </c>
    </row>
    <row r="41" spans="1:12" x14ac:dyDescent="0.25">
      <c r="A41" s="8">
        <f>Калькулятор!A41</f>
        <v>39</v>
      </c>
      <c r="B41" s="52" t="str">
        <f>IF(Калькулятор!C41="","",Калькулятор!C41)</f>
        <v/>
      </c>
      <c r="C41" s="23" t="str">
        <f>IF(Калькулятор!D41="","",Калькулятор!D41)</f>
        <v/>
      </c>
      <c r="D41" s="52" t="str">
        <f>IF(Калькулятор!E41="","",Калькулятор!E41)</f>
        <v/>
      </c>
      <c r="E41" s="52" t="str">
        <f>IF(Калькулятор!F41="","",INDEX(Справочник!$E$2:$E$301,MATCH(Калькулятор!F41,Справочник!$C$2:$C$301,0)))</f>
        <v/>
      </c>
      <c r="F41" s="5"/>
      <c r="G41" s="5"/>
      <c r="H41" s="5"/>
      <c r="I41" s="5"/>
      <c r="J41" s="26">
        <f t="shared" si="0"/>
        <v>0</v>
      </c>
      <c r="K41" s="26" t="str">
        <f t="shared" si="1"/>
        <v/>
      </c>
      <c r="L41" s="26" t="str">
        <f t="shared" si="2"/>
        <v/>
      </c>
    </row>
    <row r="42" spans="1:12" ht="17.25" customHeight="1" x14ac:dyDescent="0.25">
      <c r="A42" s="8">
        <f>Калькулятор!A42</f>
        <v>40</v>
      </c>
      <c r="B42" s="52" t="str">
        <f>IF(Калькулятор!C42="","",Калькулятор!C42)</f>
        <v/>
      </c>
      <c r="C42" s="23" t="str">
        <f>IF(Калькулятор!D42="","",Калькулятор!D42)</f>
        <v/>
      </c>
      <c r="D42" s="52" t="str">
        <f>IF(Калькулятор!E42="","",Калькулятор!E42)</f>
        <v/>
      </c>
      <c r="E42" s="52" t="str">
        <f>IF(Калькулятор!F42="","",INDEX(Справочник!$E$2:$E$301,MATCH(Калькулятор!F42,Справочник!$C$2:$C$301,0)))</f>
        <v/>
      </c>
      <c r="F42" s="5"/>
      <c r="G42" s="5"/>
      <c r="H42" s="5"/>
      <c r="I42" s="5"/>
      <c r="J42" s="26">
        <f t="shared" si="0"/>
        <v>0</v>
      </c>
      <c r="K42" s="26" t="str">
        <f t="shared" si="1"/>
        <v/>
      </c>
      <c r="L42" s="26" t="str">
        <f t="shared" si="2"/>
        <v/>
      </c>
    </row>
    <row r="43" spans="1:12" x14ac:dyDescent="0.25">
      <c r="A43" s="8"/>
      <c r="B43" s="8" t="str">
        <f>Калькулятор!C43</f>
        <v>Доставка</v>
      </c>
      <c r="C43" s="23">
        <v>1</v>
      </c>
      <c r="D43" s="52"/>
      <c r="E43" s="52"/>
      <c r="F43" s="5"/>
      <c r="G43" s="5"/>
      <c r="H43" s="5"/>
      <c r="I43" s="5"/>
      <c r="J43" s="26"/>
      <c r="K43" s="26"/>
      <c r="L43" s="26" t="str">
        <f t="shared" si="2"/>
        <v/>
      </c>
    </row>
    <row r="44" spans="1:12" x14ac:dyDescent="0.25">
      <c r="A44" s="8"/>
      <c r="B44" s="23" t="s">
        <v>5</v>
      </c>
      <c r="C44" s="23">
        <f>SUM(C3:C43)-C43</f>
        <v>0</v>
      </c>
      <c r="D44" s="23"/>
      <c r="E44" s="23"/>
      <c r="F44" s="23">
        <f>MAX(F3:F42)</f>
        <v>0</v>
      </c>
      <c r="G44" s="23">
        <f t="shared" ref="G44:I44" si="3">MAX(G3:G42)</f>
        <v>0</v>
      </c>
      <c r="H44" s="23">
        <f t="shared" si="3"/>
        <v>0</v>
      </c>
      <c r="I44" s="23">
        <f t="shared" si="3"/>
        <v>0</v>
      </c>
      <c r="J44" s="23">
        <f>MAX(J3:J42)</f>
        <v>0</v>
      </c>
      <c r="K44" s="23">
        <f t="shared" ref="K44:L44" si="4">MAX(K3:K42)</f>
        <v>0</v>
      </c>
      <c r="L44" s="23">
        <f t="shared" si="4"/>
        <v>0</v>
      </c>
    </row>
    <row r="47" spans="1:12" ht="36.75" x14ac:dyDescent="0.25">
      <c r="B47" s="27"/>
      <c r="C47" s="28" t="s">
        <v>52</v>
      </c>
      <c r="D47" s="28" t="s">
        <v>53</v>
      </c>
      <c r="E47" s="29"/>
      <c r="F47" s="28" t="s">
        <v>54</v>
      </c>
      <c r="G47" s="29">
        <f>F1</f>
        <v>0</v>
      </c>
      <c r="H47" s="27"/>
      <c r="I47" s="27"/>
      <c r="J47" s="27"/>
      <c r="K47" s="27"/>
    </row>
    <row r="48" spans="1:12" ht="36" x14ac:dyDescent="0.25">
      <c r="B48" s="31" t="s">
        <v>0</v>
      </c>
      <c r="C48" s="32" t="s">
        <v>56</v>
      </c>
      <c r="D48" s="32" t="s">
        <v>57</v>
      </c>
      <c r="E48" s="32" t="s">
        <v>58</v>
      </c>
      <c r="F48" s="32" t="s">
        <v>59</v>
      </c>
      <c r="G48" s="32" t="s">
        <v>60</v>
      </c>
      <c r="H48" s="32" t="s">
        <v>61</v>
      </c>
      <c r="I48" s="33" t="s">
        <v>62</v>
      </c>
      <c r="J48" s="27"/>
      <c r="K48" s="27"/>
    </row>
    <row r="49" spans="2:14" ht="30" x14ac:dyDescent="0.25">
      <c r="B49" s="34">
        <v>1</v>
      </c>
      <c r="C49" s="35" t="s">
        <v>29</v>
      </c>
      <c r="D49" s="34"/>
      <c r="E49" s="34">
        <f t="shared" ref="E49:E58" si="5">$R$915</f>
        <v>0</v>
      </c>
      <c r="F49" s="34">
        <f t="shared" ref="F49:F58" si="6">$T$915</f>
        <v>0</v>
      </c>
      <c r="G49" s="36" t="s">
        <v>64</v>
      </c>
      <c r="H49" s="34">
        <f>21800*1.1</f>
        <v>23980.000000000004</v>
      </c>
      <c r="I49" s="34">
        <v>4</v>
      </c>
      <c r="J49" s="27"/>
      <c r="K49" s="27"/>
    </row>
    <row r="50" spans="2:14" ht="30" x14ac:dyDescent="0.25">
      <c r="B50" s="34">
        <v>2</v>
      </c>
      <c r="C50" s="35" t="s">
        <v>66</v>
      </c>
      <c r="D50" s="34"/>
      <c r="E50" s="34">
        <f t="shared" si="5"/>
        <v>0</v>
      </c>
      <c r="F50" s="34">
        <f t="shared" si="6"/>
        <v>0</v>
      </c>
      <c r="G50" s="36"/>
      <c r="H50" s="34"/>
      <c r="I50" s="34"/>
      <c r="J50" s="27"/>
      <c r="K50" s="27"/>
      <c r="L50" s="27"/>
      <c r="M50" s="27"/>
      <c r="N50" s="27"/>
    </row>
    <row r="51" spans="2:14" ht="30" x14ac:dyDescent="0.25">
      <c r="B51" s="34">
        <v>3</v>
      </c>
      <c r="C51" s="35" t="s">
        <v>67</v>
      </c>
      <c r="D51" s="34"/>
      <c r="E51" s="34">
        <f t="shared" si="5"/>
        <v>0</v>
      </c>
      <c r="F51" s="34">
        <f t="shared" si="6"/>
        <v>0</v>
      </c>
      <c r="G51" s="36" t="s">
        <v>68</v>
      </c>
      <c r="H51" s="34">
        <f>19000*1.1</f>
        <v>20900</v>
      </c>
      <c r="I51" s="34">
        <v>6</v>
      </c>
      <c r="J51" s="27"/>
      <c r="K51" s="27"/>
      <c r="L51" s="30" t="s">
        <v>69</v>
      </c>
      <c r="M51" s="30"/>
      <c r="N51" s="37" t="s">
        <v>61</v>
      </c>
    </row>
    <row r="52" spans="2:14" x14ac:dyDescent="0.25">
      <c r="B52" s="34">
        <v>4</v>
      </c>
      <c r="C52" s="35" t="s">
        <v>30</v>
      </c>
      <c r="D52" s="34"/>
      <c r="E52" s="34">
        <f t="shared" si="5"/>
        <v>0</v>
      </c>
      <c r="F52" s="34">
        <f t="shared" si="6"/>
        <v>0</v>
      </c>
      <c r="G52" s="36"/>
      <c r="H52" s="34"/>
      <c r="I52" s="34"/>
      <c r="J52" s="27"/>
      <c r="K52" s="27"/>
      <c r="L52" s="34" t="s">
        <v>70</v>
      </c>
      <c r="M52" s="34"/>
      <c r="N52" s="34">
        <f>H51+H54</f>
        <v>27900</v>
      </c>
    </row>
    <row r="53" spans="2:14" ht="45" x14ac:dyDescent="0.25">
      <c r="B53" s="34">
        <v>5</v>
      </c>
      <c r="C53" s="35" t="s">
        <v>71</v>
      </c>
      <c r="D53" s="34"/>
      <c r="E53" s="34">
        <f t="shared" si="5"/>
        <v>0</v>
      </c>
      <c r="F53" s="34">
        <f t="shared" si="6"/>
        <v>0</v>
      </c>
      <c r="G53" s="36" t="s">
        <v>68</v>
      </c>
      <c r="H53" s="34">
        <f>17000*1.1</f>
        <v>18700</v>
      </c>
      <c r="I53" s="34"/>
      <c r="J53" s="27"/>
      <c r="K53" s="27"/>
      <c r="L53" s="27"/>
      <c r="M53" s="27"/>
      <c r="N53" s="27"/>
    </row>
    <row r="54" spans="2:14" ht="43.5" x14ac:dyDescent="0.25">
      <c r="B54" s="34">
        <v>6</v>
      </c>
      <c r="C54" s="34" t="s">
        <v>72</v>
      </c>
      <c r="D54" s="34"/>
      <c r="E54" s="34">
        <f t="shared" si="5"/>
        <v>0</v>
      </c>
      <c r="F54" s="34">
        <f t="shared" si="6"/>
        <v>0</v>
      </c>
      <c r="G54" s="36"/>
      <c r="H54" s="34">
        <v>7000</v>
      </c>
      <c r="I54" s="34"/>
      <c r="J54" s="27"/>
      <c r="K54" s="27"/>
      <c r="L54" s="38" t="s">
        <v>73</v>
      </c>
      <c r="M54" s="39" t="s">
        <v>74</v>
      </c>
      <c r="N54" s="27"/>
    </row>
    <row r="55" spans="2:14" x14ac:dyDescent="0.25">
      <c r="B55" s="34">
        <v>7</v>
      </c>
      <c r="C55" s="34"/>
      <c r="D55" s="34"/>
      <c r="E55" s="34">
        <f t="shared" si="5"/>
        <v>0</v>
      </c>
      <c r="F55" s="34">
        <f t="shared" si="6"/>
        <v>0</v>
      </c>
      <c r="G55" s="34"/>
      <c r="H55" s="34"/>
      <c r="I55" s="34"/>
      <c r="J55" s="27"/>
      <c r="K55" s="27"/>
      <c r="L55" s="27"/>
      <c r="M55" s="27"/>
      <c r="N55" s="27"/>
    </row>
    <row r="56" spans="2:14" x14ac:dyDescent="0.25">
      <c r="B56" s="34">
        <v>8</v>
      </c>
      <c r="C56" s="34"/>
      <c r="D56" s="34"/>
      <c r="E56" s="34">
        <f t="shared" si="5"/>
        <v>0</v>
      </c>
      <c r="F56" s="34">
        <f t="shared" si="6"/>
        <v>0</v>
      </c>
      <c r="G56" s="34"/>
      <c r="H56" s="34"/>
      <c r="I56" s="34"/>
      <c r="J56" s="27"/>
      <c r="K56" s="27"/>
      <c r="L56" s="27"/>
      <c r="M56" s="27"/>
      <c r="N56" s="27"/>
    </row>
    <row r="57" spans="2:14" x14ac:dyDescent="0.25">
      <c r="B57" s="34">
        <v>9</v>
      </c>
      <c r="C57" s="34"/>
      <c r="D57" s="34"/>
      <c r="E57" s="34">
        <f t="shared" si="5"/>
        <v>0</v>
      </c>
      <c r="F57" s="34">
        <f t="shared" si="6"/>
        <v>0</v>
      </c>
      <c r="G57" s="34"/>
      <c r="H57" s="34"/>
      <c r="I57" s="34"/>
      <c r="J57" s="27"/>
      <c r="K57" s="27"/>
      <c r="L57" s="27"/>
      <c r="M57" s="27"/>
      <c r="N57" s="27"/>
    </row>
    <row r="58" spans="2:14" x14ac:dyDescent="0.25">
      <c r="B58" s="34">
        <v>10</v>
      </c>
      <c r="C58" s="34"/>
      <c r="D58" s="34"/>
      <c r="E58" s="34">
        <f t="shared" si="5"/>
        <v>0</v>
      </c>
      <c r="F58" s="34">
        <f t="shared" si="6"/>
        <v>0</v>
      </c>
      <c r="G58" s="34"/>
      <c r="H58" s="34"/>
      <c r="I58" s="34"/>
      <c r="J58" s="27"/>
      <c r="K58" s="27"/>
      <c r="L58" s="27"/>
      <c r="M58" s="27"/>
      <c r="N58" s="27"/>
    </row>
    <row r="59" spans="2:14" x14ac:dyDescent="0.25">
      <c r="B59" s="74" t="s">
        <v>75</v>
      </c>
      <c r="C59" s="75"/>
      <c r="D59" s="75"/>
      <c r="E59" s="75"/>
      <c r="F59" s="75"/>
      <c r="G59" s="75"/>
      <c r="H59" s="75"/>
      <c r="I59" s="76"/>
      <c r="J59" s="27"/>
      <c r="K59" s="27"/>
      <c r="L59" s="27"/>
      <c r="M59" s="27"/>
      <c r="N59" s="27"/>
    </row>
    <row r="60" spans="2:14" x14ac:dyDescent="0.25">
      <c r="B60" s="77">
        <f>M39*0.015</f>
        <v>0</v>
      </c>
      <c r="C60" s="78"/>
      <c r="D60" s="78"/>
      <c r="E60" s="78"/>
      <c r="F60" s="78"/>
      <c r="G60" s="78"/>
      <c r="H60" s="78"/>
      <c r="I60" s="79"/>
      <c r="J60" s="27"/>
      <c r="K60" s="27"/>
      <c r="L60" s="27"/>
      <c r="M60" s="27"/>
      <c r="N60" s="27"/>
    </row>
    <row r="61" spans="2:14" x14ac:dyDescent="0.25">
      <c r="B61" s="80" t="s">
        <v>76</v>
      </c>
      <c r="C61" s="81"/>
      <c r="D61" s="81"/>
      <c r="E61" s="81"/>
      <c r="F61" s="81"/>
      <c r="G61" s="81"/>
      <c r="H61" s="81"/>
      <c r="I61" s="82"/>
      <c r="J61" s="27"/>
      <c r="K61" s="27"/>
      <c r="L61" s="27"/>
      <c r="M61" s="27"/>
      <c r="N61" s="27"/>
    </row>
    <row r="62" spans="2:14" x14ac:dyDescent="0.25">
      <c r="B62" s="83" t="s">
        <v>77</v>
      </c>
      <c r="C62" s="83"/>
      <c r="D62" s="83"/>
      <c r="E62" s="83"/>
      <c r="F62" s="83" t="s">
        <v>78</v>
      </c>
      <c r="G62" s="83"/>
      <c r="H62" s="83" t="s">
        <v>79</v>
      </c>
      <c r="I62" s="84">
        <v>1000</v>
      </c>
      <c r="J62" s="27"/>
      <c r="K62" s="27"/>
      <c r="L62" s="27"/>
      <c r="M62" s="27"/>
      <c r="N62" s="27"/>
    </row>
    <row r="63" spans="2:14" x14ac:dyDescent="0.25">
      <c r="B63" s="83"/>
      <c r="C63" s="83"/>
      <c r="D63" s="83"/>
      <c r="E63" s="83"/>
      <c r="F63" s="83"/>
      <c r="G63" s="83"/>
      <c r="H63" s="83"/>
      <c r="I63" s="84"/>
      <c r="J63" s="27"/>
      <c r="K63" s="27"/>
      <c r="L63" s="27"/>
      <c r="M63" s="27"/>
      <c r="N63" s="27"/>
    </row>
    <row r="64" spans="2:14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spans="2:14" ht="60" x14ac:dyDescent="0.25">
      <c r="B65" s="27"/>
      <c r="C65" s="27"/>
      <c r="D65" s="40" t="s">
        <v>30</v>
      </c>
      <c r="E65" s="41" t="s">
        <v>80</v>
      </c>
      <c r="F65" s="40" t="s">
        <v>81</v>
      </c>
      <c r="G65" s="27"/>
      <c r="H65" s="27"/>
      <c r="I65" s="27"/>
      <c r="J65" s="27"/>
      <c r="K65" s="27"/>
      <c r="L65" s="27"/>
      <c r="M65" s="27"/>
      <c r="N65" s="27"/>
    </row>
  </sheetData>
  <mergeCells count="10">
    <mergeCell ref="F1:J1"/>
    <mergeCell ref="B59:I59"/>
    <mergeCell ref="B60:I60"/>
    <mergeCell ref="B61:I61"/>
    <mergeCell ref="B62:D63"/>
    <mergeCell ref="E62:E63"/>
    <mergeCell ref="F62:F63"/>
    <mergeCell ref="G62:G63"/>
    <mergeCell ref="H62:H63"/>
    <mergeCell ref="I62:I63"/>
  </mergeCells>
  <dataValidations count="1">
    <dataValidation type="list" allowBlank="1" showInputMessage="1" showErrorMessage="1" sqref="G49:G58" xr:uid="{BD478632-E1EF-4DBD-9834-6E8B5B1BBD41}">
      <formula1>"Обрешетка,Паллетный борт,Жесткая_упаковка,Без упаковки"</formula1>
    </dataValidation>
  </dataValidations>
  <hyperlinks>
    <hyperlink ref="C51" r:id="rId1" xr:uid="{99F0DF0A-9C65-4AFE-8792-9A8309394EA4}"/>
    <hyperlink ref="C52" r:id="rId2" xr:uid="{F597533F-3A30-4D50-A5E8-13DED657A9C2}"/>
    <hyperlink ref="C53" r:id="rId3" xr:uid="{C863A8DE-BBE1-433D-9C6C-9C5B1EF9E4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7812-CC0D-491D-805F-517064FAD9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846-3EF7-4A4B-A640-F0403C252F5E}">
  <sheetPr codeName="Лист3"/>
  <dimension ref="A1:H300"/>
  <sheetViews>
    <sheetView workbookViewId="0">
      <selection activeCell="A2" sqref="A2:A7"/>
    </sheetView>
  </sheetViews>
  <sheetFormatPr defaultRowHeight="15" x14ac:dyDescent="0.25"/>
  <cols>
    <col min="1" max="1" width="12.5703125" customWidth="1"/>
    <col min="2" max="2" width="16.5703125" customWidth="1"/>
    <col min="3" max="3" width="16.85546875" customWidth="1"/>
    <col min="4" max="5" width="18" customWidth="1"/>
    <col min="7" max="7" width="22.140625" customWidth="1"/>
    <col min="8" max="8" width="13" customWidth="1"/>
  </cols>
  <sheetData>
    <row r="1" spans="1:8" x14ac:dyDescent="0.25">
      <c r="A1" s="12" t="s">
        <v>6</v>
      </c>
      <c r="B1" s="11"/>
      <c r="C1" s="13" t="s">
        <v>16</v>
      </c>
      <c r="D1" s="14" t="s">
        <v>17</v>
      </c>
      <c r="E1" s="24" t="s">
        <v>37</v>
      </c>
      <c r="G1" s="8" t="s">
        <v>28</v>
      </c>
      <c r="H1" s="8" t="s">
        <v>17</v>
      </c>
    </row>
    <row r="2" spans="1:8" x14ac:dyDescent="0.25">
      <c r="A2" s="1" t="s">
        <v>10</v>
      </c>
      <c r="C2" s="3" t="s">
        <v>18</v>
      </c>
      <c r="D2" s="15" t="s">
        <v>15</v>
      </c>
      <c r="E2" s="24" t="s">
        <v>38</v>
      </c>
      <c r="G2" s="8" t="s">
        <v>29</v>
      </c>
      <c r="H2" s="8" t="s">
        <v>10</v>
      </c>
    </row>
    <row r="3" spans="1:8" x14ac:dyDescent="0.25">
      <c r="A3" s="1" t="s">
        <v>11</v>
      </c>
      <c r="C3" s="3" t="s">
        <v>33</v>
      </c>
      <c r="D3" s="15" t="s">
        <v>10</v>
      </c>
      <c r="E3" s="24" t="s">
        <v>39</v>
      </c>
      <c r="G3" s="8" t="s">
        <v>30</v>
      </c>
      <c r="H3" s="8" t="s">
        <v>13</v>
      </c>
    </row>
    <row r="4" spans="1:8" x14ac:dyDescent="0.25">
      <c r="A4" s="1" t="s">
        <v>12</v>
      </c>
      <c r="C4" s="3" t="s">
        <v>88</v>
      </c>
      <c r="D4" s="15" t="s">
        <v>10</v>
      </c>
      <c r="E4" s="11"/>
      <c r="G4" s="8" t="s">
        <v>88</v>
      </c>
      <c r="H4" s="8" t="s">
        <v>10</v>
      </c>
    </row>
    <row r="5" spans="1:8" x14ac:dyDescent="0.25">
      <c r="A5" s="1" t="s">
        <v>13</v>
      </c>
      <c r="C5" s="3" t="s">
        <v>89</v>
      </c>
      <c r="D5" s="15" t="s">
        <v>13</v>
      </c>
      <c r="E5" s="11"/>
      <c r="G5" s="8" t="s">
        <v>89</v>
      </c>
      <c r="H5" s="8" t="s">
        <v>13</v>
      </c>
    </row>
    <row r="6" spans="1:8" x14ac:dyDescent="0.25">
      <c r="A6" s="1" t="s">
        <v>14</v>
      </c>
      <c r="C6" s="3"/>
      <c r="D6" s="15"/>
      <c r="E6" s="11"/>
      <c r="G6" s="8"/>
      <c r="H6" s="8"/>
    </row>
    <row r="7" spans="1:8" ht="15.75" thickBot="1" x14ac:dyDescent="0.3">
      <c r="A7" s="2" t="s">
        <v>15</v>
      </c>
      <c r="C7" s="3"/>
      <c r="D7" s="15"/>
      <c r="E7" s="11"/>
      <c r="G7" s="8"/>
      <c r="H7" s="8"/>
    </row>
    <row r="8" spans="1:8" x14ac:dyDescent="0.25">
      <c r="C8" s="3"/>
      <c r="D8" s="15"/>
      <c r="E8" s="11"/>
      <c r="G8" s="8"/>
      <c r="H8" s="8"/>
    </row>
    <row r="9" spans="1:8" x14ac:dyDescent="0.25">
      <c r="C9" s="3"/>
      <c r="D9" s="15"/>
      <c r="E9" s="11"/>
      <c r="G9" s="8"/>
      <c r="H9" s="8"/>
    </row>
    <row r="10" spans="1:8" x14ac:dyDescent="0.25">
      <c r="C10" s="3"/>
      <c r="D10" s="15"/>
      <c r="E10" s="11"/>
      <c r="G10" s="8"/>
      <c r="H10" s="8"/>
    </row>
    <row r="11" spans="1:8" ht="15.75" thickBot="1" x14ac:dyDescent="0.3">
      <c r="C11" s="3"/>
      <c r="D11" s="15"/>
      <c r="E11" s="11"/>
      <c r="G11" s="8"/>
      <c r="H11" s="8"/>
    </row>
    <row r="12" spans="1:8" x14ac:dyDescent="0.25">
      <c r="A12" s="12" t="s">
        <v>20</v>
      </c>
      <c r="C12" s="3"/>
      <c r="D12" s="15"/>
      <c r="E12" s="11"/>
      <c r="G12" s="8"/>
      <c r="H12" s="8"/>
    </row>
    <row r="13" spans="1:8" x14ac:dyDescent="0.25">
      <c r="A13" s="1">
        <v>1.4</v>
      </c>
      <c r="B13" t="s">
        <v>21</v>
      </c>
      <c r="C13" s="3"/>
      <c r="D13" s="15"/>
      <c r="E13" s="11"/>
      <c r="G13" s="8"/>
      <c r="H13" s="8"/>
    </row>
    <row r="14" spans="1:8" x14ac:dyDescent="0.25">
      <c r="A14" s="1">
        <v>1.3</v>
      </c>
      <c r="B14" t="s">
        <v>22</v>
      </c>
      <c r="C14" s="3"/>
      <c r="D14" s="15"/>
      <c r="E14" s="11"/>
      <c r="G14" s="8"/>
      <c r="H14" s="8"/>
    </row>
    <row r="15" spans="1:8" x14ac:dyDescent="0.25">
      <c r="A15" s="1">
        <v>1.25</v>
      </c>
      <c r="B15" t="s">
        <v>23</v>
      </c>
      <c r="C15" s="3"/>
      <c r="D15" s="15"/>
      <c r="E15" s="11"/>
      <c r="G15" s="8"/>
      <c r="H15" s="8"/>
    </row>
    <row r="16" spans="1:8" x14ac:dyDescent="0.25">
      <c r="A16" s="1">
        <v>1.2</v>
      </c>
      <c r="B16" t="s">
        <v>47</v>
      </c>
      <c r="C16" s="3"/>
      <c r="D16" s="15"/>
      <c r="E16" s="11"/>
    </row>
    <row r="17" spans="1:5" x14ac:dyDescent="0.25">
      <c r="A17" s="1">
        <v>1.1499999999999999</v>
      </c>
      <c r="B17" t="s">
        <v>48</v>
      </c>
      <c r="C17" s="3"/>
      <c r="D17" s="15"/>
      <c r="E17" s="11"/>
    </row>
    <row r="18" spans="1:5" ht="15.75" thickBot="1" x14ac:dyDescent="0.3">
      <c r="A18" s="2">
        <v>1.1000000000000001</v>
      </c>
      <c r="B18" t="s">
        <v>49</v>
      </c>
      <c r="C18" s="3"/>
      <c r="D18" s="15"/>
      <c r="E18" s="11"/>
    </row>
    <row r="19" spans="1:5" x14ac:dyDescent="0.25">
      <c r="C19" s="3"/>
      <c r="D19" s="15"/>
      <c r="E19" s="11"/>
    </row>
    <row r="20" spans="1:5" x14ac:dyDescent="0.25">
      <c r="C20" s="3"/>
      <c r="D20" s="15"/>
      <c r="E20" s="11"/>
    </row>
    <row r="21" spans="1:5" x14ac:dyDescent="0.25">
      <c r="C21" s="3"/>
      <c r="D21" s="15"/>
      <c r="E21" s="11"/>
    </row>
    <row r="22" spans="1:5" x14ac:dyDescent="0.25">
      <c r="A22" t="s">
        <v>91</v>
      </c>
      <c r="C22" s="3"/>
      <c r="D22" s="15"/>
      <c r="E22" s="11"/>
    </row>
    <row r="23" spans="1:5" x14ac:dyDescent="0.25">
      <c r="A23">
        <v>1</v>
      </c>
      <c r="C23" s="3"/>
      <c r="D23" s="15"/>
      <c r="E23" s="11"/>
    </row>
    <row r="24" spans="1:5" x14ac:dyDescent="0.25">
      <c r="A24">
        <v>1.05</v>
      </c>
      <c r="C24" s="3"/>
      <c r="D24" s="15"/>
      <c r="E24" s="11"/>
    </row>
    <row r="25" spans="1:5" x14ac:dyDescent="0.25">
      <c r="A25">
        <v>1.1000000000000001</v>
      </c>
      <c r="C25" s="3"/>
      <c r="D25" s="15"/>
      <c r="E25" s="11"/>
    </row>
    <row r="26" spans="1:5" x14ac:dyDescent="0.25">
      <c r="C26" s="3"/>
      <c r="D26" s="15"/>
      <c r="E26" s="11"/>
    </row>
    <row r="27" spans="1:5" x14ac:dyDescent="0.25">
      <c r="C27" s="3"/>
      <c r="D27" s="15"/>
      <c r="E27" s="11"/>
    </row>
    <row r="28" spans="1:5" x14ac:dyDescent="0.25">
      <c r="C28" s="3"/>
      <c r="D28" s="15"/>
      <c r="E28" s="11"/>
    </row>
    <row r="29" spans="1:5" x14ac:dyDescent="0.25">
      <c r="C29" s="3"/>
      <c r="D29" s="15"/>
      <c r="E29" s="11"/>
    </row>
    <row r="30" spans="1:5" x14ac:dyDescent="0.25">
      <c r="C30" s="3"/>
      <c r="D30" s="15"/>
      <c r="E30" s="11"/>
    </row>
    <row r="31" spans="1:5" x14ac:dyDescent="0.25">
      <c r="C31" s="3"/>
      <c r="D31" s="15"/>
      <c r="E31" s="11"/>
    </row>
    <row r="32" spans="1:5" x14ac:dyDescent="0.25">
      <c r="C32" s="3"/>
      <c r="D32" s="15"/>
      <c r="E32" s="11"/>
    </row>
    <row r="33" spans="3:5" x14ac:dyDescent="0.25">
      <c r="C33" s="3"/>
      <c r="D33" s="15"/>
      <c r="E33" s="11"/>
    </row>
    <row r="34" spans="3:5" x14ac:dyDescent="0.25">
      <c r="C34" s="3"/>
      <c r="D34" s="15"/>
      <c r="E34" s="11"/>
    </row>
    <row r="35" spans="3:5" x14ac:dyDescent="0.25">
      <c r="C35" s="3"/>
      <c r="D35" s="15"/>
      <c r="E35" s="11"/>
    </row>
    <row r="36" spans="3:5" x14ac:dyDescent="0.25">
      <c r="C36" s="3"/>
      <c r="D36" s="15"/>
      <c r="E36" s="11"/>
    </row>
    <row r="37" spans="3:5" x14ac:dyDescent="0.25">
      <c r="C37" s="3"/>
      <c r="D37" s="15"/>
      <c r="E37" s="11"/>
    </row>
    <row r="38" spans="3:5" x14ac:dyDescent="0.25">
      <c r="C38" s="3"/>
      <c r="D38" s="15"/>
      <c r="E38" s="11"/>
    </row>
    <row r="39" spans="3:5" x14ac:dyDescent="0.25">
      <c r="C39" s="3"/>
      <c r="D39" s="15"/>
      <c r="E39" s="11"/>
    </row>
    <row r="40" spans="3:5" x14ac:dyDescent="0.25">
      <c r="C40" s="3"/>
      <c r="D40" s="15"/>
      <c r="E40" s="11"/>
    </row>
    <row r="41" spans="3:5" x14ac:dyDescent="0.25">
      <c r="C41" s="3"/>
      <c r="D41" s="15"/>
      <c r="E41" s="11"/>
    </row>
    <row r="42" spans="3:5" x14ac:dyDescent="0.25">
      <c r="C42" s="3"/>
      <c r="D42" s="15"/>
      <c r="E42" s="11"/>
    </row>
    <row r="43" spans="3:5" x14ac:dyDescent="0.25">
      <c r="C43" s="3"/>
      <c r="D43" s="15"/>
      <c r="E43" s="11"/>
    </row>
    <row r="44" spans="3:5" x14ac:dyDescent="0.25">
      <c r="C44" s="3"/>
      <c r="D44" s="15"/>
      <c r="E44" s="11"/>
    </row>
    <row r="45" spans="3:5" x14ac:dyDescent="0.25">
      <c r="C45" s="3"/>
      <c r="D45" s="15"/>
      <c r="E45" s="11"/>
    </row>
    <row r="46" spans="3:5" x14ac:dyDescent="0.25">
      <c r="C46" s="3"/>
      <c r="D46" s="15"/>
      <c r="E46" s="11"/>
    </row>
    <row r="47" spans="3:5" x14ac:dyDescent="0.25">
      <c r="C47" s="3"/>
      <c r="D47" s="15"/>
      <c r="E47" s="11"/>
    </row>
    <row r="48" spans="3:5" x14ac:dyDescent="0.25">
      <c r="C48" s="3"/>
      <c r="D48" s="15"/>
      <c r="E48" s="11"/>
    </row>
    <row r="49" spans="3:5" x14ac:dyDescent="0.25">
      <c r="C49" s="3"/>
      <c r="D49" s="15"/>
      <c r="E49" s="11"/>
    </row>
    <row r="50" spans="3:5" x14ac:dyDescent="0.25">
      <c r="C50" s="3"/>
      <c r="D50" s="15"/>
      <c r="E50" s="11"/>
    </row>
    <row r="51" spans="3:5" x14ac:dyDescent="0.25">
      <c r="C51" s="3"/>
      <c r="D51" s="15"/>
      <c r="E51" s="11"/>
    </row>
    <row r="52" spans="3:5" x14ac:dyDescent="0.25">
      <c r="C52" s="3"/>
      <c r="D52" s="15"/>
      <c r="E52" s="11"/>
    </row>
    <row r="53" spans="3:5" x14ac:dyDescent="0.25">
      <c r="C53" s="3"/>
      <c r="D53" s="15"/>
      <c r="E53" s="11"/>
    </row>
    <row r="54" spans="3:5" x14ac:dyDescent="0.25">
      <c r="C54" s="3"/>
      <c r="D54" s="15"/>
      <c r="E54" s="11"/>
    </row>
    <row r="55" spans="3:5" x14ac:dyDescent="0.25">
      <c r="C55" s="3"/>
      <c r="D55" s="15"/>
      <c r="E55" s="11"/>
    </row>
    <row r="56" spans="3:5" x14ac:dyDescent="0.25">
      <c r="C56" s="3"/>
      <c r="D56" s="15"/>
      <c r="E56" s="11"/>
    </row>
    <row r="57" spans="3:5" x14ac:dyDescent="0.25">
      <c r="C57" s="3"/>
      <c r="D57" s="15"/>
      <c r="E57" s="11"/>
    </row>
    <row r="58" spans="3:5" x14ac:dyDescent="0.25">
      <c r="C58" s="3"/>
      <c r="D58" s="15"/>
      <c r="E58" s="11"/>
    </row>
    <row r="59" spans="3:5" x14ac:dyDescent="0.25">
      <c r="C59" s="3"/>
      <c r="D59" s="15"/>
      <c r="E59" s="11"/>
    </row>
    <row r="60" spans="3:5" x14ac:dyDescent="0.25">
      <c r="C60" s="3"/>
      <c r="D60" s="15"/>
      <c r="E60" s="11"/>
    </row>
    <row r="61" spans="3:5" x14ac:dyDescent="0.25">
      <c r="C61" s="3"/>
      <c r="D61" s="15"/>
      <c r="E61" s="11"/>
    </row>
    <row r="62" spans="3:5" x14ac:dyDescent="0.25">
      <c r="C62" s="3"/>
      <c r="D62" s="15"/>
      <c r="E62" s="11"/>
    </row>
    <row r="63" spans="3:5" x14ac:dyDescent="0.25">
      <c r="C63" s="3"/>
      <c r="D63" s="15"/>
      <c r="E63" s="11"/>
    </row>
    <row r="64" spans="3:5" x14ac:dyDescent="0.25">
      <c r="C64" s="3"/>
      <c r="D64" s="15"/>
      <c r="E64" s="11"/>
    </row>
    <row r="65" spans="3:5" x14ac:dyDescent="0.25">
      <c r="C65" s="3"/>
      <c r="D65" s="15"/>
      <c r="E65" s="11"/>
    </row>
    <row r="66" spans="3:5" x14ac:dyDescent="0.25">
      <c r="C66" s="3"/>
      <c r="D66" s="15"/>
      <c r="E66" s="11"/>
    </row>
    <row r="67" spans="3:5" x14ac:dyDescent="0.25">
      <c r="C67" s="3"/>
      <c r="D67" s="15"/>
      <c r="E67" s="11"/>
    </row>
    <row r="68" spans="3:5" x14ac:dyDescent="0.25">
      <c r="C68" s="3"/>
      <c r="D68" s="15"/>
      <c r="E68" s="11"/>
    </row>
    <row r="69" spans="3:5" x14ac:dyDescent="0.25">
      <c r="C69" s="3"/>
      <c r="D69" s="15"/>
      <c r="E69" s="11"/>
    </row>
    <row r="70" spans="3:5" x14ac:dyDescent="0.25">
      <c r="C70" s="3"/>
      <c r="D70" s="15"/>
      <c r="E70" s="11"/>
    </row>
    <row r="71" spans="3:5" x14ac:dyDescent="0.25">
      <c r="C71" s="3"/>
      <c r="D71" s="15"/>
      <c r="E71" s="11"/>
    </row>
    <row r="72" spans="3:5" x14ac:dyDescent="0.25">
      <c r="C72" s="3"/>
      <c r="D72" s="15"/>
      <c r="E72" s="11"/>
    </row>
    <row r="73" spans="3:5" x14ac:dyDescent="0.25">
      <c r="C73" s="3"/>
      <c r="D73" s="15"/>
      <c r="E73" s="11"/>
    </row>
    <row r="74" spans="3:5" x14ac:dyDescent="0.25">
      <c r="C74" s="3"/>
      <c r="D74" s="15"/>
      <c r="E74" s="11"/>
    </row>
    <row r="75" spans="3:5" x14ac:dyDescent="0.25">
      <c r="C75" s="3"/>
      <c r="D75" s="15"/>
      <c r="E75" s="11"/>
    </row>
    <row r="76" spans="3:5" x14ac:dyDescent="0.25">
      <c r="C76" s="3"/>
      <c r="D76" s="15"/>
      <c r="E76" s="11"/>
    </row>
    <row r="77" spans="3:5" x14ac:dyDescent="0.25">
      <c r="C77" s="3"/>
      <c r="D77" s="15"/>
      <c r="E77" s="11"/>
    </row>
    <row r="78" spans="3:5" x14ac:dyDescent="0.25">
      <c r="C78" s="3"/>
      <c r="D78" s="15"/>
      <c r="E78" s="11"/>
    </row>
    <row r="79" spans="3:5" x14ac:dyDescent="0.25">
      <c r="C79" s="3"/>
      <c r="D79" s="15"/>
      <c r="E79" s="11"/>
    </row>
    <row r="80" spans="3:5" x14ac:dyDescent="0.25">
      <c r="C80" s="3"/>
      <c r="D80" s="15"/>
      <c r="E80" s="11"/>
    </row>
    <row r="81" spans="3:5" x14ac:dyDescent="0.25">
      <c r="C81" s="3"/>
      <c r="D81" s="15"/>
      <c r="E81" s="11"/>
    </row>
    <row r="82" spans="3:5" x14ac:dyDescent="0.25">
      <c r="C82" s="3"/>
      <c r="D82" s="15"/>
      <c r="E82" s="11"/>
    </row>
    <row r="83" spans="3:5" x14ac:dyDescent="0.25">
      <c r="C83" s="3"/>
      <c r="D83" s="15"/>
      <c r="E83" s="11"/>
    </row>
    <row r="84" spans="3:5" x14ac:dyDescent="0.25">
      <c r="C84" s="3"/>
      <c r="D84" s="15"/>
      <c r="E84" s="11"/>
    </row>
    <row r="85" spans="3:5" x14ac:dyDescent="0.25">
      <c r="C85" s="3"/>
      <c r="D85" s="15"/>
      <c r="E85" s="11"/>
    </row>
    <row r="86" spans="3:5" x14ac:dyDescent="0.25">
      <c r="C86" s="3"/>
      <c r="D86" s="15"/>
      <c r="E86" s="11"/>
    </row>
    <row r="87" spans="3:5" x14ac:dyDescent="0.25">
      <c r="C87" s="3"/>
      <c r="D87" s="15"/>
      <c r="E87" s="11"/>
    </row>
    <row r="88" spans="3:5" x14ac:dyDescent="0.25">
      <c r="C88" s="3"/>
      <c r="D88" s="15"/>
      <c r="E88" s="11"/>
    </row>
    <row r="89" spans="3:5" x14ac:dyDescent="0.25">
      <c r="C89" s="3"/>
      <c r="D89" s="15"/>
      <c r="E89" s="11"/>
    </row>
    <row r="90" spans="3:5" x14ac:dyDescent="0.25">
      <c r="C90" s="3"/>
      <c r="D90" s="15"/>
      <c r="E90" s="11"/>
    </row>
    <row r="91" spans="3:5" x14ac:dyDescent="0.25">
      <c r="C91" s="3"/>
      <c r="D91" s="15"/>
      <c r="E91" s="11"/>
    </row>
    <row r="92" spans="3:5" x14ac:dyDescent="0.25">
      <c r="C92" s="3"/>
      <c r="D92" s="15"/>
      <c r="E92" s="11"/>
    </row>
    <row r="93" spans="3:5" x14ac:dyDescent="0.25">
      <c r="C93" s="3"/>
      <c r="D93" s="15"/>
      <c r="E93" s="11"/>
    </row>
    <row r="94" spans="3:5" x14ac:dyDescent="0.25">
      <c r="C94" s="3"/>
      <c r="D94" s="15"/>
      <c r="E94" s="11"/>
    </row>
    <row r="95" spans="3:5" x14ac:dyDescent="0.25">
      <c r="C95" s="3"/>
      <c r="D95" s="15"/>
      <c r="E95" s="11"/>
    </row>
    <row r="96" spans="3:5" x14ac:dyDescent="0.25">
      <c r="C96" s="3"/>
      <c r="D96" s="15"/>
      <c r="E96" s="11"/>
    </row>
    <row r="97" spans="3:5" x14ac:dyDescent="0.25">
      <c r="C97" s="3"/>
      <c r="D97" s="15"/>
      <c r="E97" s="11"/>
    </row>
    <row r="98" spans="3:5" x14ac:dyDescent="0.25">
      <c r="C98" s="3"/>
      <c r="D98" s="15"/>
      <c r="E98" s="11"/>
    </row>
    <row r="99" spans="3:5" x14ac:dyDescent="0.25">
      <c r="C99" s="3"/>
      <c r="D99" s="15"/>
      <c r="E99" s="11"/>
    </row>
    <row r="100" spans="3:5" x14ac:dyDescent="0.25">
      <c r="C100" s="3"/>
      <c r="D100" s="15"/>
      <c r="E100" s="11"/>
    </row>
    <row r="101" spans="3:5" x14ac:dyDescent="0.25">
      <c r="C101" s="3"/>
      <c r="D101" s="15"/>
      <c r="E101" s="11"/>
    </row>
    <row r="102" spans="3:5" x14ac:dyDescent="0.25">
      <c r="C102" s="3"/>
      <c r="D102" s="15"/>
      <c r="E102" s="11"/>
    </row>
    <row r="103" spans="3:5" x14ac:dyDescent="0.25">
      <c r="C103" s="3"/>
      <c r="D103" s="15"/>
      <c r="E103" s="11"/>
    </row>
    <row r="104" spans="3:5" x14ac:dyDescent="0.25">
      <c r="C104" s="3"/>
      <c r="D104" s="15"/>
      <c r="E104" s="11"/>
    </row>
    <row r="105" spans="3:5" x14ac:dyDescent="0.25">
      <c r="C105" s="3"/>
      <c r="D105" s="15"/>
      <c r="E105" s="11"/>
    </row>
    <row r="106" spans="3:5" x14ac:dyDescent="0.25">
      <c r="C106" s="3"/>
      <c r="D106" s="15"/>
      <c r="E106" s="11"/>
    </row>
    <row r="107" spans="3:5" x14ac:dyDescent="0.25">
      <c r="C107" s="3"/>
      <c r="D107" s="15"/>
      <c r="E107" s="11"/>
    </row>
    <row r="108" spans="3:5" x14ac:dyDescent="0.25">
      <c r="C108" s="3"/>
      <c r="D108" s="15"/>
      <c r="E108" s="11"/>
    </row>
    <row r="109" spans="3:5" x14ac:dyDescent="0.25">
      <c r="C109" s="3"/>
      <c r="D109" s="15"/>
      <c r="E109" s="11"/>
    </row>
    <row r="110" spans="3:5" x14ac:dyDescent="0.25">
      <c r="C110" s="3"/>
      <c r="D110" s="15"/>
      <c r="E110" s="11"/>
    </row>
    <row r="111" spans="3:5" x14ac:dyDescent="0.25">
      <c r="C111" s="3"/>
      <c r="D111" s="15"/>
      <c r="E111" s="11"/>
    </row>
    <row r="112" spans="3:5" x14ac:dyDescent="0.25">
      <c r="C112" s="3"/>
      <c r="D112" s="15"/>
      <c r="E112" s="11"/>
    </row>
    <row r="113" spans="3:5" x14ac:dyDescent="0.25">
      <c r="C113" s="3"/>
      <c r="D113" s="15"/>
      <c r="E113" s="11"/>
    </row>
    <row r="114" spans="3:5" x14ac:dyDescent="0.25">
      <c r="C114" s="3"/>
      <c r="D114" s="15"/>
      <c r="E114" s="11"/>
    </row>
    <row r="115" spans="3:5" x14ac:dyDescent="0.25">
      <c r="C115" s="3"/>
      <c r="D115" s="15"/>
      <c r="E115" s="11"/>
    </row>
    <row r="116" spans="3:5" x14ac:dyDescent="0.25">
      <c r="C116" s="3"/>
      <c r="D116" s="15"/>
      <c r="E116" s="11"/>
    </row>
    <row r="117" spans="3:5" x14ac:dyDescent="0.25">
      <c r="C117" s="3"/>
      <c r="D117" s="15"/>
      <c r="E117" s="11"/>
    </row>
    <row r="118" spans="3:5" x14ac:dyDescent="0.25">
      <c r="C118" s="3"/>
      <c r="D118" s="15"/>
      <c r="E118" s="11"/>
    </row>
    <row r="119" spans="3:5" x14ac:dyDescent="0.25">
      <c r="C119" s="3"/>
      <c r="D119" s="15"/>
      <c r="E119" s="11"/>
    </row>
    <row r="120" spans="3:5" x14ac:dyDescent="0.25">
      <c r="C120" s="3"/>
      <c r="D120" s="15"/>
      <c r="E120" s="11"/>
    </row>
    <row r="121" spans="3:5" x14ac:dyDescent="0.25">
      <c r="C121" s="3"/>
      <c r="D121" s="15"/>
      <c r="E121" s="11"/>
    </row>
    <row r="122" spans="3:5" x14ac:dyDescent="0.25">
      <c r="C122" s="3"/>
      <c r="D122" s="15"/>
      <c r="E122" s="11"/>
    </row>
    <row r="123" spans="3:5" x14ac:dyDescent="0.25">
      <c r="C123" s="3"/>
      <c r="D123" s="15"/>
      <c r="E123" s="11"/>
    </row>
    <row r="124" spans="3:5" x14ac:dyDescent="0.25">
      <c r="C124" s="3"/>
      <c r="D124" s="15"/>
      <c r="E124" s="11"/>
    </row>
    <row r="125" spans="3:5" x14ac:dyDescent="0.25">
      <c r="C125" s="3"/>
      <c r="D125" s="15"/>
      <c r="E125" s="11"/>
    </row>
    <row r="126" spans="3:5" x14ac:dyDescent="0.25">
      <c r="C126" s="3"/>
      <c r="D126" s="15"/>
      <c r="E126" s="11"/>
    </row>
    <row r="127" spans="3:5" x14ac:dyDescent="0.25">
      <c r="C127" s="3"/>
      <c r="D127" s="15"/>
      <c r="E127" s="11"/>
    </row>
    <row r="128" spans="3:5" x14ac:dyDescent="0.25">
      <c r="C128" s="3"/>
      <c r="D128" s="15"/>
      <c r="E128" s="11"/>
    </row>
    <row r="129" spans="3:5" x14ac:dyDescent="0.25">
      <c r="C129" s="3"/>
      <c r="D129" s="15"/>
      <c r="E129" s="11"/>
    </row>
    <row r="130" spans="3:5" x14ac:dyDescent="0.25">
      <c r="C130" s="3"/>
      <c r="D130" s="15"/>
      <c r="E130" s="11"/>
    </row>
    <row r="131" spans="3:5" x14ac:dyDescent="0.25">
      <c r="C131" s="3"/>
      <c r="D131" s="15"/>
      <c r="E131" s="11"/>
    </row>
    <row r="132" spans="3:5" x14ac:dyDescent="0.25">
      <c r="C132" s="3"/>
      <c r="D132" s="15"/>
      <c r="E132" s="11"/>
    </row>
    <row r="133" spans="3:5" x14ac:dyDescent="0.25">
      <c r="C133" s="3"/>
      <c r="D133" s="15"/>
      <c r="E133" s="11"/>
    </row>
    <row r="134" spans="3:5" x14ac:dyDescent="0.25">
      <c r="C134" s="3"/>
      <c r="D134" s="15"/>
      <c r="E134" s="11"/>
    </row>
    <row r="135" spans="3:5" x14ac:dyDescent="0.25">
      <c r="C135" s="3"/>
      <c r="D135" s="15"/>
      <c r="E135" s="11"/>
    </row>
    <row r="136" spans="3:5" x14ac:dyDescent="0.25">
      <c r="C136" s="3"/>
      <c r="D136" s="15"/>
      <c r="E136" s="11"/>
    </row>
    <row r="137" spans="3:5" x14ac:dyDescent="0.25">
      <c r="C137" s="3"/>
      <c r="D137" s="15"/>
      <c r="E137" s="11"/>
    </row>
    <row r="138" spans="3:5" x14ac:dyDescent="0.25">
      <c r="C138" s="3"/>
      <c r="D138" s="15"/>
      <c r="E138" s="11"/>
    </row>
    <row r="139" spans="3:5" x14ac:dyDescent="0.25">
      <c r="C139" s="3"/>
      <c r="D139" s="15"/>
      <c r="E139" s="11"/>
    </row>
    <row r="140" spans="3:5" x14ac:dyDescent="0.25">
      <c r="C140" s="3"/>
      <c r="D140" s="15"/>
      <c r="E140" s="11"/>
    </row>
    <row r="141" spans="3:5" x14ac:dyDescent="0.25">
      <c r="C141" s="3"/>
      <c r="D141" s="15"/>
      <c r="E141" s="11"/>
    </row>
    <row r="142" spans="3:5" x14ac:dyDescent="0.25">
      <c r="C142" s="3"/>
      <c r="D142" s="15"/>
      <c r="E142" s="11"/>
    </row>
    <row r="143" spans="3:5" x14ac:dyDescent="0.25">
      <c r="C143" s="3"/>
      <c r="D143" s="15"/>
      <c r="E143" s="11"/>
    </row>
    <row r="144" spans="3:5" x14ac:dyDescent="0.25">
      <c r="C144" s="3"/>
      <c r="D144" s="15"/>
      <c r="E144" s="11"/>
    </row>
    <row r="145" spans="3:5" x14ac:dyDescent="0.25">
      <c r="C145" s="3"/>
      <c r="D145" s="15"/>
      <c r="E145" s="11"/>
    </row>
    <row r="146" spans="3:5" x14ac:dyDescent="0.25">
      <c r="C146" s="3"/>
      <c r="D146" s="15"/>
      <c r="E146" s="11"/>
    </row>
    <row r="147" spans="3:5" x14ac:dyDescent="0.25">
      <c r="C147" s="3"/>
      <c r="D147" s="15"/>
      <c r="E147" s="11"/>
    </row>
    <row r="148" spans="3:5" x14ac:dyDescent="0.25">
      <c r="C148" s="3"/>
      <c r="D148" s="15"/>
      <c r="E148" s="11"/>
    </row>
    <row r="149" spans="3:5" x14ac:dyDescent="0.25">
      <c r="C149" s="3"/>
      <c r="D149" s="15"/>
      <c r="E149" s="11"/>
    </row>
    <row r="150" spans="3:5" x14ac:dyDescent="0.25">
      <c r="C150" s="3"/>
      <c r="D150" s="15"/>
      <c r="E150" s="11"/>
    </row>
    <row r="151" spans="3:5" x14ac:dyDescent="0.25">
      <c r="C151" s="3"/>
      <c r="D151" s="15"/>
      <c r="E151" s="11"/>
    </row>
    <row r="152" spans="3:5" x14ac:dyDescent="0.25">
      <c r="C152" s="3"/>
      <c r="D152" s="15"/>
      <c r="E152" s="11"/>
    </row>
    <row r="153" spans="3:5" x14ac:dyDescent="0.25">
      <c r="C153" s="3"/>
      <c r="D153" s="15"/>
      <c r="E153" s="11"/>
    </row>
    <row r="154" spans="3:5" x14ac:dyDescent="0.25">
      <c r="C154" s="3"/>
      <c r="D154" s="15"/>
      <c r="E154" s="11"/>
    </row>
    <row r="155" spans="3:5" x14ac:dyDescent="0.25">
      <c r="C155" s="3"/>
      <c r="D155" s="15"/>
      <c r="E155" s="11"/>
    </row>
    <row r="156" spans="3:5" x14ac:dyDescent="0.25">
      <c r="C156" s="3"/>
      <c r="D156" s="15"/>
      <c r="E156" s="11"/>
    </row>
    <row r="157" spans="3:5" x14ac:dyDescent="0.25">
      <c r="C157" s="3"/>
      <c r="D157" s="15"/>
      <c r="E157" s="11"/>
    </row>
    <row r="158" spans="3:5" x14ac:dyDescent="0.25">
      <c r="C158" s="3"/>
      <c r="D158" s="15"/>
      <c r="E158" s="11"/>
    </row>
    <row r="159" spans="3:5" x14ac:dyDescent="0.25">
      <c r="C159" s="3"/>
      <c r="D159" s="15"/>
      <c r="E159" s="11"/>
    </row>
    <row r="160" spans="3:5" x14ac:dyDescent="0.25">
      <c r="C160" s="3"/>
      <c r="D160" s="15"/>
      <c r="E160" s="11"/>
    </row>
    <row r="161" spans="3:5" x14ac:dyDescent="0.25">
      <c r="C161" s="3"/>
      <c r="D161" s="15"/>
      <c r="E161" s="11"/>
    </row>
    <row r="162" spans="3:5" x14ac:dyDescent="0.25">
      <c r="C162" s="3"/>
      <c r="D162" s="15"/>
      <c r="E162" s="11"/>
    </row>
    <row r="163" spans="3:5" x14ac:dyDescent="0.25">
      <c r="C163" s="3"/>
      <c r="D163" s="15"/>
      <c r="E163" s="11"/>
    </row>
    <row r="164" spans="3:5" x14ac:dyDescent="0.25">
      <c r="C164" s="3"/>
      <c r="D164" s="15"/>
      <c r="E164" s="11"/>
    </row>
    <row r="165" spans="3:5" x14ac:dyDescent="0.25">
      <c r="C165" s="3"/>
      <c r="D165" s="15"/>
      <c r="E165" s="11"/>
    </row>
    <row r="166" spans="3:5" x14ac:dyDescent="0.25">
      <c r="C166" s="3"/>
      <c r="D166" s="15"/>
      <c r="E166" s="11"/>
    </row>
    <row r="167" spans="3:5" x14ac:dyDescent="0.25">
      <c r="C167" s="3"/>
      <c r="D167" s="15"/>
      <c r="E167" s="11"/>
    </row>
    <row r="168" spans="3:5" x14ac:dyDescent="0.25">
      <c r="C168" s="3"/>
      <c r="D168" s="15"/>
      <c r="E168" s="11"/>
    </row>
    <row r="169" spans="3:5" x14ac:dyDescent="0.25">
      <c r="C169" s="3"/>
      <c r="D169" s="15"/>
      <c r="E169" s="11"/>
    </row>
    <row r="170" spans="3:5" x14ac:dyDescent="0.25">
      <c r="C170" s="3"/>
      <c r="D170" s="15"/>
      <c r="E170" s="11"/>
    </row>
    <row r="171" spans="3:5" x14ac:dyDescent="0.25">
      <c r="C171" s="3"/>
      <c r="D171" s="15"/>
      <c r="E171" s="11"/>
    </row>
    <row r="172" spans="3:5" x14ac:dyDescent="0.25">
      <c r="C172" s="3"/>
      <c r="D172" s="15"/>
      <c r="E172" s="11"/>
    </row>
    <row r="173" spans="3:5" x14ac:dyDescent="0.25">
      <c r="C173" s="3"/>
      <c r="D173" s="15"/>
      <c r="E173" s="11"/>
    </row>
    <row r="174" spans="3:5" x14ac:dyDescent="0.25">
      <c r="C174" s="3"/>
      <c r="D174" s="15"/>
      <c r="E174" s="11"/>
    </row>
    <row r="175" spans="3:5" x14ac:dyDescent="0.25">
      <c r="C175" s="3"/>
      <c r="D175" s="15"/>
      <c r="E175" s="11"/>
    </row>
    <row r="176" spans="3:5" x14ac:dyDescent="0.25">
      <c r="C176" s="3"/>
      <c r="D176" s="15"/>
      <c r="E176" s="11"/>
    </row>
    <row r="177" spans="3:5" x14ac:dyDescent="0.25">
      <c r="C177" s="3"/>
      <c r="D177" s="15"/>
      <c r="E177" s="11"/>
    </row>
    <row r="178" spans="3:5" x14ac:dyDescent="0.25">
      <c r="C178" s="3"/>
      <c r="D178" s="15"/>
      <c r="E178" s="11"/>
    </row>
    <row r="179" spans="3:5" x14ac:dyDescent="0.25">
      <c r="C179" s="3"/>
      <c r="D179" s="15"/>
      <c r="E179" s="11"/>
    </row>
    <row r="180" spans="3:5" x14ac:dyDescent="0.25">
      <c r="C180" s="3"/>
      <c r="D180" s="15"/>
      <c r="E180" s="11"/>
    </row>
    <row r="181" spans="3:5" x14ac:dyDescent="0.25">
      <c r="C181" s="3"/>
      <c r="D181" s="15"/>
      <c r="E181" s="11"/>
    </row>
    <row r="182" spans="3:5" x14ac:dyDescent="0.25">
      <c r="C182" s="3"/>
      <c r="D182" s="15"/>
      <c r="E182" s="11"/>
    </row>
    <row r="183" spans="3:5" x14ac:dyDescent="0.25">
      <c r="C183" s="3"/>
      <c r="D183" s="15"/>
      <c r="E183" s="11"/>
    </row>
    <row r="184" spans="3:5" x14ac:dyDescent="0.25">
      <c r="C184" s="3"/>
      <c r="D184" s="15"/>
      <c r="E184" s="11"/>
    </row>
    <row r="185" spans="3:5" x14ac:dyDescent="0.25">
      <c r="C185" s="3"/>
      <c r="D185" s="15"/>
      <c r="E185" s="11"/>
    </row>
    <row r="186" spans="3:5" x14ac:dyDescent="0.25">
      <c r="C186" s="3"/>
      <c r="D186" s="15"/>
      <c r="E186" s="11"/>
    </row>
    <row r="187" spans="3:5" x14ac:dyDescent="0.25">
      <c r="C187" s="3"/>
      <c r="D187" s="15"/>
      <c r="E187" s="11"/>
    </row>
    <row r="188" spans="3:5" x14ac:dyDescent="0.25">
      <c r="C188" s="3"/>
      <c r="D188" s="15"/>
      <c r="E188" s="11"/>
    </row>
    <row r="189" spans="3:5" x14ac:dyDescent="0.25">
      <c r="C189" s="3"/>
      <c r="D189" s="15"/>
      <c r="E189" s="11"/>
    </row>
    <row r="190" spans="3:5" x14ac:dyDescent="0.25">
      <c r="C190" s="3"/>
      <c r="D190" s="15"/>
      <c r="E190" s="11"/>
    </row>
    <row r="191" spans="3:5" x14ac:dyDescent="0.25">
      <c r="C191" s="3"/>
      <c r="D191" s="15"/>
      <c r="E191" s="11"/>
    </row>
    <row r="192" spans="3:5" x14ac:dyDescent="0.25">
      <c r="C192" s="3"/>
      <c r="D192" s="15"/>
      <c r="E192" s="11"/>
    </row>
    <row r="193" spans="3:5" x14ac:dyDescent="0.25">
      <c r="C193" s="3"/>
      <c r="D193" s="15"/>
      <c r="E193" s="11"/>
    </row>
    <row r="194" spans="3:5" x14ac:dyDescent="0.25">
      <c r="C194" s="3"/>
      <c r="D194" s="15"/>
      <c r="E194" s="11"/>
    </row>
    <row r="195" spans="3:5" x14ac:dyDescent="0.25">
      <c r="C195" s="3"/>
      <c r="D195" s="15"/>
      <c r="E195" s="11"/>
    </row>
    <row r="196" spans="3:5" x14ac:dyDescent="0.25">
      <c r="C196" s="3"/>
      <c r="D196" s="15"/>
      <c r="E196" s="11"/>
    </row>
    <row r="197" spans="3:5" x14ac:dyDescent="0.25">
      <c r="C197" s="3"/>
      <c r="D197" s="15"/>
      <c r="E197" s="11"/>
    </row>
    <row r="198" spans="3:5" x14ac:dyDescent="0.25">
      <c r="C198" s="3"/>
      <c r="D198" s="15"/>
      <c r="E198" s="11"/>
    </row>
    <row r="199" spans="3:5" x14ac:dyDescent="0.25">
      <c r="C199" s="3"/>
      <c r="D199" s="15"/>
      <c r="E199" s="11"/>
    </row>
    <row r="200" spans="3:5" x14ac:dyDescent="0.25">
      <c r="C200" s="3"/>
      <c r="D200" s="15"/>
      <c r="E200" s="11"/>
    </row>
    <row r="201" spans="3:5" x14ac:dyDescent="0.25">
      <c r="C201" s="3"/>
      <c r="D201" s="15"/>
      <c r="E201" s="11"/>
    </row>
    <row r="202" spans="3:5" x14ac:dyDescent="0.25">
      <c r="C202" s="3"/>
      <c r="D202" s="15"/>
      <c r="E202" s="11"/>
    </row>
    <row r="203" spans="3:5" x14ac:dyDescent="0.25">
      <c r="C203" s="3"/>
      <c r="D203" s="15"/>
      <c r="E203" s="11"/>
    </row>
    <row r="204" spans="3:5" x14ac:dyDescent="0.25">
      <c r="C204" s="3"/>
      <c r="D204" s="15"/>
      <c r="E204" s="11"/>
    </row>
    <row r="205" spans="3:5" x14ac:dyDescent="0.25">
      <c r="C205" s="3"/>
      <c r="D205" s="15"/>
      <c r="E205" s="11"/>
    </row>
    <row r="206" spans="3:5" x14ac:dyDescent="0.25">
      <c r="C206" s="3"/>
      <c r="D206" s="15"/>
      <c r="E206" s="11"/>
    </row>
    <row r="207" spans="3:5" x14ac:dyDescent="0.25">
      <c r="C207" s="3"/>
      <c r="D207" s="15"/>
      <c r="E207" s="11"/>
    </row>
    <row r="208" spans="3:5" x14ac:dyDescent="0.25">
      <c r="C208" s="3"/>
      <c r="D208" s="15"/>
      <c r="E208" s="11"/>
    </row>
    <row r="209" spans="3:5" x14ac:dyDescent="0.25">
      <c r="C209" s="3"/>
      <c r="D209" s="15"/>
      <c r="E209" s="11"/>
    </row>
    <row r="210" spans="3:5" x14ac:dyDescent="0.25">
      <c r="C210" s="3"/>
      <c r="D210" s="15"/>
      <c r="E210" s="11"/>
    </row>
    <row r="211" spans="3:5" x14ac:dyDescent="0.25">
      <c r="C211" s="3"/>
      <c r="D211" s="15"/>
      <c r="E211" s="11"/>
    </row>
    <row r="212" spans="3:5" x14ac:dyDescent="0.25">
      <c r="C212" s="3"/>
      <c r="D212" s="15"/>
      <c r="E212" s="11"/>
    </row>
    <row r="213" spans="3:5" x14ac:dyDescent="0.25">
      <c r="C213" s="3"/>
      <c r="D213" s="15"/>
      <c r="E213" s="11"/>
    </row>
    <row r="214" spans="3:5" x14ac:dyDescent="0.25">
      <c r="C214" s="3"/>
      <c r="D214" s="15"/>
      <c r="E214" s="11"/>
    </row>
    <row r="215" spans="3:5" x14ac:dyDescent="0.25">
      <c r="C215" s="3"/>
      <c r="D215" s="15"/>
      <c r="E215" s="11"/>
    </row>
    <row r="216" spans="3:5" x14ac:dyDescent="0.25">
      <c r="C216" s="3"/>
      <c r="D216" s="15"/>
      <c r="E216" s="11"/>
    </row>
    <row r="217" spans="3:5" x14ac:dyDescent="0.25">
      <c r="C217" s="3"/>
      <c r="D217" s="15"/>
      <c r="E217" s="11"/>
    </row>
    <row r="218" spans="3:5" x14ac:dyDescent="0.25">
      <c r="C218" s="3"/>
      <c r="D218" s="15"/>
      <c r="E218" s="11"/>
    </row>
    <row r="219" spans="3:5" x14ac:dyDescent="0.25">
      <c r="C219" s="3"/>
      <c r="D219" s="15"/>
      <c r="E219" s="11"/>
    </row>
    <row r="220" spans="3:5" x14ac:dyDescent="0.25">
      <c r="C220" s="3"/>
      <c r="D220" s="15"/>
      <c r="E220" s="11"/>
    </row>
    <row r="221" spans="3:5" x14ac:dyDescent="0.25">
      <c r="C221" s="3"/>
      <c r="D221" s="15"/>
      <c r="E221" s="11"/>
    </row>
    <row r="222" spans="3:5" x14ac:dyDescent="0.25">
      <c r="C222" s="3"/>
      <c r="D222" s="15"/>
      <c r="E222" s="11"/>
    </row>
    <row r="223" spans="3:5" x14ac:dyDescent="0.25">
      <c r="C223" s="3"/>
      <c r="D223" s="15"/>
      <c r="E223" s="11"/>
    </row>
    <row r="224" spans="3:5" x14ac:dyDescent="0.25">
      <c r="C224" s="3"/>
      <c r="D224" s="15"/>
      <c r="E224" s="11"/>
    </row>
    <row r="225" spans="3:5" x14ac:dyDescent="0.25">
      <c r="C225" s="3"/>
      <c r="D225" s="15"/>
      <c r="E225" s="11"/>
    </row>
    <row r="226" spans="3:5" x14ac:dyDescent="0.25">
      <c r="C226" s="3"/>
      <c r="D226" s="15"/>
      <c r="E226" s="11"/>
    </row>
    <row r="227" spans="3:5" x14ac:dyDescent="0.25">
      <c r="C227" s="3"/>
      <c r="D227" s="15"/>
      <c r="E227" s="11"/>
    </row>
    <row r="228" spans="3:5" x14ac:dyDescent="0.25">
      <c r="C228" s="3"/>
      <c r="D228" s="15"/>
      <c r="E228" s="11"/>
    </row>
    <row r="229" spans="3:5" x14ac:dyDescent="0.25">
      <c r="C229" s="3"/>
      <c r="D229" s="15"/>
      <c r="E229" s="11"/>
    </row>
    <row r="230" spans="3:5" x14ac:dyDescent="0.25">
      <c r="C230" s="3"/>
      <c r="D230" s="15"/>
      <c r="E230" s="11"/>
    </row>
    <row r="231" spans="3:5" x14ac:dyDescent="0.25">
      <c r="C231" s="3"/>
      <c r="D231" s="15"/>
      <c r="E231" s="11"/>
    </row>
    <row r="232" spans="3:5" x14ac:dyDescent="0.25">
      <c r="C232" s="3"/>
      <c r="D232" s="15"/>
      <c r="E232" s="11"/>
    </row>
    <row r="233" spans="3:5" x14ac:dyDescent="0.25">
      <c r="C233" s="3"/>
      <c r="D233" s="15"/>
      <c r="E233" s="11"/>
    </row>
    <row r="234" spans="3:5" x14ac:dyDescent="0.25">
      <c r="C234" s="3"/>
      <c r="D234" s="15"/>
      <c r="E234" s="11"/>
    </row>
    <row r="235" spans="3:5" x14ac:dyDescent="0.25">
      <c r="C235" s="3"/>
      <c r="D235" s="15"/>
      <c r="E235" s="11"/>
    </row>
    <row r="236" spans="3:5" x14ac:dyDescent="0.25">
      <c r="C236" s="3"/>
      <c r="D236" s="15"/>
      <c r="E236" s="11"/>
    </row>
    <row r="237" spans="3:5" x14ac:dyDescent="0.25">
      <c r="C237" s="3"/>
      <c r="D237" s="15"/>
      <c r="E237" s="11"/>
    </row>
    <row r="238" spans="3:5" x14ac:dyDescent="0.25">
      <c r="C238" s="3"/>
      <c r="D238" s="15"/>
      <c r="E238" s="11"/>
    </row>
    <row r="239" spans="3:5" x14ac:dyDescent="0.25">
      <c r="C239" s="3"/>
      <c r="D239" s="15"/>
      <c r="E239" s="11"/>
    </row>
    <row r="240" spans="3:5" x14ac:dyDescent="0.25">
      <c r="C240" s="3"/>
      <c r="D240" s="15"/>
      <c r="E240" s="11"/>
    </row>
    <row r="241" spans="3:5" x14ac:dyDescent="0.25">
      <c r="C241" s="3"/>
      <c r="D241" s="15"/>
      <c r="E241" s="11"/>
    </row>
    <row r="242" spans="3:5" x14ac:dyDescent="0.25">
      <c r="C242" s="3"/>
      <c r="D242" s="15"/>
      <c r="E242" s="11"/>
    </row>
    <row r="243" spans="3:5" x14ac:dyDescent="0.25">
      <c r="C243" s="3"/>
      <c r="D243" s="15"/>
      <c r="E243" s="11"/>
    </row>
    <row r="244" spans="3:5" x14ac:dyDescent="0.25">
      <c r="C244" s="3"/>
      <c r="D244" s="15"/>
      <c r="E244" s="11"/>
    </row>
    <row r="245" spans="3:5" x14ac:dyDescent="0.25">
      <c r="C245" s="3"/>
      <c r="D245" s="15"/>
      <c r="E245" s="11"/>
    </row>
    <row r="246" spans="3:5" x14ac:dyDescent="0.25">
      <c r="C246" s="3"/>
      <c r="D246" s="15"/>
      <c r="E246" s="11"/>
    </row>
    <row r="247" spans="3:5" x14ac:dyDescent="0.25">
      <c r="C247" s="3"/>
      <c r="D247" s="15"/>
      <c r="E247" s="11"/>
    </row>
    <row r="248" spans="3:5" x14ac:dyDescent="0.25">
      <c r="C248" s="3"/>
      <c r="D248" s="15"/>
      <c r="E248" s="11"/>
    </row>
    <row r="249" spans="3:5" x14ac:dyDescent="0.25">
      <c r="C249" s="3"/>
      <c r="D249" s="15"/>
      <c r="E249" s="11"/>
    </row>
    <row r="250" spans="3:5" x14ac:dyDescent="0.25">
      <c r="C250" s="3"/>
      <c r="D250" s="15"/>
      <c r="E250" s="11"/>
    </row>
    <row r="251" spans="3:5" x14ac:dyDescent="0.25">
      <c r="C251" s="3"/>
      <c r="D251" s="15"/>
      <c r="E251" s="11"/>
    </row>
    <row r="252" spans="3:5" x14ac:dyDescent="0.25">
      <c r="C252" s="3"/>
      <c r="D252" s="15"/>
      <c r="E252" s="11"/>
    </row>
    <row r="253" spans="3:5" x14ac:dyDescent="0.25">
      <c r="C253" s="3"/>
      <c r="D253" s="15"/>
      <c r="E253" s="11"/>
    </row>
    <row r="254" spans="3:5" x14ac:dyDescent="0.25">
      <c r="C254" s="3"/>
      <c r="D254" s="15"/>
      <c r="E254" s="11"/>
    </row>
    <row r="255" spans="3:5" x14ac:dyDescent="0.25">
      <c r="C255" s="3"/>
      <c r="D255" s="15"/>
      <c r="E255" s="11"/>
    </row>
    <row r="256" spans="3:5" x14ac:dyDescent="0.25">
      <c r="C256" s="3"/>
      <c r="D256" s="15"/>
      <c r="E256" s="11"/>
    </row>
    <row r="257" spans="3:5" x14ac:dyDescent="0.25">
      <c r="C257" s="3"/>
      <c r="D257" s="15"/>
      <c r="E257" s="11"/>
    </row>
    <row r="258" spans="3:5" x14ac:dyDescent="0.25">
      <c r="C258" s="3"/>
      <c r="D258" s="15"/>
      <c r="E258" s="11"/>
    </row>
    <row r="259" spans="3:5" x14ac:dyDescent="0.25">
      <c r="C259" s="3"/>
      <c r="D259" s="15"/>
      <c r="E259" s="11"/>
    </row>
    <row r="260" spans="3:5" x14ac:dyDescent="0.25">
      <c r="C260" s="3"/>
      <c r="D260" s="15"/>
      <c r="E260" s="11"/>
    </row>
    <row r="261" spans="3:5" x14ac:dyDescent="0.25">
      <c r="C261" s="3"/>
      <c r="D261" s="15"/>
      <c r="E261" s="11"/>
    </row>
    <row r="262" spans="3:5" x14ac:dyDescent="0.25">
      <c r="C262" s="3"/>
      <c r="D262" s="15"/>
      <c r="E262" s="11"/>
    </row>
    <row r="263" spans="3:5" x14ac:dyDescent="0.25">
      <c r="C263" s="3"/>
      <c r="D263" s="15"/>
      <c r="E263" s="11"/>
    </row>
    <row r="264" spans="3:5" x14ac:dyDescent="0.25">
      <c r="C264" s="3"/>
      <c r="D264" s="15"/>
      <c r="E264" s="11"/>
    </row>
    <row r="265" spans="3:5" x14ac:dyDescent="0.25">
      <c r="C265" s="3"/>
      <c r="D265" s="15"/>
      <c r="E265" s="11"/>
    </row>
    <row r="266" spans="3:5" x14ac:dyDescent="0.25">
      <c r="C266" s="3"/>
      <c r="D266" s="15"/>
      <c r="E266" s="11"/>
    </row>
    <row r="267" spans="3:5" x14ac:dyDescent="0.25">
      <c r="C267" s="3"/>
      <c r="D267" s="15"/>
      <c r="E267" s="11"/>
    </row>
    <row r="268" spans="3:5" x14ac:dyDescent="0.25">
      <c r="C268" s="3"/>
      <c r="D268" s="15"/>
      <c r="E268" s="11"/>
    </row>
    <row r="269" spans="3:5" x14ac:dyDescent="0.25">
      <c r="C269" s="3"/>
      <c r="D269" s="15"/>
      <c r="E269" s="11"/>
    </row>
    <row r="270" spans="3:5" x14ac:dyDescent="0.25">
      <c r="C270" s="3"/>
      <c r="D270" s="15"/>
      <c r="E270" s="11"/>
    </row>
    <row r="271" spans="3:5" x14ac:dyDescent="0.25">
      <c r="C271" s="3"/>
      <c r="D271" s="15"/>
      <c r="E271" s="11"/>
    </row>
    <row r="272" spans="3:5" x14ac:dyDescent="0.25">
      <c r="C272" s="3"/>
      <c r="D272" s="15"/>
      <c r="E272" s="11"/>
    </row>
    <row r="273" spans="3:5" x14ac:dyDescent="0.25">
      <c r="C273" s="3"/>
      <c r="D273" s="15"/>
      <c r="E273" s="11"/>
    </row>
    <row r="274" spans="3:5" x14ac:dyDescent="0.25">
      <c r="C274" s="3"/>
      <c r="D274" s="15"/>
      <c r="E274" s="11"/>
    </row>
    <row r="275" spans="3:5" x14ac:dyDescent="0.25">
      <c r="C275" s="3"/>
      <c r="D275" s="15"/>
      <c r="E275" s="11"/>
    </row>
    <row r="276" spans="3:5" x14ac:dyDescent="0.25">
      <c r="C276" s="3"/>
      <c r="D276" s="15"/>
      <c r="E276" s="11"/>
    </row>
    <row r="277" spans="3:5" x14ac:dyDescent="0.25">
      <c r="C277" s="3"/>
      <c r="D277" s="15"/>
      <c r="E277" s="11"/>
    </row>
    <row r="278" spans="3:5" x14ac:dyDescent="0.25">
      <c r="C278" s="3"/>
      <c r="D278" s="15"/>
      <c r="E278" s="11"/>
    </row>
    <row r="279" spans="3:5" x14ac:dyDescent="0.25">
      <c r="C279" s="3"/>
      <c r="D279" s="15"/>
      <c r="E279" s="11"/>
    </row>
    <row r="280" spans="3:5" x14ac:dyDescent="0.25">
      <c r="C280" s="3"/>
      <c r="D280" s="15"/>
      <c r="E280" s="11"/>
    </row>
    <row r="281" spans="3:5" x14ac:dyDescent="0.25">
      <c r="C281" s="3"/>
      <c r="D281" s="15"/>
      <c r="E281" s="11"/>
    </row>
    <row r="282" spans="3:5" x14ac:dyDescent="0.25">
      <c r="C282" s="3"/>
      <c r="D282" s="15"/>
      <c r="E282" s="11"/>
    </row>
    <row r="283" spans="3:5" x14ac:dyDescent="0.25">
      <c r="C283" s="3"/>
      <c r="D283" s="15"/>
      <c r="E283" s="11"/>
    </row>
    <row r="284" spans="3:5" x14ac:dyDescent="0.25">
      <c r="C284" s="3"/>
      <c r="D284" s="15"/>
      <c r="E284" s="11"/>
    </row>
    <row r="285" spans="3:5" x14ac:dyDescent="0.25">
      <c r="C285" s="3"/>
      <c r="D285" s="15"/>
      <c r="E285" s="11"/>
    </row>
    <row r="286" spans="3:5" x14ac:dyDescent="0.25">
      <c r="C286" s="3"/>
      <c r="D286" s="15"/>
      <c r="E286" s="11"/>
    </row>
    <row r="287" spans="3:5" x14ac:dyDescent="0.25">
      <c r="C287" s="3"/>
      <c r="D287" s="15"/>
      <c r="E287" s="11"/>
    </row>
    <row r="288" spans="3:5" x14ac:dyDescent="0.25">
      <c r="C288" s="3"/>
      <c r="D288" s="15"/>
      <c r="E288" s="11"/>
    </row>
    <row r="289" spans="3:5" x14ac:dyDescent="0.25">
      <c r="C289" s="3"/>
      <c r="D289" s="15"/>
      <c r="E289" s="11"/>
    </row>
    <row r="290" spans="3:5" x14ac:dyDescent="0.25">
      <c r="C290" s="3"/>
      <c r="D290" s="15"/>
      <c r="E290" s="11"/>
    </row>
    <row r="291" spans="3:5" x14ac:dyDescent="0.25">
      <c r="C291" s="3"/>
      <c r="D291" s="15"/>
      <c r="E291" s="11"/>
    </row>
    <row r="292" spans="3:5" x14ac:dyDescent="0.25">
      <c r="C292" s="3"/>
      <c r="D292" s="15"/>
      <c r="E292" s="11"/>
    </row>
    <row r="293" spans="3:5" x14ac:dyDescent="0.25">
      <c r="C293" s="3"/>
      <c r="D293" s="15"/>
      <c r="E293" s="11"/>
    </row>
    <row r="294" spans="3:5" x14ac:dyDescent="0.25">
      <c r="C294" s="3"/>
      <c r="D294" s="15"/>
      <c r="E294" s="11"/>
    </row>
    <row r="295" spans="3:5" x14ac:dyDescent="0.25">
      <c r="C295" s="3"/>
      <c r="D295" s="15"/>
      <c r="E295" s="11"/>
    </row>
    <row r="296" spans="3:5" x14ac:dyDescent="0.25">
      <c r="C296" s="3"/>
      <c r="D296" s="15"/>
      <c r="E296" s="11"/>
    </row>
    <row r="297" spans="3:5" x14ac:dyDescent="0.25">
      <c r="C297" s="3"/>
      <c r="D297" s="15"/>
      <c r="E297" s="11"/>
    </row>
    <row r="298" spans="3:5" x14ac:dyDescent="0.25">
      <c r="C298" s="3"/>
      <c r="D298" s="15"/>
      <c r="E298" s="11"/>
    </row>
    <row r="299" spans="3:5" x14ac:dyDescent="0.25">
      <c r="C299" s="3"/>
      <c r="D299" s="15"/>
      <c r="E299" s="11"/>
    </row>
    <row r="300" spans="3:5" ht="15.75" thickBot="1" x14ac:dyDescent="0.3">
      <c r="C300" s="16"/>
      <c r="D300" s="17"/>
      <c r="E300" s="11"/>
    </row>
  </sheetData>
  <dataValidations count="1">
    <dataValidation type="list" allowBlank="1" showInputMessage="1" showErrorMessage="1" sqref="H2:H6 D2:D25" xr:uid="{53567AF6-A258-411F-BA71-E289559FC561}">
      <formula1>$A$2:$A$8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Калькулятор</vt:lpstr>
      <vt:lpstr>Доставка</vt:lpstr>
      <vt:lpstr>Товары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Латорцев</dc:creator>
  <cp:lastModifiedBy>Олег Латорцев</cp:lastModifiedBy>
  <dcterms:created xsi:type="dcterms:W3CDTF">2025-10-02T13:57:23Z</dcterms:created>
  <dcterms:modified xsi:type="dcterms:W3CDTF">2025-10-05T17:09:22Z</dcterms:modified>
</cp:coreProperties>
</file>