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 defaultThemeVersion="166925"/>
  <xr:revisionPtr revIDLastSave="0" documentId="8_{A68C7E9C-A86C-4D10-943D-E961E8BBC34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TAND" sheetId="5" r:id="rId1"/>
    <sheet name="PLOT" sheetId="3" r:id="rId2"/>
    <sheet name="TREE PLOT" sheetId="1" r:id="rId3"/>
    <sheet name="TreePlot2" sheetId="8" r:id="rId4"/>
    <sheet name="REGEN PLOT" sheetId="2" r:id="rId5"/>
    <sheet name="SHRUB PLOT" sheetId="4" r:id="rId6"/>
    <sheet name="Species diversity" sheetId="7" r:id="rId7"/>
    <sheet name="TERMS" sheetId="6" r:id="rId8"/>
  </sheets>
  <definedNames>
    <definedName name="_xlnm._FilterDatabase" localSheetId="4" hidden="1">'REGEN PLOT'!$A$1:$E$696</definedName>
    <definedName name="_xlnm._FilterDatabase" localSheetId="5" hidden="1">'SHRUB PLOT'!$A$1:$E$77</definedName>
    <definedName name="_xlnm._FilterDatabase" localSheetId="7" hidden="1">TERMS!$A$1:$B$21</definedName>
    <definedName name="_xlnm._FilterDatabase" localSheetId="2" hidden="1">'TREE PLOT'!$A$1:$F$236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5" l="1"/>
  <c r="H13" i="5"/>
  <c r="I7" i="5"/>
  <c r="H7" i="5"/>
  <c r="I5" i="5"/>
  <c r="H5" i="5"/>
  <c r="I12" i="5"/>
  <c r="H12" i="5"/>
  <c r="I11" i="5"/>
  <c r="H11" i="5"/>
  <c r="I10" i="5"/>
  <c r="H10" i="5"/>
  <c r="I9" i="5"/>
  <c r="H9" i="5"/>
  <c r="I8" i="5"/>
  <c r="H8" i="5"/>
  <c r="I6" i="5"/>
  <c r="H6" i="5"/>
  <c r="I4" i="5"/>
  <c r="H4" i="5"/>
  <c r="I3" i="5"/>
  <c r="H3" i="5"/>
  <c r="H2" i="5"/>
  <c r="I2" i="5"/>
  <c r="I79" i="7"/>
  <c r="H79" i="7"/>
  <c r="G79" i="7"/>
  <c r="G74" i="7"/>
  <c r="G75" i="7"/>
  <c r="G76" i="7"/>
  <c r="G77" i="7"/>
  <c r="G78" i="7"/>
  <c r="G73" i="7"/>
  <c r="I72" i="7"/>
  <c r="H72" i="7"/>
  <c r="G72" i="7"/>
  <c r="G63" i="7"/>
  <c r="G64" i="7"/>
  <c r="G65" i="7"/>
  <c r="G66" i="7"/>
  <c r="G67" i="7"/>
  <c r="G68" i="7"/>
  <c r="G69" i="7"/>
  <c r="G70" i="7"/>
  <c r="G71" i="7"/>
  <c r="G62" i="7"/>
  <c r="I61" i="7"/>
  <c r="H61" i="7"/>
  <c r="D61" i="7"/>
  <c r="C61" i="7"/>
  <c r="I51" i="7"/>
  <c r="H51" i="7"/>
  <c r="G51" i="7"/>
  <c r="G47" i="7"/>
  <c r="G48" i="7"/>
  <c r="G49" i="7"/>
  <c r="G50" i="7"/>
  <c r="G46" i="7"/>
  <c r="I45" i="7"/>
  <c r="H45" i="7"/>
  <c r="G45" i="7"/>
  <c r="G43" i="7"/>
  <c r="G44" i="7"/>
  <c r="G42" i="7"/>
  <c r="I41" i="7"/>
  <c r="H41" i="7"/>
  <c r="G41" i="7"/>
  <c r="G39" i="7"/>
  <c r="G40" i="7"/>
  <c r="G38" i="7"/>
  <c r="I37" i="7"/>
  <c r="H37" i="7"/>
  <c r="G37" i="7"/>
  <c r="G36" i="7"/>
  <c r="G35" i="7"/>
  <c r="I34" i="7"/>
  <c r="H34" i="7"/>
  <c r="G34" i="7"/>
  <c r="G28" i="7"/>
  <c r="G29" i="7"/>
  <c r="G30" i="7"/>
  <c r="G31" i="7"/>
  <c r="G32" i="7"/>
  <c r="G33" i="7"/>
  <c r="G27" i="7"/>
  <c r="I26" i="7"/>
  <c r="H26" i="7"/>
  <c r="G26" i="7"/>
  <c r="G25" i="7"/>
  <c r="G24" i="7"/>
  <c r="I23" i="7"/>
  <c r="H23" i="7"/>
  <c r="G23" i="7"/>
  <c r="G18" i="7"/>
  <c r="G19" i="7"/>
  <c r="G20" i="7"/>
  <c r="G21" i="7"/>
  <c r="G22" i="7"/>
  <c r="G17" i="7"/>
  <c r="I16" i="7"/>
  <c r="H16" i="7"/>
  <c r="G16" i="7"/>
  <c r="G7" i="7"/>
  <c r="G8" i="7"/>
  <c r="G9" i="7"/>
  <c r="G10" i="7"/>
  <c r="G11" i="7"/>
  <c r="G12" i="7"/>
  <c r="G13" i="7"/>
  <c r="G14" i="7"/>
  <c r="G15" i="7"/>
  <c r="G6" i="7"/>
  <c r="I5" i="7"/>
  <c r="H5" i="7"/>
  <c r="G5" i="7"/>
  <c r="G4" i="7"/>
  <c r="G3" i="7"/>
  <c r="G2" i="7"/>
  <c r="D13" i="5"/>
  <c r="E13" i="5"/>
  <c r="F13" i="5" s="1"/>
  <c r="F79" i="7"/>
  <c r="F74" i="7"/>
  <c r="F75" i="7"/>
  <c r="F76" i="7"/>
  <c r="F77" i="7"/>
  <c r="F78" i="7"/>
  <c r="F73" i="7"/>
  <c r="E74" i="7"/>
  <c r="E75" i="7"/>
  <c r="E76" i="7"/>
  <c r="E77" i="7"/>
  <c r="E78" i="7"/>
  <c r="E73" i="7"/>
  <c r="D79" i="7"/>
  <c r="D74" i="7"/>
  <c r="D75" i="7"/>
  <c r="D76" i="7"/>
  <c r="D77" i="7"/>
  <c r="D78" i="7"/>
  <c r="D73" i="7"/>
  <c r="C74" i="7"/>
  <c r="C75" i="7"/>
  <c r="C76" i="7"/>
  <c r="C77" i="7"/>
  <c r="C78" i="7"/>
  <c r="C73" i="7"/>
  <c r="C79" i="7"/>
  <c r="B73" i="7" a="1"/>
  <c r="B73" i="7"/>
  <c r="E12" i="5"/>
  <c r="D12" i="5"/>
  <c r="D11" i="5"/>
  <c r="D8" i="5"/>
  <c r="C11" i="5"/>
  <c r="B11" i="5"/>
  <c r="F72" i="7"/>
  <c r="D72" i="7"/>
  <c r="F63" i="7"/>
  <c r="F64" i="7"/>
  <c r="F65" i="7"/>
  <c r="F66" i="7"/>
  <c r="F67" i="7"/>
  <c r="F68" i="7"/>
  <c r="F69" i="7"/>
  <c r="F70" i="7"/>
  <c r="F71" i="7"/>
  <c r="E63" i="7"/>
  <c r="E64" i="7"/>
  <c r="E65" i="7"/>
  <c r="E66" i="7"/>
  <c r="E67" i="7"/>
  <c r="E68" i="7"/>
  <c r="E69" i="7"/>
  <c r="E70" i="7"/>
  <c r="E71" i="7"/>
  <c r="D63" i="7"/>
  <c r="D64" i="7"/>
  <c r="D65" i="7"/>
  <c r="D66" i="7"/>
  <c r="D67" i="7"/>
  <c r="D68" i="7"/>
  <c r="D69" i="7"/>
  <c r="D70" i="7"/>
  <c r="D71" i="7"/>
  <c r="D62" i="7"/>
  <c r="C72" i="7"/>
  <c r="C63" i="7"/>
  <c r="C64" i="7"/>
  <c r="C65" i="7"/>
  <c r="C66" i="7"/>
  <c r="C67" i="7"/>
  <c r="C68" i="7"/>
  <c r="C69" i="7"/>
  <c r="C70" i="7"/>
  <c r="C71" i="7"/>
  <c r="C62" i="7"/>
  <c r="B62" i="7" a="1"/>
  <c r="B62" i="7"/>
  <c r="F38" i="7"/>
  <c r="D53" i="7"/>
  <c r="D54" i="7"/>
  <c r="D55" i="7"/>
  <c r="D56" i="7"/>
  <c r="D57" i="7"/>
  <c r="D58" i="7"/>
  <c r="D59" i="7"/>
  <c r="D60" i="7"/>
  <c r="D52" i="7"/>
  <c r="C53" i="7"/>
  <c r="C54" i="7"/>
  <c r="C55" i="7"/>
  <c r="C56" i="7"/>
  <c r="C57" i="7"/>
  <c r="C58" i="7"/>
  <c r="C59" i="7"/>
  <c r="C60" i="7"/>
  <c r="C52" i="7"/>
  <c r="B52" i="7" a="1"/>
  <c r="B52" i="7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B2" i="5"/>
  <c r="K2" i="3"/>
  <c r="B46" i="7" a="1"/>
  <c r="B46" i="7"/>
  <c r="B42" i="7" a="1"/>
  <c r="B42" i="7"/>
  <c r="B38" i="7" a="1"/>
  <c r="B38" i="7"/>
  <c r="B35" i="7" a="1"/>
  <c r="C36" i="7" s="1"/>
  <c r="B35" i="7"/>
  <c r="B27" i="7" a="1"/>
  <c r="B27" i="7"/>
  <c r="B24" i="7" a="1"/>
  <c r="C25" i="7" s="1"/>
  <c r="B24" i="7"/>
  <c r="B17" i="7" a="1"/>
  <c r="B17" i="7"/>
  <c r="B6" i="7" a="1"/>
  <c r="B6" i="7"/>
  <c r="B2" i="7" a="1"/>
  <c r="B2" i="7"/>
  <c r="C5" i="5"/>
  <c r="C2" i="5"/>
  <c r="B8" i="5"/>
  <c r="B5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3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N48" i="3" s="1"/>
  <c r="C8" i="5" s="1"/>
  <c r="N2" i="3"/>
  <c r="M2" i="3"/>
  <c r="G52" i="7" l="1"/>
  <c r="E52" i="7"/>
  <c r="F52" i="7" s="1"/>
  <c r="G60" i="7"/>
  <c r="E60" i="7"/>
  <c r="F60" i="7" s="1"/>
  <c r="G59" i="7"/>
  <c r="E59" i="7"/>
  <c r="F59" i="7" s="1"/>
  <c r="G58" i="7"/>
  <c r="E58" i="7"/>
  <c r="F58" i="7" s="1"/>
  <c r="G57" i="7"/>
  <c r="E57" i="7"/>
  <c r="F57" i="7" s="1"/>
  <c r="G56" i="7"/>
  <c r="E56" i="7"/>
  <c r="F56" i="7" s="1"/>
  <c r="G55" i="7"/>
  <c r="E55" i="7"/>
  <c r="F55" i="7" s="1"/>
  <c r="G54" i="7"/>
  <c r="E54" i="7"/>
  <c r="F54" i="7" s="1"/>
  <c r="G53" i="7"/>
  <c r="E53" i="7"/>
  <c r="F53" i="7" s="1"/>
  <c r="F61" i="7" s="1"/>
  <c r="E11" i="5" s="1"/>
  <c r="G11" i="5"/>
  <c r="F11" i="5"/>
  <c r="G12" i="5"/>
  <c r="F12" i="5"/>
  <c r="G13" i="5"/>
  <c r="C17" i="7"/>
  <c r="D4" i="5"/>
  <c r="D7" i="5"/>
  <c r="C35" i="7"/>
  <c r="D10" i="5"/>
  <c r="C46" i="7"/>
  <c r="C47" i="7"/>
  <c r="C48" i="7"/>
  <c r="C49" i="7"/>
  <c r="C50" i="7"/>
  <c r="C6" i="7"/>
  <c r="D3" i="5"/>
  <c r="D6" i="5"/>
  <c r="C27" i="7"/>
  <c r="C28" i="7"/>
  <c r="C29" i="7"/>
  <c r="C30" i="7"/>
  <c r="C31" i="7"/>
  <c r="C32" i="7"/>
  <c r="C33" i="7"/>
  <c r="D9" i="5"/>
  <c r="C42" i="7"/>
  <c r="C43" i="7"/>
  <c r="C44" i="7"/>
  <c r="C2" i="7"/>
  <c r="D2" i="5"/>
  <c r="D5" i="5"/>
  <c r="C24" i="7"/>
  <c r="C39" i="7"/>
  <c r="C40" i="7"/>
  <c r="C38" i="7"/>
  <c r="C18" i="7"/>
  <c r="C19" i="7"/>
  <c r="C20" i="7"/>
  <c r="C21" i="7"/>
  <c r="C22" i="7"/>
  <c r="C3" i="7"/>
  <c r="C4" i="7"/>
  <c r="C7" i="7"/>
  <c r="C8" i="7"/>
  <c r="C9" i="7"/>
  <c r="C10" i="7"/>
  <c r="C11" i="7"/>
  <c r="C12" i="7"/>
  <c r="C13" i="7"/>
  <c r="C14" i="7"/>
  <c r="C15" i="7"/>
  <c r="G61" i="7" l="1"/>
  <c r="C51" i="7"/>
  <c r="C37" i="7"/>
  <c r="C45" i="7"/>
  <c r="E62" i="7" s="1"/>
  <c r="F62" i="7" s="1"/>
  <c r="C34" i="7"/>
  <c r="C26" i="7"/>
  <c r="C41" i="7"/>
  <c r="C16" i="7"/>
  <c r="C5" i="7"/>
  <c r="C23" i="7"/>
  <c r="D22" i="7" l="1"/>
  <c r="D21" i="7"/>
  <c r="D20" i="7"/>
  <c r="D19" i="7"/>
  <c r="D18" i="7"/>
  <c r="D17" i="7"/>
  <c r="D36" i="7"/>
  <c r="D35" i="7"/>
  <c r="D50" i="7"/>
  <c r="D49" i="7"/>
  <c r="D48" i="7"/>
  <c r="D47" i="7"/>
  <c r="D46" i="7"/>
  <c r="D33" i="7"/>
  <c r="D32" i="7"/>
  <c r="D31" i="7"/>
  <c r="D30" i="7"/>
  <c r="D29" i="7"/>
  <c r="D28" i="7"/>
  <c r="D27" i="7"/>
  <c r="D44" i="7"/>
  <c r="D43" i="7"/>
  <c r="D42" i="7"/>
  <c r="D25" i="7"/>
  <c r="D24" i="7"/>
  <c r="D38" i="7"/>
  <c r="D40" i="7"/>
  <c r="D39" i="7"/>
  <c r="D41" i="7"/>
  <c r="E38" i="7"/>
  <c r="D2" i="7"/>
  <c r="D4" i="7"/>
  <c r="D3" i="7"/>
  <c r="D6" i="7"/>
  <c r="D15" i="7"/>
  <c r="D14" i="7"/>
  <c r="D13" i="7"/>
  <c r="D12" i="7"/>
  <c r="D11" i="7"/>
  <c r="D10" i="7"/>
  <c r="D9" i="7"/>
  <c r="D8" i="7"/>
  <c r="D7" i="7"/>
  <c r="E46" i="7" l="1"/>
  <c r="F46" i="7" s="1"/>
  <c r="D51" i="7"/>
  <c r="E47" i="7"/>
  <c r="F47" i="7" s="1"/>
  <c r="E48" i="7"/>
  <c r="F48" i="7" s="1"/>
  <c r="E49" i="7"/>
  <c r="F49" i="7" s="1"/>
  <c r="E50" i="7"/>
  <c r="F50" i="7" s="1"/>
  <c r="D37" i="7"/>
  <c r="E35" i="7"/>
  <c r="F35" i="7" s="1"/>
  <c r="E36" i="7"/>
  <c r="F36" i="7" s="1"/>
  <c r="E17" i="7"/>
  <c r="F17" i="7" s="1"/>
  <c r="D23" i="7"/>
  <c r="E18" i="7"/>
  <c r="F18" i="7" s="1"/>
  <c r="E19" i="7"/>
  <c r="F19" i="7" s="1"/>
  <c r="E20" i="7"/>
  <c r="F20" i="7" s="1"/>
  <c r="E21" i="7"/>
  <c r="F21" i="7" s="1"/>
  <c r="E22" i="7"/>
  <c r="F22" i="7" s="1"/>
  <c r="E7" i="7"/>
  <c r="F7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6" i="7"/>
  <c r="F6" i="7" s="1"/>
  <c r="F16" i="7" s="1"/>
  <c r="E3" i="5" s="1"/>
  <c r="D16" i="7"/>
  <c r="E42" i="7"/>
  <c r="F42" i="7" s="1"/>
  <c r="D45" i="7"/>
  <c r="E43" i="7"/>
  <c r="F43" i="7" s="1"/>
  <c r="E44" i="7"/>
  <c r="F44" i="7" s="1"/>
  <c r="D34" i="7"/>
  <c r="E27" i="7"/>
  <c r="F27" i="7" s="1"/>
  <c r="E28" i="7"/>
  <c r="F28" i="7" s="1"/>
  <c r="E29" i="7"/>
  <c r="F29" i="7" s="1"/>
  <c r="E30" i="7"/>
  <c r="F30" i="7" s="1"/>
  <c r="E31" i="7"/>
  <c r="F31" i="7" s="1"/>
  <c r="E32" i="7"/>
  <c r="F32" i="7" s="1"/>
  <c r="E33" i="7"/>
  <c r="F33" i="7" s="1"/>
  <c r="E24" i="7"/>
  <c r="F24" i="7" s="1"/>
  <c r="D26" i="7"/>
  <c r="E25" i="7"/>
  <c r="F25" i="7" s="1"/>
  <c r="E39" i="7"/>
  <c r="F39" i="7" s="1"/>
  <c r="E40" i="7"/>
  <c r="F40" i="7" s="1"/>
  <c r="E3" i="7"/>
  <c r="F3" i="7" s="1"/>
  <c r="E4" i="7"/>
  <c r="F4" i="7" s="1"/>
  <c r="E2" i="7"/>
  <c r="F2" i="7" s="1"/>
  <c r="F5" i="7" s="1"/>
  <c r="E2" i="5" s="1"/>
  <c r="D5" i="7"/>
  <c r="F23" i="7" l="1"/>
  <c r="E4" i="5" s="1"/>
  <c r="F37" i="7"/>
  <c r="E7" i="5" s="1"/>
  <c r="F51" i="7"/>
  <c r="E10" i="5" s="1"/>
  <c r="F34" i="7"/>
  <c r="E6" i="5" s="1"/>
  <c r="F45" i="7"/>
  <c r="E9" i="5" s="1"/>
  <c r="G3" i="5"/>
  <c r="F3" i="5"/>
  <c r="G2" i="5"/>
  <c r="F2" i="5"/>
  <c r="F26" i="7"/>
  <c r="E5" i="5" s="1"/>
  <c r="F41" i="7"/>
  <c r="E8" i="5" s="1"/>
  <c r="G10" i="5" l="1"/>
  <c r="F10" i="5"/>
  <c r="G7" i="5"/>
  <c r="F7" i="5"/>
  <c r="G4" i="5"/>
  <c r="F4" i="5"/>
  <c r="G9" i="5"/>
  <c r="F9" i="5"/>
  <c r="G6" i="5"/>
  <c r="F6" i="5"/>
  <c r="G5" i="5"/>
  <c r="F5" i="5"/>
  <c r="G8" i="5"/>
  <c r="F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<sst xmlns="http://schemas.openxmlformats.org/spreadsheetml/2006/main" count="3316" uniqueCount="141">
  <si>
    <t>Stand</t>
  </si>
  <si>
    <t>Basal area G(m2/h)</t>
  </si>
  <si>
    <t>Canopy density (%)</t>
  </si>
  <si>
    <t>Species richness (S)</t>
  </si>
  <si>
    <t>Shannon entropy index (H)</t>
  </si>
  <si>
    <t>Species evenness (E)</t>
  </si>
  <si>
    <t xml:space="preserve">Effective number of species </t>
  </si>
  <si>
    <t>Reciprocal Simpson Index (1/D)</t>
  </si>
  <si>
    <t>Gini-Simpson Index (1-D)</t>
  </si>
  <si>
    <t>L1M_TreeP</t>
  </si>
  <si>
    <t>L1M_RegenP</t>
  </si>
  <si>
    <t>L1M_ShrubP</t>
  </si>
  <si>
    <t>L1P_TreeP</t>
  </si>
  <si>
    <t>L1P_RegenP</t>
  </si>
  <si>
    <t>L1P_ShrubP</t>
  </si>
  <si>
    <t>L1H_TreeP</t>
  </si>
  <si>
    <t>L1H_RegenP</t>
  </si>
  <si>
    <t>L1H_ShrubP</t>
  </si>
  <si>
    <t>L2MH_TreeP</t>
  </si>
  <si>
    <t>L2MH_RegenP</t>
  </si>
  <si>
    <t>L2MH_ShrubP</t>
  </si>
  <si>
    <t xml:space="preserve"> </t>
  </si>
  <si>
    <t>STAND</t>
  </si>
  <si>
    <t>DATE</t>
  </si>
  <si>
    <t>PLOT ID</t>
  </si>
  <si>
    <t>WP</t>
  </si>
  <si>
    <t>tree_radious_m</t>
  </si>
  <si>
    <t>regen_shrub_radious_m</t>
  </si>
  <si>
    <t>num_Snag</t>
  </si>
  <si>
    <t xml:space="preserve">num_Downed_Log      </t>
  </si>
  <si>
    <t>BFA used (n)</t>
  </si>
  <si>
    <t>trees counted (z)</t>
  </si>
  <si>
    <t>G (m2/ha)</t>
  </si>
  <si>
    <t>CDn</t>
  </si>
  <si>
    <t>CD not occupied</t>
  </si>
  <si>
    <t>CD occupied</t>
  </si>
  <si>
    <t>L1M</t>
  </si>
  <si>
    <t>L1P</t>
  </si>
  <si>
    <t>L1H</t>
  </si>
  <si>
    <t>L2MH</t>
  </si>
  <si>
    <t>29/06/2021</t>
  </si>
  <si>
    <t>ID</t>
  </si>
  <si>
    <t>Plot</t>
  </si>
  <si>
    <t>Species</t>
  </si>
  <si>
    <t>Dbh_cm</t>
  </si>
  <si>
    <t>Ht_m</t>
  </si>
  <si>
    <t>Strata</t>
  </si>
  <si>
    <t>Notes</t>
  </si>
  <si>
    <t>Tpa</t>
  </si>
  <si>
    <t>dbh*tpa</t>
  </si>
  <si>
    <t>ht*tpa</t>
  </si>
  <si>
    <t>BA /ac</t>
  </si>
  <si>
    <t>LCR</t>
  </si>
  <si>
    <t>lcr*tpa</t>
  </si>
  <si>
    <t>Hdr*tpa</t>
  </si>
  <si>
    <t>HDR</t>
  </si>
  <si>
    <t>Tarif</t>
  </si>
  <si>
    <t>Avg Tarif</t>
  </si>
  <si>
    <t>CVTS</t>
  </si>
  <si>
    <t>CV 4"</t>
  </si>
  <si>
    <t>CV 6 "</t>
  </si>
  <si>
    <t>SV 6", 16'</t>
  </si>
  <si>
    <t>SV 6", 32'</t>
  </si>
  <si>
    <t>Net SV32 6"</t>
  </si>
  <si>
    <t>Pm</t>
  </si>
  <si>
    <t>O</t>
  </si>
  <si>
    <t>A</t>
  </si>
  <si>
    <t>Pa</t>
  </si>
  <si>
    <t>Ap</t>
  </si>
  <si>
    <t>Tp</t>
  </si>
  <si>
    <t>Th</t>
  </si>
  <si>
    <t>Ps</t>
  </si>
  <si>
    <t>Cs</t>
  </si>
  <si>
    <t>Ia</t>
  </si>
  <si>
    <t>Bp</t>
  </si>
  <si>
    <t>Ssp</t>
  </si>
  <si>
    <t>Bs</t>
  </si>
  <si>
    <t>d</t>
  </si>
  <si>
    <t>s</t>
  </si>
  <si>
    <t>-</t>
  </si>
  <si>
    <t>S</t>
  </si>
  <si>
    <t>Bsp</t>
  </si>
  <si>
    <t>Ca</t>
  </si>
  <si>
    <t>Qr</t>
  </si>
  <si>
    <t>Qp</t>
  </si>
  <si>
    <t>Tb</t>
  </si>
  <si>
    <t>Ag</t>
  </si>
  <si>
    <t>BP</t>
  </si>
  <si>
    <t>Sa</t>
  </si>
  <si>
    <t>Fs</t>
  </si>
  <si>
    <t>Ld</t>
  </si>
  <si>
    <t>Fe</t>
  </si>
  <si>
    <t>%_Cover</t>
  </si>
  <si>
    <t>avgHt_m</t>
  </si>
  <si>
    <t>Rf</t>
  </si>
  <si>
    <t>Usp</t>
  </si>
  <si>
    <t>Ud</t>
  </si>
  <si>
    <t>Rp</t>
  </si>
  <si>
    <t>Cv</t>
  </si>
  <si>
    <t>I</t>
  </si>
  <si>
    <t>Paq</t>
  </si>
  <si>
    <t>Hh</t>
  </si>
  <si>
    <t>Lp</t>
  </si>
  <si>
    <t>number</t>
  </si>
  <si>
    <t>Pi</t>
  </si>
  <si>
    <t>ln(Pi)</t>
  </si>
  <si>
    <t>Pi x ln(Pi)</t>
  </si>
  <si>
    <t>D SUM(Pi^2)</t>
  </si>
  <si>
    <t>1-D</t>
  </si>
  <si>
    <t>1/D</t>
  </si>
  <si>
    <t>Total</t>
  </si>
  <si>
    <t>Code</t>
  </si>
  <si>
    <t>Abies grandis</t>
  </si>
  <si>
    <t xml:space="preserve">Ap </t>
  </si>
  <si>
    <t>Acer pseudoplatanus</t>
  </si>
  <si>
    <t>Betula pubescens</t>
  </si>
  <si>
    <t>Betula sp</t>
  </si>
  <si>
    <t>Calluna vulgaris</t>
  </si>
  <si>
    <t>Corylus avellana</t>
  </si>
  <si>
    <t>Ilex aquifolium</t>
  </si>
  <si>
    <t>Picea abies</t>
  </si>
  <si>
    <t xml:space="preserve">Picea sitchensis </t>
  </si>
  <si>
    <t>Pseudotsuga menziesii</t>
  </si>
  <si>
    <t>Pteridium aquilinum</t>
  </si>
  <si>
    <t>Quercus pyrenaica</t>
  </si>
  <si>
    <t>Quercus robur</t>
  </si>
  <si>
    <t>Rhododendron ponticum</t>
  </si>
  <si>
    <t xml:space="preserve">Rubus fructicosa </t>
  </si>
  <si>
    <t>Taxus baccata</t>
  </si>
  <si>
    <t>Thuja plicata</t>
  </si>
  <si>
    <t>Tsuga heterophylla</t>
  </si>
  <si>
    <t>Ulex sp</t>
  </si>
  <si>
    <t>Urtica dioica</t>
  </si>
  <si>
    <t>Castanea sativa</t>
  </si>
  <si>
    <t>Salix sp</t>
  </si>
  <si>
    <t>Buxus sempervirens</t>
  </si>
  <si>
    <t>Sorbus aucuparia</t>
  </si>
  <si>
    <t>Fagus sylvatica</t>
  </si>
  <si>
    <t>Fraxinus excelsior</t>
  </si>
  <si>
    <t>Hedera helix</t>
  </si>
  <si>
    <t>Lonicera periclymenum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</si>
</sst>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B040-8B13-452C-89A9-9423B4BF4D6B}">
  <dimension ref="A1:I26"/>
  <sheetViews>
    <sheetView workbookViewId="0">
      <selection activeCell="H14" sqref="H14:I15"/>
    </sheetView>
  </sheetViews>
  <sheetFormatPr defaultRowHeight="15"/>
  <cols>
    <col min="1" max="1" width="22.85546875" bestFit="1" customWidth="1"/>
    <col min="2" max="2" width="18.140625" bestFit="1" customWidth="1"/>
    <col min="3" max="3" width="18.42578125" bestFit="1" customWidth="1"/>
    <col min="4" max="4" width="18.7109375" bestFit="1" customWidth="1"/>
    <col min="5" max="5" width="25.28515625" bestFit="1" customWidth="1"/>
    <col min="6" max="6" width="19.85546875" bestFit="1" customWidth="1"/>
    <col min="7" max="7" width="29.42578125" bestFit="1" customWidth="1"/>
    <col min="8" max="8" width="29" bestFit="1" customWidth="1"/>
    <col min="9" max="9" width="17" bestFit="1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t="s">
        <v>7</v>
      </c>
      <c r="I1" t="s">
        <v>8</v>
      </c>
    </row>
    <row r="2" spans="1:9">
      <c r="A2" s="3" t="s">
        <v>9</v>
      </c>
      <c r="B2" s="4">
        <f>AVERAGE(PLOT!K2:K19)</f>
        <v>152.88888888888889</v>
      </c>
      <c r="C2" s="4">
        <f>AVERAGE(PLOT!N2:N19)</f>
        <v>80.413333333333355</v>
      </c>
      <c r="D2" s="4">
        <f>COUNTA(_xlfn.ANCHORARRAY('Species diversity'!B2))</f>
        <v>3</v>
      </c>
      <c r="E2" s="4">
        <f>'Species diversity'!F5*-1</f>
        <v>0.46341355882642998</v>
      </c>
      <c r="F2" s="4">
        <f>E2/(LN(D2))</f>
        <v>0.42181719939456003</v>
      </c>
      <c r="G2" s="5">
        <f>EXP(E2)</f>
        <v>1.589490554357095</v>
      </c>
      <c r="H2">
        <f>'Species diversity'!I5</f>
        <v>1.292929292929293</v>
      </c>
      <c r="I2">
        <f>'Species diversity'!H5</f>
        <v>0.2265625</v>
      </c>
    </row>
    <row r="3" spans="1:9">
      <c r="A3" s="6" t="s">
        <v>10</v>
      </c>
      <c r="D3">
        <f>COUNTA(_xlfn.ANCHORARRAY('Species diversity'!B6))</f>
        <v>10</v>
      </c>
      <c r="E3">
        <f>'Species diversity'!F16*-1</f>
        <v>1.7098408403151142</v>
      </c>
      <c r="F3">
        <f t="shared" ref="F3:F10" si="0">E3/(LN(D3))</f>
        <v>0.74257444188167321</v>
      </c>
      <c r="G3" s="7">
        <f t="shared" ref="G3:G10" si="1">EXP(E3)</f>
        <v>5.5280815598830522</v>
      </c>
      <c r="H3">
        <f>'Species diversity'!I16</f>
        <v>4.4309719934102141</v>
      </c>
      <c r="I3">
        <f>'Species diversity'!H16</f>
        <v>0.77431588340273649</v>
      </c>
    </row>
    <row r="4" spans="1:9">
      <c r="A4" s="6" t="s">
        <v>11</v>
      </c>
      <c r="D4">
        <f>COUNTA(_xlfn.ANCHORARRAY('Species diversity'!B17))</f>
        <v>6</v>
      </c>
      <c r="E4">
        <f>'Species diversity'!F23*-1</f>
        <v>1.389263146464651</v>
      </c>
      <c r="F4">
        <f t="shared" si="0"/>
        <v>0.77536252511794357</v>
      </c>
      <c r="G4" s="7">
        <f t="shared" si="1"/>
        <v>4.0118927862088043</v>
      </c>
      <c r="H4">
        <f>'Species diversity'!I23</f>
        <v>3.2925170068027207</v>
      </c>
      <c r="I4">
        <f>'Species diversity'!H23</f>
        <v>0.69628099173553715</v>
      </c>
    </row>
    <row r="5" spans="1:9">
      <c r="A5" s="3" t="s">
        <v>12</v>
      </c>
      <c r="B5" s="4">
        <f>AVERAGE(PLOT!K20:K31)</f>
        <v>246.66666666666666</v>
      </c>
      <c r="C5" s="4">
        <f>AVERAGE(PLOT!N20:N31)</f>
        <v>88.646666666666661</v>
      </c>
      <c r="D5" s="4">
        <f>COUNTA('Species diversity'!B24:B25)</f>
        <v>2</v>
      </c>
      <c r="E5" s="4">
        <f>'Species diversity'!F26*-1</f>
        <v>0.5551825472716454</v>
      </c>
      <c r="F5" s="4">
        <f t="shared" si="0"/>
        <v>0.80095910773690537</v>
      </c>
      <c r="G5" s="5">
        <f t="shared" si="1"/>
        <v>1.7422590003737701</v>
      </c>
      <c r="H5">
        <f>'Species diversity'!I26</f>
        <v>1.5835502342529932</v>
      </c>
      <c r="I5">
        <f>'Species diversity'!H26</f>
        <v>0.36850756081525315</v>
      </c>
    </row>
    <row r="6" spans="1:9">
      <c r="A6" s="6" t="s">
        <v>13</v>
      </c>
      <c r="D6">
        <f>COUNTA(_xlfn.ANCHORARRAY('Species diversity'!B27))</f>
        <v>7</v>
      </c>
      <c r="E6">
        <f>'Species diversity'!F34*-1</f>
        <v>1.3549100006399666</v>
      </c>
      <c r="F6">
        <f t="shared" si="0"/>
        <v>0.69628600338907676</v>
      </c>
      <c r="G6" s="7">
        <f t="shared" si="1"/>
        <v>3.8764120663282671</v>
      </c>
      <c r="H6">
        <f>'Species diversity'!I34</f>
        <v>3.0245746691871456</v>
      </c>
      <c r="I6">
        <f>'Species diversity'!H34</f>
        <v>0.66937500000000005</v>
      </c>
    </row>
    <row r="7" spans="1:9">
      <c r="A7" s="6" t="s">
        <v>14</v>
      </c>
      <c r="D7">
        <f>COUNTA(_xlfn.ANCHORARRAY('Species diversity'!B35))</f>
        <v>2</v>
      </c>
      <c r="E7">
        <f>'Species diversity'!F37*-1</f>
        <v>0.69314718055994529</v>
      </c>
      <c r="F7">
        <f t="shared" si="0"/>
        <v>1</v>
      </c>
      <c r="G7" s="7">
        <f t="shared" si="1"/>
        <v>2</v>
      </c>
      <c r="H7">
        <f>'Species diversity'!I37</f>
        <v>2</v>
      </c>
      <c r="I7">
        <f>'Species diversity'!H37</f>
        <v>0.5</v>
      </c>
    </row>
    <row r="8" spans="1:9">
      <c r="A8" s="3" t="s">
        <v>15</v>
      </c>
      <c r="B8" s="4">
        <f>AVERAGE(PLOT!K32:K48)</f>
        <v>179.76470588235293</v>
      </c>
      <c r="C8" s="4">
        <f>AVERAGE(PLOT!N32:N48)</f>
        <v>82.687058823529412</v>
      </c>
      <c r="D8" s="4">
        <f>COUNTA('Species diversity'!B38:B40)</f>
        <v>3</v>
      </c>
      <c r="E8" s="4">
        <f>'Species diversity'!F41*-1</f>
        <v>0.18942735356500268</v>
      </c>
      <c r="F8" s="4">
        <f t="shared" si="0"/>
        <v>0.1724242078109765</v>
      </c>
      <c r="G8" s="5">
        <f t="shared" si="1"/>
        <v>1.2085573234192362</v>
      </c>
      <c r="H8">
        <f>'Species diversity'!I41</f>
        <v>1.0817369093231162</v>
      </c>
      <c r="I8">
        <f>'Species diversity'!H41</f>
        <v>7.5560802833530061E-2</v>
      </c>
    </row>
    <row r="9" spans="1:9">
      <c r="A9" s="6" t="s">
        <v>16</v>
      </c>
      <c r="D9">
        <f>COUNTA(_xlfn.ANCHORARRAY('Species diversity'!B42))</f>
        <v>3</v>
      </c>
      <c r="E9">
        <f>'Species diversity'!F45*-1</f>
        <v>0.59883090711363973</v>
      </c>
      <c r="F9">
        <f t="shared" si="0"/>
        <v>0.54507938177136683</v>
      </c>
      <c r="G9" s="7">
        <f t="shared" si="1"/>
        <v>1.8199898189938593</v>
      </c>
      <c r="H9">
        <f>'Species diversity'!I45</f>
        <v>1.6608366198793165</v>
      </c>
      <c r="I9">
        <f>'Species diversity'!H45</f>
        <v>0.39789381566462312</v>
      </c>
    </row>
    <row r="10" spans="1:9">
      <c r="A10" s="8" t="s">
        <v>17</v>
      </c>
      <c r="B10" s="9"/>
      <c r="C10" s="9"/>
      <c r="D10" s="9">
        <f>COUNTA(_xlfn.ANCHORARRAY('Species diversity'!B46))</f>
        <v>5</v>
      </c>
      <c r="E10" s="9">
        <f>'Species diversity'!F51*-1</f>
        <v>1.4708084763221114</v>
      </c>
      <c r="F10" s="9">
        <f t="shared" si="0"/>
        <v>0.91386468838532153</v>
      </c>
      <c r="G10" s="10">
        <f t="shared" si="1"/>
        <v>4.3527528164806215</v>
      </c>
      <c r="H10">
        <f>'Species diversity'!I51</f>
        <v>3.8461538461538454</v>
      </c>
      <c r="I10">
        <f>'Species diversity'!H51</f>
        <v>0.74</v>
      </c>
    </row>
    <row r="11" spans="1:9">
      <c r="A11" s="3" t="s">
        <v>18</v>
      </c>
      <c r="B11" s="4">
        <f>AVERAGE(PLOT!K49:K69)</f>
        <v>143.23809523809524</v>
      </c>
      <c r="C11" s="4">
        <f>AVERAGE(PLOT!N49:N69)</f>
        <v>63.550476190476196</v>
      </c>
      <c r="D11" s="4">
        <f>COUNTA('Species diversity'!B52:B60)</f>
        <v>9</v>
      </c>
      <c r="E11" s="4">
        <f>'Species diversity'!F61*-1</f>
        <v>0.99405784100829553</v>
      </c>
      <c r="F11" s="4">
        <f t="shared" ref="F11:F13" si="2">E11/(LN(D11))</f>
        <v>0.45241522021086727</v>
      </c>
      <c r="G11" s="5">
        <f t="shared" ref="G11:G13" si="3">EXP(E11)</f>
        <v>2.7021772609869465</v>
      </c>
      <c r="H11">
        <f>'Species diversity'!I61</f>
        <v>2.2663682148852824</v>
      </c>
      <c r="I11">
        <f>'Species diversity'!H61</f>
        <v>0.55876543209876539</v>
      </c>
    </row>
    <row r="12" spans="1:9">
      <c r="A12" s="6" t="s">
        <v>19</v>
      </c>
      <c r="D12">
        <f>COUNTA('Species diversity'!B62:B71)</f>
        <v>10</v>
      </c>
      <c r="E12">
        <f>'Species diversity'!F72*-1</f>
        <v>1.6664626160968801</v>
      </c>
      <c r="F12">
        <f t="shared" si="2"/>
        <v>0.72373551846893214</v>
      </c>
      <c r="G12" s="7">
        <f t="shared" si="3"/>
        <v>5.2934098169733801</v>
      </c>
      <c r="H12">
        <f>'Species diversity'!I72</f>
        <v>4.162166054583424</v>
      </c>
      <c r="I12">
        <f>'Species diversity'!H72</f>
        <v>0.75974048442906583</v>
      </c>
    </row>
    <row r="13" spans="1:9">
      <c r="A13" s="8" t="s">
        <v>20</v>
      </c>
      <c r="B13" s="9"/>
      <c r="C13" s="9"/>
      <c r="D13" s="9">
        <f>COUNTA('Species diversity'!B72:B122)</f>
        <v>6</v>
      </c>
      <c r="E13" s="9">
        <f>'Species diversity'!F79*-1</f>
        <v>1.430280301911093</v>
      </c>
      <c r="F13" s="9">
        <f>E13/(LN(D13))</f>
        <v>0.79825463544350728</v>
      </c>
      <c r="G13" s="10">
        <f t="shared" si="3"/>
        <v>4.1798706534664101</v>
      </c>
      <c r="H13">
        <f>'Species diversity'!I79</f>
        <v>3.3471074380165295</v>
      </c>
      <c r="I13">
        <f>'Species diversity'!H79</f>
        <v>0.70123456790123462</v>
      </c>
    </row>
    <row r="16" spans="1:9">
      <c r="A16" t="s">
        <v>21</v>
      </c>
      <c r="C16" t="s">
        <v>21</v>
      </c>
    </row>
    <row r="22" spans="2:8">
      <c r="H22" t="s">
        <v>21</v>
      </c>
    </row>
    <row r="26" spans="2:8">
      <c r="B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8031-6BC8-41B2-A9D8-FF5BF9CC194D}">
  <dimension ref="A1:Q69"/>
  <sheetViews>
    <sheetView tabSelected="1" workbookViewId="0">
      <pane ySplit="1" topLeftCell="A2" activePane="bottomLeft" state="frozen"/>
      <selection pane="bottomLeft" activeCell="K49" sqref="K49"/>
    </sheetView>
  </sheetViews>
  <sheetFormatPr defaultRowHeight="15"/>
  <cols>
    <col min="2" max="2" width="10.85546875" style="1" bestFit="1" customWidth="1"/>
    <col min="5" max="5" width="15.5703125" bestFit="1" customWidth="1"/>
    <col min="6" max="6" width="23" bestFit="1" customWidth="1"/>
    <col min="7" max="7" width="11.28515625" customWidth="1"/>
    <col min="8" max="8" width="19.28515625" bestFit="1" customWidth="1"/>
    <col min="9" max="9" width="12.28515625" bestFit="1" customWidth="1"/>
    <col min="10" max="10" width="16.28515625" bestFit="1" customWidth="1"/>
    <col min="11" max="11" width="14.140625" bestFit="1" customWidth="1"/>
    <col min="13" max="13" width="15.5703125" bestFit="1" customWidth="1"/>
    <col min="14" max="14" width="12" bestFit="1" customWidth="1"/>
  </cols>
  <sheetData>
    <row r="1" spans="1:17">
      <c r="A1" t="s">
        <v>22</v>
      </c>
      <c r="B1" s="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7">
      <c r="A2" t="s">
        <v>36</v>
      </c>
      <c r="B2" s="1">
        <v>44053</v>
      </c>
      <c r="C2">
        <v>1</v>
      </c>
      <c r="D2">
        <v>542</v>
      </c>
      <c r="E2">
        <v>8</v>
      </c>
      <c r="F2">
        <v>2.5</v>
      </c>
      <c r="G2">
        <v>0</v>
      </c>
      <c r="H2">
        <v>0</v>
      </c>
      <c r="I2">
        <v>4</v>
      </c>
      <c r="J2">
        <v>7</v>
      </c>
      <c r="K2">
        <f>(I2*I2)*J2</f>
        <v>112</v>
      </c>
      <c r="L2">
        <v>20</v>
      </c>
      <c r="M2">
        <f>L2*1.04</f>
        <v>20.8</v>
      </c>
      <c r="N2">
        <f>100-M2</f>
        <v>79.2</v>
      </c>
    </row>
    <row r="3" spans="1:17">
      <c r="A3" t="s">
        <v>36</v>
      </c>
      <c r="B3" s="1">
        <v>44053</v>
      </c>
      <c r="C3">
        <v>2</v>
      </c>
      <c r="D3">
        <v>543</v>
      </c>
      <c r="E3">
        <v>8</v>
      </c>
      <c r="F3">
        <v>2.5</v>
      </c>
      <c r="G3">
        <v>0</v>
      </c>
      <c r="H3">
        <v>0</v>
      </c>
      <c r="I3">
        <v>4</v>
      </c>
      <c r="J3">
        <v>8</v>
      </c>
      <c r="K3">
        <f>(I3*I3)*J3</f>
        <v>128</v>
      </c>
      <c r="L3">
        <v>22</v>
      </c>
      <c r="M3">
        <f t="shared" ref="M3:M66" si="0">L3*1.04</f>
        <v>22.880000000000003</v>
      </c>
      <c r="N3">
        <f t="shared" ref="N3:N66" si="1">100-M3</f>
        <v>77.12</v>
      </c>
    </row>
    <row r="4" spans="1:17">
      <c r="A4" t="s">
        <v>36</v>
      </c>
      <c r="B4" s="1">
        <v>44053</v>
      </c>
      <c r="C4">
        <v>3</v>
      </c>
      <c r="D4">
        <v>544</v>
      </c>
      <c r="E4">
        <v>8</v>
      </c>
      <c r="F4">
        <v>2.5</v>
      </c>
      <c r="G4">
        <v>0</v>
      </c>
      <c r="H4">
        <v>0</v>
      </c>
      <c r="I4">
        <v>4</v>
      </c>
      <c r="J4">
        <v>7</v>
      </c>
      <c r="K4">
        <f t="shared" ref="K4:K67" si="2">(I4*I4)*J4</f>
        <v>112</v>
      </c>
      <c r="L4">
        <v>27</v>
      </c>
      <c r="M4">
        <f t="shared" si="0"/>
        <v>28.080000000000002</v>
      </c>
      <c r="N4">
        <f t="shared" si="1"/>
        <v>71.92</v>
      </c>
      <c r="Q4" t="s">
        <v>21</v>
      </c>
    </row>
    <row r="5" spans="1:17">
      <c r="A5" t="s">
        <v>36</v>
      </c>
      <c r="B5" s="1">
        <v>44053</v>
      </c>
      <c r="C5">
        <v>4</v>
      </c>
      <c r="D5">
        <v>545</v>
      </c>
      <c r="E5">
        <v>8</v>
      </c>
      <c r="F5">
        <v>2.5</v>
      </c>
      <c r="G5">
        <v>0</v>
      </c>
      <c r="H5">
        <v>0</v>
      </c>
      <c r="I5">
        <v>4</v>
      </c>
      <c r="J5">
        <v>10</v>
      </c>
      <c r="K5">
        <f t="shared" si="2"/>
        <v>160</v>
      </c>
      <c r="L5">
        <v>27</v>
      </c>
      <c r="M5">
        <f t="shared" si="0"/>
        <v>28.080000000000002</v>
      </c>
      <c r="N5">
        <f t="shared" si="1"/>
        <v>71.92</v>
      </c>
    </row>
    <row r="6" spans="1:17">
      <c r="A6" t="s">
        <v>36</v>
      </c>
      <c r="B6" s="1">
        <v>44053</v>
      </c>
      <c r="C6">
        <v>5</v>
      </c>
      <c r="D6">
        <v>546</v>
      </c>
      <c r="E6">
        <v>8</v>
      </c>
      <c r="F6">
        <v>2.5</v>
      </c>
      <c r="G6">
        <v>0</v>
      </c>
      <c r="H6">
        <v>0</v>
      </c>
      <c r="I6">
        <v>4</v>
      </c>
      <c r="J6">
        <v>9</v>
      </c>
      <c r="K6">
        <f t="shared" si="2"/>
        <v>144</v>
      </c>
      <c r="L6">
        <v>11</v>
      </c>
      <c r="M6">
        <f t="shared" si="0"/>
        <v>11.440000000000001</v>
      </c>
      <c r="N6">
        <f t="shared" si="1"/>
        <v>88.56</v>
      </c>
    </row>
    <row r="7" spans="1:17">
      <c r="A7" t="s">
        <v>36</v>
      </c>
      <c r="B7" s="1">
        <v>44053</v>
      </c>
      <c r="C7">
        <v>6</v>
      </c>
      <c r="D7">
        <v>547</v>
      </c>
      <c r="E7">
        <v>8</v>
      </c>
      <c r="F7">
        <v>2.5</v>
      </c>
      <c r="G7">
        <v>0</v>
      </c>
      <c r="H7">
        <v>0</v>
      </c>
      <c r="I7">
        <v>4</v>
      </c>
      <c r="J7">
        <v>8</v>
      </c>
      <c r="K7">
        <f t="shared" si="2"/>
        <v>128</v>
      </c>
      <c r="L7">
        <v>30</v>
      </c>
      <c r="M7">
        <f t="shared" si="0"/>
        <v>31.200000000000003</v>
      </c>
      <c r="N7">
        <f t="shared" si="1"/>
        <v>68.8</v>
      </c>
    </row>
    <row r="8" spans="1:17">
      <c r="A8" t="s">
        <v>36</v>
      </c>
      <c r="B8" s="1">
        <v>44053</v>
      </c>
      <c r="C8">
        <v>7</v>
      </c>
      <c r="D8">
        <v>548</v>
      </c>
      <c r="E8">
        <v>8</v>
      </c>
      <c r="F8">
        <v>2.5</v>
      </c>
      <c r="G8">
        <v>0</v>
      </c>
      <c r="H8">
        <v>0</v>
      </c>
      <c r="I8">
        <v>4</v>
      </c>
      <c r="J8">
        <v>11</v>
      </c>
      <c r="K8">
        <f t="shared" si="2"/>
        <v>176</v>
      </c>
      <c r="L8">
        <v>18</v>
      </c>
      <c r="M8">
        <f t="shared" si="0"/>
        <v>18.72</v>
      </c>
      <c r="N8">
        <f t="shared" si="1"/>
        <v>81.28</v>
      </c>
    </row>
    <row r="9" spans="1:17">
      <c r="A9" t="s">
        <v>36</v>
      </c>
      <c r="B9" s="1">
        <v>44053</v>
      </c>
      <c r="C9">
        <v>8</v>
      </c>
      <c r="D9">
        <v>549</v>
      </c>
      <c r="E9">
        <v>8</v>
      </c>
      <c r="F9">
        <v>2.5</v>
      </c>
      <c r="G9">
        <v>0</v>
      </c>
      <c r="H9">
        <v>0</v>
      </c>
      <c r="I9">
        <v>4</v>
      </c>
      <c r="J9">
        <v>10</v>
      </c>
      <c r="K9">
        <f t="shared" si="2"/>
        <v>160</v>
      </c>
      <c r="L9">
        <v>15</v>
      </c>
      <c r="M9">
        <f t="shared" si="0"/>
        <v>15.600000000000001</v>
      </c>
      <c r="N9">
        <f t="shared" si="1"/>
        <v>84.4</v>
      </c>
    </row>
    <row r="10" spans="1:17">
      <c r="A10" t="s">
        <v>36</v>
      </c>
      <c r="B10" s="1">
        <v>44084</v>
      </c>
      <c r="C10">
        <v>9</v>
      </c>
      <c r="D10">
        <v>550</v>
      </c>
      <c r="E10">
        <v>8</v>
      </c>
      <c r="F10">
        <v>2.5</v>
      </c>
      <c r="G10">
        <v>0</v>
      </c>
      <c r="H10">
        <v>0</v>
      </c>
      <c r="I10">
        <v>4</v>
      </c>
      <c r="J10">
        <v>9</v>
      </c>
      <c r="K10">
        <f t="shared" si="2"/>
        <v>144</v>
      </c>
      <c r="L10">
        <v>16</v>
      </c>
      <c r="M10">
        <f t="shared" si="0"/>
        <v>16.64</v>
      </c>
      <c r="N10">
        <f t="shared" si="1"/>
        <v>83.36</v>
      </c>
    </row>
    <row r="11" spans="1:17">
      <c r="A11" t="s">
        <v>36</v>
      </c>
      <c r="B11" s="1">
        <v>44084</v>
      </c>
      <c r="C11">
        <v>10</v>
      </c>
      <c r="D11">
        <v>551</v>
      </c>
      <c r="E11">
        <v>8</v>
      </c>
      <c r="F11">
        <v>2.5</v>
      </c>
      <c r="G11">
        <v>0</v>
      </c>
      <c r="H11">
        <v>0</v>
      </c>
      <c r="I11">
        <v>4</v>
      </c>
      <c r="J11">
        <v>11</v>
      </c>
      <c r="K11">
        <f t="shared" si="2"/>
        <v>176</v>
      </c>
      <c r="L11">
        <v>17</v>
      </c>
      <c r="M11">
        <f t="shared" si="0"/>
        <v>17.68</v>
      </c>
      <c r="N11">
        <f t="shared" si="1"/>
        <v>82.32</v>
      </c>
    </row>
    <row r="12" spans="1:17">
      <c r="A12" t="s">
        <v>36</v>
      </c>
      <c r="B12" s="1">
        <v>44084</v>
      </c>
      <c r="C12">
        <v>11</v>
      </c>
      <c r="D12">
        <v>552</v>
      </c>
      <c r="E12">
        <v>8</v>
      </c>
      <c r="F12">
        <v>2.5</v>
      </c>
      <c r="G12">
        <v>0</v>
      </c>
      <c r="H12">
        <v>0</v>
      </c>
      <c r="I12">
        <v>4</v>
      </c>
      <c r="J12">
        <v>9</v>
      </c>
      <c r="K12">
        <f t="shared" si="2"/>
        <v>144</v>
      </c>
      <c r="L12">
        <v>17</v>
      </c>
      <c r="M12">
        <f t="shared" si="0"/>
        <v>17.68</v>
      </c>
      <c r="N12">
        <f t="shared" si="1"/>
        <v>82.32</v>
      </c>
    </row>
    <row r="13" spans="1:17">
      <c r="A13" t="s">
        <v>36</v>
      </c>
      <c r="B13" s="1">
        <v>44084</v>
      </c>
      <c r="C13">
        <v>12</v>
      </c>
      <c r="D13">
        <v>553</v>
      </c>
      <c r="E13">
        <v>8</v>
      </c>
      <c r="F13">
        <v>2.5</v>
      </c>
      <c r="G13">
        <v>0</v>
      </c>
      <c r="H13">
        <v>0</v>
      </c>
      <c r="I13">
        <v>4</v>
      </c>
      <c r="J13">
        <v>9</v>
      </c>
      <c r="K13">
        <f t="shared" si="2"/>
        <v>144</v>
      </c>
      <c r="L13">
        <v>17</v>
      </c>
      <c r="M13">
        <f t="shared" si="0"/>
        <v>17.68</v>
      </c>
      <c r="N13">
        <f t="shared" si="1"/>
        <v>82.32</v>
      </c>
    </row>
    <row r="14" spans="1:17">
      <c r="A14" t="s">
        <v>36</v>
      </c>
      <c r="B14" s="1">
        <v>44084</v>
      </c>
      <c r="C14">
        <v>13</v>
      </c>
      <c r="D14">
        <v>554</v>
      </c>
      <c r="E14">
        <v>8</v>
      </c>
      <c r="F14">
        <v>2.5</v>
      </c>
      <c r="G14">
        <v>0</v>
      </c>
      <c r="H14">
        <v>0</v>
      </c>
      <c r="I14">
        <v>4</v>
      </c>
      <c r="J14">
        <v>11</v>
      </c>
      <c r="K14">
        <f t="shared" si="2"/>
        <v>176</v>
      </c>
      <c r="L14">
        <v>15</v>
      </c>
      <c r="M14">
        <f t="shared" si="0"/>
        <v>15.600000000000001</v>
      </c>
      <c r="N14">
        <f t="shared" si="1"/>
        <v>84.4</v>
      </c>
    </row>
    <row r="15" spans="1:17">
      <c r="A15" t="s">
        <v>36</v>
      </c>
      <c r="B15" s="1">
        <v>44084</v>
      </c>
      <c r="C15">
        <v>14</v>
      </c>
      <c r="D15">
        <v>555</v>
      </c>
      <c r="E15">
        <v>8</v>
      </c>
      <c r="F15">
        <v>2.5</v>
      </c>
      <c r="G15">
        <v>0</v>
      </c>
      <c r="H15">
        <v>0</v>
      </c>
      <c r="I15">
        <v>4</v>
      </c>
      <c r="J15">
        <v>9</v>
      </c>
      <c r="K15">
        <f t="shared" si="2"/>
        <v>144</v>
      </c>
      <c r="L15">
        <v>26</v>
      </c>
      <c r="M15">
        <f t="shared" si="0"/>
        <v>27.04</v>
      </c>
      <c r="N15">
        <f t="shared" si="1"/>
        <v>72.960000000000008</v>
      </c>
    </row>
    <row r="16" spans="1:17">
      <c r="A16" t="s">
        <v>36</v>
      </c>
      <c r="B16" s="1">
        <v>44084</v>
      </c>
      <c r="C16">
        <v>15</v>
      </c>
      <c r="D16">
        <v>556</v>
      </c>
      <c r="E16">
        <v>8</v>
      </c>
      <c r="F16">
        <v>2.5</v>
      </c>
      <c r="G16">
        <v>0</v>
      </c>
      <c r="H16">
        <v>1</v>
      </c>
      <c r="I16">
        <v>4</v>
      </c>
      <c r="J16">
        <v>9</v>
      </c>
      <c r="K16">
        <f t="shared" si="2"/>
        <v>144</v>
      </c>
      <c r="L16">
        <v>15</v>
      </c>
      <c r="M16">
        <f t="shared" si="0"/>
        <v>15.600000000000001</v>
      </c>
      <c r="N16">
        <f t="shared" si="1"/>
        <v>84.4</v>
      </c>
    </row>
    <row r="17" spans="1:14">
      <c r="A17" t="s">
        <v>36</v>
      </c>
      <c r="B17" s="1">
        <v>44114</v>
      </c>
      <c r="C17">
        <v>16</v>
      </c>
      <c r="D17">
        <v>557</v>
      </c>
      <c r="E17">
        <v>8</v>
      </c>
      <c r="F17">
        <v>2.5</v>
      </c>
      <c r="G17">
        <v>1</v>
      </c>
      <c r="H17">
        <v>0</v>
      </c>
      <c r="I17">
        <v>4</v>
      </c>
      <c r="J17">
        <v>12</v>
      </c>
      <c r="K17">
        <f t="shared" si="2"/>
        <v>192</v>
      </c>
      <c r="L17">
        <v>13</v>
      </c>
      <c r="M17">
        <f t="shared" si="0"/>
        <v>13.52</v>
      </c>
      <c r="N17">
        <f t="shared" si="1"/>
        <v>86.48</v>
      </c>
    </row>
    <row r="18" spans="1:14">
      <c r="A18" t="s">
        <v>36</v>
      </c>
      <c r="B18" s="1">
        <v>44114</v>
      </c>
      <c r="C18">
        <v>17</v>
      </c>
      <c r="D18">
        <v>558</v>
      </c>
      <c r="E18">
        <v>8</v>
      </c>
      <c r="F18">
        <v>2.5</v>
      </c>
      <c r="G18">
        <v>1</v>
      </c>
      <c r="H18">
        <v>0</v>
      </c>
      <c r="I18">
        <v>4</v>
      </c>
      <c r="J18">
        <v>12</v>
      </c>
      <c r="K18">
        <f t="shared" si="2"/>
        <v>192</v>
      </c>
      <c r="L18">
        <v>13</v>
      </c>
      <c r="M18">
        <f t="shared" si="0"/>
        <v>13.52</v>
      </c>
      <c r="N18">
        <f t="shared" si="1"/>
        <v>86.48</v>
      </c>
    </row>
    <row r="19" spans="1:14">
      <c r="A19" t="s">
        <v>36</v>
      </c>
      <c r="B19" s="1">
        <v>44114</v>
      </c>
      <c r="C19">
        <v>18</v>
      </c>
      <c r="D19">
        <v>559</v>
      </c>
      <c r="E19">
        <v>8</v>
      </c>
      <c r="F19">
        <v>2.5</v>
      </c>
      <c r="G19">
        <v>0</v>
      </c>
      <c r="H19">
        <v>0</v>
      </c>
      <c r="I19">
        <v>4</v>
      </c>
      <c r="J19">
        <v>11</v>
      </c>
      <c r="K19">
        <f t="shared" si="2"/>
        <v>176</v>
      </c>
      <c r="L19">
        <v>20</v>
      </c>
      <c r="M19">
        <f t="shared" si="0"/>
        <v>20.8</v>
      </c>
      <c r="N19">
        <f t="shared" si="1"/>
        <v>79.2</v>
      </c>
    </row>
    <row r="20" spans="1:14">
      <c r="A20" t="s">
        <v>37</v>
      </c>
      <c r="B20" s="1">
        <v>43961</v>
      </c>
      <c r="C20">
        <v>1</v>
      </c>
      <c r="D20">
        <v>512</v>
      </c>
      <c r="E20">
        <v>10</v>
      </c>
      <c r="F20">
        <v>2.5</v>
      </c>
      <c r="G20">
        <v>0</v>
      </c>
      <c r="H20">
        <v>0</v>
      </c>
      <c r="I20">
        <v>4</v>
      </c>
      <c r="J20">
        <v>14</v>
      </c>
      <c r="K20">
        <f t="shared" si="2"/>
        <v>224</v>
      </c>
      <c r="L20">
        <v>22</v>
      </c>
      <c r="M20">
        <f t="shared" si="0"/>
        <v>22.880000000000003</v>
      </c>
      <c r="N20">
        <f t="shared" si="1"/>
        <v>77.12</v>
      </c>
    </row>
    <row r="21" spans="1:14">
      <c r="A21" t="s">
        <v>37</v>
      </c>
      <c r="B21" s="1">
        <v>43961</v>
      </c>
      <c r="C21">
        <v>2</v>
      </c>
      <c r="D21">
        <v>513</v>
      </c>
      <c r="E21">
        <v>10</v>
      </c>
      <c r="F21">
        <v>2.5</v>
      </c>
      <c r="G21">
        <v>0</v>
      </c>
      <c r="H21">
        <v>0</v>
      </c>
      <c r="I21">
        <v>4</v>
      </c>
      <c r="J21">
        <v>14</v>
      </c>
      <c r="K21">
        <f t="shared" si="2"/>
        <v>224</v>
      </c>
      <c r="L21">
        <v>5</v>
      </c>
      <c r="M21">
        <f t="shared" si="0"/>
        <v>5.2</v>
      </c>
      <c r="N21">
        <f t="shared" si="1"/>
        <v>94.8</v>
      </c>
    </row>
    <row r="22" spans="1:14">
      <c r="A22" t="s">
        <v>37</v>
      </c>
      <c r="B22" s="1">
        <v>43961</v>
      </c>
      <c r="C22">
        <v>3</v>
      </c>
      <c r="D22">
        <v>514</v>
      </c>
      <c r="E22">
        <v>10</v>
      </c>
      <c r="F22">
        <v>2.5</v>
      </c>
      <c r="G22">
        <v>1</v>
      </c>
      <c r="H22">
        <v>0</v>
      </c>
      <c r="I22">
        <v>4</v>
      </c>
      <c r="J22">
        <v>14</v>
      </c>
      <c r="K22">
        <f t="shared" si="2"/>
        <v>224</v>
      </c>
      <c r="L22">
        <v>4</v>
      </c>
      <c r="M22">
        <f t="shared" si="0"/>
        <v>4.16</v>
      </c>
      <c r="N22">
        <f t="shared" si="1"/>
        <v>95.84</v>
      </c>
    </row>
    <row r="23" spans="1:14">
      <c r="A23" t="s">
        <v>37</v>
      </c>
      <c r="B23" s="1">
        <v>43961</v>
      </c>
      <c r="C23">
        <v>4</v>
      </c>
      <c r="D23">
        <v>515</v>
      </c>
      <c r="E23">
        <v>10</v>
      </c>
      <c r="F23">
        <v>2.5</v>
      </c>
      <c r="G23">
        <v>0</v>
      </c>
      <c r="H23">
        <v>0</v>
      </c>
      <c r="I23">
        <v>4</v>
      </c>
      <c r="J23">
        <v>22</v>
      </c>
      <c r="K23">
        <f t="shared" si="2"/>
        <v>352</v>
      </c>
      <c r="L23">
        <v>5</v>
      </c>
      <c r="M23">
        <f t="shared" si="0"/>
        <v>5.2</v>
      </c>
      <c r="N23">
        <f t="shared" si="1"/>
        <v>94.8</v>
      </c>
    </row>
    <row r="24" spans="1:14">
      <c r="A24" t="s">
        <v>37</v>
      </c>
      <c r="B24" s="1">
        <v>43961</v>
      </c>
      <c r="C24">
        <v>5</v>
      </c>
      <c r="D24">
        <v>516</v>
      </c>
      <c r="E24">
        <v>10</v>
      </c>
      <c r="F24">
        <v>2.5</v>
      </c>
      <c r="G24">
        <v>0</v>
      </c>
      <c r="H24">
        <v>1</v>
      </c>
      <c r="I24">
        <v>4</v>
      </c>
      <c r="J24">
        <v>15</v>
      </c>
      <c r="K24">
        <f t="shared" si="2"/>
        <v>240</v>
      </c>
      <c r="L24">
        <v>10</v>
      </c>
      <c r="M24">
        <f t="shared" si="0"/>
        <v>10.4</v>
      </c>
      <c r="N24">
        <f t="shared" si="1"/>
        <v>89.6</v>
      </c>
    </row>
    <row r="25" spans="1:14">
      <c r="A25" t="s">
        <v>37</v>
      </c>
      <c r="B25" s="1">
        <v>43961</v>
      </c>
      <c r="C25">
        <v>6</v>
      </c>
      <c r="D25">
        <v>517</v>
      </c>
      <c r="E25">
        <v>10</v>
      </c>
      <c r="F25">
        <v>2.5</v>
      </c>
      <c r="G25">
        <v>0</v>
      </c>
      <c r="H25">
        <v>0</v>
      </c>
      <c r="I25">
        <v>4</v>
      </c>
      <c r="J25">
        <v>14</v>
      </c>
      <c r="K25">
        <f t="shared" si="2"/>
        <v>224</v>
      </c>
      <c r="L25">
        <v>17</v>
      </c>
      <c r="M25">
        <f t="shared" si="0"/>
        <v>17.68</v>
      </c>
      <c r="N25">
        <f t="shared" si="1"/>
        <v>82.32</v>
      </c>
    </row>
    <row r="26" spans="1:14">
      <c r="A26" t="s">
        <v>37</v>
      </c>
      <c r="B26" s="1">
        <v>43961</v>
      </c>
      <c r="C26">
        <v>7</v>
      </c>
      <c r="D26">
        <v>518</v>
      </c>
      <c r="E26">
        <v>10</v>
      </c>
      <c r="F26">
        <v>2.5</v>
      </c>
      <c r="G26">
        <v>0</v>
      </c>
      <c r="H26">
        <v>2</v>
      </c>
      <c r="I26">
        <v>4</v>
      </c>
      <c r="J26">
        <v>14</v>
      </c>
      <c r="K26">
        <f t="shared" si="2"/>
        <v>224</v>
      </c>
      <c r="L26">
        <v>9</v>
      </c>
      <c r="M26">
        <f t="shared" si="0"/>
        <v>9.36</v>
      </c>
      <c r="N26">
        <f t="shared" si="1"/>
        <v>90.64</v>
      </c>
    </row>
    <row r="27" spans="1:14">
      <c r="A27" t="s">
        <v>37</v>
      </c>
      <c r="B27" s="1">
        <v>43961</v>
      </c>
      <c r="C27">
        <v>8</v>
      </c>
      <c r="D27">
        <v>519</v>
      </c>
      <c r="E27">
        <v>10</v>
      </c>
      <c r="F27">
        <v>2.5</v>
      </c>
      <c r="G27">
        <v>0</v>
      </c>
      <c r="H27">
        <v>0</v>
      </c>
      <c r="I27">
        <v>4</v>
      </c>
      <c r="J27">
        <v>15</v>
      </c>
      <c r="K27">
        <f t="shared" si="2"/>
        <v>240</v>
      </c>
      <c r="L27">
        <v>3</v>
      </c>
      <c r="M27">
        <f t="shared" si="0"/>
        <v>3.12</v>
      </c>
      <c r="N27">
        <f t="shared" si="1"/>
        <v>96.88</v>
      </c>
    </row>
    <row r="28" spans="1:14">
      <c r="A28" t="s">
        <v>37</v>
      </c>
      <c r="B28" s="1">
        <v>43961</v>
      </c>
      <c r="C28">
        <v>9</v>
      </c>
      <c r="D28">
        <v>520</v>
      </c>
      <c r="E28">
        <v>10</v>
      </c>
      <c r="F28">
        <v>2.5</v>
      </c>
      <c r="G28">
        <v>0</v>
      </c>
      <c r="H28">
        <v>0</v>
      </c>
      <c r="I28">
        <v>4</v>
      </c>
      <c r="J28">
        <v>12</v>
      </c>
      <c r="K28">
        <f t="shared" si="2"/>
        <v>192</v>
      </c>
      <c r="L28">
        <v>12</v>
      </c>
      <c r="M28">
        <f t="shared" si="0"/>
        <v>12.48</v>
      </c>
      <c r="N28">
        <f t="shared" si="1"/>
        <v>87.52</v>
      </c>
    </row>
    <row r="29" spans="1:14">
      <c r="A29" t="s">
        <v>37</v>
      </c>
      <c r="B29" s="1">
        <v>43961</v>
      </c>
      <c r="C29">
        <v>10</v>
      </c>
      <c r="D29">
        <v>521</v>
      </c>
      <c r="E29">
        <v>10</v>
      </c>
      <c r="F29">
        <v>2.5</v>
      </c>
      <c r="G29">
        <v>0</v>
      </c>
      <c r="H29">
        <v>0</v>
      </c>
      <c r="I29">
        <v>4</v>
      </c>
      <c r="J29">
        <v>19</v>
      </c>
      <c r="K29">
        <f t="shared" si="2"/>
        <v>304</v>
      </c>
      <c r="L29">
        <v>6</v>
      </c>
      <c r="M29">
        <f t="shared" si="0"/>
        <v>6.24</v>
      </c>
      <c r="N29">
        <f t="shared" si="1"/>
        <v>93.76</v>
      </c>
    </row>
    <row r="30" spans="1:14">
      <c r="A30" t="s">
        <v>37</v>
      </c>
      <c r="B30" s="1">
        <v>43961</v>
      </c>
      <c r="C30">
        <v>11</v>
      </c>
      <c r="D30">
        <v>522</v>
      </c>
      <c r="E30">
        <v>10</v>
      </c>
      <c r="F30">
        <v>2.5</v>
      </c>
      <c r="G30">
        <v>0</v>
      </c>
      <c r="H30">
        <v>0</v>
      </c>
      <c r="I30">
        <v>4</v>
      </c>
      <c r="J30">
        <v>15</v>
      </c>
      <c r="K30">
        <f t="shared" si="2"/>
        <v>240</v>
      </c>
      <c r="L30">
        <v>25</v>
      </c>
      <c r="M30">
        <f t="shared" si="0"/>
        <v>26</v>
      </c>
      <c r="N30">
        <f t="shared" si="1"/>
        <v>74</v>
      </c>
    </row>
    <row r="31" spans="1:14">
      <c r="A31" t="s">
        <v>37</v>
      </c>
      <c r="B31" s="1">
        <v>43961</v>
      </c>
      <c r="C31">
        <v>12</v>
      </c>
      <c r="D31">
        <v>523</v>
      </c>
      <c r="E31">
        <v>10</v>
      </c>
      <c r="F31">
        <v>2.5</v>
      </c>
      <c r="G31">
        <v>1</v>
      </c>
      <c r="H31">
        <v>0</v>
      </c>
      <c r="I31">
        <v>4</v>
      </c>
      <c r="J31">
        <v>17</v>
      </c>
      <c r="K31">
        <f t="shared" si="2"/>
        <v>272</v>
      </c>
      <c r="L31">
        <v>13</v>
      </c>
      <c r="M31">
        <f t="shared" si="0"/>
        <v>13.52</v>
      </c>
      <c r="N31">
        <f t="shared" si="1"/>
        <v>86.48</v>
      </c>
    </row>
    <row r="32" spans="1:14">
      <c r="A32" t="s">
        <v>38</v>
      </c>
      <c r="B32" s="1">
        <v>43992</v>
      </c>
      <c r="C32">
        <v>1</v>
      </c>
      <c r="D32">
        <v>524</v>
      </c>
      <c r="E32">
        <v>8</v>
      </c>
      <c r="F32">
        <v>2.5</v>
      </c>
      <c r="G32">
        <v>0</v>
      </c>
      <c r="H32">
        <v>0</v>
      </c>
      <c r="I32">
        <v>4</v>
      </c>
      <c r="J32">
        <v>9</v>
      </c>
      <c r="K32">
        <f t="shared" si="2"/>
        <v>144</v>
      </c>
      <c r="L32">
        <v>25</v>
      </c>
      <c r="M32">
        <f t="shared" si="0"/>
        <v>26</v>
      </c>
      <c r="N32">
        <f t="shared" si="1"/>
        <v>74</v>
      </c>
    </row>
    <row r="33" spans="1:14">
      <c r="A33" t="s">
        <v>38</v>
      </c>
      <c r="B33" s="1">
        <v>43992</v>
      </c>
      <c r="C33">
        <v>2</v>
      </c>
      <c r="D33">
        <v>525</v>
      </c>
      <c r="E33">
        <v>8</v>
      </c>
      <c r="F33">
        <v>2.5</v>
      </c>
      <c r="G33">
        <v>0</v>
      </c>
      <c r="H33">
        <v>0</v>
      </c>
      <c r="I33">
        <v>4</v>
      </c>
      <c r="J33">
        <v>12</v>
      </c>
      <c r="K33">
        <f t="shared" si="2"/>
        <v>192</v>
      </c>
      <c r="L33">
        <v>8</v>
      </c>
      <c r="M33">
        <f t="shared" si="0"/>
        <v>8.32</v>
      </c>
      <c r="N33">
        <f t="shared" si="1"/>
        <v>91.68</v>
      </c>
    </row>
    <row r="34" spans="1:14">
      <c r="A34" t="s">
        <v>38</v>
      </c>
      <c r="B34" s="1">
        <v>43992</v>
      </c>
      <c r="C34">
        <v>3</v>
      </c>
      <c r="D34">
        <v>526</v>
      </c>
      <c r="E34">
        <v>8</v>
      </c>
      <c r="F34">
        <v>2.5</v>
      </c>
      <c r="G34">
        <v>0</v>
      </c>
      <c r="H34">
        <v>0</v>
      </c>
      <c r="I34">
        <v>4</v>
      </c>
      <c r="J34">
        <v>13</v>
      </c>
      <c r="K34">
        <f t="shared" si="2"/>
        <v>208</v>
      </c>
      <c r="L34">
        <v>13</v>
      </c>
      <c r="M34">
        <f t="shared" si="0"/>
        <v>13.52</v>
      </c>
      <c r="N34">
        <f t="shared" si="1"/>
        <v>86.48</v>
      </c>
    </row>
    <row r="35" spans="1:14">
      <c r="A35" t="s">
        <v>38</v>
      </c>
      <c r="B35" s="1">
        <v>43992</v>
      </c>
      <c r="C35">
        <v>4</v>
      </c>
      <c r="D35">
        <v>527</v>
      </c>
      <c r="E35">
        <v>8</v>
      </c>
      <c r="F35">
        <v>2.5</v>
      </c>
      <c r="G35">
        <v>0</v>
      </c>
      <c r="H35">
        <v>0</v>
      </c>
      <c r="I35">
        <v>4</v>
      </c>
      <c r="J35">
        <v>12</v>
      </c>
      <c r="K35">
        <f t="shared" si="2"/>
        <v>192</v>
      </c>
      <c r="L35">
        <v>29</v>
      </c>
      <c r="M35">
        <f t="shared" si="0"/>
        <v>30.16</v>
      </c>
      <c r="N35">
        <f t="shared" si="1"/>
        <v>69.84</v>
      </c>
    </row>
    <row r="36" spans="1:14">
      <c r="A36" t="s">
        <v>38</v>
      </c>
      <c r="B36" s="1">
        <v>43992</v>
      </c>
      <c r="C36">
        <v>5</v>
      </c>
      <c r="D36">
        <v>529</v>
      </c>
      <c r="E36">
        <v>8</v>
      </c>
      <c r="F36">
        <v>2.5</v>
      </c>
      <c r="G36">
        <v>0</v>
      </c>
      <c r="H36">
        <v>0</v>
      </c>
      <c r="I36">
        <v>4</v>
      </c>
      <c r="J36">
        <v>5</v>
      </c>
      <c r="K36">
        <f t="shared" si="2"/>
        <v>80</v>
      </c>
      <c r="L36">
        <v>39</v>
      </c>
      <c r="M36">
        <f t="shared" si="0"/>
        <v>40.56</v>
      </c>
      <c r="N36">
        <f t="shared" si="1"/>
        <v>59.44</v>
      </c>
    </row>
    <row r="37" spans="1:14">
      <c r="A37" t="s">
        <v>38</v>
      </c>
      <c r="B37" s="1">
        <v>43992</v>
      </c>
      <c r="C37">
        <v>6</v>
      </c>
      <c r="D37">
        <v>530</v>
      </c>
      <c r="E37">
        <v>8</v>
      </c>
      <c r="F37">
        <v>2.5</v>
      </c>
      <c r="G37">
        <v>0</v>
      </c>
      <c r="H37">
        <v>0</v>
      </c>
      <c r="I37">
        <v>4</v>
      </c>
      <c r="J37">
        <v>9</v>
      </c>
      <c r="K37">
        <f t="shared" si="2"/>
        <v>144</v>
      </c>
      <c r="L37">
        <v>26</v>
      </c>
      <c r="M37">
        <f t="shared" si="0"/>
        <v>27.04</v>
      </c>
      <c r="N37">
        <f t="shared" si="1"/>
        <v>72.960000000000008</v>
      </c>
    </row>
    <row r="38" spans="1:14">
      <c r="A38" t="s">
        <v>38</v>
      </c>
      <c r="B38" s="1">
        <v>43992</v>
      </c>
      <c r="C38">
        <v>7</v>
      </c>
      <c r="D38">
        <v>531</v>
      </c>
      <c r="E38">
        <v>8</v>
      </c>
      <c r="F38">
        <v>2.5</v>
      </c>
      <c r="G38">
        <v>0</v>
      </c>
      <c r="H38">
        <v>0</v>
      </c>
      <c r="I38">
        <v>4</v>
      </c>
      <c r="J38">
        <v>9</v>
      </c>
      <c r="K38">
        <f t="shared" si="2"/>
        <v>144</v>
      </c>
      <c r="L38">
        <v>17</v>
      </c>
      <c r="M38">
        <f t="shared" si="0"/>
        <v>17.68</v>
      </c>
      <c r="N38">
        <f t="shared" si="1"/>
        <v>82.32</v>
      </c>
    </row>
    <row r="39" spans="1:14">
      <c r="A39" t="s">
        <v>38</v>
      </c>
      <c r="B39" s="1">
        <v>43992</v>
      </c>
      <c r="C39">
        <v>8</v>
      </c>
      <c r="D39">
        <v>532</v>
      </c>
      <c r="E39">
        <v>8</v>
      </c>
      <c r="F39">
        <v>2.5</v>
      </c>
      <c r="G39">
        <v>0</v>
      </c>
      <c r="H39">
        <v>0</v>
      </c>
      <c r="I39">
        <v>4</v>
      </c>
      <c r="J39">
        <v>7</v>
      </c>
      <c r="K39">
        <f t="shared" si="2"/>
        <v>112</v>
      </c>
      <c r="L39">
        <v>11</v>
      </c>
      <c r="M39">
        <f t="shared" si="0"/>
        <v>11.440000000000001</v>
      </c>
      <c r="N39">
        <f t="shared" si="1"/>
        <v>88.56</v>
      </c>
    </row>
    <row r="40" spans="1:14">
      <c r="A40" t="s">
        <v>38</v>
      </c>
      <c r="B40" s="1">
        <v>43992</v>
      </c>
      <c r="C40">
        <v>9</v>
      </c>
      <c r="D40">
        <v>533</v>
      </c>
      <c r="E40">
        <v>8</v>
      </c>
      <c r="F40">
        <v>2.5</v>
      </c>
      <c r="G40">
        <v>0</v>
      </c>
      <c r="H40">
        <v>1</v>
      </c>
      <c r="I40">
        <v>4</v>
      </c>
      <c r="J40">
        <v>11</v>
      </c>
      <c r="K40">
        <f t="shared" si="2"/>
        <v>176</v>
      </c>
      <c r="L40">
        <v>10</v>
      </c>
      <c r="M40">
        <f t="shared" si="0"/>
        <v>10.4</v>
      </c>
      <c r="N40">
        <f t="shared" si="1"/>
        <v>89.6</v>
      </c>
    </row>
    <row r="41" spans="1:14">
      <c r="A41" t="s">
        <v>38</v>
      </c>
      <c r="B41" s="1">
        <v>43992</v>
      </c>
      <c r="C41">
        <v>10</v>
      </c>
      <c r="D41">
        <v>534</v>
      </c>
      <c r="E41">
        <v>8</v>
      </c>
      <c r="F41">
        <v>2.5</v>
      </c>
      <c r="G41">
        <v>0</v>
      </c>
      <c r="H41">
        <v>1</v>
      </c>
      <c r="I41">
        <v>4</v>
      </c>
      <c r="J41">
        <v>3</v>
      </c>
      <c r="K41">
        <f t="shared" si="2"/>
        <v>48</v>
      </c>
      <c r="L41">
        <v>63</v>
      </c>
      <c r="M41">
        <f t="shared" si="0"/>
        <v>65.52</v>
      </c>
      <c r="N41">
        <f t="shared" si="1"/>
        <v>34.480000000000004</v>
      </c>
    </row>
    <row r="42" spans="1:14">
      <c r="A42" t="s">
        <v>38</v>
      </c>
      <c r="B42" s="1">
        <v>43992</v>
      </c>
      <c r="C42">
        <v>11</v>
      </c>
      <c r="D42">
        <v>535</v>
      </c>
      <c r="E42">
        <v>8</v>
      </c>
      <c r="F42">
        <v>2.5</v>
      </c>
      <c r="G42">
        <v>0</v>
      </c>
      <c r="H42">
        <v>0</v>
      </c>
      <c r="I42">
        <v>4</v>
      </c>
      <c r="J42">
        <v>16</v>
      </c>
      <c r="K42">
        <f t="shared" si="2"/>
        <v>256</v>
      </c>
      <c r="L42">
        <v>7</v>
      </c>
      <c r="M42">
        <f t="shared" si="0"/>
        <v>7.28</v>
      </c>
      <c r="N42">
        <f t="shared" si="1"/>
        <v>92.72</v>
      </c>
    </row>
    <row r="43" spans="1:14">
      <c r="A43" t="s">
        <v>38</v>
      </c>
      <c r="B43" s="1">
        <v>43992</v>
      </c>
      <c r="C43">
        <v>12</v>
      </c>
      <c r="D43">
        <v>536</v>
      </c>
      <c r="E43">
        <v>8</v>
      </c>
      <c r="F43">
        <v>2.5</v>
      </c>
      <c r="G43">
        <v>0</v>
      </c>
      <c r="H43">
        <v>0</v>
      </c>
      <c r="I43">
        <v>4</v>
      </c>
      <c r="J43">
        <v>16</v>
      </c>
      <c r="K43">
        <f t="shared" si="2"/>
        <v>256</v>
      </c>
      <c r="L43">
        <v>5</v>
      </c>
      <c r="M43">
        <f t="shared" si="0"/>
        <v>5.2</v>
      </c>
      <c r="N43">
        <f t="shared" si="1"/>
        <v>94.8</v>
      </c>
    </row>
    <row r="44" spans="1:14">
      <c r="A44" t="s">
        <v>38</v>
      </c>
      <c r="B44" s="1">
        <v>43992</v>
      </c>
      <c r="C44">
        <v>13</v>
      </c>
      <c r="D44">
        <v>537</v>
      </c>
      <c r="E44">
        <v>8</v>
      </c>
      <c r="F44">
        <v>2.5</v>
      </c>
      <c r="G44">
        <v>0</v>
      </c>
      <c r="H44">
        <v>0</v>
      </c>
      <c r="I44">
        <v>4</v>
      </c>
      <c r="J44">
        <v>10</v>
      </c>
      <c r="K44">
        <f t="shared" si="2"/>
        <v>160</v>
      </c>
      <c r="L44">
        <v>5</v>
      </c>
      <c r="M44">
        <f t="shared" si="0"/>
        <v>5.2</v>
      </c>
      <c r="N44">
        <f t="shared" si="1"/>
        <v>94.8</v>
      </c>
    </row>
    <row r="45" spans="1:14">
      <c r="A45" t="s">
        <v>38</v>
      </c>
      <c r="B45" s="1">
        <v>43992</v>
      </c>
      <c r="C45">
        <v>14</v>
      </c>
      <c r="D45">
        <v>538</v>
      </c>
      <c r="E45">
        <v>8</v>
      </c>
      <c r="F45">
        <v>2.5</v>
      </c>
      <c r="G45">
        <v>0</v>
      </c>
      <c r="H45">
        <v>0</v>
      </c>
      <c r="I45">
        <v>4</v>
      </c>
      <c r="J45">
        <v>20</v>
      </c>
      <c r="K45">
        <f t="shared" si="2"/>
        <v>320</v>
      </c>
      <c r="L45">
        <v>4</v>
      </c>
      <c r="M45">
        <f t="shared" si="0"/>
        <v>4.16</v>
      </c>
      <c r="N45">
        <f t="shared" si="1"/>
        <v>95.84</v>
      </c>
    </row>
    <row r="46" spans="1:14">
      <c r="A46" t="s">
        <v>38</v>
      </c>
      <c r="B46" s="1">
        <v>43992</v>
      </c>
      <c r="C46">
        <v>15</v>
      </c>
      <c r="D46">
        <v>539</v>
      </c>
      <c r="E46">
        <v>8</v>
      </c>
      <c r="F46">
        <v>2.5</v>
      </c>
      <c r="G46">
        <v>0</v>
      </c>
      <c r="H46">
        <v>0</v>
      </c>
      <c r="I46">
        <v>4</v>
      </c>
      <c r="J46">
        <v>10</v>
      </c>
      <c r="K46">
        <f t="shared" si="2"/>
        <v>160</v>
      </c>
      <c r="L46">
        <v>7</v>
      </c>
      <c r="M46">
        <f t="shared" si="0"/>
        <v>7.28</v>
      </c>
      <c r="N46">
        <f t="shared" si="1"/>
        <v>92.72</v>
      </c>
    </row>
    <row r="47" spans="1:14">
      <c r="A47" t="s">
        <v>38</v>
      </c>
      <c r="B47" s="1">
        <v>43992</v>
      </c>
      <c r="C47">
        <v>16</v>
      </c>
      <c r="D47">
        <v>540</v>
      </c>
      <c r="E47">
        <v>8</v>
      </c>
      <c r="F47">
        <v>2.5</v>
      </c>
      <c r="G47">
        <v>3</v>
      </c>
      <c r="H47">
        <v>0</v>
      </c>
      <c r="I47">
        <v>4</v>
      </c>
      <c r="J47">
        <v>11</v>
      </c>
      <c r="K47">
        <f t="shared" si="2"/>
        <v>176</v>
      </c>
      <c r="L47">
        <v>6</v>
      </c>
      <c r="M47">
        <f t="shared" si="0"/>
        <v>6.24</v>
      </c>
      <c r="N47">
        <f t="shared" si="1"/>
        <v>93.76</v>
      </c>
    </row>
    <row r="48" spans="1:14">
      <c r="A48" t="s">
        <v>38</v>
      </c>
      <c r="B48" s="1">
        <v>43992</v>
      </c>
      <c r="C48">
        <v>17</v>
      </c>
      <c r="D48">
        <v>541</v>
      </c>
      <c r="E48">
        <v>8</v>
      </c>
      <c r="F48">
        <v>2.5</v>
      </c>
      <c r="G48">
        <v>0</v>
      </c>
      <c r="H48">
        <v>0</v>
      </c>
      <c r="I48">
        <v>4</v>
      </c>
      <c r="J48">
        <v>18</v>
      </c>
      <c r="K48">
        <f t="shared" si="2"/>
        <v>288</v>
      </c>
      <c r="L48">
        <v>8</v>
      </c>
      <c r="M48">
        <f t="shared" si="0"/>
        <v>8.32</v>
      </c>
      <c r="N48">
        <f t="shared" si="1"/>
        <v>91.68</v>
      </c>
    </row>
    <row r="49" spans="1:14">
      <c r="A49" t="s">
        <v>39</v>
      </c>
      <c r="B49" s="1" t="s">
        <v>40</v>
      </c>
      <c r="C49">
        <v>1</v>
      </c>
      <c r="D49">
        <v>637</v>
      </c>
      <c r="E49">
        <v>8</v>
      </c>
      <c r="F49">
        <v>2.5</v>
      </c>
      <c r="G49">
        <v>0</v>
      </c>
      <c r="H49">
        <v>0</v>
      </c>
      <c r="I49">
        <v>4</v>
      </c>
      <c r="J49">
        <v>10</v>
      </c>
      <c r="K49">
        <f t="shared" si="2"/>
        <v>160</v>
      </c>
      <c r="L49">
        <f>11+6+30+5</f>
        <v>52</v>
      </c>
      <c r="M49">
        <f t="shared" si="0"/>
        <v>54.08</v>
      </c>
      <c r="N49">
        <f t="shared" si="1"/>
        <v>45.92</v>
      </c>
    </row>
    <row r="50" spans="1:14">
      <c r="A50" t="s">
        <v>39</v>
      </c>
      <c r="B50" s="1" t="s">
        <v>40</v>
      </c>
      <c r="C50">
        <v>2</v>
      </c>
      <c r="D50">
        <v>638</v>
      </c>
      <c r="E50">
        <v>8</v>
      </c>
      <c r="F50">
        <v>2.5</v>
      </c>
      <c r="G50">
        <v>0</v>
      </c>
      <c r="H50">
        <v>0</v>
      </c>
      <c r="I50">
        <v>4</v>
      </c>
      <c r="J50">
        <v>11</v>
      </c>
      <c r="K50">
        <f t="shared" si="2"/>
        <v>176</v>
      </c>
      <c r="L50">
        <f>11+9+3+2</f>
        <v>25</v>
      </c>
      <c r="M50">
        <f t="shared" si="0"/>
        <v>26</v>
      </c>
      <c r="N50">
        <f t="shared" si="1"/>
        <v>74</v>
      </c>
    </row>
    <row r="51" spans="1:14">
      <c r="A51" t="s">
        <v>39</v>
      </c>
      <c r="B51" s="1" t="s">
        <v>40</v>
      </c>
      <c r="C51">
        <v>3</v>
      </c>
      <c r="D51">
        <v>639</v>
      </c>
      <c r="E51">
        <v>8</v>
      </c>
      <c r="F51">
        <v>2.5</v>
      </c>
      <c r="G51">
        <v>0</v>
      </c>
      <c r="H51">
        <v>0</v>
      </c>
      <c r="I51">
        <v>4</v>
      </c>
      <c r="J51">
        <v>12</v>
      </c>
      <c r="K51">
        <f t="shared" si="2"/>
        <v>192</v>
      </c>
      <c r="L51">
        <f>15+8+7+10</f>
        <v>40</v>
      </c>
      <c r="M51">
        <f t="shared" si="0"/>
        <v>41.6</v>
      </c>
      <c r="N51">
        <f t="shared" si="1"/>
        <v>58.4</v>
      </c>
    </row>
    <row r="52" spans="1:14">
      <c r="A52" t="s">
        <v>39</v>
      </c>
      <c r="B52" s="1" t="s">
        <v>40</v>
      </c>
      <c r="C52">
        <v>4</v>
      </c>
      <c r="D52">
        <v>640</v>
      </c>
      <c r="E52">
        <v>8</v>
      </c>
      <c r="F52">
        <v>2.5</v>
      </c>
      <c r="G52">
        <v>0</v>
      </c>
      <c r="H52">
        <v>0</v>
      </c>
      <c r="I52">
        <v>4</v>
      </c>
      <c r="J52">
        <v>5</v>
      </c>
      <c r="K52">
        <f t="shared" si="2"/>
        <v>80</v>
      </c>
      <c r="L52">
        <f>13+13+11+13</f>
        <v>50</v>
      </c>
      <c r="M52">
        <f t="shared" si="0"/>
        <v>52</v>
      </c>
      <c r="N52">
        <f t="shared" si="1"/>
        <v>48</v>
      </c>
    </row>
    <row r="53" spans="1:14">
      <c r="A53" t="s">
        <v>39</v>
      </c>
      <c r="B53" s="1" t="s">
        <v>40</v>
      </c>
      <c r="C53">
        <v>5</v>
      </c>
      <c r="D53">
        <v>641</v>
      </c>
      <c r="E53">
        <v>8</v>
      </c>
      <c r="F53">
        <v>2.5</v>
      </c>
      <c r="G53">
        <v>1</v>
      </c>
      <c r="H53">
        <v>0</v>
      </c>
      <c r="I53">
        <v>4</v>
      </c>
      <c r="J53">
        <v>12</v>
      </c>
      <c r="K53">
        <f t="shared" si="2"/>
        <v>192</v>
      </c>
      <c r="L53">
        <f>2+4+4+3</f>
        <v>13</v>
      </c>
      <c r="M53">
        <f t="shared" si="0"/>
        <v>13.52</v>
      </c>
      <c r="N53">
        <f t="shared" si="1"/>
        <v>86.48</v>
      </c>
    </row>
    <row r="54" spans="1:14">
      <c r="A54" t="s">
        <v>39</v>
      </c>
      <c r="B54" s="1" t="s">
        <v>40</v>
      </c>
      <c r="C54">
        <v>6</v>
      </c>
      <c r="D54">
        <v>642</v>
      </c>
      <c r="E54">
        <v>8</v>
      </c>
      <c r="F54">
        <v>2.5</v>
      </c>
      <c r="G54">
        <v>0</v>
      </c>
      <c r="H54">
        <v>0</v>
      </c>
      <c r="I54">
        <v>4</v>
      </c>
      <c r="J54">
        <v>9</v>
      </c>
      <c r="K54">
        <f t="shared" si="2"/>
        <v>144</v>
      </c>
      <c r="L54">
        <f>6+8+10+14</f>
        <v>38</v>
      </c>
      <c r="M54">
        <f t="shared" si="0"/>
        <v>39.520000000000003</v>
      </c>
      <c r="N54">
        <f t="shared" si="1"/>
        <v>60.48</v>
      </c>
    </row>
    <row r="55" spans="1:14">
      <c r="A55" t="s">
        <v>39</v>
      </c>
      <c r="B55" s="1" t="s">
        <v>40</v>
      </c>
      <c r="C55">
        <v>7</v>
      </c>
      <c r="D55">
        <v>643</v>
      </c>
      <c r="E55">
        <v>8</v>
      </c>
      <c r="F55">
        <v>2.5</v>
      </c>
      <c r="G55">
        <v>0</v>
      </c>
      <c r="H55">
        <v>0</v>
      </c>
      <c r="I55">
        <v>4</v>
      </c>
      <c r="J55">
        <v>9</v>
      </c>
      <c r="K55">
        <f t="shared" si="2"/>
        <v>144</v>
      </c>
      <c r="L55">
        <f>6+11+9+4</f>
        <v>30</v>
      </c>
      <c r="M55">
        <f t="shared" si="0"/>
        <v>31.200000000000003</v>
      </c>
      <c r="N55">
        <f t="shared" si="1"/>
        <v>68.8</v>
      </c>
    </row>
    <row r="56" spans="1:14">
      <c r="A56" t="s">
        <v>39</v>
      </c>
      <c r="B56" s="1" t="s">
        <v>40</v>
      </c>
      <c r="C56">
        <v>8</v>
      </c>
      <c r="D56">
        <v>644</v>
      </c>
      <c r="E56">
        <v>8</v>
      </c>
      <c r="F56">
        <v>2.5</v>
      </c>
      <c r="G56">
        <v>0</v>
      </c>
      <c r="H56">
        <v>0</v>
      </c>
      <c r="I56">
        <v>4</v>
      </c>
      <c r="J56">
        <v>11</v>
      </c>
      <c r="K56">
        <f t="shared" si="2"/>
        <v>176</v>
      </c>
      <c r="L56">
        <f>16+12+8+9</f>
        <v>45</v>
      </c>
      <c r="M56">
        <f t="shared" si="0"/>
        <v>46.800000000000004</v>
      </c>
      <c r="N56">
        <f t="shared" si="1"/>
        <v>53.199999999999996</v>
      </c>
    </row>
    <row r="57" spans="1:14">
      <c r="A57" t="s">
        <v>39</v>
      </c>
      <c r="B57" s="1" t="s">
        <v>40</v>
      </c>
      <c r="C57">
        <v>9</v>
      </c>
      <c r="D57">
        <v>645</v>
      </c>
      <c r="E57">
        <v>8</v>
      </c>
      <c r="F57">
        <v>2.5</v>
      </c>
      <c r="G57">
        <v>0</v>
      </c>
      <c r="H57">
        <v>0</v>
      </c>
      <c r="I57">
        <v>4</v>
      </c>
      <c r="J57">
        <v>12</v>
      </c>
      <c r="K57">
        <f t="shared" si="2"/>
        <v>192</v>
      </c>
      <c r="L57">
        <f>6+6+7+8</f>
        <v>27</v>
      </c>
      <c r="M57">
        <f t="shared" si="0"/>
        <v>28.080000000000002</v>
      </c>
      <c r="N57">
        <f t="shared" si="1"/>
        <v>71.92</v>
      </c>
    </row>
    <row r="58" spans="1:14">
      <c r="A58" t="s">
        <v>39</v>
      </c>
      <c r="B58" s="1" t="s">
        <v>40</v>
      </c>
      <c r="C58">
        <v>10</v>
      </c>
      <c r="D58">
        <v>646</v>
      </c>
      <c r="E58">
        <v>8</v>
      </c>
      <c r="F58">
        <v>2.5</v>
      </c>
      <c r="G58">
        <v>0</v>
      </c>
      <c r="H58">
        <v>0</v>
      </c>
      <c r="I58">
        <v>4</v>
      </c>
      <c r="J58">
        <v>9</v>
      </c>
      <c r="K58">
        <f t="shared" si="2"/>
        <v>144</v>
      </c>
      <c r="L58">
        <f>15+17+12+8</f>
        <v>52</v>
      </c>
      <c r="M58">
        <f t="shared" si="0"/>
        <v>54.08</v>
      </c>
      <c r="N58">
        <f t="shared" si="1"/>
        <v>45.92</v>
      </c>
    </row>
    <row r="59" spans="1:14">
      <c r="A59" t="s">
        <v>39</v>
      </c>
      <c r="B59" s="1" t="s">
        <v>40</v>
      </c>
      <c r="C59">
        <v>11</v>
      </c>
      <c r="D59">
        <v>647</v>
      </c>
      <c r="E59">
        <v>8</v>
      </c>
      <c r="F59">
        <v>2.5</v>
      </c>
      <c r="G59">
        <v>0</v>
      </c>
      <c r="H59">
        <v>0</v>
      </c>
      <c r="I59">
        <v>4</v>
      </c>
      <c r="J59">
        <v>8</v>
      </c>
      <c r="K59">
        <f t="shared" si="2"/>
        <v>128</v>
      </c>
      <c r="L59">
        <f>10+3+7+6</f>
        <v>26</v>
      </c>
      <c r="M59">
        <f t="shared" si="0"/>
        <v>27.04</v>
      </c>
      <c r="N59">
        <f t="shared" si="1"/>
        <v>72.960000000000008</v>
      </c>
    </row>
    <row r="60" spans="1:14">
      <c r="A60" t="s">
        <v>39</v>
      </c>
      <c r="B60" s="1" t="s">
        <v>40</v>
      </c>
      <c r="C60">
        <v>12</v>
      </c>
      <c r="D60">
        <v>648</v>
      </c>
      <c r="E60">
        <v>8</v>
      </c>
      <c r="F60">
        <v>2.5</v>
      </c>
      <c r="G60">
        <v>0</v>
      </c>
      <c r="H60">
        <v>0</v>
      </c>
      <c r="I60">
        <v>4</v>
      </c>
      <c r="J60">
        <v>9</v>
      </c>
      <c r="K60">
        <f t="shared" si="2"/>
        <v>144</v>
      </c>
      <c r="L60">
        <f>13+6+8+5</f>
        <v>32</v>
      </c>
      <c r="M60">
        <f t="shared" si="0"/>
        <v>33.28</v>
      </c>
      <c r="N60">
        <f t="shared" si="1"/>
        <v>66.72</v>
      </c>
    </row>
    <row r="61" spans="1:14">
      <c r="A61" t="s">
        <v>39</v>
      </c>
      <c r="B61" s="1" t="s">
        <v>40</v>
      </c>
      <c r="C61">
        <v>13</v>
      </c>
      <c r="D61">
        <v>649</v>
      </c>
      <c r="E61">
        <v>8</v>
      </c>
      <c r="F61">
        <v>2.5</v>
      </c>
      <c r="G61">
        <v>0</v>
      </c>
      <c r="H61">
        <v>0</v>
      </c>
      <c r="I61">
        <v>4</v>
      </c>
      <c r="J61">
        <v>17</v>
      </c>
      <c r="K61">
        <f t="shared" si="2"/>
        <v>272</v>
      </c>
      <c r="L61">
        <f>3+3+6+4</f>
        <v>16</v>
      </c>
      <c r="M61">
        <f t="shared" si="0"/>
        <v>16.64</v>
      </c>
      <c r="N61">
        <f t="shared" si="1"/>
        <v>83.36</v>
      </c>
    </row>
    <row r="62" spans="1:14">
      <c r="A62" t="s">
        <v>39</v>
      </c>
      <c r="B62" s="1" t="s">
        <v>40</v>
      </c>
      <c r="C62">
        <v>14</v>
      </c>
      <c r="D62">
        <v>650</v>
      </c>
      <c r="E62">
        <v>8</v>
      </c>
      <c r="F62">
        <v>2.5</v>
      </c>
      <c r="G62">
        <v>0</v>
      </c>
      <c r="H62">
        <v>0</v>
      </c>
      <c r="I62">
        <v>4</v>
      </c>
      <c r="J62">
        <v>3</v>
      </c>
      <c r="K62">
        <f t="shared" si="2"/>
        <v>48</v>
      </c>
      <c r="L62">
        <f>22+24+18+6</f>
        <v>70</v>
      </c>
      <c r="M62">
        <f t="shared" si="0"/>
        <v>72.8</v>
      </c>
      <c r="N62">
        <f t="shared" si="1"/>
        <v>27.200000000000003</v>
      </c>
    </row>
    <row r="63" spans="1:14">
      <c r="A63" t="s">
        <v>39</v>
      </c>
      <c r="B63" s="1" t="s">
        <v>40</v>
      </c>
      <c r="C63">
        <v>15</v>
      </c>
      <c r="D63">
        <v>651</v>
      </c>
      <c r="E63">
        <v>8</v>
      </c>
      <c r="F63">
        <v>2.5</v>
      </c>
      <c r="G63">
        <v>0</v>
      </c>
      <c r="H63">
        <v>0</v>
      </c>
      <c r="I63">
        <v>4</v>
      </c>
      <c r="J63">
        <v>6</v>
      </c>
      <c r="K63">
        <f t="shared" si="2"/>
        <v>96</v>
      </c>
      <c r="L63">
        <f>19+8+7+10</f>
        <v>44</v>
      </c>
      <c r="M63">
        <f t="shared" si="0"/>
        <v>45.760000000000005</v>
      </c>
      <c r="N63">
        <f t="shared" si="1"/>
        <v>54.239999999999995</v>
      </c>
    </row>
    <row r="64" spans="1:14">
      <c r="A64" t="s">
        <v>39</v>
      </c>
      <c r="B64" s="1" t="s">
        <v>40</v>
      </c>
      <c r="C64">
        <v>16</v>
      </c>
      <c r="D64">
        <v>652</v>
      </c>
      <c r="E64">
        <v>8</v>
      </c>
      <c r="F64">
        <v>2.5</v>
      </c>
      <c r="G64">
        <v>0</v>
      </c>
      <c r="H64">
        <v>0</v>
      </c>
      <c r="I64">
        <v>4</v>
      </c>
      <c r="J64">
        <v>8</v>
      </c>
      <c r="K64">
        <f t="shared" si="2"/>
        <v>128</v>
      </c>
      <c r="L64">
        <f>3+6+7+5</f>
        <v>21</v>
      </c>
      <c r="M64">
        <f t="shared" si="0"/>
        <v>21.84</v>
      </c>
      <c r="N64">
        <f t="shared" si="1"/>
        <v>78.16</v>
      </c>
    </row>
    <row r="65" spans="1:14">
      <c r="A65" t="s">
        <v>39</v>
      </c>
      <c r="B65" s="1" t="s">
        <v>40</v>
      </c>
      <c r="C65">
        <v>17</v>
      </c>
      <c r="D65">
        <v>653</v>
      </c>
      <c r="E65">
        <v>8</v>
      </c>
      <c r="F65">
        <v>2.5</v>
      </c>
      <c r="G65">
        <v>0</v>
      </c>
      <c r="H65">
        <v>0</v>
      </c>
      <c r="I65">
        <v>4</v>
      </c>
      <c r="J65">
        <v>6</v>
      </c>
      <c r="K65">
        <f t="shared" si="2"/>
        <v>96</v>
      </c>
      <c r="L65">
        <f>7+8+9+6</f>
        <v>30</v>
      </c>
      <c r="M65">
        <f t="shared" si="0"/>
        <v>31.200000000000003</v>
      </c>
      <c r="N65">
        <f t="shared" si="1"/>
        <v>68.8</v>
      </c>
    </row>
    <row r="66" spans="1:14">
      <c r="A66" t="s">
        <v>39</v>
      </c>
      <c r="B66" s="1" t="s">
        <v>40</v>
      </c>
      <c r="C66">
        <v>18</v>
      </c>
      <c r="D66">
        <v>654</v>
      </c>
      <c r="E66">
        <v>8</v>
      </c>
      <c r="F66">
        <v>2.5</v>
      </c>
      <c r="G66">
        <v>0</v>
      </c>
      <c r="H66">
        <v>0</v>
      </c>
      <c r="I66">
        <v>4</v>
      </c>
      <c r="J66">
        <v>12</v>
      </c>
      <c r="K66">
        <f t="shared" si="2"/>
        <v>192</v>
      </c>
      <c r="L66">
        <f>1+1</f>
        <v>2</v>
      </c>
      <c r="M66">
        <f t="shared" si="0"/>
        <v>2.08</v>
      </c>
      <c r="N66">
        <f t="shared" si="1"/>
        <v>97.92</v>
      </c>
    </row>
    <row r="67" spans="1:14">
      <c r="A67" t="s">
        <v>39</v>
      </c>
      <c r="B67" s="1" t="s">
        <v>40</v>
      </c>
      <c r="C67">
        <v>19</v>
      </c>
      <c r="D67">
        <v>655</v>
      </c>
      <c r="E67">
        <v>8</v>
      </c>
      <c r="F67">
        <v>2.5</v>
      </c>
      <c r="G67">
        <v>1</v>
      </c>
      <c r="H67">
        <v>0</v>
      </c>
      <c r="I67">
        <v>4</v>
      </c>
      <c r="J67">
        <v>7</v>
      </c>
      <c r="K67">
        <f t="shared" si="2"/>
        <v>112</v>
      </c>
      <c r="L67">
        <f>1+1+7+8</f>
        <v>17</v>
      </c>
      <c r="M67">
        <f t="shared" ref="M67:M69" si="3">L67*1.04</f>
        <v>17.68</v>
      </c>
      <c r="N67">
        <f t="shared" ref="N67:N69" si="4">100-M67</f>
        <v>82.32</v>
      </c>
    </row>
    <row r="68" spans="1:14">
      <c r="A68" t="s">
        <v>39</v>
      </c>
      <c r="B68" s="1" t="s">
        <v>40</v>
      </c>
      <c r="C68">
        <v>20</v>
      </c>
      <c r="D68">
        <v>656</v>
      </c>
      <c r="E68">
        <v>8</v>
      </c>
      <c r="F68">
        <v>2.5</v>
      </c>
      <c r="G68">
        <v>0</v>
      </c>
      <c r="H68">
        <v>0</v>
      </c>
      <c r="I68">
        <v>4</v>
      </c>
      <c r="J68">
        <v>2</v>
      </c>
      <c r="K68">
        <f t="shared" ref="K68:K69" si="5">(I68*I68)*J68</f>
        <v>32</v>
      </c>
      <c r="L68">
        <f>13+12+24+16</f>
        <v>65</v>
      </c>
      <c r="M68">
        <f t="shared" si="3"/>
        <v>67.600000000000009</v>
      </c>
      <c r="N68">
        <f t="shared" si="4"/>
        <v>32.399999999999991</v>
      </c>
    </row>
    <row r="69" spans="1:14">
      <c r="A69" t="s">
        <v>39</v>
      </c>
      <c r="B69" s="1" t="s">
        <v>40</v>
      </c>
      <c r="C69">
        <v>21</v>
      </c>
      <c r="D69">
        <v>657</v>
      </c>
      <c r="E69">
        <v>8</v>
      </c>
      <c r="F69">
        <v>2.5</v>
      </c>
      <c r="G69">
        <v>0</v>
      </c>
      <c r="H69">
        <v>0</v>
      </c>
      <c r="I69">
        <v>4</v>
      </c>
      <c r="J69">
        <v>10</v>
      </c>
      <c r="K69">
        <f t="shared" si="5"/>
        <v>160</v>
      </c>
      <c r="L69">
        <f>12+12+6+11</f>
        <v>41</v>
      </c>
      <c r="M69">
        <f t="shared" si="3"/>
        <v>42.64</v>
      </c>
      <c r="N69">
        <f t="shared" si="4"/>
        <v>57.36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6"/>
  <sheetViews>
    <sheetView workbookViewId="0">
      <pane ySplit="1" topLeftCell="A294" activePane="bottomLeft" state="frozen"/>
      <selection pane="bottomLeft" activeCell="A294" sqref="A294"/>
    </sheetView>
  </sheetViews>
  <sheetFormatPr defaultRowHeight="15"/>
  <cols>
    <col min="2" max="7" width="9.140625" style="2"/>
  </cols>
  <sheetData>
    <row r="1" spans="1:25">
      <c r="A1" t="s">
        <v>22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36</v>
      </c>
      <c r="B2" s="2">
        <v>1</v>
      </c>
      <c r="C2" s="2">
        <v>1</v>
      </c>
      <c r="D2" s="2" t="s">
        <v>64</v>
      </c>
      <c r="E2" s="2">
        <v>59</v>
      </c>
      <c r="F2" s="2">
        <v>42</v>
      </c>
      <c r="G2" s="2" t="s">
        <v>65</v>
      </c>
    </row>
    <row r="3" spans="1:25">
      <c r="A3" t="s">
        <v>36</v>
      </c>
      <c r="B3" s="2">
        <v>2</v>
      </c>
      <c r="C3" s="2">
        <v>1</v>
      </c>
      <c r="D3" s="2" t="s">
        <v>64</v>
      </c>
      <c r="E3" s="2">
        <v>64</v>
      </c>
      <c r="F3" s="2">
        <v>41</v>
      </c>
    </row>
    <row r="4" spans="1:25">
      <c r="A4" t="s">
        <v>36</v>
      </c>
      <c r="B4" s="2">
        <v>3</v>
      </c>
      <c r="C4" s="2">
        <v>1</v>
      </c>
      <c r="D4" s="2" t="s">
        <v>64</v>
      </c>
      <c r="E4" s="2">
        <v>70</v>
      </c>
      <c r="F4" s="2">
        <v>38</v>
      </c>
    </row>
    <row r="5" spans="1:25">
      <c r="A5" t="s">
        <v>36</v>
      </c>
      <c r="B5" s="2">
        <v>4</v>
      </c>
      <c r="C5" s="2">
        <v>2</v>
      </c>
      <c r="D5" s="2" t="s">
        <v>64</v>
      </c>
      <c r="E5" s="2">
        <v>55</v>
      </c>
      <c r="F5" s="2">
        <v>41</v>
      </c>
    </row>
    <row r="6" spans="1:25">
      <c r="A6" t="s">
        <v>36</v>
      </c>
      <c r="B6" s="2">
        <v>5</v>
      </c>
      <c r="C6" s="2">
        <v>2</v>
      </c>
      <c r="D6" s="2" t="s">
        <v>64</v>
      </c>
      <c r="E6" s="2">
        <v>51</v>
      </c>
      <c r="F6" s="2">
        <v>36.5</v>
      </c>
    </row>
    <row r="7" spans="1:25">
      <c r="A7" t="s">
        <v>36</v>
      </c>
      <c r="B7" s="2">
        <v>6</v>
      </c>
      <c r="C7" s="2">
        <v>2</v>
      </c>
      <c r="D7" s="2" t="s">
        <v>64</v>
      </c>
      <c r="E7" s="2">
        <v>63</v>
      </c>
      <c r="F7" s="2">
        <v>37</v>
      </c>
    </row>
    <row r="8" spans="1:25">
      <c r="A8" t="s">
        <v>36</v>
      </c>
      <c r="B8" s="2">
        <v>7</v>
      </c>
      <c r="C8" s="2">
        <v>3</v>
      </c>
      <c r="D8" s="2" t="s">
        <v>64</v>
      </c>
      <c r="E8" s="2">
        <v>60</v>
      </c>
      <c r="F8" s="2">
        <v>38.5</v>
      </c>
    </row>
    <row r="9" spans="1:25">
      <c r="A9" t="s">
        <v>36</v>
      </c>
      <c r="B9" s="2">
        <v>8</v>
      </c>
      <c r="C9" s="2">
        <v>3</v>
      </c>
      <c r="D9" s="2" t="s">
        <v>64</v>
      </c>
      <c r="E9" s="2">
        <v>62</v>
      </c>
      <c r="F9" s="2">
        <v>41.5</v>
      </c>
    </row>
    <row r="10" spans="1:25">
      <c r="A10" t="s">
        <v>36</v>
      </c>
      <c r="B10" s="2">
        <v>9</v>
      </c>
      <c r="C10" s="2">
        <v>3</v>
      </c>
      <c r="D10" s="2" t="s">
        <v>64</v>
      </c>
      <c r="E10" s="2">
        <v>71</v>
      </c>
      <c r="F10" s="2">
        <v>41.5</v>
      </c>
    </row>
    <row r="11" spans="1:25">
      <c r="A11" t="s">
        <v>36</v>
      </c>
      <c r="B11" s="2">
        <v>10</v>
      </c>
      <c r="C11" s="2">
        <v>4</v>
      </c>
      <c r="D11" s="2" t="s">
        <v>64</v>
      </c>
      <c r="E11" s="2">
        <v>45</v>
      </c>
      <c r="F11" s="2">
        <v>32</v>
      </c>
    </row>
    <row r="12" spans="1:25">
      <c r="A12" t="s">
        <v>36</v>
      </c>
      <c r="B12" s="2">
        <v>11</v>
      </c>
      <c r="C12" s="2">
        <v>4</v>
      </c>
      <c r="D12" s="2" t="s">
        <v>64</v>
      </c>
      <c r="E12" s="2">
        <v>38</v>
      </c>
      <c r="F12" s="2" t="s">
        <v>66</v>
      </c>
    </row>
    <row r="13" spans="1:25">
      <c r="A13" t="s">
        <v>36</v>
      </c>
      <c r="B13" s="2">
        <v>12</v>
      </c>
      <c r="C13" s="2">
        <v>4</v>
      </c>
      <c r="D13" s="2" t="s">
        <v>64</v>
      </c>
      <c r="E13" s="2">
        <v>46</v>
      </c>
      <c r="F13" s="2" t="s">
        <v>66</v>
      </c>
    </row>
    <row r="14" spans="1:25">
      <c r="A14" t="s">
        <v>36</v>
      </c>
      <c r="B14" s="2">
        <v>13</v>
      </c>
      <c r="C14" s="2">
        <v>4</v>
      </c>
      <c r="D14" s="2" t="s">
        <v>67</v>
      </c>
      <c r="E14" s="2">
        <v>39</v>
      </c>
      <c r="F14" s="2">
        <v>36</v>
      </c>
    </row>
    <row r="15" spans="1:25">
      <c r="A15" t="s">
        <v>36</v>
      </c>
      <c r="B15" s="2">
        <v>14</v>
      </c>
      <c r="C15" s="2">
        <v>4</v>
      </c>
      <c r="D15" s="2" t="s">
        <v>64</v>
      </c>
      <c r="E15" s="2">
        <v>65.5</v>
      </c>
      <c r="F15" s="2">
        <v>40</v>
      </c>
    </row>
    <row r="16" spans="1:25">
      <c r="A16" t="s">
        <v>36</v>
      </c>
      <c r="B16" s="2">
        <v>15</v>
      </c>
      <c r="C16" s="2">
        <v>4</v>
      </c>
      <c r="D16" s="2" t="s">
        <v>64</v>
      </c>
      <c r="E16" s="2">
        <v>32.5</v>
      </c>
      <c r="F16" s="2">
        <v>31</v>
      </c>
    </row>
    <row r="17" spans="1:6">
      <c r="A17" t="s">
        <v>36</v>
      </c>
      <c r="B17" s="2">
        <v>16</v>
      </c>
      <c r="C17" s="2">
        <v>5</v>
      </c>
      <c r="D17" s="2" t="s">
        <v>64</v>
      </c>
      <c r="E17" s="2">
        <v>44</v>
      </c>
      <c r="F17" s="2">
        <v>36</v>
      </c>
    </row>
    <row r="18" spans="1:6">
      <c r="A18" t="s">
        <v>36</v>
      </c>
      <c r="B18" s="2">
        <v>17</v>
      </c>
      <c r="C18" s="2">
        <v>5</v>
      </c>
      <c r="D18" s="2" t="s">
        <v>64</v>
      </c>
      <c r="E18" s="2">
        <v>50</v>
      </c>
      <c r="F18" s="2">
        <v>29</v>
      </c>
    </row>
    <row r="19" spans="1:6">
      <c r="A19" t="s">
        <v>36</v>
      </c>
      <c r="B19" s="2">
        <v>18</v>
      </c>
      <c r="C19" s="2">
        <v>5</v>
      </c>
      <c r="D19" s="2" t="s">
        <v>64</v>
      </c>
      <c r="E19" s="2">
        <v>46</v>
      </c>
      <c r="F19" s="2">
        <v>32.5</v>
      </c>
    </row>
    <row r="20" spans="1:6">
      <c r="A20" t="s">
        <v>36</v>
      </c>
      <c r="B20" s="2">
        <v>19</v>
      </c>
      <c r="C20" s="2">
        <v>5</v>
      </c>
      <c r="D20" s="2" t="s">
        <v>64</v>
      </c>
      <c r="E20" s="2">
        <v>56.5</v>
      </c>
      <c r="F20" s="2" t="s">
        <v>66</v>
      </c>
    </row>
    <row r="21" spans="1:6">
      <c r="A21" t="s">
        <v>36</v>
      </c>
      <c r="B21" s="2">
        <v>20</v>
      </c>
      <c r="C21" s="2">
        <v>5</v>
      </c>
      <c r="D21" s="2" t="s">
        <v>64</v>
      </c>
      <c r="E21" s="2">
        <v>38</v>
      </c>
      <c r="F21" s="2" t="s">
        <v>66</v>
      </c>
    </row>
    <row r="22" spans="1:6">
      <c r="A22" t="s">
        <v>36</v>
      </c>
      <c r="B22" s="2">
        <v>21</v>
      </c>
      <c r="C22" s="2">
        <v>5</v>
      </c>
      <c r="D22" s="2" t="s">
        <v>64</v>
      </c>
      <c r="E22" s="2">
        <v>46</v>
      </c>
      <c r="F22" s="2" t="s">
        <v>66</v>
      </c>
    </row>
    <row r="23" spans="1:6">
      <c r="A23" t="s">
        <v>36</v>
      </c>
      <c r="B23" s="2">
        <v>22</v>
      </c>
      <c r="C23" s="2">
        <v>6</v>
      </c>
      <c r="D23" s="2" t="s">
        <v>64</v>
      </c>
      <c r="E23" s="2">
        <v>66</v>
      </c>
      <c r="F23" s="2">
        <v>39.5</v>
      </c>
    </row>
    <row r="24" spans="1:6">
      <c r="A24" t="s">
        <v>36</v>
      </c>
      <c r="B24" s="2">
        <v>23</v>
      </c>
      <c r="C24" s="2">
        <v>6</v>
      </c>
      <c r="D24" s="2" t="s">
        <v>64</v>
      </c>
      <c r="E24" s="2">
        <v>60</v>
      </c>
      <c r="F24" s="2">
        <v>39</v>
      </c>
    </row>
    <row r="25" spans="1:6">
      <c r="A25" t="s">
        <v>36</v>
      </c>
      <c r="B25" s="2">
        <v>24</v>
      </c>
      <c r="C25" s="2">
        <v>7</v>
      </c>
      <c r="D25" s="2" t="s">
        <v>64</v>
      </c>
      <c r="E25" s="2">
        <v>59.5</v>
      </c>
      <c r="F25" s="2">
        <v>38</v>
      </c>
    </row>
    <row r="26" spans="1:6">
      <c r="A26" t="s">
        <v>36</v>
      </c>
      <c r="B26" s="2">
        <v>25</v>
      </c>
      <c r="C26" s="2">
        <v>7</v>
      </c>
      <c r="D26" s="2" t="s">
        <v>64</v>
      </c>
      <c r="E26" s="2">
        <v>72</v>
      </c>
      <c r="F26" s="2">
        <v>39</v>
      </c>
    </row>
    <row r="27" spans="1:6">
      <c r="A27" t="s">
        <v>36</v>
      </c>
      <c r="B27" s="2">
        <v>26</v>
      </c>
      <c r="C27" s="2">
        <v>7</v>
      </c>
      <c r="D27" s="2" t="s">
        <v>64</v>
      </c>
      <c r="E27" s="2">
        <v>35</v>
      </c>
      <c r="F27" s="2">
        <v>36</v>
      </c>
    </row>
    <row r="28" spans="1:6">
      <c r="A28" t="s">
        <v>36</v>
      </c>
      <c r="B28" s="2">
        <v>27</v>
      </c>
      <c r="C28" s="2">
        <v>7</v>
      </c>
      <c r="D28" s="2" t="s">
        <v>67</v>
      </c>
      <c r="E28" s="2">
        <v>38</v>
      </c>
      <c r="F28" s="2">
        <v>26</v>
      </c>
    </row>
    <row r="29" spans="1:6">
      <c r="A29" t="s">
        <v>36</v>
      </c>
      <c r="B29" s="2">
        <v>28</v>
      </c>
      <c r="C29" s="2">
        <v>7</v>
      </c>
      <c r="D29" s="2" t="s">
        <v>67</v>
      </c>
      <c r="E29" s="2">
        <v>44</v>
      </c>
      <c r="F29" s="2">
        <v>30.5</v>
      </c>
    </row>
    <row r="30" spans="1:6">
      <c r="A30" t="s">
        <v>36</v>
      </c>
      <c r="B30" s="2">
        <v>29</v>
      </c>
      <c r="C30" s="2">
        <v>7</v>
      </c>
      <c r="D30" s="2" t="s">
        <v>64</v>
      </c>
      <c r="E30" s="2">
        <v>52</v>
      </c>
      <c r="F30" s="2" t="s">
        <v>66</v>
      </c>
    </row>
    <row r="31" spans="1:6">
      <c r="A31" t="s">
        <v>36</v>
      </c>
      <c r="B31" s="2">
        <v>30</v>
      </c>
      <c r="C31" s="2">
        <v>8</v>
      </c>
      <c r="D31" s="2" t="s">
        <v>64</v>
      </c>
      <c r="E31" s="2">
        <v>12</v>
      </c>
      <c r="F31" s="2">
        <v>7</v>
      </c>
    </row>
    <row r="32" spans="1:6">
      <c r="A32" t="s">
        <v>36</v>
      </c>
      <c r="B32" s="2">
        <v>31</v>
      </c>
      <c r="C32" s="2">
        <v>8</v>
      </c>
      <c r="D32" s="2" t="s">
        <v>64</v>
      </c>
      <c r="E32" s="2">
        <v>61</v>
      </c>
      <c r="F32" s="2">
        <v>40.5</v>
      </c>
    </row>
    <row r="33" spans="1:6">
      <c r="A33" t="s">
        <v>36</v>
      </c>
      <c r="B33" s="2">
        <v>32</v>
      </c>
      <c r="C33" s="2">
        <v>8</v>
      </c>
      <c r="D33" s="2" t="s">
        <v>64</v>
      </c>
      <c r="E33" s="2">
        <v>57</v>
      </c>
      <c r="F33" s="2">
        <v>40</v>
      </c>
    </row>
    <row r="34" spans="1:6">
      <c r="A34" t="s">
        <v>36</v>
      </c>
      <c r="B34" s="2">
        <v>33</v>
      </c>
      <c r="C34" s="2">
        <v>8</v>
      </c>
      <c r="D34" s="2" t="s">
        <v>64</v>
      </c>
      <c r="E34" s="2">
        <v>49</v>
      </c>
      <c r="F34" s="2">
        <v>36.5</v>
      </c>
    </row>
    <row r="35" spans="1:6">
      <c r="A35" t="s">
        <v>36</v>
      </c>
      <c r="B35" s="2">
        <v>34</v>
      </c>
      <c r="C35" s="2">
        <v>8</v>
      </c>
      <c r="D35" s="2" t="s">
        <v>64</v>
      </c>
      <c r="E35" s="2">
        <v>55</v>
      </c>
      <c r="F35" s="2" t="s">
        <v>66</v>
      </c>
    </row>
    <row r="36" spans="1:6">
      <c r="A36" t="s">
        <v>36</v>
      </c>
      <c r="B36" s="2">
        <v>35</v>
      </c>
      <c r="C36" s="2">
        <v>9</v>
      </c>
      <c r="D36" s="2" t="s">
        <v>64</v>
      </c>
      <c r="E36" s="2">
        <v>59</v>
      </c>
      <c r="F36" s="2">
        <v>36</v>
      </c>
    </row>
    <row r="37" spans="1:6">
      <c r="A37" t="s">
        <v>36</v>
      </c>
      <c r="B37" s="2">
        <v>36</v>
      </c>
      <c r="C37" s="2">
        <v>9</v>
      </c>
      <c r="D37" s="2" t="s">
        <v>64</v>
      </c>
      <c r="E37" s="2">
        <v>69</v>
      </c>
      <c r="F37" s="2">
        <v>39.5</v>
      </c>
    </row>
    <row r="38" spans="1:6">
      <c r="A38" t="s">
        <v>36</v>
      </c>
      <c r="B38" s="2">
        <v>37</v>
      </c>
      <c r="C38" s="2">
        <v>9</v>
      </c>
      <c r="D38" s="2" t="s">
        <v>64</v>
      </c>
      <c r="E38" s="2">
        <v>51</v>
      </c>
      <c r="F38" s="2">
        <v>35.5</v>
      </c>
    </row>
    <row r="39" spans="1:6">
      <c r="A39" t="s">
        <v>36</v>
      </c>
      <c r="B39" s="2">
        <v>38</v>
      </c>
      <c r="C39" s="2">
        <v>10</v>
      </c>
      <c r="D39" s="2" t="s">
        <v>64</v>
      </c>
      <c r="E39" s="2">
        <v>61</v>
      </c>
      <c r="F39" s="2">
        <v>39.5</v>
      </c>
    </row>
    <row r="40" spans="1:6">
      <c r="A40" t="s">
        <v>36</v>
      </c>
      <c r="B40" s="2">
        <v>39</v>
      </c>
      <c r="C40" s="2">
        <v>10</v>
      </c>
      <c r="D40" s="2" t="s">
        <v>64</v>
      </c>
      <c r="E40" s="2">
        <v>38</v>
      </c>
      <c r="F40" s="2">
        <v>28</v>
      </c>
    </row>
    <row r="41" spans="1:6">
      <c r="A41" t="s">
        <v>36</v>
      </c>
      <c r="B41" s="2">
        <v>40</v>
      </c>
      <c r="C41" s="2">
        <v>10</v>
      </c>
      <c r="D41" s="2" t="s">
        <v>64</v>
      </c>
      <c r="E41" s="2">
        <v>68</v>
      </c>
      <c r="F41" s="2">
        <v>42</v>
      </c>
    </row>
    <row r="42" spans="1:6">
      <c r="A42" t="s">
        <v>36</v>
      </c>
      <c r="B42" s="2">
        <v>41</v>
      </c>
      <c r="C42" s="2">
        <v>10</v>
      </c>
      <c r="D42" s="2" t="s">
        <v>64</v>
      </c>
      <c r="E42" s="2">
        <v>29</v>
      </c>
      <c r="F42" s="2" t="s">
        <v>66</v>
      </c>
    </row>
    <row r="43" spans="1:6">
      <c r="A43" t="s">
        <v>36</v>
      </c>
      <c r="B43" s="2">
        <v>42</v>
      </c>
      <c r="C43" s="2">
        <v>10</v>
      </c>
      <c r="D43" s="2" t="s">
        <v>64</v>
      </c>
      <c r="E43" s="2">
        <v>52</v>
      </c>
      <c r="F43" s="2" t="s">
        <v>66</v>
      </c>
    </row>
    <row r="44" spans="1:6">
      <c r="A44" t="s">
        <v>36</v>
      </c>
      <c r="B44" s="2">
        <v>43</v>
      </c>
      <c r="C44" s="2">
        <v>10</v>
      </c>
      <c r="D44" s="2" t="s">
        <v>64</v>
      </c>
      <c r="E44" s="2">
        <v>38.5</v>
      </c>
      <c r="F44" s="2" t="s">
        <v>66</v>
      </c>
    </row>
    <row r="45" spans="1:6">
      <c r="A45" t="s">
        <v>36</v>
      </c>
      <c r="B45" s="2">
        <v>44</v>
      </c>
      <c r="C45" s="2">
        <v>11</v>
      </c>
      <c r="D45" s="2" t="s">
        <v>64</v>
      </c>
      <c r="E45" s="2">
        <v>37</v>
      </c>
      <c r="F45" s="2">
        <v>31</v>
      </c>
    </row>
    <row r="46" spans="1:6">
      <c r="A46" t="s">
        <v>36</v>
      </c>
      <c r="B46" s="2">
        <v>45</v>
      </c>
      <c r="C46" s="2">
        <v>11</v>
      </c>
      <c r="D46" s="2" t="s">
        <v>64</v>
      </c>
      <c r="E46" s="2">
        <v>53</v>
      </c>
      <c r="F46" s="2">
        <v>31.5</v>
      </c>
    </row>
    <row r="47" spans="1:6">
      <c r="A47" t="s">
        <v>36</v>
      </c>
      <c r="B47" s="2">
        <v>46</v>
      </c>
      <c r="C47" s="2">
        <v>11</v>
      </c>
      <c r="D47" s="2" t="s">
        <v>64</v>
      </c>
      <c r="E47" s="2">
        <v>61</v>
      </c>
      <c r="F47" s="2" t="s">
        <v>66</v>
      </c>
    </row>
    <row r="48" spans="1:6">
      <c r="A48" t="s">
        <v>36</v>
      </c>
      <c r="B48" s="2">
        <v>47</v>
      </c>
      <c r="C48" s="2">
        <v>11</v>
      </c>
      <c r="D48" s="2" t="s">
        <v>64</v>
      </c>
      <c r="E48" s="2">
        <v>74</v>
      </c>
      <c r="F48" s="2">
        <v>40.5</v>
      </c>
    </row>
    <row r="49" spans="1:6">
      <c r="A49" t="s">
        <v>36</v>
      </c>
      <c r="B49" s="2">
        <v>48</v>
      </c>
      <c r="C49" s="2">
        <v>12</v>
      </c>
      <c r="D49" s="2" t="s">
        <v>64</v>
      </c>
      <c r="E49" s="2">
        <v>27</v>
      </c>
      <c r="F49" s="2">
        <v>24</v>
      </c>
    </row>
    <row r="50" spans="1:6">
      <c r="A50" t="s">
        <v>36</v>
      </c>
      <c r="B50" s="2">
        <v>49</v>
      </c>
      <c r="C50" s="2">
        <v>12</v>
      </c>
      <c r="D50" s="2" t="s">
        <v>64</v>
      </c>
      <c r="E50" s="2">
        <v>40</v>
      </c>
      <c r="F50" s="2">
        <v>35</v>
      </c>
    </row>
    <row r="51" spans="1:6">
      <c r="A51" t="s">
        <v>36</v>
      </c>
      <c r="B51" s="2">
        <v>50</v>
      </c>
      <c r="C51" s="2">
        <v>12</v>
      </c>
      <c r="D51" s="2" t="s">
        <v>64</v>
      </c>
      <c r="E51" s="2">
        <v>63</v>
      </c>
      <c r="F51" s="2">
        <v>38.5</v>
      </c>
    </row>
    <row r="52" spans="1:6">
      <c r="A52" t="s">
        <v>36</v>
      </c>
      <c r="B52" s="2">
        <v>51</v>
      </c>
      <c r="C52" s="2">
        <v>12</v>
      </c>
      <c r="D52" s="2" t="s">
        <v>64</v>
      </c>
      <c r="E52" s="2">
        <v>43</v>
      </c>
      <c r="F52" s="2">
        <v>36</v>
      </c>
    </row>
    <row r="53" spans="1:6">
      <c r="A53" t="s">
        <v>36</v>
      </c>
      <c r="B53" s="2">
        <v>52</v>
      </c>
      <c r="C53" s="2">
        <v>13</v>
      </c>
      <c r="D53" s="2" t="s">
        <v>67</v>
      </c>
      <c r="E53" s="2">
        <v>43</v>
      </c>
      <c r="F53" s="2">
        <v>34</v>
      </c>
    </row>
    <row r="54" spans="1:6">
      <c r="A54" t="s">
        <v>36</v>
      </c>
      <c r="B54" s="2">
        <v>53</v>
      </c>
      <c r="C54" s="2">
        <v>13</v>
      </c>
      <c r="D54" s="2" t="s">
        <v>64</v>
      </c>
      <c r="E54" s="2">
        <v>38</v>
      </c>
      <c r="F54" s="2">
        <v>34.5</v>
      </c>
    </row>
    <row r="55" spans="1:6">
      <c r="A55" t="s">
        <v>36</v>
      </c>
      <c r="B55" s="2">
        <v>54</v>
      </c>
      <c r="C55" s="2">
        <v>13</v>
      </c>
      <c r="D55" s="2" t="s">
        <v>64</v>
      </c>
      <c r="E55" s="2">
        <v>51</v>
      </c>
      <c r="F55" s="2">
        <v>38</v>
      </c>
    </row>
    <row r="56" spans="1:6">
      <c r="A56" t="s">
        <v>36</v>
      </c>
      <c r="B56" s="2">
        <v>55</v>
      </c>
      <c r="C56" s="2">
        <v>13</v>
      </c>
      <c r="D56" s="2" t="s">
        <v>64</v>
      </c>
      <c r="E56" s="2">
        <v>46</v>
      </c>
      <c r="F56" s="2">
        <v>33</v>
      </c>
    </row>
    <row r="57" spans="1:6">
      <c r="A57" t="s">
        <v>36</v>
      </c>
      <c r="B57" s="2">
        <v>56</v>
      </c>
      <c r="C57" s="2">
        <v>13</v>
      </c>
      <c r="D57" s="2" t="s">
        <v>64</v>
      </c>
      <c r="E57" s="2">
        <v>45</v>
      </c>
      <c r="F57" s="2" t="s">
        <v>66</v>
      </c>
    </row>
    <row r="58" spans="1:6">
      <c r="A58" t="s">
        <v>36</v>
      </c>
      <c r="B58" s="2">
        <v>57</v>
      </c>
      <c r="C58" s="2">
        <v>14</v>
      </c>
      <c r="D58" s="2" t="s">
        <v>64</v>
      </c>
      <c r="E58" s="2">
        <v>48</v>
      </c>
      <c r="F58" s="2">
        <v>34</v>
      </c>
    </row>
    <row r="59" spans="1:6">
      <c r="A59" t="s">
        <v>36</v>
      </c>
      <c r="B59" s="2">
        <v>58</v>
      </c>
      <c r="C59" s="2">
        <v>14</v>
      </c>
      <c r="D59" s="2" t="s">
        <v>64</v>
      </c>
      <c r="E59" s="2">
        <v>40</v>
      </c>
      <c r="F59" s="2">
        <v>33.5</v>
      </c>
    </row>
    <row r="60" spans="1:6">
      <c r="A60" t="s">
        <v>36</v>
      </c>
      <c r="B60" s="2">
        <v>59</v>
      </c>
      <c r="C60" s="2">
        <v>14</v>
      </c>
      <c r="D60" s="2" t="s">
        <v>64</v>
      </c>
      <c r="E60" s="2">
        <v>47</v>
      </c>
      <c r="F60" s="2">
        <v>34.5</v>
      </c>
    </row>
    <row r="61" spans="1:6">
      <c r="A61" t="s">
        <v>36</v>
      </c>
      <c r="B61" s="2">
        <v>60</v>
      </c>
      <c r="C61" s="2">
        <v>14</v>
      </c>
      <c r="D61" s="2" t="s">
        <v>64</v>
      </c>
      <c r="E61" s="2">
        <v>42</v>
      </c>
      <c r="F61" s="2" t="s">
        <v>66</v>
      </c>
    </row>
    <row r="62" spans="1:6">
      <c r="A62" t="s">
        <v>36</v>
      </c>
      <c r="B62" s="2">
        <v>62</v>
      </c>
      <c r="C62" s="2">
        <v>15</v>
      </c>
      <c r="D62" s="2" t="s">
        <v>64</v>
      </c>
      <c r="E62" s="2">
        <v>76</v>
      </c>
      <c r="F62" s="2">
        <v>39</v>
      </c>
    </row>
    <row r="63" spans="1:6">
      <c r="A63" t="s">
        <v>36</v>
      </c>
      <c r="B63" s="2">
        <v>63</v>
      </c>
      <c r="C63" s="2">
        <v>15</v>
      </c>
      <c r="D63" s="2" t="s">
        <v>64</v>
      </c>
      <c r="E63" s="2">
        <v>63</v>
      </c>
      <c r="F63" s="2">
        <v>40</v>
      </c>
    </row>
    <row r="64" spans="1:6">
      <c r="A64" t="s">
        <v>36</v>
      </c>
      <c r="B64" s="2">
        <v>64</v>
      </c>
      <c r="C64" s="2">
        <v>15</v>
      </c>
      <c r="D64" s="2" t="s">
        <v>64</v>
      </c>
      <c r="E64" s="2">
        <v>53</v>
      </c>
      <c r="F64" s="2">
        <v>37.5</v>
      </c>
    </row>
    <row r="65" spans="1:6">
      <c r="A65" t="s">
        <v>36</v>
      </c>
      <c r="B65" s="2">
        <v>65</v>
      </c>
      <c r="C65" s="2">
        <v>16</v>
      </c>
      <c r="D65" s="2" t="s">
        <v>64</v>
      </c>
      <c r="E65" s="2">
        <v>54</v>
      </c>
      <c r="F65" s="2">
        <v>35</v>
      </c>
    </row>
    <row r="66" spans="1:6">
      <c r="A66" t="s">
        <v>36</v>
      </c>
      <c r="B66" s="2">
        <v>66</v>
      </c>
      <c r="C66" s="2">
        <v>16</v>
      </c>
      <c r="D66" s="2" t="s">
        <v>64</v>
      </c>
      <c r="E66" s="2">
        <v>54</v>
      </c>
      <c r="F66" s="2">
        <v>37.5</v>
      </c>
    </row>
    <row r="67" spans="1:6">
      <c r="A67" t="s">
        <v>36</v>
      </c>
      <c r="B67" s="2">
        <v>68</v>
      </c>
      <c r="C67" s="2">
        <v>16</v>
      </c>
      <c r="D67" s="2" t="s">
        <v>64</v>
      </c>
      <c r="E67" s="2">
        <v>46</v>
      </c>
      <c r="F67" s="2">
        <v>33</v>
      </c>
    </row>
    <row r="68" spans="1:6">
      <c r="A68" t="s">
        <v>36</v>
      </c>
      <c r="B68" s="2">
        <v>69</v>
      </c>
      <c r="C68" s="2">
        <v>16</v>
      </c>
      <c r="D68" s="2" t="s">
        <v>64</v>
      </c>
      <c r="E68" s="2">
        <v>45</v>
      </c>
      <c r="F68" s="2" t="s">
        <v>66</v>
      </c>
    </row>
    <row r="69" spans="1:6">
      <c r="A69" t="s">
        <v>36</v>
      </c>
      <c r="B69" s="2">
        <v>70</v>
      </c>
      <c r="C69" s="2">
        <v>16</v>
      </c>
      <c r="D69" s="2" t="s">
        <v>64</v>
      </c>
      <c r="E69" s="2">
        <v>54</v>
      </c>
      <c r="F69" s="2" t="s">
        <v>66</v>
      </c>
    </row>
    <row r="70" spans="1:6">
      <c r="A70" t="s">
        <v>36</v>
      </c>
      <c r="B70" s="2">
        <v>71</v>
      </c>
      <c r="C70" s="2">
        <v>17</v>
      </c>
      <c r="D70" s="2" t="s">
        <v>68</v>
      </c>
      <c r="E70" s="2">
        <v>31</v>
      </c>
      <c r="F70" s="2">
        <v>18</v>
      </c>
    </row>
    <row r="71" spans="1:6">
      <c r="A71" t="s">
        <v>36</v>
      </c>
      <c r="B71" s="2">
        <v>72</v>
      </c>
      <c r="C71" s="2">
        <v>17</v>
      </c>
      <c r="D71" s="2" t="s">
        <v>68</v>
      </c>
      <c r="E71" s="2">
        <v>16</v>
      </c>
      <c r="F71" s="2" t="s">
        <v>66</v>
      </c>
    </row>
    <row r="72" spans="1:6">
      <c r="A72" t="s">
        <v>36</v>
      </c>
      <c r="B72" s="2">
        <v>73</v>
      </c>
      <c r="C72" s="2">
        <v>17</v>
      </c>
      <c r="D72" s="2" t="s">
        <v>68</v>
      </c>
      <c r="E72" s="2">
        <v>13</v>
      </c>
      <c r="F72" s="2" t="s">
        <v>66</v>
      </c>
    </row>
    <row r="73" spans="1:6">
      <c r="A73" t="s">
        <v>36</v>
      </c>
      <c r="B73" s="2">
        <v>74</v>
      </c>
      <c r="C73" s="2">
        <v>17</v>
      </c>
      <c r="D73" s="2" t="s">
        <v>68</v>
      </c>
      <c r="E73" s="2">
        <v>17</v>
      </c>
      <c r="F73" s="2" t="s">
        <v>66</v>
      </c>
    </row>
    <row r="74" spans="1:6">
      <c r="A74" t="s">
        <v>36</v>
      </c>
      <c r="B74" s="2">
        <v>75</v>
      </c>
      <c r="C74" s="2">
        <v>17</v>
      </c>
      <c r="D74" s="2" t="s">
        <v>68</v>
      </c>
      <c r="E74" s="2">
        <v>21.5</v>
      </c>
      <c r="F74" s="2" t="s">
        <v>66</v>
      </c>
    </row>
    <row r="75" spans="1:6">
      <c r="A75" t="s">
        <v>36</v>
      </c>
      <c r="B75" s="2">
        <v>76</v>
      </c>
      <c r="C75" s="2">
        <v>17</v>
      </c>
      <c r="D75" s="2" t="s">
        <v>67</v>
      </c>
      <c r="E75" s="2">
        <v>56</v>
      </c>
      <c r="F75" s="2">
        <v>28</v>
      </c>
    </row>
    <row r="76" spans="1:6">
      <c r="A76" t="s">
        <v>36</v>
      </c>
      <c r="B76" s="2">
        <v>78</v>
      </c>
      <c r="C76" s="2">
        <v>17</v>
      </c>
      <c r="D76" s="2" t="s">
        <v>64</v>
      </c>
      <c r="E76" s="2">
        <v>66</v>
      </c>
      <c r="F76" s="2">
        <v>38</v>
      </c>
    </row>
    <row r="77" spans="1:6">
      <c r="A77" t="s">
        <v>36</v>
      </c>
      <c r="B77" s="2">
        <v>79</v>
      </c>
      <c r="C77" s="2">
        <v>17</v>
      </c>
      <c r="D77" s="2" t="s">
        <v>64</v>
      </c>
      <c r="E77" s="2">
        <v>60</v>
      </c>
      <c r="F77" s="2">
        <v>37.5</v>
      </c>
    </row>
    <row r="78" spans="1:6">
      <c r="A78" t="s">
        <v>36</v>
      </c>
      <c r="B78" s="2">
        <v>80</v>
      </c>
      <c r="C78" s="2">
        <v>18</v>
      </c>
      <c r="D78" s="2" t="s">
        <v>64</v>
      </c>
      <c r="E78" s="2">
        <v>63</v>
      </c>
      <c r="F78" s="2">
        <v>39</v>
      </c>
    </row>
    <row r="79" spans="1:6">
      <c r="A79" t="s">
        <v>36</v>
      </c>
      <c r="B79" s="2">
        <v>81</v>
      </c>
      <c r="C79" s="2">
        <v>18</v>
      </c>
      <c r="D79" s="2" t="s">
        <v>64</v>
      </c>
      <c r="E79" s="2">
        <v>44</v>
      </c>
      <c r="F79" s="2">
        <v>40</v>
      </c>
    </row>
    <row r="80" spans="1:6">
      <c r="A80" t="s">
        <v>36</v>
      </c>
      <c r="B80" s="2">
        <v>82</v>
      </c>
      <c r="C80" s="2">
        <v>18</v>
      </c>
      <c r="D80" s="2" t="s">
        <v>64</v>
      </c>
      <c r="E80" s="2">
        <v>56</v>
      </c>
      <c r="F80" s="2" t="s">
        <v>66</v>
      </c>
    </row>
    <row r="81" spans="1:6">
      <c r="A81" t="s">
        <v>36</v>
      </c>
      <c r="B81" s="2">
        <v>83</v>
      </c>
      <c r="C81" s="2">
        <v>18</v>
      </c>
      <c r="D81" s="2" t="s">
        <v>64</v>
      </c>
      <c r="E81" s="2">
        <v>46</v>
      </c>
      <c r="F81" s="2">
        <v>34</v>
      </c>
    </row>
    <row r="82" spans="1:6">
      <c r="A82" t="s">
        <v>37</v>
      </c>
      <c r="B82" s="2">
        <v>1</v>
      </c>
      <c r="C82" s="2">
        <v>1</v>
      </c>
      <c r="D82" s="2" t="s">
        <v>69</v>
      </c>
      <c r="E82" s="2">
        <v>68.5</v>
      </c>
      <c r="F82" s="2">
        <v>22</v>
      </c>
    </row>
    <row r="83" spans="1:6">
      <c r="A83" t="s">
        <v>37</v>
      </c>
      <c r="B83" s="2">
        <v>2</v>
      </c>
      <c r="C83" s="2">
        <v>1</v>
      </c>
      <c r="D83" s="2" t="s">
        <v>69</v>
      </c>
      <c r="E83" s="2">
        <v>100</v>
      </c>
      <c r="F83" s="2">
        <v>27</v>
      </c>
    </row>
    <row r="84" spans="1:6">
      <c r="A84" t="s">
        <v>37</v>
      </c>
      <c r="B84" s="2">
        <v>3</v>
      </c>
      <c r="C84" s="2">
        <v>1</v>
      </c>
      <c r="D84" s="2" t="s">
        <v>69</v>
      </c>
      <c r="E84" s="2">
        <v>97</v>
      </c>
      <c r="F84" s="2">
        <v>27</v>
      </c>
    </row>
    <row r="85" spans="1:6">
      <c r="A85" t="s">
        <v>37</v>
      </c>
      <c r="B85" s="2">
        <v>4</v>
      </c>
      <c r="C85" s="2">
        <v>1</v>
      </c>
      <c r="D85" s="2" t="s">
        <v>69</v>
      </c>
      <c r="E85" s="2">
        <v>79</v>
      </c>
      <c r="F85" s="2">
        <v>25</v>
      </c>
    </row>
    <row r="86" spans="1:6">
      <c r="A86" t="s">
        <v>37</v>
      </c>
      <c r="B86" s="2">
        <v>5</v>
      </c>
      <c r="C86" s="2">
        <v>1</v>
      </c>
      <c r="D86" s="2" t="s">
        <v>69</v>
      </c>
      <c r="E86" s="2">
        <v>91</v>
      </c>
      <c r="F86" s="2">
        <v>26.5</v>
      </c>
    </row>
    <row r="87" spans="1:6">
      <c r="A87" t="s">
        <v>37</v>
      </c>
      <c r="B87" s="2">
        <v>6</v>
      </c>
      <c r="C87" s="2">
        <v>2</v>
      </c>
      <c r="D87" s="2" t="s">
        <v>69</v>
      </c>
      <c r="E87" s="2">
        <v>103</v>
      </c>
      <c r="F87" s="2">
        <v>27</v>
      </c>
    </row>
    <row r="88" spans="1:6">
      <c r="A88" t="s">
        <v>37</v>
      </c>
      <c r="B88" s="2">
        <v>7</v>
      </c>
      <c r="C88" s="2">
        <v>2</v>
      </c>
      <c r="D88" s="2" t="s">
        <v>69</v>
      </c>
      <c r="E88" s="2">
        <v>71.5</v>
      </c>
      <c r="F88" s="2">
        <v>24.5</v>
      </c>
    </row>
    <row r="89" spans="1:6">
      <c r="A89" t="s">
        <v>37</v>
      </c>
      <c r="B89" s="2">
        <v>8</v>
      </c>
      <c r="C89" s="2">
        <v>2</v>
      </c>
      <c r="D89" s="2" t="s">
        <v>69</v>
      </c>
      <c r="E89" s="2">
        <v>101</v>
      </c>
      <c r="F89" s="2">
        <v>28.5</v>
      </c>
    </row>
    <row r="90" spans="1:6">
      <c r="A90" t="s">
        <v>37</v>
      </c>
      <c r="B90" s="2">
        <v>9</v>
      </c>
      <c r="C90" s="2">
        <v>2</v>
      </c>
      <c r="D90" s="2" t="s">
        <v>69</v>
      </c>
      <c r="E90" s="2">
        <v>60</v>
      </c>
      <c r="F90" s="2">
        <v>22.5</v>
      </c>
    </row>
    <row r="91" spans="1:6">
      <c r="A91" t="s">
        <v>37</v>
      </c>
      <c r="B91" s="2">
        <v>10</v>
      </c>
      <c r="C91" s="2">
        <v>3</v>
      </c>
      <c r="D91" s="2" t="s">
        <v>69</v>
      </c>
      <c r="E91" s="2">
        <v>24</v>
      </c>
      <c r="F91" s="2">
        <v>17</v>
      </c>
    </row>
    <row r="92" spans="1:6">
      <c r="A92" t="s">
        <v>37</v>
      </c>
      <c r="B92" s="2">
        <v>11</v>
      </c>
      <c r="C92" s="2">
        <v>3</v>
      </c>
      <c r="D92" s="2" t="s">
        <v>69</v>
      </c>
      <c r="E92" s="2">
        <v>83</v>
      </c>
      <c r="F92" s="2">
        <v>25.5</v>
      </c>
    </row>
    <row r="93" spans="1:6">
      <c r="A93" t="s">
        <v>37</v>
      </c>
      <c r="B93" s="2">
        <v>13</v>
      </c>
      <c r="C93" s="2">
        <v>3</v>
      </c>
      <c r="D93" s="2" t="s">
        <v>69</v>
      </c>
      <c r="E93" s="2">
        <v>19</v>
      </c>
      <c r="F93" s="2">
        <v>9</v>
      </c>
    </row>
    <row r="94" spans="1:6">
      <c r="A94" t="s">
        <v>37</v>
      </c>
      <c r="B94" s="2">
        <v>14</v>
      </c>
      <c r="C94" s="2">
        <v>3</v>
      </c>
      <c r="D94" s="2" t="s">
        <v>69</v>
      </c>
      <c r="E94" s="2">
        <v>72</v>
      </c>
      <c r="F94" s="2">
        <v>20</v>
      </c>
    </row>
    <row r="95" spans="1:6">
      <c r="A95" t="s">
        <v>37</v>
      </c>
      <c r="B95" s="2">
        <v>15</v>
      </c>
      <c r="C95" s="2">
        <v>3</v>
      </c>
      <c r="D95" s="2" t="s">
        <v>69</v>
      </c>
      <c r="E95" s="2">
        <v>60</v>
      </c>
      <c r="F95" s="2">
        <v>22.5</v>
      </c>
    </row>
    <row r="96" spans="1:6">
      <c r="A96" t="s">
        <v>37</v>
      </c>
      <c r="B96" s="2">
        <v>16</v>
      </c>
      <c r="C96" s="2">
        <v>3</v>
      </c>
      <c r="D96" s="2" t="s">
        <v>69</v>
      </c>
      <c r="E96" s="2">
        <v>85</v>
      </c>
      <c r="F96" s="2">
        <v>21.5</v>
      </c>
    </row>
    <row r="97" spans="1:6">
      <c r="A97" t="s">
        <v>37</v>
      </c>
      <c r="B97" s="2">
        <v>17</v>
      </c>
      <c r="C97" s="2">
        <v>3</v>
      </c>
      <c r="D97" s="2" t="s">
        <v>69</v>
      </c>
      <c r="E97" s="2">
        <v>89</v>
      </c>
      <c r="F97" s="2">
        <v>22</v>
      </c>
    </row>
    <row r="98" spans="1:6">
      <c r="A98" t="s">
        <v>37</v>
      </c>
      <c r="B98" s="2">
        <v>18</v>
      </c>
      <c r="C98" s="2">
        <v>3</v>
      </c>
      <c r="D98" s="2" t="s">
        <v>69</v>
      </c>
      <c r="E98" s="2">
        <v>40</v>
      </c>
      <c r="F98" s="2">
        <v>27</v>
      </c>
    </row>
    <row r="99" spans="1:6">
      <c r="A99" t="s">
        <v>37</v>
      </c>
      <c r="B99" s="2">
        <v>19</v>
      </c>
      <c r="C99" s="2">
        <v>3</v>
      </c>
      <c r="D99" s="2" t="s">
        <v>69</v>
      </c>
      <c r="E99" s="2">
        <v>17</v>
      </c>
      <c r="F99" s="2">
        <v>8</v>
      </c>
    </row>
    <row r="100" spans="1:6">
      <c r="A100" t="s">
        <v>37</v>
      </c>
      <c r="B100" s="2">
        <v>20</v>
      </c>
      <c r="C100" s="2">
        <v>3</v>
      </c>
      <c r="D100" s="2" t="s">
        <v>69</v>
      </c>
      <c r="E100" s="2">
        <v>81</v>
      </c>
      <c r="F100" s="2">
        <v>22</v>
      </c>
    </row>
    <row r="101" spans="1:6">
      <c r="A101" t="s">
        <v>37</v>
      </c>
      <c r="B101" s="2">
        <v>21</v>
      </c>
      <c r="C101" s="2">
        <v>4</v>
      </c>
      <c r="D101" s="2" t="s">
        <v>69</v>
      </c>
      <c r="E101" s="2">
        <v>63</v>
      </c>
      <c r="F101" s="2">
        <v>26</v>
      </c>
    </row>
    <row r="102" spans="1:6">
      <c r="A102" t="s">
        <v>37</v>
      </c>
      <c r="B102" s="2">
        <v>22</v>
      </c>
      <c r="C102" s="2">
        <v>4</v>
      </c>
      <c r="D102" s="2" t="s">
        <v>69</v>
      </c>
      <c r="E102" s="2">
        <v>78</v>
      </c>
      <c r="F102" s="2">
        <v>25</v>
      </c>
    </row>
    <row r="103" spans="1:6">
      <c r="A103" t="s">
        <v>37</v>
      </c>
      <c r="B103" s="2">
        <v>23</v>
      </c>
      <c r="C103" s="2">
        <v>4</v>
      </c>
      <c r="D103" s="2" t="s">
        <v>69</v>
      </c>
      <c r="E103" s="2">
        <v>74</v>
      </c>
      <c r="F103" s="2">
        <v>26</v>
      </c>
    </row>
    <row r="104" spans="1:6">
      <c r="A104" t="s">
        <v>37</v>
      </c>
      <c r="B104" s="2">
        <v>24</v>
      </c>
      <c r="C104" s="2">
        <v>4</v>
      </c>
      <c r="D104" s="2" t="s">
        <v>69</v>
      </c>
      <c r="E104" s="2">
        <v>98</v>
      </c>
      <c r="F104" s="2">
        <v>25.5</v>
      </c>
    </row>
    <row r="105" spans="1:6">
      <c r="A105" t="s">
        <v>37</v>
      </c>
      <c r="B105" s="2">
        <v>25</v>
      </c>
      <c r="C105" s="2">
        <v>4</v>
      </c>
      <c r="D105" s="2" t="s">
        <v>69</v>
      </c>
      <c r="E105" s="2">
        <v>56.5</v>
      </c>
      <c r="F105" s="2">
        <v>22.5</v>
      </c>
    </row>
    <row r="106" spans="1:6">
      <c r="A106" t="s">
        <v>37</v>
      </c>
      <c r="B106" s="2">
        <v>26</v>
      </c>
      <c r="C106" s="2">
        <v>4</v>
      </c>
      <c r="D106" s="2" t="s">
        <v>69</v>
      </c>
      <c r="E106" s="2">
        <v>54.5</v>
      </c>
      <c r="F106" s="2">
        <v>25</v>
      </c>
    </row>
    <row r="107" spans="1:6">
      <c r="A107" t="s">
        <v>37</v>
      </c>
      <c r="B107" s="2">
        <v>27</v>
      </c>
      <c r="C107" s="2">
        <v>4</v>
      </c>
      <c r="D107" s="2" t="s">
        <v>69</v>
      </c>
      <c r="E107" s="2">
        <v>83</v>
      </c>
      <c r="F107" s="2">
        <v>27</v>
      </c>
    </row>
    <row r="108" spans="1:6">
      <c r="A108" t="s">
        <v>37</v>
      </c>
      <c r="B108" s="2">
        <v>28</v>
      </c>
      <c r="C108" s="2">
        <v>4</v>
      </c>
      <c r="D108" s="2" t="s">
        <v>69</v>
      </c>
      <c r="E108" s="2">
        <v>71</v>
      </c>
      <c r="F108" s="2">
        <v>25</v>
      </c>
    </row>
    <row r="109" spans="1:6">
      <c r="A109" t="s">
        <v>37</v>
      </c>
      <c r="B109" s="2">
        <v>29</v>
      </c>
      <c r="C109" s="2">
        <v>4</v>
      </c>
      <c r="D109" s="2" t="s">
        <v>69</v>
      </c>
      <c r="E109" s="2">
        <v>73</v>
      </c>
      <c r="F109" s="2">
        <v>26</v>
      </c>
    </row>
    <row r="110" spans="1:6">
      <c r="A110" t="s">
        <v>37</v>
      </c>
      <c r="B110" s="2">
        <v>30</v>
      </c>
      <c r="C110" s="2">
        <v>5</v>
      </c>
      <c r="D110" s="2" t="s">
        <v>69</v>
      </c>
      <c r="E110" s="2">
        <v>82</v>
      </c>
      <c r="F110" s="2">
        <v>24.5</v>
      </c>
    </row>
    <row r="111" spans="1:6">
      <c r="A111" t="s">
        <v>37</v>
      </c>
      <c r="B111" s="2">
        <v>31</v>
      </c>
      <c r="C111" s="2">
        <v>5</v>
      </c>
      <c r="D111" s="2" t="s">
        <v>67</v>
      </c>
      <c r="E111" s="2">
        <v>63</v>
      </c>
      <c r="F111" s="2">
        <v>30</v>
      </c>
    </row>
    <row r="112" spans="1:6">
      <c r="A112" t="s">
        <v>37</v>
      </c>
      <c r="B112" s="2">
        <v>32</v>
      </c>
      <c r="C112" s="2">
        <v>5</v>
      </c>
      <c r="D112" s="2" t="s">
        <v>67</v>
      </c>
      <c r="E112" s="2">
        <v>60.4</v>
      </c>
      <c r="F112" s="2">
        <v>28</v>
      </c>
    </row>
    <row r="113" spans="1:6">
      <c r="A113" t="s">
        <v>37</v>
      </c>
      <c r="B113" s="2">
        <v>33</v>
      </c>
      <c r="C113" s="2">
        <v>5</v>
      </c>
      <c r="D113" s="2" t="s">
        <v>67</v>
      </c>
      <c r="E113" s="2">
        <v>62</v>
      </c>
      <c r="F113" s="2">
        <v>29</v>
      </c>
    </row>
    <row r="114" spans="1:6">
      <c r="A114" t="s">
        <v>37</v>
      </c>
      <c r="B114" s="2">
        <v>34</v>
      </c>
      <c r="C114" s="2">
        <v>5</v>
      </c>
      <c r="D114" s="2" t="s">
        <v>67</v>
      </c>
      <c r="E114" s="2">
        <v>56</v>
      </c>
      <c r="F114" s="2">
        <v>27</v>
      </c>
    </row>
    <row r="115" spans="1:6">
      <c r="A115" t="s">
        <v>37</v>
      </c>
      <c r="B115" s="2">
        <v>35</v>
      </c>
      <c r="C115" s="2">
        <v>5</v>
      </c>
      <c r="D115" s="2" t="s">
        <v>69</v>
      </c>
      <c r="E115" s="2">
        <v>85</v>
      </c>
      <c r="F115" s="2">
        <v>25.5</v>
      </c>
    </row>
    <row r="116" spans="1:6">
      <c r="A116" t="s">
        <v>37</v>
      </c>
      <c r="B116" s="2">
        <v>36</v>
      </c>
      <c r="C116" s="2">
        <v>5</v>
      </c>
      <c r="D116" s="2" t="s">
        <v>69</v>
      </c>
      <c r="E116" s="2">
        <v>85</v>
      </c>
      <c r="F116" s="2">
        <v>24</v>
      </c>
    </row>
    <row r="117" spans="1:6">
      <c r="A117" t="s">
        <v>37</v>
      </c>
      <c r="B117" s="2">
        <v>38</v>
      </c>
      <c r="C117" s="2">
        <v>6</v>
      </c>
      <c r="D117" s="2" t="s">
        <v>67</v>
      </c>
      <c r="E117" s="2">
        <v>68</v>
      </c>
      <c r="F117" s="2">
        <v>29.5</v>
      </c>
    </row>
    <row r="118" spans="1:6">
      <c r="A118" t="s">
        <v>37</v>
      </c>
      <c r="B118" s="2">
        <v>39</v>
      </c>
      <c r="C118" s="2">
        <v>6</v>
      </c>
      <c r="D118" s="2" t="s">
        <v>69</v>
      </c>
      <c r="E118" s="2">
        <v>51.5</v>
      </c>
      <c r="F118" s="2">
        <v>24.5</v>
      </c>
    </row>
    <row r="119" spans="1:6">
      <c r="A119" t="s">
        <v>37</v>
      </c>
      <c r="B119" s="2">
        <v>40</v>
      </c>
      <c r="C119" s="2">
        <v>6</v>
      </c>
      <c r="D119" s="2" t="s">
        <v>69</v>
      </c>
      <c r="E119" s="2">
        <v>79</v>
      </c>
      <c r="F119" s="2">
        <v>27</v>
      </c>
    </row>
    <row r="120" spans="1:6">
      <c r="A120" t="s">
        <v>37</v>
      </c>
      <c r="B120" s="2">
        <v>41</v>
      </c>
      <c r="C120" s="2">
        <v>6</v>
      </c>
      <c r="D120" s="2" t="s">
        <v>69</v>
      </c>
      <c r="E120" s="2">
        <v>81</v>
      </c>
      <c r="F120" s="2">
        <v>27.5</v>
      </c>
    </row>
    <row r="121" spans="1:6">
      <c r="A121" t="s">
        <v>37</v>
      </c>
      <c r="B121" s="2">
        <v>44</v>
      </c>
      <c r="C121" s="2">
        <v>7</v>
      </c>
      <c r="D121" s="2" t="s">
        <v>69</v>
      </c>
      <c r="E121" s="2">
        <v>49</v>
      </c>
      <c r="F121" s="2">
        <v>22.5</v>
      </c>
    </row>
    <row r="122" spans="1:6">
      <c r="A122" t="s">
        <v>37</v>
      </c>
      <c r="B122" s="2">
        <v>45</v>
      </c>
      <c r="C122" s="2">
        <v>7</v>
      </c>
      <c r="D122" s="2" t="s">
        <v>69</v>
      </c>
      <c r="E122" s="2">
        <v>89</v>
      </c>
      <c r="F122" s="2">
        <v>26.5</v>
      </c>
    </row>
    <row r="123" spans="1:6">
      <c r="A123" t="s">
        <v>37</v>
      </c>
      <c r="B123" s="2">
        <v>46</v>
      </c>
      <c r="C123" s="2">
        <v>7</v>
      </c>
      <c r="D123" s="2" t="s">
        <v>67</v>
      </c>
      <c r="E123" s="2">
        <v>48.5</v>
      </c>
      <c r="F123" s="2">
        <v>26.5</v>
      </c>
    </row>
    <row r="124" spans="1:6">
      <c r="A124" t="s">
        <v>37</v>
      </c>
      <c r="B124" s="2">
        <v>47</v>
      </c>
      <c r="C124" s="2">
        <v>7</v>
      </c>
      <c r="D124" s="2" t="s">
        <v>67</v>
      </c>
      <c r="E124" s="2">
        <v>42</v>
      </c>
      <c r="F124" s="2">
        <v>25.5</v>
      </c>
    </row>
    <row r="125" spans="1:6">
      <c r="A125" t="s">
        <v>37</v>
      </c>
      <c r="B125" s="2">
        <v>48</v>
      </c>
      <c r="C125" s="2">
        <v>7</v>
      </c>
      <c r="D125" s="2" t="s">
        <v>67</v>
      </c>
      <c r="E125" s="2">
        <v>52</v>
      </c>
      <c r="F125" s="2">
        <v>27.5</v>
      </c>
    </row>
    <row r="126" spans="1:6">
      <c r="A126" t="s">
        <v>37</v>
      </c>
      <c r="B126" s="2">
        <v>49</v>
      </c>
      <c r="C126" s="2">
        <v>7</v>
      </c>
      <c r="D126" s="2" t="s">
        <v>67</v>
      </c>
      <c r="E126" s="2">
        <v>59</v>
      </c>
      <c r="F126" s="2">
        <v>24.5</v>
      </c>
    </row>
    <row r="127" spans="1:6">
      <c r="A127" t="s">
        <v>37</v>
      </c>
      <c r="B127" s="2">
        <v>50</v>
      </c>
      <c r="C127" s="2">
        <v>7</v>
      </c>
      <c r="D127" s="2" t="s">
        <v>69</v>
      </c>
      <c r="E127" s="2">
        <v>72</v>
      </c>
      <c r="F127" s="2">
        <v>27.5</v>
      </c>
    </row>
    <row r="128" spans="1:6">
      <c r="A128" t="s">
        <v>37</v>
      </c>
      <c r="B128" s="2">
        <v>51</v>
      </c>
      <c r="C128" s="2">
        <v>8</v>
      </c>
      <c r="D128" s="2" t="s">
        <v>69</v>
      </c>
      <c r="E128" s="2">
        <v>77</v>
      </c>
      <c r="F128" s="2">
        <v>24.5</v>
      </c>
    </row>
    <row r="129" spans="1:6">
      <c r="A129" t="s">
        <v>37</v>
      </c>
      <c r="B129" s="2">
        <v>52</v>
      </c>
      <c r="C129" s="2">
        <v>8</v>
      </c>
      <c r="D129" s="2" t="s">
        <v>69</v>
      </c>
      <c r="E129" s="2">
        <v>60</v>
      </c>
      <c r="F129" s="2">
        <v>24</v>
      </c>
    </row>
    <row r="130" spans="1:6">
      <c r="A130" t="s">
        <v>37</v>
      </c>
      <c r="B130" s="2">
        <v>53</v>
      </c>
      <c r="C130" s="2">
        <v>8</v>
      </c>
      <c r="D130" s="2" t="s">
        <v>69</v>
      </c>
      <c r="E130" s="2">
        <v>64</v>
      </c>
      <c r="F130" s="2">
        <v>25</v>
      </c>
    </row>
    <row r="131" spans="1:6">
      <c r="A131" t="s">
        <v>37</v>
      </c>
      <c r="B131" s="2">
        <v>54</v>
      </c>
      <c r="C131" s="2">
        <v>8</v>
      </c>
      <c r="D131" s="2" t="s">
        <v>69</v>
      </c>
      <c r="E131" s="2">
        <v>70</v>
      </c>
      <c r="F131" s="2" t="s">
        <v>66</v>
      </c>
    </row>
    <row r="132" spans="1:6">
      <c r="A132" t="s">
        <v>37</v>
      </c>
      <c r="B132" s="2">
        <v>55</v>
      </c>
      <c r="C132" s="2">
        <v>8</v>
      </c>
      <c r="D132" s="2" t="s">
        <v>69</v>
      </c>
      <c r="E132" s="2">
        <v>32</v>
      </c>
      <c r="F132" s="2">
        <v>19</v>
      </c>
    </row>
    <row r="133" spans="1:6">
      <c r="A133" t="s">
        <v>37</v>
      </c>
      <c r="B133" s="2">
        <v>56</v>
      </c>
      <c r="C133" s="2">
        <v>8</v>
      </c>
      <c r="D133" s="2" t="s">
        <v>69</v>
      </c>
      <c r="E133" s="2">
        <v>84</v>
      </c>
      <c r="F133" s="2" t="s">
        <v>66</v>
      </c>
    </row>
    <row r="134" spans="1:6">
      <c r="A134" t="s">
        <v>37</v>
      </c>
      <c r="B134" s="2">
        <v>57</v>
      </c>
      <c r="C134" s="2">
        <v>8</v>
      </c>
      <c r="D134" s="2" t="s">
        <v>69</v>
      </c>
      <c r="E134" s="2">
        <v>74</v>
      </c>
      <c r="F134" s="2" t="s">
        <v>66</v>
      </c>
    </row>
    <row r="135" spans="1:6">
      <c r="A135" t="s">
        <v>37</v>
      </c>
      <c r="B135" s="2">
        <v>58</v>
      </c>
      <c r="C135" s="2">
        <v>8</v>
      </c>
      <c r="D135" s="2" t="s">
        <v>69</v>
      </c>
      <c r="E135" s="2">
        <v>62</v>
      </c>
      <c r="F135" s="2" t="s">
        <v>66</v>
      </c>
    </row>
    <row r="136" spans="1:6">
      <c r="A136" t="s">
        <v>37</v>
      </c>
      <c r="B136" s="2">
        <v>59</v>
      </c>
      <c r="C136" s="2">
        <v>9</v>
      </c>
      <c r="D136" s="2" t="s">
        <v>69</v>
      </c>
      <c r="E136" s="2">
        <v>76</v>
      </c>
      <c r="F136" s="2">
        <v>24.5</v>
      </c>
    </row>
    <row r="137" spans="1:6">
      <c r="A137" t="s">
        <v>37</v>
      </c>
      <c r="B137" s="2">
        <v>60</v>
      </c>
      <c r="C137" s="2">
        <v>9</v>
      </c>
      <c r="D137" s="2" t="s">
        <v>67</v>
      </c>
      <c r="E137" s="2">
        <v>53</v>
      </c>
      <c r="F137" s="2">
        <v>23</v>
      </c>
    </row>
    <row r="138" spans="1:6">
      <c r="A138" t="s">
        <v>37</v>
      </c>
      <c r="B138" s="2">
        <v>61</v>
      </c>
      <c r="C138" s="2">
        <v>9</v>
      </c>
      <c r="D138" s="2" t="s">
        <v>69</v>
      </c>
      <c r="E138" s="2">
        <v>49</v>
      </c>
      <c r="F138" s="2" t="s">
        <v>66</v>
      </c>
    </row>
    <row r="139" spans="1:6">
      <c r="A139" t="s">
        <v>37</v>
      </c>
      <c r="B139" s="2">
        <v>62</v>
      </c>
      <c r="C139" s="2">
        <v>9</v>
      </c>
      <c r="D139" s="2" t="s">
        <v>69</v>
      </c>
      <c r="E139" s="2">
        <v>64</v>
      </c>
      <c r="F139" s="2">
        <v>26</v>
      </c>
    </row>
    <row r="140" spans="1:6">
      <c r="A140" t="s">
        <v>37</v>
      </c>
      <c r="B140" s="2">
        <v>63</v>
      </c>
      <c r="C140" s="2">
        <v>9</v>
      </c>
      <c r="D140" s="2" t="s">
        <v>69</v>
      </c>
      <c r="E140" s="2">
        <v>84</v>
      </c>
      <c r="F140" s="2">
        <v>27</v>
      </c>
    </row>
    <row r="141" spans="1:6">
      <c r="A141" t="s">
        <v>37</v>
      </c>
      <c r="B141" s="2">
        <v>64</v>
      </c>
      <c r="C141" s="2">
        <v>10</v>
      </c>
      <c r="D141" s="2" t="s">
        <v>69</v>
      </c>
      <c r="E141" s="2">
        <v>75</v>
      </c>
      <c r="F141" s="2">
        <v>25.5</v>
      </c>
    </row>
    <row r="142" spans="1:6">
      <c r="A142" t="s">
        <v>37</v>
      </c>
      <c r="B142" s="2">
        <v>65</v>
      </c>
      <c r="C142" s="2">
        <v>10</v>
      </c>
      <c r="D142" s="2" t="s">
        <v>69</v>
      </c>
      <c r="E142" s="2">
        <v>80</v>
      </c>
      <c r="F142" s="2">
        <v>25.5</v>
      </c>
    </row>
    <row r="143" spans="1:6">
      <c r="A143" t="s">
        <v>37</v>
      </c>
      <c r="B143" s="2">
        <v>66</v>
      </c>
      <c r="C143" s="2">
        <v>10</v>
      </c>
      <c r="D143" s="2" t="s">
        <v>69</v>
      </c>
      <c r="E143" s="2">
        <v>94</v>
      </c>
      <c r="F143" s="2">
        <v>26</v>
      </c>
    </row>
    <row r="144" spans="1:6">
      <c r="A144" t="s">
        <v>37</v>
      </c>
      <c r="B144" s="2">
        <v>67</v>
      </c>
      <c r="C144" s="2">
        <v>10</v>
      </c>
      <c r="D144" s="2" t="s">
        <v>67</v>
      </c>
      <c r="E144" s="2">
        <v>47</v>
      </c>
      <c r="F144" s="2">
        <v>23</v>
      </c>
    </row>
    <row r="145" spans="1:6">
      <c r="A145" t="s">
        <v>37</v>
      </c>
      <c r="B145" s="2">
        <v>68</v>
      </c>
      <c r="C145" s="2">
        <v>10</v>
      </c>
      <c r="D145" s="2" t="s">
        <v>69</v>
      </c>
      <c r="E145" s="2">
        <v>52</v>
      </c>
      <c r="F145" s="2" t="s">
        <v>66</v>
      </c>
    </row>
    <row r="146" spans="1:6">
      <c r="A146" t="s">
        <v>37</v>
      </c>
      <c r="B146" s="2">
        <v>69</v>
      </c>
      <c r="C146" s="2">
        <v>10</v>
      </c>
      <c r="D146" s="2" t="s">
        <v>69</v>
      </c>
      <c r="E146" s="2">
        <v>79</v>
      </c>
      <c r="F146" s="2" t="s">
        <v>66</v>
      </c>
    </row>
    <row r="147" spans="1:6">
      <c r="A147" t="s">
        <v>37</v>
      </c>
      <c r="B147" s="2">
        <v>70</v>
      </c>
      <c r="C147" s="2">
        <v>10</v>
      </c>
      <c r="D147" s="2" t="s">
        <v>67</v>
      </c>
      <c r="E147" s="2">
        <v>54</v>
      </c>
      <c r="F147" s="2">
        <v>28</v>
      </c>
    </row>
    <row r="148" spans="1:6">
      <c r="A148" t="s">
        <v>37</v>
      </c>
      <c r="B148" s="2">
        <v>71</v>
      </c>
      <c r="C148" s="2">
        <v>10</v>
      </c>
      <c r="D148" s="2" t="s">
        <v>69</v>
      </c>
      <c r="E148" s="2">
        <v>68</v>
      </c>
      <c r="F148" s="2" t="s">
        <v>66</v>
      </c>
    </row>
    <row r="149" spans="1:6">
      <c r="A149" t="s">
        <v>37</v>
      </c>
      <c r="B149" s="2">
        <v>72</v>
      </c>
      <c r="C149" s="2">
        <v>11</v>
      </c>
      <c r="D149" s="2" t="s">
        <v>67</v>
      </c>
      <c r="E149" s="2">
        <v>63</v>
      </c>
      <c r="F149" s="2">
        <v>27</v>
      </c>
    </row>
    <row r="150" spans="1:6">
      <c r="A150" t="s">
        <v>37</v>
      </c>
      <c r="B150" s="2">
        <v>73</v>
      </c>
      <c r="C150" s="2">
        <v>11</v>
      </c>
      <c r="D150" s="2" t="s">
        <v>67</v>
      </c>
      <c r="E150" s="2">
        <v>59</v>
      </c>
      <c r="F150" s="2">
        <v>26</v>
      </c>
    </row>
    <row r="151" spans="1:6">
      <c r="A151" t="s">
        <v>37</v>
      </c>
      <c r="B151" s="2">
        <v>74</v>
      </c>
      <c r="C151" s="2">
        <v>11</v>
      </c>
      <c r="D151" s="2" t="s">
        <v>69</v>
      </c>
      <c r="E151" s="2">
        <v>13</v>
      </c>
      <c r="F151" s="2">
        <v>7</v>
      </c>
    </row>
    <row r="152" spans="1:6">
      <c r="A152" t="s">
        <v>37</v>
      </c>
      <c r="B152" s="2">
        <v>75</v>
      </c>
      <c r="C152" s="2">
        <v>11</v>
      </c>
      <c r="D152" s="2" t="s">
        <v>69</v>
      </c>
      <c r="E152" s="2">
        <v>67</v>
      </c>
      <c r="F152" s="2">
        <v>26</v>
      </c>
    </row>
    <row r="153" spans="1:6">
      <c r="A153" t="s">
        <v>37</v>
      </c>
      <c r="B153" s="2">
        <v>76</v>
      </c>
      <c r="C153" s="2">
        <v>11</v>
      </c>
      <c r="D153" s="2" t="s">
        <v>69</v>
      </c>
      <c r="E153" s="2">
        <v>89</v>
      </c>
      <c r="F153" s="2">
        <v>26</v>
      </c>
    </row>
    <row r="154" spans="1:6">
      <c r="A154" t="s">
        <v>37</v>
      </c>
      <c r="B154" s="2">
        <v>77</v>
      </c>
      <c r="C154" s="2">
        <v>12</v>
      </c>
      <c r="D154" s="2" t="s">
        <v>67</v>
      </c>
      <c r="E154" s="2">
        <v>60</v>
      </c>
      <c r="F154" s="2">
        <v>27</v>
      </c>
    </row>
    <row r="155" spans="1:6">
      <c r="A155" t="s">
        <v>37</v>
      </c>
      <c r="B155" s="2">
        <v>79</v>
      </c>
      <c r="C155" s="2">
        <v>12</v>
      </c>
      <c r="D155" s="2" t="s">
        <v>69</v>
      </c>
      <c r="E155" s="2">
        <v>87</v>
      </c>
      <c r="F155" s="2">
        <v>25</v>
      </c>
    </row>
    <row r="156" spans="1:6">
      <c r="A156" t="s">
        <v>37</v>
      </c>
      <c r="B156" s="2">
        <v>80</v>
      </c>
      <c r="C156" s="2">
        <v>12</v>
      </c>
      <c r="D156" s="2" t="s">
        <v>67</v>
      </c>
      <c r="E156" s="2">
        <v>62</v>
      </c>
      <c r="F156" s="2">
        <v>29</v>
      </c>
    </row>
    <row r="157" spans="1:6">
      <c r="A157" t="s">
        <v>37</v>
      </c>
      <c r="B157" s="2">
        <v>81</v>
      </c>
      <c r="C157" s="2">
        <v>12</v>
      </c>
      <c r="D157" s="2" t="s">
        <v>67</v>
      </c>
      <c r="E157" s="2">
        <v>68.5</v>
      </c>
      <c r="F157" s="2">
        <v>28</v>
      </c>
    </row>
    <row r="158" spans="1:6">
      <c r="A158" t="s">
        <v>37</v>
      </c>
      <c r="B158" s="2">
        <v>82</v>
      </c>
      <c r="C158" s="2">
        <v>12</v>
      </c>
      <c r="D158" s="2" t="s">
        <v>67</v>
      </c>
      <c r="E158" s="2">
        <v>55</v>
      </c>
      <c r="F158" s="2" t="s">
        <v>66</v>
      </c>
    </row>
    <row r="159" spans="1:6">
      <c r="A159" t="s">
        <v>37</v>
      </c>
      <c r="B159" s="2">
        <v>83</v>
      </c>
      <c r="C159" s="2">
        <v>12</v>
      </c>
      <c r="D159" s="2" t="s">
        <v>67</v>
      </c>
      <c r="E159" s="2">
        <v>50</v>
      </c>
      <c r="F159" s="2" t="s">
        <v>66</v>
      </c>
    </row>
    <row r="160" spans="1:6">
      <c r="A160" t="s">
        <v>38</v>
      </c>
      <c r="B160" s="2">
        <v>1</v>
      </c>
      <c r="C160" s="2">
        <v>1</v>
      </c>
      <c r="D160" s="2" t="s">
        <v>70</v>
      </c>
      <c r="E160" s="2">
        <v>24</v>
      </c>
      <c r="F160" s="2">
        <v>22</v>
      </c>
    </row>
    <row r="161" spans="1:6">
      <c r="A161" t="s">
        <v>38</v>
      </c>
      <c r="B161" s="2">
        <v>2</v>
      </c>
      <c r="C161" s="2">
        <v>1</v>
      </c>
      <c r="D161" s="2" t="s">
        <v>70</v>
      </c>
      <c r="E161" s="2">
        <v>40</v>
      </c>
      <c r="F161" s="2">
        <v>27</v>
      </c>
    </row>
    <row r="162" spans="1:6">
      <c r="A162" t="s">
        <v>38</v>
      </c>
      <c r="B162" s="2">
        <v>3</v>
      </c>
      <c r="C162" s="2">
        <v>1</v>
      </c>
      <c r="D162" s="2" t="s">
        <v>70</v>
      </c>
      <c r="E162" s="2">
        <v>55</v>
      </c>
      <c r="F162" s="2">
        <v>28</v>
      </c>
    </row>
    <row r="163" spans="1:6">
      <c r="A163" t="s">
        <v>38</v>
      </c>
      <c r="B163" s="2">
        <v>4</v>
      </c>
      <c r="C163" s="2">
        <v>1</v>
      </c>
      <c r="D163" s="2" t="s">
        <v>70</v>
      </c>
      <c r="E163" s="2">
        <v>34</v>
      </c>
      <c r="F163" s="2" t="s">
        <v>66</v>
      </c>
    </row>
    <row r="164" spans="1:6">
      <c r="A164" t="s">
        <v>38</v>
      </c>
      <c r="B164" s="2">
        <v>5</v>
      </c>
      <c r="C164" s="2">
        <v>2</v>
      </c>
      <c r="D164" s="2" t="s">
        <v>70</v>
      </c>
      <c r="E164" s="2">
        <v>46</v>
      </c>
      <c r="F164" s="2">
        <v>28</v>
      </c>
    </row>
    <row r="165" spans="1:6">
      <c r="A165" t="s">
        <v>38</v>
      </c>
      <c r="B165" s="2">
        <v>6</v>
      </c>
      <c r="C165" s="2">
        <v>2</v>
      </c>
      <c r="D165" s="2" t="s">
        <v>70</v>
      </c>
      <c r="E165" s="2">
        <v>58.5</v>
      </c>
      <c r="F165" s="2">
        <v>28.5</v>
      </c>
    </row>
    <row r="166" spans="1:6">
      <c r="A166" t="s">
        <v>38</v>
      </c>
      <c r="B166" s="2">
        <v>7</v>
      </c>
      <c r="C166" s="2">
        <v>2</v>
      </c>
      <c r="D166" s="2" t="s">
        <v>70</v>
      </c>
      <c r="E166" s="2">
        <v>59.5</v>
      </c>
      <c r="F166" s="2">
        <v>26.5</v>
      </c>
    </row>
    <row r="167" spans="1:6">
      <c r="A167" t="s">
        <v>38</v>
      </c>
      <c r="B167" s="2">
        <v>8</v>
      </c>
      <c r="C167" s="2">
        <v>2</v>
      </c>
      <c r="D167" s="2" t="s">
        <v>70</v>
      </c>
      <c r="E167" s="2">
        <v>40</v>
      </c>
      <c r="F167" s="2" t="s">
        <v>66</v>
      </c>
    </row>
    <row r="168" spans="1:6">
      <c r="A168" t="s">
        <v>38</v>
      </c>
      <c r="B168" s="2">
        <v>9</v>
      </c>
      <c r="C168" s="2">
        <v>2</v>
      </c>
      <c r="D168" s="2" t="s">
        <v>70</v>
      </c>
      <c r="E168" s="2">
        <v>44</v>
      </c>
      <c r="F168" s="2" t="s">
        <v>66</v>
      </c>
    </row>
    <row r="169" spans="1:6">
      <c r="A169" t="s">
        <v>38</v>
      </c>
      <c r="B169" s="2">
        <v>10</v>
      </c>
      <c r="C169" s="2">
        <v>3</v>
      </c>
      <c r="D169" s="2" t="s">
        <v>70</v>
      </c>
      <c r="E169" s="2">
        <v>40</v>
      </c>
      <c r="F169" s="2">
        <v>28.5</v>
      </c>
    </row>
    <row r="170" spans="1:6">
      <c r="A170" t="s">
        <v>38</v>
      </c>
      <c r="B170" s="2">
        <v>11</v>
      </c>
      <c r="C170" s="2">
        <v>3</v>
      </c>
      <c r="D170" s="2" t="s">
        <v>70</v>
      </c>
      <c r="E170" s="2">
        <v>39</v>
      </c>
      <c r="F170" s="2">
        <v>27</v>
      </c>
    </row>
    <row r="171" spans="1:6">
      <c r="A171" t="s">
        <v>38</v>
      </c>
      <c r="B171" s="2">
        <v>12</v>
      </c>
      <c r="C171" s="2">
        <v>3</v>
      </c>
      <c r="D171" s="2" t="s">
        <v>70</v>
      </c>
      <c r="E171" s="2">
        <v>38</v>
      </c>
      <c r="F171" s="2">
        <v>25.5</v>
      </c>
    </row>
    <row r="172" spans="1:6">
      <c r="A172" t="s">
        <v>38</v>
      </c>
      <c r="B172" s="2">
        <v>13</v>
      </c>
      <c r="C172" s="2">
        <v>3</v>
      </c>
      <c r="D172" s="2" t="s">
        <v>70</v>
      </c>
      <c r="E172" s="2">
        <v>34</v>
      </c>
      <c r="F172" s="2" t="s">
        <v>66</v>
      </c>
    </row>
    <row r="173" spans="1:6">
      <c r="A173" t="s">
        <v>38</v>
      </c>
      <c r="B173" s="2">
        <v>14</v>
      </c>
      <c r="C173" s="2">
        <v>4</v>
      </c>
      <c r="D173" s="2" t="s">
        <v>70</v>
      </c>
      <c r="E173" s="2">
        <v>36</v>
      </c>
      <c r="F173" s="2">
        <v>25</v>
      </c>
    </row>
    <row r="174" spans="1:6">
      <c r="A174" t="s">
        <v>38</v>
      </c>
      <c r="B174" s="2">
        <v>15</v>
      </c>
      <c r="C174" s="2">
        <v>4</v>
      </c>
      <c r="D174" s="2" t="s">
        <v>70</v>
      </c>
      <c r="E174" s="2">
        <v>41</v>
      </c>
      <c r="F174" s="2">
        <v>28</v>
      </c>
    </row>
    <row r="175" spans="1:6">
      <c r="A175" t="s">
        <v>38</v>
      </c>
      <c r="B175" s="2">
        <v>16</v>
      </c>
      <c r="C175" s="2">
        <v>4</v>
      </c>
      <c r="D175" s="2" t="s">
        <v>70</v>
      </c>
      <c r="E175" s="2">
        <v>36</v>
      </c>
      <c r="F175" s="2">
        <v>27</v>
      </c>
    </row>
    <row r="176" spans="1:6">
      <c r="A176" t="s">
        <v>38</v>
      </c>
      <c r="B176" s="2">
        <v>17</v>
      </c>
      <c r="C176" s="2">
        <v>5</v>
      </c>
      <c r="D176" s="2" t="s">
        <v>70</v>
      </c>
      <c r="E176" s="2">
        <v>33</v>
      </c>
      <c r="F176" s="2">
        <v>24.5</v>
      </c>
    </row>
    <row r="177" spans="1:6">
      <c r="A177" t="s">
        <v>38</v>
      </c>
      <c r="B177" s="2">
        <v>18</v>
      </c>
      <c r="C177" s="2">
        <v>5</v>
      </c>
      <c r="D177" s="2" t="s">
        <v>70</v>
      </c>
      <c r="E177" s="2">
        <v>33</v>
      </c>
      <c r="F177" s="2">
        <v>24.5</v>
      </c>
    </row>
    <row r="178" spans="1:6">
      <c r="A178" t="s">
        <v>38</v>
      </c>
      <c r="B178" s="2">
        <v>19</v>
      </c>
      <c r="C178" s="2">
        <v>6</v>
      </c>
      <c r="D178" s="2" t="s">
        <v>64</v>
      </c>
      <c r="E178" s="2">
        <v>35</v>
      </c>
      <c r="F178" s="2">
        <v>29.5</v>
      </c>
    </row>
    <row r="179" spans="1:6">
      <c r="A179" t="s">
        <v>38</v>
      </c>
      <c r="B179" s="2">
        <v>20</v>
      </c>
      <c r="C179" s="2">
        <v>6</v>
      </c>
      <c r="D179" s="2" t="s">
        <v>70</v>
      </c>
      <c r="E179" s="2">
        <v>36</v>
      </c>
      <c r="F179" s="2">
        <v>25</v>
      </c>
    </row>
    <row r="180" spans="1:6">
      <c r="A180" t="s">
        <v>38</v>
      </c>
      <c r="B180" s="2">
        <v>21</v>
      </c>
      <c r="C180" s="2">
        <v>6</v>
      </c>
      <c r="D180" s="2" t="s">
        <v>71</v>
      </c>
      <c r="E180" s="2">
        <v>69</v>
      </c>
      <c r="F180" s="2">
        <v>28</v>
      </c>
    </row>
    <row r="181" spans="1:6">
      <c r="A181" t="s">
        <v>38</v>
      </c>
      <c r="B181" s="2">
        <v>22</v>
      </c>
      <c r="C181" s="2">
        <v>6</v>
      </c>
      <c r="D181" s="2" t="s">
        <v>70</v>
      </c>
      <c r="E181" s="2">
        <v>47</v>
      </c>
      <c r="F181" s="2">
        <v>29</v>
      </c>
    </row>
    <row r="182" spans="1:6">
      <c r="A182" t="s">
        <v>38</v>
      </c>
      <c r="B182" s="2">
        <v>23</v>
      </c>
      <c r="C182" s="2">
        <v>7</v>
      </c>
      <c r="D182" s="2" t="s">
        <v>70</v>
      </c>
      <c r="E182" s="2">
        <v>43</v>
      </c>
      <c r="F182" s="2">
        <v>27.5</v>
      </c>
    </row>
    <row r="183" spans="1:6">
      <c r="A183" t="s">
        <v>38</v>
      </c>
      <c r="B183" s="2">
        <v>24</v>
      </c>
      <c r="C183" s="2">
        <v>7</v>
      </c>
      <c r="D183" s="2" t="s">
        <v>70</v>
      </c>
      <c r="E183" s="2">
        <v>42</v>
      </c>
      <c r="F183" s="2">
        <v>25.5</v>
      </c>
    </row>
    <row r="184" spans="1:6">
      <c r="A184" t="s">
        <v>38</v>
      </c>
      <c r="B184" s="2">
        <v>25</v>
      </c>
      <c r="C184" s="2">
        <v>7</v>
      </c>
      <c r="D184" s="2" t="s">
        <v>70</v>
      </c>
      <c r="E184" s="2">
        <v>39</v>
      </c>
      <c r="F184" s="2">
        <v>25</v>
      </c>
    </row>
    <row r="185" spans="1:6">
      <c r="A185" t="s">
        <v>38</v>
      </c>
      <c r="B185" s="2">
        <v>26</v>
      </c>
      <c r="C185" s="2">
        <v>7</v>
      </c>
      <c r="D185" s="2" t="s">
        <v>70</v>
      </c>
      <c r="E185" s="2">
        <v>36</v>
      </c>
      <c r="F185" s="2" t="s">
        <v>66</v>
      </c>
    </row>
    <row r="186" spans="1:6">
      <c r="A186" t="s">
        <v>38</v>
      </c>
      <c r="B186" s="2">
        <v>27</v>
      </c>
      <c r="C186" s="2">
        <v>8</v>
      </c>
      <c r="D186" s="2" t="s">
        <v>70</v>
      </c>
      <c r="E186" s="2">
        <v>33</v>
      </c>
      <c r="F186" s="2">
        <v>27</v>
      </c>
    </row>
    <row r="187" spans="1:6">
      <c r="A187" t="s">
        <v>38</v>
      </c>
      <c r="B187" s="2">
        <v>28</v>
      </c>
      <c r="C187" s="2">
        <v>8</v>
      </c>
      <c r="D187" s="2" t="s">
        <v>70</v>
      </c>
      <c r="E187" s="2">
        <v>33</v>
      </c>
      <c r="F187" s="2">
        <v>27</v>
      </c>
    </row>
    <row r="188" spans="1:6">
      <c r="A188" t="s">
        <v>38</v>
      </c>
      <c r="B188" s="2">
        <v>29</v>
      </c>
      <c r="C188" s="2">
        <v>8</v>
      </c>
      <c r="D188" s="2" t="s">
        <v>70</v>
      </c>
      <c r="E188" s="2">
        <v>45</v>
      </c>
      <c r="F188" s="2">
        <v>28.5</v>
      </c>
    </row>
    <row r="189" spans="1:6">
      <c r="A189" t="s">
        <v>38</v>
      </c>
      <c r="B189" s="2">
        <v>30</v>
      </c>
      <c r="C189" s="2">
        <v>8</v>
      </c>
      <c r="D189" s="2" t="s">
        <v>70</v>
      </c>
      <c r="E189" s="2">
        <v>42</v>
      </c>
      <c r="F189" s="2" t="s">
        <v>66</v>
      </c>
    </row>
    <row r="190" spans="1:6">
      <c r="A190" t="s">
        <v>38</v>
      </c>
      <c r="B190" s="2">
        <v>31</v>
      </c>
      <c r="C190" s="2">
        <v>8</v>
      </c>
      <c r="D190" s="2" t="s">
        <v>70</v>
      </c>
      <c r="E190" s="2">
        <v>47</v>
      </c>
      <c r="F190" s="2" t="s">
        <v>66</v>
      </c>
    </row>
    <row r="191" spans="1:6">
      <c r="A191" t="s">
        <v>38</v>
      </c>
      <c r="B191" s="2">
        <v>32</v>
      </c>
      <c r="C191" s="2">
        <v>9</v>
      </c>
      <c r="D191" s="2" t="s">
        <v>70</v>
      </c>
      <c r="E191" s="2">
        <v>45</v>
      </c>
      <c r="F191" s="2">
        <v>27</v>
      </c>
    </row>
    <row r="192" spans="1:6">
      <c r="A192" t="s">
        <v>38</v>
      </c>
      <c r="B192" s="2">
        <v>33</v>
      </c>
      <c r="C192" s="2">
        <v>9</v>
      </c>
      <c r="D192" s="2" t="s">
        <v>70</v>
      </c>
      <c r="E192" s="2">
        <v>53</v>
      </c>
      <c r="F192" s="2">
        <v>29</v>
      </c>
    </row>
    <row r="193" spans="1:6">
      <c r="A193" t="s">
        <v>38</v>
      </c>
      <c r="B193" s="2">
        <v>34</v>
      </c>
      <c r="C193" s="2">
        <v>9</v>
      </c>
      <c r="D193" s="2" t="s">
        <v>70</v>
      </c>
      <c r="E193" s="2">
        <v>39</v>
      </c>
      <c r="F193" s="2">
        <v>28</v>
      </c>
    </row>
    <row r="194" spans="1:6">
      <c r="A194" t="s">
        <v>38</v>
      </c>
      <c r="B194" s="2">
        <v>35</v>
      </c>
      <c r="C194" s="2">
        <v>9</v>
      </c>
      <c r="D194" s="2" t="s">
        <v>70</v>
      </c>
      <c r="E194" s="2">
        <v>59</v>
      </c>
      <c r="F194" s="2" t="s">
        <v>66</v>
      </c>
    </row>
    <row r="195" spans="1:6">
      <c r="A195" t="s">
        <v>38</v>
      </c>
      <c r="B195" s="2">
        <v>37</v>
      </c>
      <c r="C195" s="2">
        <v>10</v>
      </c>
      <c r="D195" s="2" t="s">
        <v>70</v>
      </c>
      <c r="E195" s="2">
        <v>49</v>
      </c>
      <c r="F195" s="2">
        <v>32</v>
      </c>
    </row>
    <row r="196" spans="1:6">
      <c r="A196" t="s">
        <v>38</v>
      </c>
      <c r="B196" s="2">
        <v>38</v>
      </c>
      <c r="C196" s="2">
        <v>10</v>
      </c>
      <c r="D196" s="2" t="s">
        <v>71</v>
      </c>
      <c r="E196" s="2">
        <v>25</v>
      </c>
      <c r="F196" s="2">
        <v>21</v>
      </c>
    </row>
    <row r="197" spans="1:6">
      <c r="A197" t="s">
        <v>38</v>
      </c>
      <c r="B197" s="2">
        <v>40</v>
      </c>
      <c r="C197" s="2">
        <v>11</v>
      </c>
      <c r="D197" s="2" t="s">
        <v>70</v>
      </c>
      <c r="E197" s="2">
        <v>49</v>
      </c>
      <c r="F197" s="2">
        <v>32</v>
      </c>
    </row>
    <row r="198" spans="1:6">
      <c r="A198" t="s">
        <v>38</v>
      </c>
      <c r="B198" s="2">
        <v>41</v>
      </c>
      <c r="C198" s="2">
        <v>11</v>
      </c>
      <c r="D198" s="2" t="s">
        <v>70</v>
      </c>
      <c r="E198" s="2">
        <v>63</v>
      </c>
      <c r="F198" s="2">
        <v>34.5</v>
      </c>
    </row>
    <row r="199" spans="1:6">
      <c r="A199" t="s">
        <v>38</v>
      </c>
      <c r="B199" s="2">
        <v>42</v>
      </c>
      <c r="C199" s="2">
        <v>11</v>
      </c>
      <c r="D199" s="2" t="s">
        <v>70</v>
      </c>
      <c r="E199" s="2">
        <v>64</v>
      </c>
      <c r="F199" s="2">
        <v>33.5</v>
      </c>
    </row>
    <row r="200" spans="1:6">
      <c r="A200" t="s">
        <v>38</v>
      </c>
      <c r="B200" s="2">
        <v>43</v>
      </c>
      <c r="C200" s="2">
        <v>11</v>
      </c>
      <c r="D200" s="2" t="s">
        <v>70</v>
      </c>
      <c r="E200" s="2">
        <v>53</v>
      </c>
      <c r="F200" s="2" t="s">
        <v>66</v>
      </c>
    </row>
    <row r="201" spans="1:6">
      <c r="A201" t="s">
        <v>38</v>
      </c>
      <c r="B201" s="2">
        <v>44</v>
      </c>
      <c r="C201" s="2">
        <v>12</v>
      </c>
      <c r="D201" s="2" t="s">
        <v>70</v>
      </c>
      <c r="E201" s="2">
        <v>55</v>
      </c>
      <c r="F201" s="2">
        <v>32</v>
      </c>
    </row>
    <row r="202" spans="1:6">
      <c r="A202" t="s">
        <v>38</v>
      </c>
      <c r="B202" s="2">
        <v>45</v>
      </c>
      <c r="C202" s="2">
        <v>12</v>
      </c>
      <c r="D202" s="2" t="s">
        <v>70</v>
      </c>
      <c r="E202" s="2">
        <v>58</v>
      </c>
      <c r="F202" s="2">
        <v>30</v>
      </c>
    </row>
    <row r="203" spans="1:6">
      <c r="A203" t="s">
        <v>38</v>
      </c>
      <c r="B203" s="2">
        <v>46</v>
      </c>
      <c r="C203" s="2">
        <v>12</v>
      </c>
      <c r="D203" s="2" t="s">
        <v>70</v>
      </c>
      <c r="E203" s="2">
        <v>64</v>
      </c>
      <c r="F203" s="2">
        <v>32</v>
      </c>
    </row>
    <row r="204" spans="1:6">
      <c r="A204" t="s">
        <v>38</v>
      </c>
      <c r="B204" s="2">
        <v>47</v>
      </c>
      <c r="C204" s="2">
        <v>12</v>
      </c>
      <c r="D204" s="2" t="s">
        <v>70</v>
      </c>
      <c r="E204" s="2">
        <v>51</v>
      </c>
      <c r="F204" s="2" t="s">
        <v>66</v>
      </c>
    </row>
    <row r="205" spans="1:6">
      <c r="A205" t="s">
        <v>38</v>
      </c>
      <c r="B205" s="2">
        <v>48</v>
      </c>
      <c r="C205" s="2">
        <v>12</v>
      </c>
      <c r="D205" s="2" t="s">
        <v>70</v>
      </c>
      <c r="E205" s="2">
        <v>42</v>
      </c>
      <c r="F205" s="2" t="s">
        <v>66</v>
      </c>
    </row>
    <row r="206" spans="1:6">
      <c r="A206" t="s">
        <v>38</v>
      </c>
      <c r="B206" s="2">
        <v>49</v>
      </c>
      <c r="C206" s="2">
        <v>13</v>
      </c>
      <c r="D206" s="2" t="s">
        <v>70</v>
      </c>
      <c r="E206" s="2">
        <v>33</v>
      </c>
      <c r="F206" s="2">
        <v>27</v>
      </c>
    </row>
    <row r="207" spans="1:6">
      <c r="A207" t="s">
        <v>38</v>
      </c>
      <c r="B207" s="2">
        <v>50</v>
      </c>
      <c r="C207" s="2">
        <v>13</v>
      </c>
      <c r="D207" s="2" t="s">
        <v>70</v>
      </c>
      <c r="E207" s="2">
        <v>51</v>
      </c>
      <c r="F207" s="2">
        <v>31.5</v>
      </c>
    </row>
    <row r="208" spans="1:6">
      <c r="A208" t="s">
        <v>38</v>
      </c>
      <c r="B208" s="2">
        <v>51</v>
      </c>
      <c r="C208" s="2">
        <v>13</v>
      </c>
      <c r="D208" s="2" t="s">
        <v>70</v>
      </c>
      <c r="E208" s="2">
        <v>62</v>
      </c>
      <c r="F208" s="2">
        <v>28.5</v>
      </c>
    </row>
    <row r="209" spans="1:6">
      <c r="A209" t="s">
        <v>38</v>
      </c>
      <c r="B209" s="2">
        <v>52</v>
      </c>
      <c r="C209" s="2">
        <v>13</v>
      </c>
      <c r="D209" s="2" t="s">
        <v>70</v>
      </c>
      <c r="E209" s="2">
        <v>73</v>
      </c>
      <c r="F209" s="2" t="s">
        <v>66</v>
      </c>
    </row>
    <row r="210" spans="1:6">
      <c r="A210" t="s">
        <v>38</v>
      </c>
      <c r="B210" s="2">
        <v>53</v>
      </c>
      <c r="C210" s="2">
        <v>13</v>
      </c>
      <c r="D210" s="2" t="s">
        <v>70</v>
      </c>
      <c r="E210" s="2">
        <v>64</v>
      </c>
      <c r="F210" s="2" t="s">
        <v>66</v>
      </c>
    </row>
    <row r="211" spans="1:6">
      <c r="A211" t="s">
        <v>38</v>
      </c>
      <c r="B211" s="2">
        <v>54</v>
      </c>
      <c r="C211" s="2">
        <v>14</v>
      </c>
      <c r="D211" s="2" t="s">
        <v>70</v>
      </c>
      <c r="E211" s="2">
        <v>61</v>
      </c>
      <c r="F211" s="2">
        <v>34.5</v>
      </c>
    </row>
    <row r="212" spans="1:6">
      <c r="A212" t="s">
        <v>38</v>
      </c>
      <c r="B212" s="2">
        <v>55</v>
      </c>
      <c r="C212" s="2">
        <v>14</v>
      </c>
      <c r="D212" s="2" t="s">
        <v>70</v>
      </c>
      <c r="E212" s="2">
        <v>59</v>
      </c>
      <c r="F212" s="2">
        <v>31</v>
      </c>
    </row>
    <row r="213" spans="1:6">
      <c r="A213" t="s">
        <v>38</v>
      </c>
      <c r="B213" s="2">
        <v>56</v>
      </c>
      <c r="C213" s="2">
        <v>14</v>
      </c>
      <c r="D213" s="2" t="s">
        <v>70</v>
      </c>
      <c r="E213" s="2">
        <v>48</v>
      </c>
      <c r="F213" s="2">
        <v>30.5</v>
      </c>
    </row>
    <row r="214" spans="1:6">
      <c r="A214" t="s">
        <v>38</v>
      </c>
      <c r="B214" s="2">
        <v>57</v>
      </c>
      <c r="C214" s="2">
        <v>14</v>
      </c>
      <c r="D214" s="2" t="s">
        <v>70</v>
      </c>
      <c r="E214" s="2">
        <v>53.5</v>
      </c>
      <c r="F214" s="2" t="s">
        <v>66</v>
      </c>
    </row>
    <row r="215" spans="1:6">
      <c r="A215" t="s">
        <v>38</v>
      </c>
      <c r="B215" s="2">
        <v>58</v>
      </c>
      <c r="C215" s="2">
        <v>14</v>
      </c>
      <c r="D215" s="2" t="s">
        <v>70</v>
      </c>
      <c r="E215" s="2">
        <v>47</v>
      </c>
      <c r="F215" s="2" t="s">
        <v>66</v>
      </c>
    </row>
    <row r="216" spans="1:6">
      <c r="A216" t="s">
        <v>38</v>
      </c>
      <c r="B216" s="2">
        <v>59</v>
      </c>
      <c r="C216" s="2">
        <v>15</v>
      </c>
      <c r="D216" s="2" t="s">
        <v>70</v>
      </c>
      <c r="E216" s="2">
        <v>53</v>
      </c>
      <c r="F216" s="2">
        <v>31</v>
      </c>
    </row>
    <row r="217" spans="1:6">
      <c r="A217" t="s">
        <v>38</v>
      </c>
      <c r="B217" s="2">
        <v>60</v>
      </c>
      <c r="C217" s="2">
        <v>15</v>
      </c>
      <c r="D217" s="2" t="s">
        <v>70</v>
      </c>
      <c r="E217" s="2">
        <v>56</v>
      </c>
      <c r="F217" s="2">
        <v>32</v>
      </c>
    </row>
    <row r="218" spans="1:6">
      <c r="A218" t="s">
        <v>38</v>
      </c>
      <c r="B218" s="2">
        <v>61</v>
      </c>
      <c r="C218" s="2">
        <v>15</v>
      </c>
      <c r="D218" s="2" t="s">
        <v>70</v>
      </c>
      <c r="E218" s="2">
        <v>64</v>
      </c>
      <c r="F218" s="2">
        <v>33</v>
      </c>
    </row>
    <row r="219" spans="1:6">
      <c r="A219" t="s">
        <v>38</v>
      </c>
      <c r="B219" s="2">
        <v>62</v>
      </c>
      <c r="C219" s="2">
        <v>15</v>
      </c>
      <c r="D219" s="2" t="s">
        <v>70</v>
      </c>
      <c r="E219" s="2">
        <v>54</v>
      </c>
      <c r="F219" s="2" t="s">
        <v>66</v>
      </c>
    </row>
    <row r="220" spans="1:6">
      <c r="A220" t="s">
        <v>38</v>
      </c>
      <c r="B220" s="2">
        <v>63</v>
      </c>
      <c r="C220" s="2">
        <v>15</v>
      </c>
      <c r="D220" s="2" t="s">
        <v>70</v>
      </c>
      <c r="E220" s="2">
        <v>45</v>
      </c>
      <c r="F220" s="2" t="s">
        <v>66</v>
      </c>
    </row>
    <row r="221" spans="1:6">
      <c r="A221" t="s">
        <v>38</v>
      </c>
      <c r="B221" s="2">
        <v>65</v>
      </c>
      <c r="C221" s="2">
        <v>16</v>
      </c>
      <c r="D221" s="2" t="s">
        <v>70</v>
      </c>
      <c r="E221" s="2">
        <v>56</v>
      </c>
      <c r="F221" s="2">
        <v>27.5</v>
      </c>
    </row>
    <row r="222" spans="1:6">
      <c r="A222" t="s">
        <v>38</v>
      </c>
      <c r="B222" s="2">
        <v>66</v>
      </c>
      <c r="C222" s="2">
        <v>16</v>
      </c>
      <c r="D222" s="2" t="s">
        <v>70</v>
      </c>
      <c r="E222" s="2">
        <v>47</v>
      </c>
      <c r="F222" s="2">
        <v>34</v>
      </c>
    </row>
    <row r="223" spans="1:6">
      <c r="A223" t="s">
        <v>38</v>
      </c>
      <c r="B223" s="2">
        <v>67</v>
      </c>
      <c r="C223" s="2">
        <v>16</v>
      </c>
      <c r="D223" s="2" t="s">
        <v>70</v>
      </c>
      <c r="E223" s="2">
        <v>37</v>
      </c>
      <c r="F223" s="2">
        <v>21</v>
      </c>
    </row>
    <row r="224" spans="1:6">
      <c r="A224" t="s">
        <v>38</v>
      </c>
      <c r="B224" s="2">
        <v>68</v>
      </c>
      <c r="C224" s="2">
        <v>16</v>
      </c>
      <c r="D224" s="2" t="s">
        <v>70</v>
      </c>
      <c r="E224" s="2">
        <v>26</v>
      </c>
      <c r="F224" s="2">
        <v>20.5</v>
      </c>
    </row>
    <row r="225" spans="1:6">
      <c r="A225" t="s">
        <v>38</v>
      </c>
      <c r="B225" s="2">
        <v>69</v>
      </c>
      <c r="C225" s="2">
        <v>16</v>
      </c>
      <c r="D225" s="2" t="s">
        <v>70</v>
      </c>
      <c r="E225" s="2">
        <v>18</v>
      </c>
      <c r="F225" s="2" t="s">
        <v>66</v>
      </c>
    </row>
    <row r="226" spans="1:6">
      <c r="A226" t="s">
        <v>38</v>
      </c>
      <c r="B226" s="2">
        <v>70</v>
      </c>
      <c r="C226" s="2">
        <v>16</v>
      </c>
      <c r="D226" s="2" t="s">
        <v>70</v>
      </c>
      <c r="E226" s="2">
        <v>14</v>
      </c>
      <c r="F226" s="2" t="s">
        <v>66</v>
      </c>
    </row>
    <row r="227" spans="1:6">
      <c r="A227" t="s">
        <v>38</v>
      </c>
      <c r="B227" s="2">
        <v>71</v>
      </c>
      <c r="C227" s="2">
        <v>16</v>
      </c>
      <c r="D227" s="2" t="s">
        <v>70</v>
      </c>
      <c r="E227" s="2">
        <v>25</v>
      </c>
      <c r="F227" s="2">
        <v>20</v>
      </c>
    </row>
    <row r="228" spans="1:6">
      <c r="A228" t="s">
        <v>38</v>
      </c>
      <c r="B228" s="2">
        <v>72</v>
      </c>
      <c r="C228" s="2">
        <v>16</v>
      </c>
      <c r="D228" s="2" t="s">
        <v>70</v>
      </c>
      <c r="E228" s="2">
        <v>20</v>
      </c>
      <c r="F228" s="2" t="s">
        <v>66</v>
      </c>
    </row>
    <row r="229" spans="1:6">
      <c r="A229" t="s">
        <v>38</v>
      </c>
      <c r="B229" s="2">
        <v>73</v>
      </c>
      <c r="C229" s="2">
        <v>16</v>
      </c>
      <c r="D229" s="2" t="s">
        <v>70</v>
      </c>
      <c r="E229" s="2">
        <v>28</v>
      </c>
      <c r="F229" s="2" t="s">
        <v>66</v>
      </c>
    </row>
    <row r="230" spans="1:6">
      <c r="A230" t="s">
        <v>38</v>
      </c>
      <c r="B230" s="2">
        <v>74</v>
      </c>
      <c r="C230" s="2">
        <v>16</v>
      </c>
      <c r="D230" s="2" t="s">
        <v>70</v>
      </c>
      <c r="E230" s="2">
        <v>15</v>
      </c>
      <c r="F230" s="2" t="s">
        <v>66</v>
      </c>
    </row>
    <row r="231" spans="1:6">
      <c r="A231" t="s">
        <v>38</v>
      </c>
      <c r="B231" s="2">
        <v>75</v>
      </c>
      <c r="C231" s="2">
        <v>16</v>
      </c>
      <c r="D231" s="2" t="s">
        <v>70</v>
      </c>
      <c r="E231" s="2">
        <v>50</v>
      </c>
      <c r="F231" s="2">
        <v>30</v>
      </c>
    </row>
    <row r="232" spans="1:6">
      <c r="A232" t="s">
        <v>38</v>
      </c>
      <c r="B232" s="2">
        <v>76</v>
      </c>
      <c r="C232" s="2">
        <v>17</v>
      </c>
      <c r="D232" s="2" t="s">
        <v>70</v>
      </c>
      <c r="E232" s="2">
        <v>48</v>
      </c>
      <c r="F232" s="2">
        <v>30</v>
      </c>
    </row>
    <row r="233" spans="1:6">
      <c r="A233" t="s">
        <v>38</v>
      </c>
      <c r="B233" s="2">
        <v>77</v>
      </c>
      <c r="C233" s="2">
        <v>17</v>
      </c>
      <c r="D233" s="2" t="s">
        <v>70</v>
      </c>
      <c r="E233" s="2">
        <v>58</v>
      </c>
      <c r="F233" s="2">
        <v>30.5</v>
      </c>
    </row>
    <row r="234" spans="1:6">
      <c r="A234" t="s">
        <v>38</v>
      </c>
      <c r="B234" s="2">
        <v>78</v>
      </c>
      <c r="C234" s="2">
        <v>17</v>
      </c>
      <c r="D234" s="2" t="s">
        <v>70</v>
      </c>
      <c r="E234" s="2">
        <v>43</v>
      </c>
      <c r="F234" s="2">
        <v>31.5</v>
      </c>
    </row>
    <row r="235" spans="1:6">
      <c r="A235" t="s">
        <v>38</v>
      </c>
      <c r="B235" s="2">
        <v>79</v>
      </c>
      <c r="C235" s="2">
        <v>17</v>
      </c>
      <c r="D235" s="2" t="s">
        <v>70</v>
      </c>
      <c r="E235" s="2">
        <v>64</v>
      </c>
      <c r="F235" s="2" t="s">
        <v>66</v>
      </c>
    </row>
    <row r="236" spans="1:6">
      <c r="A236" t="s">
        <v>38</v>
      </c>
      <c r="B236" s="2">
        <v>80</v>
      </c>
      <c r="C236" s="2">
        <v>17</v>
      </c>
      <c r="D236" s="2" t="s">
        <v>70</v>
      </c>
      <c r="E236" s="2">
        <v>31.5</v>
      </c>
      <c r="F236" s="2" t="s">
        <v>66</v>
      </c>
    </row>
    <row r="237" spans="1:6">
      <c r="A237" t="s">
        <v>39</v>
      </c>
      <c r="B237" s="2">
        <v>1</v>
      </c>
      <c r="C237" s="2">
        <v>1</v>
      </c>
      <c r="D237" s="2" t="s">
        <v>64</v>
      </c>
      <c r="E237" s="2">
        <v>76</v>
      </c>
      <c r="F237" s="2">
        <v>41</v>
      </c>
    </row>
    <row r="238" spans="1:6">
      <c r="A238" t="s">
        <v>39</v>
      </c>
      <c r="B238" s="2">
        <v>2</v>
      </c>
      <c r="C238" s="2">
        <v>1</v>
      </c>
      <c r="D238" s="2" t="s">
        <v>70</v>
      </c>
      <c r="E238" s="2">
        <v>15</v>
      </c>
      <c r="F238" s="2">
        <v>7</v>
      </c>
    </row>
    <row r="239" spans="1:6">
      <c r="A239" t="s">
        <v>39</v>
      </c>
      <c r="B239" s="2">
        <v>3</v>
      </c>
      <c r="C239" s="2">
        <v>1</v>
      </c>
      <c r="D239" s="2" t="s">
        <v>64</v>
      </c>
      <c r="E239" s="2">
        <v>88</v>
      </c>
      <c r="F239" s="2">
        <v>43</v>
      </c>
    </row>
    <row r="240" spans="1:6">
      <c r="A240" t="s">
        <v>39</v>
      </c>
      <c r="B240" s="2">
        <v>4</v>
      </c>
      <c r="C240" s="2">
        <v>2</v>
      </c>
      <c r="D240" s="2" t="s">
        <v>70</v>
      </c>
      <c r="E240" s="2">
        <v>37</v>
      </c>
      <c r="F240" s="2">
        <v>25</v>
      </c>
    </row>
    <row r="241" spans="1:6">
      <c r="A241" t="s">
        <v>39</v>
      </c>
      <c r="B241" s="2">
        <v>5</v>
      </c>
      <c r="C241" s="2">
        <v>2</v>
      </c>
      <c r="D241" s="2" t="s">
        <v>72</v>
      </c>
      <c r="E241" s="2">
        <v>30</v>
      </c>
      <c r="F241" s="2">
        <v>18</v>
      </c>
    </row>
    <row r="242" spans="1:6">
      <c r="A242" t="s">
        <v>39</v>
      </c>
      <c r="B242" s="2">
        <v>6</v>
      </c>
      <c r="C242" s="2">
        <v>2</v>
      </c>
      <c r="D242" s="2" t="s">
        <v>64</v>
      </c>
      <c r="E242" s="2">
        <v>94</v>
      </c>
      <c r="F242" s="2">
        <v>45</v>
      </c>
    </row>
    <row r="243" spans="1:6">
      <c r="A243" t="s">
        <v>39</v>
      </c>
      <c r="B243" s="2">
        <v>7</v>
      </c>
      <c r="C243" s="2">
        <v>2</v>
      </c>
      <c r="D243" s="2" t="s">
        <v>64</v>
      </c>
      <c r="E243" s="2">
        <v>40</v>
      </c>
      <c r="F243" s="2">
        <v>29</v>
      </c>
    </row>
    <row r="244" spans="1:6">
      <c r="A244" t="s">
        <v>39</v>
      </c>
      <c r="B244" s="2">
        <v>8</v>
      </c>
      <c r="C244" s="2">
        <v>2</v>
      </c>
      <c r="D244" s="2" t="s">
        <v>70</v>
      </c>
      <c r="E244" s="2">
        <v>32</v>
      </c>
      <c r="F244" s="2">
        <v>21</v>
      </c>
    </row>
    <row r="245" spans="1:6">
      <c r="A245" t="s">
        <v>39</v>
      </c>
      <c r="B245" s="2">
        <v>9</v>
      </c>
      <c r="C245" s="2">
        <v>2</v>
      </c>
      <c r="D245" s="2" t="s">
        <v>70</v>
      </c>
      <c r="E245" s="2">
        <v>37</v>
      </c>
      <c r="F245" s="2">
        <v>32</v>
      </c>
    </row>
    <row r="246" spans="1:6">
      <c r="A246" t="s">
        <v>39</v>
      </c>
      <c r="B246" s="2">
        <v>10</v>
      </c>
      <c r="C246" s="2">
        <v>3</v>
      </c>
      <c r="D246" s="2" t="s">
        <v>64</v>
      </c>
      <c r="E246" s="2">
        <v>82</v>
      </c>
      <c r="F246" s="2">
        <v>42</v>
      </c>
    </row>
    <row r="247" spans="1:6">
      <c r="A247" t="s">
        <v>39</v>
      </c>
      <c r="B247" s="2">
        <v>11</v>
      </c>
      <c r="C247" s="2">
        <v>3</v>
      </c>
      <c r="D247" s="2" t="s">
        <v>64</v>
      </c>
      <c r="E247" s="2">
        <v>90</v>
      </c>
      <c r="F247" s="2">
        <v>41</v>
      </c>
    </row>
    <row r="248" spans="1:6">
      <c r="A248" t="s">
        <v>39</v>
      </c>
      <c r="B248" s="2">
        <v>12</v>
      </c>
      <c r="C248" s="2">
        <v>4</v>
      </c>
      <c r="D248" s="2" t="s">
        <v>64</v>
      </c>
      <c r="E248" s="2">
        <v>106</v>
      </c>
      <c r="F248" s="2">
        <v>40</v>
      </c>
    </row>
    <row r="249" spans="1:6">
      <c r="A249" t="s">
        <v>39</v>
      </c>
      <c r="B249" s="2">
        <v>13</v>
      </c>
      <c r="C249" s="2">
        <v>4</v>
      </c>
      <c r="D249" s="2" t="s">
        <v>64</v>
      </c>
      <c r="E249" s="2">
        <v>66</v>
      </c>
      <c r="F249" s="2">
        <v>35.5</v>
      </c>
    </row>
    <row r="250" spans="1:6">
      <c r="A250" t="s">
        <v>39</v>
      </c>
      <c r="B250" s="2">
        <v>14</v>
      </c>
      <c r="C250" s="2">
        <v>4</v>
      </c>
      <c r="D250" s="2" t="s">
        <v>64</v>
      </c>
      <c r="E250" s="2">
        <v>78</v>
      </c>
      <c r="F250" s="2">
        <v>36</v>
      </c>
    </row>
    <row r="251" spans="1:6">
      <c r="A251" t="s">
        <v>39</v>
      </c>
      <c r="B251" s="2">
        <v>15</v>
      </c>
      <c r="C251" s="2">
        <v>5</v>
      </c>
      <c r="D251" s="2" t="s">
        <v>68</v>
      </c>
      <c r="E251" s="2">
        <v>15</v>
      </c>
      <c r="F251" s="2">
        <v>6</v>
      </c>
    </row>
    <row r="252" spans="1:6">
      <c r="A252" t="s">
        <v>39</v>
      </c>
      <c r="B252" s="2">
        <v>16</v>
      </c>
      <c r="C252" s="2">
        <v>5</v>
      </c>
      <c r="D252" s="2" t="s">
        <v>68</v>
      </c>
      <c r="E252" s="2">
        <v>18</v>
      </c>
      <c r="F252" s="2">
        <v>5</v>
      </c>
    </row>
    <row r="253" spans="1:6">
      <c r="A253" t="s">
        <v>39</v>
      </c>
      <c r="B253" s="2">
        <v>17</v>
      </c>
      <c r="C253" s="2">
        <v>5</v>
      </c>
      <c r="D253" s="2" t="s">
        <v>70</v>
      </c>
      <c r="E253" s="2">
        <v>17</v>
      </c>
      <c r="F253" s="2">
        <v>6</v>
      </c>
    </row>
    <row r="254" spans="1:6">
      <c r="A254" t="s">
        <v>39</v>
      </c>
      <c r="B254" s="2">
        <v>18</v>
      </c>
      <c r="C254" s="2">
        <v>5</v>
      </c>
      <c r="D254" s="2" t="s">
        <v>64</v>
      </c>
      <c r="E254" s="2">
        <v>57</v>
      </c>
      <c r="F254" s="2">
        <v>20</v>
      </c>
    </row>
    <row r="255" spans="1:6">
      <c r="A255" t="s">
        <v>39</v>
      </c>
      <c r="B255" s="2">
        <v>19</v>
      </c>
      <c r="C255" s="2">
        <v>5</v>
      </c>
      <c r="D255" s="2" t="s">
        <v>70</v>
      </c>
      <c r="E255" s="2">
        <v>21</v>
      </c>
      <c r="F255" s="2">
        <v>85</v>
      </c>
    </row>
    <row r="256" spans="1:6">
      <c r="A256" t="s">
        <v>39</v>
      </c>
      <c r="B256" s="2">
        <v>20</v>
      </c>
      <c r="C256" s="2">
        <v>5</v>
      </c>
      <c r="D256" s="2" t="s">
        <v>70</v>
      </c>
      <c r="E256" s="2">
        <v>20</v>
      </c>
      <c r="F256" s="2">
        <v>6</v>
      </c>
    </row>
    <row r="257" spans="1:6">
      <c r="A257" t="s">
        <v>39</v>
      </c>
      <c r="B257" s="2">
        <v>21</v>
      </c>
      <c r="C257" s="2">
        <v>6</v>
      </c>
      <c r="D257" s="2" t="s">
        <v>64</v>
      </c>
      <c r="E257" s="2">
        <v>89</v>
      </c>
      <c r="F257" s="2">
        <v>48</v>
      </c>
    </row>
    <row r="258" spans="1:6">
      <c r="A258" t="s">
        <v>39</v>
      </c>
      <c r="B258" s="2">
        <v>22</v>
      </c>
      <c r="C258" s="2">
        <v>6</v>
      </c>
      <c r="D258" s="2" t="s">
        <v>64</v>
      </c>
      <c r="E258" s="2">
        <v>73</v>
      </c>
      <c r="F258" s="2">
        <v>43</v>
      </c>
    </row>
    <row r="259" spans="1:6">
      <c r="A259" t="s">
        <v>39</v>
      </c>
      <c r="B259" s="2">
        <v>23</v>
      </c>
      <c r="C259" s="2">
        <v>7</v>
      </c>
      <c r="D259" s="2" t="s">
        <v>64</v>
      </c>
      <c r="E259" s="2">
        <v>29</v>
      </c>
      <c r="F259" s="2">
        <v>18</v>
      </c>
    </row>
    <row r="260" spans="1:6">
      <c r="A260" t="s">
        <v>39</v>
      </c>
      <c r="B260" s="2">
        <v>24</v>
      </c>
      <c r="C260" s="2">
        <v>7</v>
      </c>
      <c r="D260" s="2" t="s">
        <v>64</v>
      </c>
      <c r="E260" s="2">
        <v>45</v>
      </c>
      <c r="F260" s="2">
        <v>19</v>
      </c>
    </row>
    <row r="261" spans="1:6">
      <c r="A261" t="s">
        <v>39</v>
      </c>
      <c r="B261" s="2">
        <v>25</v>
      </c>
      <c r="C261" s="2">
        <v>7</v>
      </c>
      <c r="D261" s="2" t="s">
        <v>64</v>
      </c>
      <c r="E261" s="2">
        <v>89</v>
      </c>
      <c r="F261" s="2">
        <v>44</v>
      </c>
    </row>
    <row r="262" spans="1:6">
      <c r="A262" t="s">
        <v>39</v>
      </c>
      <c r="B262" s="2">
        <v>26</v>
      </c>
      <c r="C262" s="2">
        <v>8</v>
      </c>
      <c r="D262" s="2" t="s">
        <v>64</v>
      </c>
      <c r="E262" s="2">
        <v>79</v>
      </c>
      <c r="F262" s="2">
        <v>47</v>
      </c>
    </row>
    <row r="263" spans="1:6">
      <c r="A263" t="s">
        <v>39</v>
      </c>
      <c r="B263" s="2">
        <v>27</v>
      </c>
      <c r="C263" s="2">
        <v>8</v>
      </c>
      <c r="D263" s="2" t="s">
        <v>64</v>
      </c>
      <c r="E263" s="2">
        <v>72</v>
      </c>
      <c r="F263" s="2">
        <v>46</v>
      </c>
    </row>
    <row r="264" spans="1:6">
      <c r="A264" t="s">
        <v>39</v>
      </c>
      <c r="B264" s="2">
        <v>28</v>
      </c>
      <c r="C264" s="2">
        <v>9</v>
      </c>
      <c r="D264" s="2" t="s">
        <v>64</v>
      </c>
      <c r="E264" s="2">
        <v>96</v>
      </c>
      <c r="F264" s="2">
        <v>49.5</v>
      </c>
    </row>
    <row r="265" spans="1:6">
      <c r="A265" t="s">
        <v>39</v>
      </c>
      <c r="B265" s="2">
        <v>29</v>
      </c>
      <c r="C265" s="2">
        <v>9</v>
      </c>
      <c r="D265" s="2" t="s">
        <v>64</v>
      </c>
      <c r="E265" s="2">
        <v>73</v>
      </c>
      <c r="F265" s="2">
        <v>47</v>
      </c>
    </row>
    <row r="266" spans="1:6">
      <c r="A266" t="s">
        <v>39</v>
      </c>
      <c r="B266" s="2">
        <v>30</v>
      </c>
      <c r="C266" s="2">
        <v>9</v>
      </c>
      <c r="D266" s="2" t="s">
        <v>64</v>
      </c>
      <c r="E266" s="2">
        <v>76</v>
      </c>
      <c r="F266" s="2">
        <v>51</v>
      </c>
    </row>
    <row r="267" spans="1:6">
      <c r="A267" t="s">
        <v>39</v>
      </c>
      <c r="B267" s="2">
        <v>31</v>
      </c>
      <c r="C267" s="2">
        <v>10</v>
      </c>
      <c r="D267" s="2" t="s">
        <v>73</v>
      </c>
      <c r="E267" s="2">
        <v>15</v>
      </c>
      <c r="F267" s="2">
        <v>6</v>
      </c>
    </row>
    <row r="268" spans="1:6">
      <c r="A268" t="s">
        <v>39</v>
      </c>
      <c r="B268" s="2">
        <v>32</v>
      </c>
      <c r="C268" s="2">
        <v>10</v>
      </c>
      <c r="D268" s="2" t="s">
        <v>64</v>
      </c>
      <c r="E268" s="2">
        <v>79</v>
      </c>
      <c r="F268" s="2">
        <v>51</v>
      </c>
    </row>
    <row r="269" spans="1:6">
      <c r="A269" t="s">
        <v>39</v>
      </c>
      <c r="B269" s="2">
        <v>33</v>
      </c>
      <c r="C269" s="2">
        <v>10</v>
      </c>
      <c r="D269" s="2" t="s">
        <v>64</v>
      </c>
      <c r="E269" s="2">
        <v>64</v>
      </c>
      <c r="F269" s="2">
        <v>28</v>
      </c>
    </row>
    <row r="270" spans="1:6">
      <c r="A270" t="s">
        <v>39</v>
      </c>
      <c r="B270" s="2">
        <v>34</v>
      </c>
      <c r="C270" s="2">
        <v>10</v>
      </c>
      <c r="D270" s="2" t="s">
        <v>73</v>
      </c>
      <c r="E270" s="2">
        <v>18</v>
      </c>
      <c r="F270" s="2">
        <v>8</v>
      </c>
    </row>
    <row r="271" spans="1:6">
      <c r="A271" t="s">
        <v>39</v>
      </c>
      <c r="B271" s="2">
        <v>35</v>
      </c>
      <c r="C271" s="2">
        <v>10</v>
      </c>
      <c r="D271" s="2" t="s">
        <v>64</v>
      </c>
      <c r="E271" s="2">
        <v>31</v>
      </c>
      <c r="F271" s="2">
        <v>17</v>
      </c>
    </row>
    <row r="272" spans="1:6">
      <c r="A272" t="s">
        <v>39</v>
      </c>
      <c r="B272" s="2">
        <v>36</v>
      </c>
      <c r="C272" s="2">
        <v>10</v>
      </c>
      <c r="D272" s="2" t="s">
        <v>73</v>
      </c>
      <c r="E272" s="2">
        <v>17</v>
      </c>
      <c r="F272" s="2">
        <v>8</v>
      </c>
    </row>
    <row r="273" spans="1:6">
      <c r="A273" t="s">
        <v>39</v>
      </c>
      <c r="B273" s="2">
        <v>37</v>
      </c>
      <c r="C273" s="2">
        <v>11</v>
      </c>
      <c r="D273" s="2" t="s">
        <v>64</v>
      </c>
      <c r="E273" s="2">
        <v>28</v>
      </c>
      <c r="F273" s="2" t="s">
        <v>66</v>
      </c>
    </row>
    <row r="274" spans="1:6">
      <c r="A274" t="s">
        <v>39</v>
      </c>
      <c r="B274" s="2">
        <v>38</v>
      </c>
      <c r="C274" s="2">
        <v>11</v>
      </c>
      <c r="D274" s="2" t="s">
        <v>73</v>
      </c>
      <c r="E274" s="2">
        <v>16</v>
      </c>
      <c r="F274" s="2">
        <v>10</v>
      </c>
    </row>
    <row r="275" spans="1:6">
      <c r="A275" t="s">
        <v>39</v>
      </c>
      <c r="B275" s="2">
        <v>39</v>
      </c>
      <c r="C275" s="2">
        <v>11</v>
      </c>
      <c r="D275" s="2" t="s">
        <v>64</v>
      </c>
      <c r="E275" s="2">
        <v>16</v>
      </c>
      <c r="F275" s="2">
        <v>16</v>
      </c>
    </row>
    <row r="276" spans="1:6">
      <c r="A276" t="s">
        <v>39</v>
      </c>
      <c r="B276" s="2">
        <v>40</v>
      </c>
      <c r="C276" s="2">
        <v>11</v>
      </c>
      <c r="D276" s="2" t="s">
        <v>64</v>
      </c>
      <c r="E276" s="2">
        <v>15</v>
      </c>
      <c r="F276" s="2">
        <v>13</v>
      </c>
    </row>
    <row r="277" spans="1:6">
      <c r="A277" t="s">
        <v>39</v>
      </c>
      <c r="B277" s="2">
        <v>41</v>
      </c>
      <c r="C277" s="2">
        <v>11</v>
      </c>
      <c r="D277" s="2" t="s">
        <v>64</v>
      </c>
      <c r="E277" s="2">
        <v>86</v>
      </c>
      <c r="F277" s="2">
        <v>42</v>
      </c>
    </row>
    <row r="278" spans="1:6">
      <c r="A278" t="s">
        <v>39</v>
      </c>
      <c r="B278" s="2">
        <v>42</v>
      </c>
      <c r="C278" s="2">
        <v>11</v>
      </c>
      <c r="D278" s="2" t="s">
        <v>64</v>
      </c>
      <c r="E278" s="2">
        <v>22</v>
      </c>
      <c r="F278" s="2">
        <v>20</v>
      </c>
    </row>
    <row r="279" spans="1:6">
      <c r="A279" t="s">
        <v>39</v>
      </c>
      <c r="B279" s="2">
        <v>43</v>
      </c>
      <c r="C279" s="2">
        <v>11</v>
      </c>
      <c r="D279" s="2" t="s">
        <v>64</v>
      </c>
      <c r="E279" s="2">
        <v>28</v>
      </c>
      <c r="F279" s="2">
        <v>20</v>
      </c>
    </row>
    <row r="280" spans="1:6">
      <c r="A280" t="s">
        <v>39</v>
      </c>
      <c r="B280" s="2">
        <v>44</v>
      </c>
      <c r="C280" s="2">
        <v>11</v>
      </c>
      <c r="D280" s="2" t="s">
        <v>64</v>
      </c>
      <c r="E280" s="2">
        <v>17</v>
      </c>
      <c r="F280" s="2" t="s">
        <v>66</v>
      </c>
    </row>
    <row r="281" spans="1:6">
      <c r="A281" t="s">
        <v>39</v>
      </c>
      <c r="B281" s="2">
        <v>45</v>
      </c>
      <c r="C281" s="2">
        <v>11</v>
      </c>
      <c r="D281" s="2" t="s">
        <v>64</v>
      </c>
      <c r="E281" s="2">
        <v>18</v>
      </c>
      <c r="F281" s="2" t="s">
        <v>66</v>
      </c>
    </row>
    <row r="282" spans="1:6">
      <c r="A282" t="s">
        <v>39</v>
      </c>
      <c r="B282" s="2">
        <v>46</v>
      </c>
      <c r="C282" s="2">
        <v>11</v>
      </c>
      <c r="D282" s="2" t="s">
        <v>64</v>
      </c>
      <c r="E282" s="2">
        <v>19</v>
      </c>
      <c r="F282" s="2" t="s">
        <v>66</v>
      </c>
    </row>
    <row r="283" spans="1:6">
      <c r="A283" t="s">
        <v>39</v>
      </c>
      <c r="B283" s="2">
        <v>47</v>
      </c>
      <c r="C283" s="2">
        <v>11</v>
      </c>
      <c r="D283" s="2" t="s">
        <v>64</v>
      </c>
      <c r="E283" s="2">
        <v>28</v>
      </c>
      <c r="F283" s="2" t="s">
        <v>66</v>
      </c>
    </row>
    <row r="284" spans="1:6">
      <c r="A284" t="s">
        <v>39</v>
      </c>
      <c r="B284" s="2">
        <v>48</v>
      </c>
      <c r="C284" s="2">
        <v>12</v>
      </c>
      <c r="D284" s="2" t="s">
        <v>64</v>
      </c>
      <c r="E284" s="2">
        <v>95</v>
      </c>
      <c r="F284" s="2">
        <v>51.5</v>
      </c>
    </row>
    <row r="285" spans="1:6">
      <c r="A285" t="s">
        <v>39</v>
      </c>
      <c r="B285" s="2">
        <v>49</v>
      </c>
      <c r="C285" s="2">
        <v>12</v>
      </c>
      <c r="D285" s="2" t="s">
        <v>64</v>
      </c>
      <c r="E285" s="2">
        <v>100</v>
      </c>
      <c r="F285" s="2">
        <v>49</v>
      </c>
    </row>
    <row r="286" spans="1:6">
      <c r="A286" t="s">
        <v>39</v>
      </c>
      <c r="B286" s="2">
        <v>50</v>
      </c>
      <c r="C286" s="2">
        <v>12</v>
      </c>
      <c r="D286" s="2" t="s">
        <v>64</v>
      </c>
      <c r="E286" s="2">
        <v>83</v>
      </c>
      <c r="F286" s="2">
        <v>46</v>
      </c>
    </row>
    <row r="287" spans="1:6">
      <c r="A287" t="s">
        <v>39</v>
      </c>
      <c r="B287" s="2">
        <v>51</v>
      </c>
      <c r="C287" s="2">
        <v>13</v>
      </c>
      <c r="D287" s="2" t="s">
        <v>64</v>
      </c>
      <c r="E287" s="2">
        <v>56</v>
      </c>
      <c r="F287" s="2">
        <v>38</v>
      </c>
    </row>
    <row r="288" spans="1:6">
      <c r="A288" t="s">
        <v>39</v>
      </c>
      <c r="B288" s="2">
        <v>52</v>
      </c>
      <c r="C288" s="2">
        <v>13</v>
      </c>
      <c r="D288" s="2" t="s">
        <v>64</v>
      </c>
      <c r="E288" s="2">
        <v>32</v>
      </c>
      <c r="F288" s="2">
        <v>23</v>
      </c>
    </row>
    <row r="289" spans="1:6">
      <c r="A289" t="s">
        <v>39</v>
      </c>
      <c r="B289" s="2">
        <v>53</v>
      </c>
      <c r="C289" s="2">
        <v>13</v>
      </c>
      <c r="D289" s="2" t="s">
        <v>64</v>
      </c>
      <c r="E289" s="2">
        <v>41</v>
      </c>
      <c r="F289" s="2">
        <v>31</v>
      </c>
    </row>
    <row r="290" spans="1:6">
      <c r="A290" t="s">
        <v>39</v>
      </c>
      <c r="B290" s="2">
        <v>54</v>
      </c>
      <c r="C290" s="2">
        <v>13</v>
      </c>
      <c r="D290" s="2" t="s">
        <v>64</v>
      </c>
      <c r="E290" s="2">
        <v>17</v>
      </c>
      <c r="F290" s="2">
        <v>13.5</v>
      </c>
    </row>
    <row r="291" spans="1:6">
      <c r="A291" t="s">
        <v>39</v>
      </c>
      <c r="B291" s="2">
        <v>55</v>
      </c>
      <c r="C291" s="2">
        <v>13</v>
      </c>
      <c r="D291" s="2" t="s">
        <v>64</v>
      </c>
      <c r="E291" s="2">
        <v>98</v>
      </c>
      <c r="F291" s="2">
        <v>48</v>
      </c>
    </row>
    <row r="292" spans="1:6">
      <c r="A292" t="s">
        <v>39</v>
      </c>
      <c r="B292" s="2">
        <v>56</v>
      </c>
      <c r="C292" s="2">
        <v>13</v>
      </c>
      <c r="D292" s="2" t="s">
        <v>64</v>
      </c>
      <c r="E292" s="2">
        <v>17</v>
      </c>
      <c r="F292" s="2">
        <v>14</v>
      </c>
    </row>
    <row r="293" spans="1:6">
      <c r="A293" t="s">
        <v>39</v>
      </c>
      <c r="B293" s="2">
        <v>57</v>
      </c>
      <c r="C293" s="2">
        <v>13</v>
      </c>
      <c r="D293" s="2" t="s">
        <v>64</v>
      </c>
      <c r="E293" s="2">
        <v>17</v>
      </c>
      <c r="F293" s="2">
        <v>14</v>
      </c>
    </row>
    <row r="294" spans="1:6">
      <c r="A294" t="s">
        <v>39</v>
      </c>
      <c r="B294" s="2">
        <v>59</v>
      </c>
      <c r="C294" s="2">
        <v>15</v>
      </c>
      <c r="D294" s="2" t="s">
        <v>64</v>
      </c>
      <c r="E294" s="2">
        <v>103</v>
      </c>
      <c r="F294" s="2">
        <v>47</v>
      </c>
    </row>
    <row r="295" spans="1:6">
      <c r="A295" t="s">
        <v>39</v>
      </c>
      <c r="B295" s="2">
        <v>60</v>
      </c>
      <c r="C295" s="2">
        <v>15</v>
      </c>
      <c r="D295" s="2" t="s">
        <v>74</v>
      </c>
      <c r="E295" s="2">
        <v>15</v>
      </c>
      <c r="F295" s="2">
        <v>15</v>
      </c>
    </row>
    <row r="296" spans="1:6">
      <c r="A296" t="s">
        <v>39</v>
      </c>
      <c r="B296" s="2">
        <v>61</v>
      </c>
      <c r="C296" s="2">
        <v>16</v>
      </c>
      <c r="D296" s="2" t="s">
        <v>64</v>
      </c>
      <c r="E296" s="2">
        <v>97</v>
      </c>
      <c r="F296" s="2">
        <v>48.5</v>
      </c>
    </row>
    <row r="297" spans="1:6">
      <c r="A297" t="s">
        <v>39</v>
      </c>
      <c r="B297" s="2">
        <v>62</v>
      </c>
      <c r="C297" s="2">
        <v>16</v>
      </c>
      <c r="D297" s="2" t="s">
        <v>64</v>
      </c>
      <c r="E297" s="2">
        <v>31</v>
      </c>
      <c r="F297" s="2">
        <v>18.5</v>
      </c>
    </row>
    <row r="298" spans="1:6">
      <c r="A298" t="s">
        <v>39</v>
      </c>
      <c r="B298" s="2">
        <v>63</v>
      </c>
      <c r="C298" s="2">
        <v>16</v>
      </c>
      <c r="D298" s="2" t="s">
        <v>64</v>
      </c>
      <c r="E298" s="2">
        <v>27</v>
      </c>
      <c r="F298" s="2">
        <v>13</v>
      </c>
    </row>
    <row r="299" spans="1:6">
      <c r="A299" t="s">
        <v>39</v>
      </c>
      <c r="B299" s="2">
        <v>64</v>
      </c>
      <c r="C299" s="2">
        <v>16</v>
      </c>
      <c r="D299" s="2" t="s">
        <v>70</v>
      </c>
      <c r="E299" s="2">
        <v>16</v>
      </c>
      <c r="F299" s="2">
        <v>6</v>
      </c>
    </row>
    <row r="300" spans="1:6">
      <c r="A300" t="s">
        <v>39</v>
      </c>
      <c r="B300" s="2">
        <v>65</v>
      </c>
      <c r="C300" s="2">
        <v>16</v>
      </c>
      <c r="D300" s="2" t="s">
        <v>64</v>
      </c>
      <c r="E300" s="2">
        <v>54</v>
      </c>
      <c r="F300" s="2">
        <v>38</v>
      </c>
    </row>
    <row r="301" spans="1:6">
      <c r="A301" t="s">
        <v>39</v>
      </c>
      <c r="B301" s="2">
        <v>66</v>
      </c>
      <c r="C301" s="2">
        <v>16</v>
      </c>
      <c r="D301" s="2" t="s">
        <v>70</v>
      </c>
      <c r="E301" s="2">
        <v>15</v>
      </c>
      <c r="F301" s="2">
        <v>11</v>
      </c>
    </row>
    <row r="302" spans="1:6">
      <c r="A302" t="s">
        <v>39</v>
      </c>
      <c r="B302" s="2">
        <v>67</v>
      </c>
      <c r="C302" s="2">
        <v>16</v>
      </c>
      <c r="D302" s="2" t="s">
        <v>64</v>
      </c>
      <c r="E302" s="2">
        <v>81</v>
      </c>
      <c r="F302" s="2">
        <v>46</v>
      </c>
    </row>
    <row r="303" spans="1:6">
      <c r="A303" t="s">
        <v>39</v>
      </c>
      <c r="B303" s="2">
        <v>68</v>
      </c>
      <c r="C303" s="2">
        <v>17</v>
      </c>
      <c r="D303" s="2" t="s">
        <v>74</v>
      </c>
      <c r="E303" s="2">
        <v>17</v>
      </c>
      <c r="F303" s="2">
        <v>14</v>
      </c>
    </row>
    <row r="304" spans="1:6">
      <c r="A304" t="s">
        <v>39</v>
      </c>
      <c r="B304" s="2">
        <v>69</v>
      </c>
      <c r="C304" s="2">
        <v>17</v>
      </c>
      <c r="D304" s="2" t="s">
        <v>75</v>
      </c>
      <c r="E304" s="2">
        <v>41</v>
      </c>
      <c r="F304" s="2">
        <v>18</v>
      </c>
    </row>
    <row r="305" spans="1:6">
      <c r="A305" t="s">
        <v>39</v>
      </c>
      <c r="B305" s="2">
        <v>70</v>
      </c>
      <c r="C305" s="2">
        <v>17</v>
      </c>
      <c r="D305" s="2" t="s">
        <v>64</v>
      </c>
      <c r="E305" s="2">
        <v>80</v>
      </c>
      <c r="F305" s="2">
        <v>45</v>
      </c>
    </row>
    <row r="306" spans="1:6">
      <c r="A306" t="s">
        <v>39</v>
      </c>
      <c r="B306" s="2">
        <v>71</v>
      </c>
      <c r="C306" s="2">
        <v>18</v>
      </c>
      <c r="D306" s="2" t="s">
        <v>68</v>
      </c>
      <c r="E306" s="2">
        <v>18</v>
      </c>
      <c r="F306" s="2">
        <v>15</v>
      </c>
    </row>
    <row r="307" spans="1:6">
      <c r="A307" t="s">
        <v>39</v>
      </c>
      <c r="B307" s="2">
        <v>72</v>
      </c>
      <c r="C307" s="2">
        <v>18</v>
      </c>
      <c r="D307" s="2" t="s">
        <v>68</v>
      </c>
      <c r="E307" s="2">
        <v>20</v>
      </c>
      <c r="F307" s="2">
        <v>16</v>
      </c>
    </row>
    <row r="308" spans="1:6">
      <c r="A308" t="s">
        <v>39</v>
      </c>
      <c r="B308" s="2">
        <v>73</v>
      </c>
      <c r="C308" s="2">
        <v>18</v>
      </c>
      <c r="D308" s="2" t="s">
        <v>64</v>
      </c>
      <c r="E308" s="2">
        <v>38</v>
      </c>
      <c r="F308" s="2">
        <v>30</v>
      </c>
    </row>
    <row r="309" spans="1:6">
      <c r="A309" t="s">
        <v>39</v>
      </c>
      <c r="B309" s="2">
        <v>74</v>
      </c>
      <c r="C309" s="2">
        <v>18</v>
      </c>
      <c r="D309" s="2" t="s">
        <v>64</v>
      </c>
      <c r="E309" s="2">
        <v>38</v>
      </c>
      <c r="F309" s="2">
        <v>30</v>
      </c>
    </row>
    <row r="310" spans="1:6">
      <c r="A310" t="s">
        <v>39</v>
      </c>
      <c r="B310" s="2">
        <v>75</v>
      </c>
      <c r="C310" s="2">
        <v>18</v>
      </c>
      <c r="D310" s="2" t="s">
        <v>64</v>
      </c>
      <c r="E310" s="2">
        <v>19</v>
      </c>
      <c r="F310" s="2">
        <v>12</v>
      </c>
    </row>
    <row r="311" spans="1:6">
      <c r="A311" t="s">
        <v>39</v>
      </c>
      <c r="B311" s="2">
        <v>76</v>
      </c>
      <c r="C311" s="2">
        <v>18</v>
      </c>
      <c r="D311" s="2" t="s">
        <v>64</v>
      </c>
      <c r="E311" s="2">
        <v>85</v>
      </c>
      <c r="F311" s="2">
        <v>41</v>
      </c>
    </row>
    <row r="312" spans="1:6">
      <c r="A312" t="s">
        <v>39</v>
      </c>
      <c r="B312" s="2">
        <v>77</v>
      </c>
      <c r="C312" s="2">
        <v>18</v>
      </c>
      <c r="D312" s="2" t="s">
        <v>68</v>
      </c>
      <c r="E312" s="2">
        <v>15</v>
      </c>
      <c r="F312" s="2">
        <v>10</v>
      </c>
    </row>
    <row r="313" spans="1:6">
      <c r="A313" t="s">
        <v>39</v>
      </c>
      <c r="B313" s="2">
        <v>78</v>
      </c>
      <c r="C313" s="2">
        <v>18</v>
      </c>
      <c r="D313" s="2" t="s">
        <v>73</v>
      </c>
      <c r="E313" s="2">
        <v>17</v>
      </c>
      <c r="F313" s="2">
        <v>8</v>
      </c>
    </row>
    <row r="314" spans="1:6">
      <c r="A314" t="s">
        <v>39</v>
      </c>
      <c r="B314" s="2">
        <v>79</v>
      </c>
      <c r="C314" s="2">
        <v>18</v>
      </c>
      <c r="D314" s="2" t="s">
        <v>68</v>
      </c>
      <c r="E314" s="2">
        <v>17</v>
      </c>
      <c r="F314" s="2">
        <v>12</v>
      </c>
    </row>
    <row r="315" spans="1:6">
      <c r="A315" t="s">
        <v>39</v>
      </c>
      <c r="B315" s="2">
        <v>80</v>
      </c>
      <c r="C315" s="2">
        <v>19</v>
      </c>
      <c r="D315" s="2" t="s">
        <v>64</v>
      </c>
      <c r="E315" s="2">
        <v>97</v>
      </c>
      <c r="F315" s="2">
        <v>54</v>
      </c>
    </row>
    <row r="316" spans="1:6">
      <c r="A316" t="s">
        <v>39</v>
      </c>
      <c r="B316" s="2">
        <v>81</v>
      </c>
      <c r="C316" s="2">
        <v>19</v>
      </c>
      <c r="D316" s="2" t="s">
        <v>76</v>
      </c>
      <c r="E316" s="2">
        <v>15</v>
      </c>
      <c r="F316" s="2">
        <v>8</v>
      </c>
    </row>
    <row r="317" spans="1:6">
      <c r="A317" t="s">
        <v>39</v>
      </c>
      <c r="B317" s="2">
        <v>82</v>
      </c>
      <c r="C317" s="2">
        <v>19</v>
      </c>
      <c r="D317" s="2" t="s">
        <v>76</v>
      </c>
      <c r="E317" s="2">
        <v>15</v>
      </c>
      <c r="F317" s="2">
        <v>8</v>
      </c>
    </row>
    <row r="318" spans="1:6">
      <c r="A318" t="s">
        <v>39</v>
      </c>
      <c r="B318" s="2">
        <v>83</v>
      </c>
      <c r="C318" s="2">
        <v>19</v>
      </c>
      <c r="D318" s="2" t="s">
        <v>76</v>
      </c>
      <c r="E318" s="2">
        <v>15</v>
      </c>
      <c r="F318" s="2">
        <v>8</v>
      </c>
    </row>
    <row r="319" spans="1:6">
      <c r="A319" t="s">
        <v>39</v>
      </c>
      <c r="B319" s="2">
        <v>84</v>
      </c>
      <c r="C319" s="2">
        <v>19</v>
      </c>
      <c r="D319" s="2" t="s">
        <v>76</v>
      </c>
      <c r="E319" s="2">
        <v>16</v>
      </c>
      <c r="F319" s="2">
        <v>8</v>
      </c>
    </row>
    <row r="320" spans="1:6">
      <c r="A320" t="s">
        <v>39</v>
      </c>
      <c r="B320" s="2">
        <v>85</v>
      </c>
      <c r="C320" s="2">
        <v>19</v>
      </c>
      <c r="D320" s="2" t="s">
        <v>68</v>
      </c>
      <c r="E320" s="2">
        <v>24</v>
      </c>
      <c r="F320" s="2">
        <v>21</v>
      </c>
    </row>
    <row r="321" spans="1:6">
      <c r="A321" t="s">
        <v>39</v>
      </c>
      <c r="B321" s="2">
        <v>86</v>
      </c>
      <c r="C321" s="2">
        <v>19</v>
      </c>
      <c r="D321" s="2" t="s">
        <v>68</v>
      </c>
      <c r="E321" s="2">
        <v>19</v>
      </c>
      <c r="F321" s="2">
        <v>22</v>
      </c>
    </row>
    <row r="322" spans="1:6">
      <c r="A322" t="s">
        <v>39</v>
      </c>
      <c r="B322" s="2">
        <v>87</v>
      </c>
      <c r="C322" s="2">
        <v>19</v>
      </c>
      <c r="D322" s="2" t="s">
        <v>68</v>
      </c>
      <c r="E322" s="2">
        <v>19</v>
      </c>
      <c r="F322" s="2">
        <v>22</v>
      </c>
    </row>
    <row r="323" spans="1:6">
      <c r="A323" t="s">
        <v>39</v>
      </c>
      <c r="B323" s="2">
        <v>88</v>
      </c>
      <c r="C323" s="2">
        <v>20</v>
      </c>
      <c r="D323" s="2" t="s">
        <v>64</v>
      </c>
      <c r="E323" s="2">
        <v>115</v>
      </c>
      <c r="F323" s="2">
        <v>55</v>
      </c>
    </row>
    <row r="324" spans="1:6">
      <c r="A324" t="s">
        <v>39</v>
      </c>
      <c r="B324" s="2">
        <v>89</v>
      </c>
      <c r="C324" s="2">
        <v>20</v>
      </c>
      <c r="D324" s="2" t="s">
        <v>64</v>
      </c>
      <c r="E324" s="2">
        <v>95</v>
      </c>
      <c r="F324" s="2">
        <v>49</v>
      </c>
    </row>
    <row r="325" spans="1:6">
      <c r="A325" t="s">
        <v>39</v>
      </c>
      <c r="B325" s="2">
        <v>90</v>
      </c>
      <c r="C325" s="2">
        <v>20</v>
      </c>
      <c r="D325" s="2" t="s">
        <v>67</v>
      </c>
      <c r="E325" s="2">
        <v>38</v>
      </c>
      <c r="F325" s="2">
        <v>25</v>
      </c>
    </row>
    <row r="326" spans="1:6">
      <c r="A326" t="s">
        <v>39</v>
      </c>
      <c r="B326" s="2">
        <v>91</v>
      </c>
      <c r="C326" s="2">
        <v>21</v>
      </c>
      <c r="D326" s="2" t="s">
        <v>64</v>
      </c>
      <c r="E326" s="2">
        <v>28</v>
      </c>
      <c r="F326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C968-950F-4ECB-8934-BA7C54D6C84D}">
  <dimension ref="A1:F13"/>
  <sheetViews>
    <sheetView workbookViewId="0">
      <selection activeCell="A13" sqref="A13:F13"/>
    </sheetView>
  </sheetViews>
  <sheetFormatPr defaultRowHeight="15"/>
  <sheetData>
    <row r="1" spans="1:6">
      <c r="A1" t="s">
        <v>22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>
      <c r="A2" t="s">
        <v>36</v>
      </c>
      <c r="B2" s="2">
        <v>61</v>
      </c>
      <c r="C2" s="2">
        <v>15</v>
      </c>
      <c r="D2" s="2" t="s">
        <v>64</v>
      </c>
      <c r="E2" s="2">
        <v>34</v>
      </c>
      <c r="F2" s="2" t="s">
        <v>77</v>
      </c>
    </row>
    <row r="3" spans="1:6">
      <c r="A3" t="s">
        <v>36</v>
      </c>
      <c r="B3" s="2">
        <v>67</v>
      </c>
      <c r="C3" s="2">
        <v>16</v>
      </c>
      <c r="D3" s="2" t="s">
        <v>64</v>
      </c>
      <c r="E3" s="2">
        <v>17</v>
      </c>
      <c r="F3" s="2" t="s">
        <v>77</v>
      </c>
    </row>
    <row r="4" spans="1:6">
      <c r="A4" t="s">
        <v>36</v>
      </c>
      <c r="B4" s="2">
        <v>77</v>
      </c>
      <c r="C4" s="2">
        <v>17</v>
      </c>
      <c r="D4" s="2" t="s">
        <v>67</v>
      </c>
      <c r="E4" s="2">
        <v>49</v>
      </c>
      <c r="F4" s="2" t="s">
        <v>78</v>
      </c>
    </row>
    <row r="5" spans="1:6">
      <c r="A5" t="s">
        <v>37</v>
      </c>
      <c r="B5" s="2">
        <v>12</v>
      </c>
      <c r="C5" s="2">
        <v>3</v>
      </c>
      <c r="D5" s="2" t="s">
        <v>67</v>
      </c>
      <c r="E5" s="2">
        <v>53</v>
      </c>
      <c r="F5" s="2" t="s">
        <v>78</v>
      </c>
    </row>
    <row r="6" spans="1:6">
      <c r="A6" t="s">
        <v>37</v>
      </c>
      <c r="B6" s="2">
        <v>37</v>
      </c>
      <c r="C6" s="2">
        <v>5</v>
      </c>
      <c r="D6" s="2" t="s">
        <v>79</v>
      </c>
      <c r="E6" s="2">
        <v>16.5</v>
      </c>
      <c r="F6" s="2" t="s">
        <v>77</v>
      </c>
    </row>
    <row r="7" spans="1:6">
      <c r="A7" t="s">
        <v>37</v>
      </c>
      <c r="B7" s="2">
        <v>42</v>
      </c>
      <c r="C7" s="2">
        <v>7</v>
      </c>
      <c r="D7" s="2" t="s">
        <v>79</v>
      </c>
      <c r="E7" s="2">
        <v>16.5</v>
      </c>
      <c r="F7" s="2" t="s">
        <v>77</v>
      </c>
    </row>
    <row r="8" spans="1:6">
      <c r="A8" t="s">
        <v>37</v>
      </c>
      <c r="B8" s="2">
        <v>43</v>
      </c>
      <c r="C8" s="2">
        <v>7</v>
      </c>
      <c r="D8" s="2" t="s">
        <v>79</v>
      </c>
      <c r="E8" s="2">
        <v>15</v>
      </c>
      <c r="F8" s="2" t="s">
        <v>77</v>
      </c>
    </row>
    <row r="9" spans="1:6">
      <c r="A9" t="s">
        <v>37</v>
      </c>
      <c r="B9" s="2">
        <v>78</v>
      </c>
      <c r="C9" s="2">
        <v>12</v>
      </c>
      <c r="D9" s="2" t="s">
        <v>79</v>
      </c>
      <c r="E9" s="2">
        <v>15</v>
      </c>
      <c r="F9" s="2" t="s">
        <v>78</v>
      </c>
    </row>
    <row r="10" spans="1:6">
      <c r="A10" t="s">
        <v>38</v>
      </c>
      <c r="B10" s="2">
        <v>36</v>
      </c>
      <c r="C10" s="2">
        <v>9</v>
      </c>
      <c r="D10" s="2" t="s">
        <v>79</v>
      </c>
      <c r="E10" s="2">
        <v>17</v>
      </c>
      <c r="F10" s="2" t="s">
        <v>79</v>
      </c>
    </row>
    <row r="11" spans="1:6">
      <c r="A11" t="s">
        <v>38</v>
      </c>
      <c r="B11" s="2">
        <v>39</v>
      </c>
      <c r="C11" s="2">
        <v>10</v>
      </c>
      <c r="D11" s="2" t="s">
        <v>79</v>
      </c>
      <c r="E11" s="2">
        <v>33</v>
      </c>
      <c r="F11" s="2" t="s">
        <v>77</v>
      </c>
    </row>
    <row r="12" spans="1:6">
      <c r="A12" t="s">
        <v>38</v>
      </c>
      <c r="B12" s="2">
        <v>64</v>
      </c>
      <c r="C12" s="2">
        <v>16</v>
      </c>
      <c r="D12" s="2" t="s">
        <v>79</v>
      </c>
      <c r="E12" s="2">
        <v>7.6</v>
      </c>
      <c r="F12" s="2" t="s">
        <v>80</v>
      </c>
    </row>
    <row r="13" spans="1:6">
      <c r="A13" t="s">
        <v>39</v>
      </c>
      <c r="B13" s="2">
        <v>58</v>
      </c>
      <c r="C13" s="2">
        <v>14</v>
      </c>
      <c r="D13" s="2" t="s">
        <v>79</v>
      </c>
      <c r="E13" s="2" t="s">
        <v>79</v>
      </c>
      <c r="F13" s="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15E7-7B5A-4164-A059-4F9E9379D51E}">
  <dimension ref="A1:E1035"/>
  <sheetViews>
    <sheetView workbookViewId="0">
      <pane ySplit="1" topLeftCell="A1008" activePane="bottomLeft" state="frozen"/>
      <selection pane="bottomLeft" activeCell="J1035" sqref="J1035"/>
    </sheetView>
  </sheetViews>
  <sheetFormatPr defaultColWidth="9.140625" defaultRowHeight="15"/>
  <cols>
    <col min="5" max="5" width="9.140625" bestFit="1" customWidth="1"/>
  </cols>
  <sheetData>
    <row r="1" spans="1:5">
      <c r="A1" t="s">
        <v>22</v>
      </c>
      <c r="B1" s="2" t="s">
        <v>42</v>
      </c>
      <c r="C1" s="2" t="s">
        <v>43</v>
      </c>
      <c r="D1" s="2" t="s">
        <v>44</v>
      </c>
      <c r="E1" s="2" t="s">
        <v>45</v>
      </c>
    </row>
    <row r="2" spans="1:5">
      <c r="A2" t="s">
        <v>36</v>
      </c>
      <c r="B2">
        <v>1</v>
      </c>
      <c r="C2" t="s">
        <v>68</v>
      </c>
      <c r="D2">
        <v>0.71</v>
      </c>
      <c r="E2">
        <v>0.15</v>
      </c>
    </row>
    <row r="3" spans="1:5">
      <c r="A3" t="s">
        <v>36</v>
      </c>
      <c r="B3">
        <v>2</v>
      </c>
      <c r="C3" t="s">
        <v>64</v>
      </c>
      <c r="D3">
        <v>6.07</v>
      </c>
      <c r="E3">
        <v>4</v>
      </c>
    </row>
    <row r="4" spans="1:5">
      <c r="A4" t="s">
        <v>36</v>
      </c>
      <c r="B4">
        <v>2</v>
      </c>
      <c r="C4" t="s">
        <v>64</v>
      </c>
      <c r="D4">
        <v>4.07</v>
      </c>
      <c r="E4">
        <v>2.2000000000000002</v>
      </c>
    </row>
    <row r="5" spans="1:5">
      <c r="A5" t="s">
        <v>36</v>
      </c>
      <c r="B5">
        <v>3</v>
      </c>
      <c r="C5" t="s">
        <v>71</v>
      </c>
      <c r="D5">
        <v>1.57</v>
      </c>
      <c r="E5">
        <v>0.15</v>
      </c>
    </row>
    <row r="6" spans="1:5">
      <c r="A6" t="s">
        <v>36</v>
      </c>
      <c r="B6">
        <v>3</v>
      </c>
      <c r="C6" t="s">
        <v>71</v>
      </c>
      <c r="D6">
        <v>2.44</v>
      </c>
      <c r="E6">
        <v>1.4</v>
      </c>
    </row>
    <row r="7" spans="1:5">
      <c r="A7" t="s">
        <v>36</v>
      </c>
      <c r="B7">
        <v>3</v>
      </c>
      <c r="C7" t="s">
        <v>64</v>
      </c>
      <c r="D7">
        <v>3.19</v>
      </c>
      <c r="E7">
        <v>2.5</v>
      </c>
    </row>
    <row r="8" spans="1:5">
      <c r="A8" t="s">
        <v>36</v>
      </c>
      <c r="B8">
        <v>3</v>
      </c>
      <c r="C8" t="s">
        <v>71</v>
      </c>
      <c r="D8">
        <v>2.69</v>
      </c>
      <c r="E8">
        <v>1.9</v>
      </c>
    </row>
    <row r="9" spans="1:5">
      <c r="A9" t="s">
        <v>36</v>
      </c>
      <c r="B9">
        <v>3</v>
      </c>
      <c r="C9" t="s">
        <v>71</v>
      </c>
      <c r="D9">
        <v>0.56000000000000005</v>
      </c>
      <c r="E9">
        <v>0.2</v>
      </c>
    </row>
    <row r="10" spans="1:5">
      <c r="A10" t="s">
        <v>36</v>
      </c>
      <c r="B10">
        <v>3</v>
      </c>
      <c r="C10" t="s">
        <v>64</v>
      </c>
      <c r="D10">
        <v>5.63</v>
      </c>
      <c r="E10">
        <v>3.5</v>
      </c>
    </row>
    <row r="11" spans="1:5">
      <c r="A11" t="s">
        <v>36</v>
      </c>
      <c r="B11">
        <v>3</v>
      </c>
      <c r="C11" t="s">
        <v>64</v>
      </c>
      <c r="D11">
        <v>3.04</v>
      </c>
      <c r="E11">
        <v>2.5</v>
      </c>
    </row>
    <row r="12" spans="1:5">
      <c r="A12" t="s">
        <v>36</v>
      </c>
      <c r="B12">
        <v>3</v>
      </c>
      <c r="C12" t="s">
        <v>64</v>
      </c>
      <c r="D12">
        <v>1.92</v>
      </c>
      <c r="E12">
        <v>1.6</v>
      </c>
    </row>
    <row r="13" spans="1:5">
      <c r="A13" t="s">
        <v>36</v>
      </c>
      <c r="B13">
        <v>3</v>
      </c>
      <c r="C13" t="s">
        <v>73</v>
      </c>
      <c r="D13">
        <v>0.81</v>
      </c>
      <c r="E13">
        <v>0.1</v>
      </c>
    </row>
    <row r="14" spans="1:5">
      <c r="A14" t="s">
        <v>36</v>
      </c>
      <c r="B14">
        <v>4</v>
      </c>
      <c r="C14" t="s">
        <v>73</v>
      </c>
      <c r="D14">
        <v>0.52</v>
      </c>
      <c r="E14">
        <v>0.25</v>
      </c>
    </row>
    <row r="15" spans="1:5">
      <c r="A15" t="s">
        <v>36</v>
      </c>
      <c r="B15">
        <v>4</v>
      </c>
      <c r="C15" t="s">
        <v>73</v>
      </c>
      <c r="D15">
        <v>0.52</v>
      </c>
      <c r="E15">
        <v>0.25</v>
      </c>
    </row>
    <row r="16" spans="1:5">
      <c r="A16" t="s">
        <v>36</v>
      </c>
      <c r="B16">
        <v>4</v>
      </c>
      <c r="C16" t="s">
        <v>73</v>
      </c>
      <c r="D16">
        <v>0.52</v>
      </c>
      <c r="E16">
        <v>0.25</v>
      </c>
    </row>
    <row r="17" spans="1:5">
      <c r="A17" t="s">
        <v>36</v>
      </c>
      <c r="B17">
        <v>4</v>
      </c>
      <c r="C17" t="s">
        <v>73</v>
      </c>
      <c r="D17">
        <v>0.52</v>
      </c>
      <c r="E17">
        <v>0.25</v>
      </c>
    </row>
    <row r="18" spans="1:5">
      <c r="A18" t="s">
        <v>36</v>
      </c>
      <c r="B18">
        <v>4</v>
      </c>
      <c r="C18" t="s">
        <v>73</v>
      </c>
      <c r="D18">
        <v>1.04</v>
      </c>
      <c r="E18">
        <v>0.35</v>
      </c>
    </row>
    <row r="19" spans="1:5">
      <c r="A19" t="s">
        <v>36</v>
      </c>
      <c r="B19">
        <v>4</v>
      </c>
      <c r="C19" t="s">
        <v>64</v>
      </c>
      <c r="D19">
        <v>0.33</v>
      </c>
      <c r="E19">
        <v>0.2</v>
      </c>
    </row>
    <row r="20" spans="1:5">
      <c r="A20" t="s">
        <v>36</v>
      </c>
      <c r="B20">
        <v>4</v>
      </c>
      <c r="C20" t="s">
        <v>71</v>
      </c>
      <c r="D20">
        <v>0.22</v>
      </c>
      <c r="E20">
        <v>0.1</v>
      </c>
    </row>
    <row r="21" spans="1:5">
      <c r="A21" t="s">
        <v>36</v>
      </c>
      <c r="B21">
        <v>4</v>
      </c>
      <c r="C21" t="s">
        <v>64</v>
      </c>
      <c r="D21">
        <v>3.84</v>
      </c>
      <c r="E21">
        <v>2.5</v>
      </c>
    </row>
    <row r="22" spans="1:5">
      <c r="A22" t="s">
        <v>36</v>
      </c>
      <c r="B22">
        <v>4</v>
      </c>
      <c r="C22" t="s">
        <v>81</v>
      </c>
      <c r="D22">
        <v>2</v>
      </c>
      <c r="E22">
        <v>2.1800000000000002</v>
      </c>
    </row>
    <row r="23" spans="1:5">
      <c r="A23" t="s">
        <v>36</v>
      </c>
      <c r="B23">
        <v>4</v>
      </c>
      <c r="C23" t="s">
        <v>81</v>
      </c>
      <c r="D23">
        <v>2</v>
      </c>
      <c r="E23">
        <v>2.1800000000000002</v>
      </c>
    </row>
    <row r="24" spans="1:5">
      <c r="A24" t="s">
        <v>36</v>
      </c>
      <c r="B24">
        <v>4</v>
      </c>
      <c r="C24" t="s">
        <v>71</v>
      </c>
      <c r="D24">
        <v>1.64</v>
      </c>
      <c r="E24">
        <v>1</v>
      </c>
    </row>
    <row r="25" spans="1:5">
      <c r="A25" t="s">
        <v>36</v>
      </c>
      <c r="B25">
        <v>4</v>
      </c>
      <c r="C25" t="s">
        <v>64</v>
      </c>
      <c r="D25">
        <v>1.64</v>
      </c>
      <c r="E25">
        <v>1.8</v>
      </c>
    </row>
    <row r="26" spans="1:5">
      <c r="A26" t="s">
        <v>36</v>
      </c>
      <c r="B26">
        <v>5</v>
      </c>
      <c r="C26" t="s">
        <v>71</v>
      </c>
      <c r="D26">
        <v>0.96</v>
      </c>
      <c r="E26">
        <v>1</v>
      </c>
    </row>
    <row r="27" spans="1:5">
      <c r="A27" t="s">
        <v>36</v>
      </c>
      <c r="B27">
        <v>5</v>
      </c>
      <c r="C27" t="s">
        <v>64</v>
      </c>
      <c r="D27">
        <v>3.49</v>
      </c>
      <c r="E27">
        <v>3</v>
      </c>
    </row>
    <row r="28" spans="1:5">
      <c r="A28" t="s">
        <v>36</v>
      </c>
      <c r="B28">
        <v>5</v>
      </c>
      <c r="C28" t="s">
        <v>71</v>
      </c>
      <c r="D28">
        <v>0.99</v>
      </c>
      <c r="E28">
        <v>1</v>
      </c>
    </row>
    <row r="29" spans="1:5">
      <c r="A29" t="s">
        <v>36</v>
      </c>
      <c r="B29">
        <v>5</v>
      </c>
      <c r="C29" t="s">
        <v>73</v>
      </c>
      <c r="D29">
        <v>0.27</v>
      </c>
      <c r="E29">
        <v>0.15</v>
      </c>
    </row>
    <row r="30" spans="1:5">
      <c r="A30" t="s">
        <v>36</v>
      </c>
      <c r="B30">
        <v>5</v>
      </c>
      <c r="C30" t="s">
        <v>64</v>
      </c>
      <c r="D30">
        <v>2.71</v>
      </c>
      <c r="E30">
        <v>3</v>
      </c>
    </row>
    <row r="31" spans="1:5">
      <c r="A31" t="s">
        <v>36</v>
      </c>
      <c r="B31">
        <v>5</v>
      </c>
      <c r="C31" t="s">
        <v>64</v>
      </c>
      <c r="D31">
        <v>5.87</v>
      </c>
      <c r="E31">
        <v>5</v>
      </c>
    </row>
    <row r="32" spans="1:5">
      <c r="A32" t="s">
        <v>36</v>
      </c>
      <c r="B32">
        <v>5</v>
      </c>
      <c r="C32" t="s">
        <v>64</v>
      </c>
      <c r="D32">
        <v>1.21</v>
      </c>
      <c r="E32">
        <v>1.5</v>
      </c>
    </row>
    <row r="33" spans="1:5">
      <c r="A33" t="s">
        <v>36</v>
      </c>
      <c r="B33">
        <v>5</v>
      </c>
      <c r="C33" t="s">
        <v>64</v>
      </c>
      <c r="D33">
        <v>2.2200000000000002</v>
      </c>
      <c r="E33">
        <v>2.5</v>
      </c>
    </row>
    <row r="34" spans="1:5">
      <c r="A34" t="s">
        <v>36</v>
      </c>
      <c r="B34">
        <v>5</v>
      </c>
      <c r="C34" t="s">
        <v>67</v>
      </c>
      <c r="D34">
        <v>0.74</v>
      </c>
      <c r="E34">
        <v>0.4</v>
      </c>
    </row>
    <row r="35" spans="1:5">
      <c r="A35" t="s">
        <v>36</v>
      </c>
      <c r="B35">
        <v>5</v>
      </c>
      <c r="C35" t="s">
        <v>67</v>
      </c>
      <c r="D35">
        <v>0.74</v>
      </c>
      <c r="E35">
        <v>0.4</v>
      </c>
    </row>
    <row r="36" spans="1:5">
      <c r="A36" t="s">
        <v>36</v>
      </c>
      <c r="B36">
        <v>5</v>
      </c>
      <c r="C36" t="s">
        <v>67</v>
      </c>
      <c r="D36">
        <v>0.74</v>
      </c>
      <c r="E36">
        <v>0.4</v>
      </c>
    </row>
    <row r="37" spans="1:5">
      <c r="A37" t="s">
        <v>36</v>
      </c>
      <c r="B37">
        <v>5</v>
      </c>
      <c r="C37" t="s">
        <v>67</v>
      </c>
      <c r="D37">
        <v>0.74</v>
      </c>
      <c r="E37">
        <v>0.4</v>
      </c>
    </row>
    <row r="38" spans="1:5">
      <c r="A38" t="s">
        <v>36</v>
      </c>
      <c r="B38">
        <v>5</v>
      </c>
      <c r="C38" t="s">
        <v>67</v>
      </c>
      <c r="D38">
        <v>0.74</v>
      </c>
      <c r="E38">
        <v>0.4</v>
      </c>
    </row>
    <row r="39" spans="1:5">
      <c r="A39" t="s">
        <v>36</v>
      </c>
      <c r="B39">
        <v>6</v>
      </c>
      <c r="C39" t="s">
        <v>82</v>
      </c>
      <c r="D39">
        <v>1.75</v>
      </c>
      <c r="E39">
        <v>2</v>
      </c>
    </row>
    <row r="40" spans="1:5">
      <c r="A40" t="s">
        <v>36</v>
      </c>
      <c r="B40">
        <v>7</v>
      </c>
      <c r="C40" t="s">
        <v>82</v>
      </c>
      <c r="D40">
        <v>2.8</v>
      </c>
      <c r="E40">
        <v>2</v>
      </c>
    </row>
    <row r="41" spans="1:5">
      <c r="A41" t="s">
        <v>36</v>
      </c>
      <c r="B41">
        <v>7</v>
      </c>
      <c r="C41" t="s">
        <v>82</v>
      </c>
      <c r="D41">
        <v>2</v>
      </c>
      <c r="E41">
        <v>2.7</v>
      </c>
    </row>
    <row r="42" spans="1:5">
      <c r="A42" t="s">
        <v>36</v>
      </c>
      <c r="B42">
        <v>7</v>
      </c>
      <c r="C42" t="s">
        <v>73</v>
      </c>
      <c r="D42">
        <v>0.25</v>
      </c>
      <c r="E42">
        <v>0.6</v>
      </c>
    </row>
    <row r="43" spans="1:5">
      <c r="A43" t="s">
        <v>36</v>
      </c>
      <c r="B43">
        <v>7</v>
      </c>
      <c r="C43" t="s">
        <v>73</v>
      </c>
      <c r="D43">
        <v>0.2</v>
      </c>
      <c r="E43">
        <v>0.2</v>
      </c>
    </row>
    <row r="44" spans="1:5">
      <c r="A44" t="s">
        <v>36</v>
      </c>
      <c r="B44">
        <v>7</v>
      </c>
      <c r="C44" t="s">
        <v>73</v>
      </c>
      <c r="D44">
        <v>0.68</v>
      </c>
      <c r="E44">
        <v>0.5</v>
      </c>
    </row>
    <row r="45" spans="1:5">
      <c r="A45" t="s">
        <v>36</v>
      </c>
      <c r="B45">
        <v>7</v>
      </c>
      <c r="C45" t="s">
        <v>73</v>
      </c>
      <c r="D45">
        <v>1.81</v>
      </c>
      <c r="E45">
        <v>1.5</v>
      </c>
    </row>
    <row r="46" spans="1:5">
      <c r="A46" t="s">
        <v>36</v>
      </c>
      <c r="B46">
        <v>7</v>
      </c>
      <c r="C46" t="s">
        <v>73</v>
      </c>
      <c r="D46">
        <v>1.96</v>
      </c>
      <c r="E46">
        <v>0.6</v>
      </c>
    </row>
    <row r="47" spans="1:5">
      <c r="A47" t="s">
        <v>36</v>
      </c>
      <c r="B47">
        <v>7</v>
      </c>
      <c r="C47" t="s">
        <v>81</v>
      </c>
      <c r="D47">
        <v>2.29</v>
      </c>
      <c r="E47">
        <v>2</v>
      </c>
    </row>
    <row r="48" spans="1:5">
      <c r="A48" t="s">
        <v>36</v>
      </c>
      <c r="B48">
        <v>7</v>
      </c>
      <c r="C48" t="s">
        <v>81</v>
      </c>
      <c r="D48">
        <v>2.6</v>
      </c>
      <c r="E48">
        <v>2</v>
      </c>
    </row>
    <row r="49" spans="1:5">
      <c r="A49" t="s">
        <v>36</v>
      </c>
      <c r="B49">
        <v>7</v>
      </c>
      <c r="C49" t="s">
        <v>64</v>
      </c>
      <c r="D49">
        <v>5.41</v>
      </c>
      <c r="E49">
        <v>3</v>
      </c>
    </row>
    <row r="50" spans="1:5">
      <c r="A50" t="s">
        <v>36</v>
      </c>
      <c r="B50">
        <v>7</v>
      </c>
      <c r="C50" t="s">
        <v>64</v>
      </c>
      <c r="D50">
        <v>1.66</v>
      </c>
      <c r="E50">
        <v>1.5</v>
      </c>
    </row>
    <row r="51" spans="1:5">
      <c r="A51" t="s">
        <v>36</v>
      </c>
      <c r="B51">
        <v>7</v>
      </c>
      <c r="C51" t="s">
        <v>82</v>
      </c>
      <c r="D51">
        <v>3.73</v>
      </c>
      <c r="E51">
        <v>2</v>
      </c>
    </row>
    <row r="52" spans="1:5">
      <c r="A52" t="s">
        <v>36</v>
      </c>
      <c r="B52">
        <v>7</v>
      </c>
      <c r="C52" t="s">
        <v>73</v>
      </c>
      <c r="D52">
        <v>1.07</v>
      </c>
      <c r="E52">
        <v>0.5</v>
      </c>
    </row>
    <row r="53" spans="1:5">
      <c r="A53" t="s">
        <v>36</v>
      </c>
      <c r="B53">
        <v>7</v>
      </c>
      <c r="C53" t="s">
        <v>73</v>
      </c>
      <c r="D53">
        <v>1.07</v>
      </c>
      <c r="E53">
        <v>0.5</v>
      </c>
    </row>
    <row r="54" spans="1:5">
      <c r="A54" t="s">
        <v>36</v>
      </c>
      <c r="B54">
        <v>8</v>
      </c>
      <c r="C54" t="s">
        <v>64</v>
      </c>
      <c r="D54">
        <v>3.03</v>
      </c>
      <c r="E54">
        <v>3</v>
      </c>
    </row>
    <row r="55" spans="1:5">
      <c r="A55" t="s">
        <v>36</v>
      </c>
      <c r="B55">
        <v>8</v>
      </c>
      <c r="C55" t="s">
        <v>64</v>
      </c>
      <c r="D55">
        <v>3.03</v>
      </c>
      <c r="E55">
        <v>3</v>
      </c>
    </row>
    <row r="56" spans="1:5">
      <c r="A56" t="s">
        <v>36</v>
      </c>
      <c r="B56">
        <v>8</v>
      </c>
      <c r="C56" t="s">
        <v>64</v>
      </c>
      <c r="D56">
        <v>3.03</v>
      </c>
      <c r="E56">
        <v>3</v>
      </c>
    </row>
    <row r="57" spans="1:5">
      <c r="A57" t="s">
        <v>36</v>
      </c>
      <c r="B57">
        <v>8</v>
      </c>
      <c r="C57" t="s">
        <v>81</v>
      </c>
      <c r="D57">
        <v>3.5</v>
      </c>
      <c r="E57">
        <v>3</v>
      </c>
    </row>
    <row r="58" spans="1:5">
      <c r="A58" t="s">
        <v>36</v>
      </c>
      <c r="B58">
        <v>9</v>
      </c>
      <c r="C58" t="s">
        <v>64</v>
      </c>
      <c r="D58">
        <v>1.25</v>
      </c>
      <c r="E58">
        <v>2</v>
      </c>
    </row>
    <row r="59" spans="1:5">
      <c r="A59" t="s">
        <v>36</v>
      </c>
      <c r="B59">
        <v>9</v>
      </c>
      <c r="C59" t="s">
        <v>64</v>
      </c>
      <c r="D59">
        <v>0.38</v>
      </c>
      <c r="E59">
        <v>0.6</v>
      </c>
    </row>
    <row r="60" spans="1:5">
      <c r="A60" t="s">
        <v>36</v>
      </c>
      <c r="B60">
        <v>10</v>
      </c>
      <c r="C60" t="s">
        <v>73</v>
      </c>
      <c r="D60">
        <v>0.88</v>
      </c>
      <c r="E60">
        <v>0.3</v>
      </c>
    </row>
    <row r="61" spans="1:5">
      <c r="A61" t="s">
        <v>36</v>
      </c>
      <c r="B61">
        <v>10</v>
      </c>
      <c r="C61" t="s">
        <v>67</v>
      </c>
      <c r="D61">
        <v>0.64</v>
      </c>
      <c r="E61">
        <v>0.25</v>
      </c>
    </row>
    <row r="62" spans="1:5">
      <c r="A62" t="s">
        <v>36</v>
      </c>
      <c r="B62">
        <v>10</v>
      </c>
      <c r="C62" t="s">
        <v>67</v>
      </c>
      <c r="D62">
        <v>0.64</v>
      </c>
      <c r="E62">
        <v>0.25</v>
      </c>
    </row>
    <row r="63" spans="1:5">
      <c r="A63" t="s">
        <v>36</v>
      </c>
      <c r="B63">
        <v>10</v>
      </c>
      <c r="C63" t="s">
        <v>67</v>
      </c>
      <c r="D63">
        <v>0.64</v>
      </c>
      <c r="E63">
        <v>0.25</v>
      </c>
    </row>
    <row r="64" spans="1:5">
      <c r="A64" t="s">
        <v>36</v>
      </c>
      <c r="B64">
        <v>10</v>
      </c>
      <c r="C64" t="s">
        <v>67</v>
      </c>
      <c r="D64">
        <v>0.64</v>
      </c>
      <c r="E64">
        <v>0.25</v>
      </c>
    </row>
    <row r="65" spans="1:5">
      <c r="A65" t="s">
        <v>36</v>
      </c>
      <c r="B65">
        <v>10</v>
      </c>
      <c r="C65" t="s">
        <v>67</v>
      </c>
      <c r="D65">
        <v>0.64</v>
      </c>
      <c r="E65">
        <v>0.25</v>
      </c>
    </row>
    <row r="66" spans="1:5">
      <c r="A66" t="s">
        <v>36</v>
      </c>
      <c r="B66">
        <v>10</v>
      </c>
      <c r="C66" t="s">
        <v>67</v>
      </c>
      <c r="D66">
        <v>0.64</v>
      </c>
      <c r="E66">
        <v>0.25</v>
      </c>
    </row>
    <row r="67" spans="1:5">
      <c r="A67" t="s">
        <v>36</v>
      </c>
      <c r="B67">
        <v>10</v>
      </c>
      <c r="C67" t="s">
        <v>67</v>
      </c>
      <c r="D67">
        <v>0.43</v>
      </c>
      <c r="E67">
        <v>0.15</v>
      </c>
    </row>
    <row r="68" spans="1:5">
      <c r="A68" t="s">
        <v>36</v>
      </c>
      <c r="B68">
        <v>10</v>
      </c>
      <c r="C68" t="s">
        <v>67</v>
      </c>
      <c r="D68">
        <v>0.43</v>
      </c>
      <c r="E68">
        <v>0.15</v>
      </c>
    </row>
    <row r="69" spans="1:5">
      <c r="A69" t="s">
        <v>36</v>
      </c>
      <c r="B69">
        <v>10</v>
      </c>
      <c r="C69" t="s">
        <v>67</v>
      </c>
      <c r="D69">
        <v>0.43</v>
      </c>
      <c r="E69">
        <v>0.15</v>
      </c>
    </row>
    <row r="70" spans="1:5">
      <c r="A70" t="s">
        <v>36</v>
      </c>
      <c r="B70">
        <v>10</v>
      </c>
      <c r="C70" t="s">
        <v>67</v>
      </c>
      <c r="D70">
        <v>1.23</v>
      </c>
      <c r="E70">
        <v>1</v>
      </c>
    </row>
    <row r="71" spans="1:5">
      <c r="A71" t="s">
        <v>36</v>
      </c>
      <c r="B71">
        <v>10</v>
      </c>
      <c r="C71" t="s">
        <v>67</v>
      </c>
      <c r="D71">
        <v>1.23</v>
      </c>
      <c r="E71">
        <v>1</v>
      </c>
    </row>
    <row r="72" spans="1:5">
      <c r="A72" t="s">
        <v>36</v>
      </c>
      <c r="B72">
        <v>10</v>
      </c>
      <c r="C72" t="s">
        <v>64</v>
      </c>
      <c r="D72">
        <v>1.46</v>
      </c>
      <c r="E72">
        <v>1.2</v>
      </c>
    </row>
    <row r="73" spans="1:5">
      <c r="A73" t="s">
        <v>36</v>
      </c>
      <c r="B73">
        <v>11</v>
      </c>
      <c r="C73" t="s">
        <v>73</v>
      </c>
      <c r="D73">
        <v>0.56999999999999995</v>
      </c>
      <c r="E73">
        <v>0.3</v>
      </c>
    </row>
    <row r="74" spans="1:5">
      <c r="A74" t="s">
        <v>36</v>
      </c>
      <c r="B74">
        <v>11</v>
      </c>
      <c r="C74" t="s">
        <v>73</v>
      </c>
      <c r="D74">
        <v>0.56999999999999995</v>
      </c>
      <c r="E74">
        <v>0.3</v>
      </c>
    </row>
    <row r="75" spans="1:5">
      <c r="A75" t="s">
        <v>36</v>
      </c>
      <c r="B75">
        <v>11</v>
      </c>
      <c r="C75" t="s">
        <v>73</v>
      </c>
      <c r="D75">
        <v>0.56999999999999995</v>
      </c>
      <c r="E75">
        <v>0.3</v>
      </c>
    </row>
    <row r="76" spans="1:5">
      <c r="A76" t="s">
        <v>36</v>
      </c>
      <c r="B76">
        <v>11</v>
      </c>
      <c r="C76" t="s">
        <v>73</v>
      </c>
      <c r="D76">
        <v>0.56999999999999995</v>
      </c>
      <c r="E76">
        <v>0.3</v>
      </c>
    </row>
    <row r="77" spans="1:5">
      <c r="A77" t="s">
        <v>36</v>
      </c>
      <c r="B77">
        <v>11</v>
      </c>
      <c r="C77" t="s">
        <v>73</v>
      </c>
      <c r="D77">
        <v>0.56999999999999995</v>
      </c>
      <c r="E77">
        <v>0.3</v>
      </c>
    </row>
    <row r="78" spans="1:5">
      <c r="A78" t="s">
        <v>36</v>
      </c>
      <c r="B78">
        <v>11</v>
      </c>
      <c r="C78" t="s">
        <v>73</v>
      </c>
      <c r="D78">
        <v>0.56999999999999995</v>
      </c>
      <c r="E78">
        <v>0.3</v>
      </c>
    </row>
    <row r="79" spans="1:5">
      <c r="A79" t="s">
        <v>36</v>
      </c>
      <c r="B79">
        <v>11</v>
      </c>
      <c r="C79" t="s">
        <v>73</v>
      </c>
      <c r="D79">
        <v>0.56999999999999995</v>
      </c>
      <c r="E79">
        <v>0.3</v>
      </c>
    </row>
    <row r="80" spans="1:5">
      <c r="A80" t="s">
        <v>36</v>
      </c>
      <c r="B80">
        <v>11</v>
      </c>
      <c r="C80" t="s">
        <v>73</v>
      </c>
      <c r="D80">
        <v>1.2</v>
      </c>
      <c r="E80">
        <v>0.6</v>
      </c>
    </row>
    <row r="81" spans="1:5">
      <c r="A81" t="s">
        <v>36</v>
      </c>
      <c r="B81">
        <v>11</v>
      </c>
      <c r="C81" t="s">
        <v>73</v>
      </c>
      <c r="D81">
        <v>1.2</v>
      </c>
      <c r="E81">
        <v>0.6</v>
      </c>
    </row>
    <row r="82" spans="1:5">
      <c r="A82" t="s">
        <v>36</v>
      </c>
      <c r="B82">
        <v>11</v>
      </c>
      <c r="C82" t="s">
        <v>64</v>
      </c>
      <c r="D82">
        <v>0.18</v>
      </c>
      <c r="E82">
        <v>0.15</v>
      </c>
    </row>
    <row r="83" spans="1:5">
      <c r="A83" t="s">
        <v>36</v>
      </c>
      <c r="B83">
        <v>11</v>
      </c>
      <c r="C83" t="s">
        <v>64</v>
      </c>
      <c r="D83">
        <v>0.18</v>
      </c>
      <c r="E83">
        <v>0.15</v>
      </c>
    </row>
    <row r="84" spans="1:5">
      <c r="A84" t="s">
        <v>36</v>
      </c>
      <c r="B84">
        <v>11</v>
      </c>
      <c r="C84" t="s">
        <v>67</v>
      </c>
      <c r="D84">
        <v>0.37</v>
      </c>
      <c r="E84">
        <v>0.3</v>
      </c>
    </row>
    <row r="85" spans="1:5">
      <c r="A85" t="s">
        <v>36</v>
      </c>
      <c r="B85">
        <v>11</v>
      </c>
      <c r="C85" t="s">
        <v>67</v>
      </c>
      <c r="D85">
        <v>0.37</v>
      </c>
      <c r="E85">
        <v>0.3</v>
      </c>
    </row>
    <row r="86" spans="1:5">
      <c r="A86" t="s">
        <v>36</v>
      </c>
      <c r="B86">
        <v>11</v>
      </c>
      <c r="C86" t="s">
        <v>67</v>
      </c>
      <c r="D86">
        <v>0.37</v>
      </c>
      <c r="E86">
        <v>0.3</v>
      </c>
    </row>
    <row r="87" spans="1:5">
      <c r="A87" t="s">
        <v>36</v>
      </c>
      <c r="B87">
        <v>11</v>
      </c>
      <c r="C87" t="s">
        <v>67</v>
      </c>
      <c r="D87">
        <v>0.23</v>
      </c>
      <c r="E87">
        <v>0.15</v>
      </c>
    </row>
    <row r="88" spans="1:5">
      <c r="A88" t="s">
        <v>36</v>
      </c>
      <c r="B88">
        <v>11</v>
      </c>
      <c r="C88" t="s">
        <v>67</v>
      </c>
      <c r="D88">
        <v>0.23</v>
      </c>
      <c r="E88">
        <v>0.15</v>
      </c>
    </row>
    <row r="89" spans="1:5">
      <c r="A89" t="s">
        <v>36</v>
      </c>
      <c r="B89">
        <v>11</v>
      </c>
      <c r="C89" t="s">
        <v>67</v>
      </c>
      <c r="D89">
        <v>0.23</v>
      </c>
      <c r="E89">
        <v>0.15</v>
      </c>
    </row>
    <row r="90" spans="1:5">
      <c r="A90" t="s">
        <v>36</v>
      </c>
      <c r="B90">
        <v>11</v>
      </c>
      <c r="C90" t="s">
        <v>67</v>
      </c>
      <c r="D90">
        <v>0.23</v>
      </c>
      <c r="E90">
        <v>0.15</v>
      </c>
    </row>
    <row r="91" spans="1:5">
      <c r="A91" t="s">
        <v>36</v>
      </c>
      <c r="B91">
        <v>12</v>
      </c>
      <c r="C91" t="s">
        <v>82</v>
      </c>
      <c r="D91">
        <v>2.98</v>
      </c>
      <c r="E91">
        <v>1.9</v>
      </c>
    </row>
    <row r="92" spans="1:5">
      <c r="A92" t="s">
        <v>36</v>
      </c>
      <c r="B92">
        <v>12</v>
      </c>
      <c r="C92" t="s">
        <v>67</v>
      </c>
      <c r="D92">
        <v>0.17</v>
      </c>
      <c r="E92">
        <v>0.3</v>
      </c>
    </row>
    <row r="93" spans="1:5">
      <c r="A93" t="s">
        <v>36</v>
      </c>
      <c r="B93">
        <v>12</v>
      </c>
      <c r="C93" t="s">
        <v>74</v>
      </c>
      <c r="D93">
        <v>0.98</v>
      </c>
      <c r="E93">
        <v>1.26</v>
      </c>
    </row>
    <row r="94" spans="1:5">
      <c r="A94" t="s">
        <v>36</v>
      </c>
      <c r="B94">
        <v>12</v>
      </c>
      <c r="C94" t="s">
        <v>67</v>
      </c>
      <c r="D94">
        <v>0.41</v>
      </c>
      <c r="E94">
        <v>0.2</v>
      </c>
    </row>
    <row r="95" spans="1:5">
      <c r="A95" t="s">
        <v>36</v>
      </c>
      <c r="B95">
        <v>12</v>
      </c>
      <c r="C95" t="s">
        <v>67</v>
      </c>
      <c r="D95">
        <v>0.41</v>
      </c>
      <c r="E95">
        <v>0.2</v>
      </c>
    </row>
    <row r="96" spans="1:5">
      <c r="A96" t="s">
        <v>36</v>
      </c>
      <c r="B96">
        <v>12</v>
      </c>
      <c r="C96" t="s">
        <v>67</v>
      </c>
      <c r="D96">
        <v>0.41</v>
      </c>
      <c r="E96">
        <v>0.2</v>
      </c>
    </row>
    <row r="97" spans="1:5">
      <c r="A97" t="s">
        <v>36</v>
      </c>
      <c r="B97">
        <v>12</v>
      </c>
      <c r="C97" t="s">
        <v>73</v>
      </c>
      <c r="D97">
        <v>0.95</v>
      </c>
      <c r="E97">
        <v>0.7</v>
      </c>
    </row>
    <row r="98" spans="1:5">
      <c r="A98" t="s">
        <v>36</v>
      </c>
      <c r="B98">
        <v>12</v>
      </c>
      <c r="C98" t="s">
        <v>73</v>
      </c>
      <c r="D98">
        <v>0.95</v>
      </c>
      <c r="E98">
        <v>0.7</v>
      </c>
    </row>
    <row r="99" spans="1:5">
      <c r="A99" t="s">
        <v>36</v>
      </c>
      <c r="B99">
        <v>12</v>
      </c>
      <c r="C99" t="s">
        <v>64</v>
      </c>
      <c r="D99">
        <v>1.1100000000000001</v>
      </c>
      <c r="E99">
        <v>1</v>
      </c>
    </row>
    <row r="100" spans="1:5">
      <c r="A100" t="s">
        <v>36</v>
      </c>
      <c r="B100">
        <v>13</v>
      </c>
      <c r="C100" t="s">
        <v>74</v>
      </c>
      <c r="D100">
        <v>0.98</v>
      </c>
      <c r="E100">
        <v>1.26</v>
      </c>
    </row>
    <row r="101" spans="1:5">
      <c r="A101" t="s">
        <v>36</v>
      </c>
      <c r="B101">
        <v>13</v>
      </c>
      <c r="C101" t="s">
        <v>73</v>
      </c>
      <c r="D101">
        <v>0.49</v>
      </c>
      <c r="E101">
        <v>0.2</v>
      </c>
    </row>
    <row r="102" spans="1:5">
      <c r="A102" t="s">
        <v>36</v>
      </c>
      <c r="B102">
        <v>13</v>
      </c>
      <c r="C102" t="s">
        <v>73</v>
      </c>
      <c r="D102">
        <v>0.49</v>
      </c>
      <c r="E102">
        <v>0.2</v>
      </c>
    </row>
    <row r="103" spans="1:5">
      <c r="A103" t="s">
        <v>36</v>
      </c>
      <c r="B103">
        <v>13</v>
      </c>
      <c r="C103" t="s">
        <v>73</v>
      </c>
      <c r="D103">
        <v>0.49</v>
      </c>
      <c r="E103">
        <v>0.2</v>
      </c>
    </row>
    <row r="104" spans="1:5">
      <c r="A104" t="s">
        <v>36</v>
      </c>
      <c r="B104">
        <v>13</v>
      </c>
      <c r="C104" t="s">
        <v>73</v>
      </c>
      <c r="D104">
        <v>0.49</v>
      </c>
      <c r="E104">
        <v>0.2</v>
      </c>
    </row>
    <row r="105" spans="1:5">
      <c r="A105" t="s">
        <v>36</v>
      </c>
      <c r="B105">
        <v>13</v>
      </c>
      <c r="C105" t="s">
        <v>73</v>
      </c>
      <c r="D105">
        <v>0.98</v>
      </c>
      <c r="E105">
        <v>1</v>
      </c>
    </row>
    <row r="106" spans="1:5">
      <c r="A106" t="s">
        <v>36</v>
      </c>
      <c r="B106">
        <v>13</v>
      </c>
      <c r="C106" t="s">
        <v>67</v>
      </c>
      <c r="D106">
        <v>0.48</v>
      </c>
      <c r="E106">
        <v>0.2</v>
      </c>
    </row>
    <row r="107" spans="1:5">
      <c r="A107" t="s">
        <v>36</v>
      </c>
      <c r="B107">
        <v>13</v>
      </c>
      <c r="C107" t="s">
        <v>67</v>
      </c>
      <c r="D107">
        <v>0.53</v>
      </c>
      <c r="E107">
        <v>0.4</v>
      </c>
    </row>
    <row r="108" spans="1:5">
      <c r="A108" t="s">
        <v>36</v>
      </c>
      <c r="B108">
        <v>14</v>
      </c>
      <c r="C108" t="s">
        <v>64</v>
      </c>
      <c r="D108">
        <v>1.35</v>
      </c>
      <c r="E108">
        <v>1.5</v>
      </c>
    </row>
    <row r="109" spans="1:5">
      <c r="A109" t="s">
        <v>36</v>
      </c>
      <c r="B109">
        <v>14</v>
      </c>
      <c r="C109" t="s">
        <v>64</v>
      </c>
      <c r="D109">
        <v>1.35</v>
      </c>
      <c r="E109">
        <v>1.5</v>
      </c>
    </row>
    <row r="110" spans="1:5">
      <c r="A110" t="s">
        <v>36</v>
      </c>
      <c r="B110">
        <v>14</v>
      </c>
      <c r="C110" t="s">
        <v>64</v>
      </c>
      <c r="D110">
        <v>1.35</v>
      </c>
      <c r="E110">
        <v>1.5</v>
      </c>
    </row>
    <row r="111" spans="1:5">
      <c r="A111" t="s">
        <v>36</v>
      </c>
      <c r="B111">
        <v>14</v>
      </c>
      <c r="C111" t="s">
        <v>64</v>
      </c>
      <c r="D111">
        <v>1.35</v>
      </c>
      <c r="E111">
        <v>1.5</v>
      </c>
    </row>
    <row r="112" spans="1:5">
      <c r="A112" t="s">
        <v>36</v>
      </c>
      <c r="B112">
        <v>14</v>
      </c>
      <c r="C112" t="s">
        <v>64</v>
      </c>
      <c r="D112">
        <v>1.35</v>
      </c>
      <c r="E112">
        <v>1.5</v>
      </c>
    </row>
    <row r="113" spans="1:5">
      <c r="A113" t="s">
        <v>36</v>
      </c>
      <c r="B113">
        <v>14</v>
      </c>
      <c r="C113" t="s">
        <v>64</v>
      </c>
      <c r="D113">
        <v>1.35</v>
      </c>
      <c r="E113">
        <v>1.5</v>
      </c>
    </row>
    <row r="114" spans="1:5">
      <c r="A114" t="s">
        <v>36</v>
      </c>
      <c r="B114">
        <v>14</v>
      </c>
      <c r="C114" t="s">
        <v>64</v>
      </c>
      <c r="D114">
        <v>1.35</v>
      </c>
      <c r="E114">
        <v>1.5</v>
      </c>
    </row>
    <row r="115" spans="1:5">
      <c r="A115" t="s">
        <v>36</v>
      </c>
      <c r="B115">
        <v>14</v>
      </c>
      <c r="C115" t="s">
        <v>64</v>
      </c>
      <c r="D115">
        <v>1.35</v>
      </c>
      <c r="E115">
        <v>1.5</v>
      </c>
    </row>
    <row r="116" spans="1:5">
      <c r="A116" t="s">
        <v>36</v>
      </c>
      <c r="B116">
        <v>14</v>
      </c>
      <c r="C116" t="s">
        <v>64</v>
      </c>
      <c r="D116">
        <v>0.3</v>
      </c>
      <c r="E116">
        <v>0.5</v>
      </c>
    </row>
    <row r="117" spans="1:5">
      <c r="A117" t="s">
        <v>36</v>
      </c>
      <c r="B117">
        <v>14</v>
      </c>
      <c r="C117" t="s">
        <v>64</v>
      </c>
      <c r="D117">
        <v>0.3</v>
      </c>
      <c r="E117">
        <v>0.5</v>
      </c>
    </row>
    <row r="118" spans="1:5">
      <c r="A118" t="s">
        <v>36</v>
      </c>
      <c r="B118">
        <v>14</v>
      </c>
      <c r="C118" t="s">
        <v>64</v>
      </c>
      <c r="D118">
        <v>0.3</v>
      </c>
      <c r="E118">
        <v>0.5</v>
      </c>
    </row>
    <row r="119" spans="1:5">
      <c r="A119" t="s">
        <v>36</v>
      </c>
      <c r="B119">
        <v>14</v>
      </c>
      <c r="C119" t="s">
        <v>67</v>
      </c>
      <c r="D119">
        <v>0.89</v>
      </c>
      <c r="E119">
        <v>0.6</v>
      </c>
    </row>
    <row r="120" spans="1:5">
      <c r="A120" t="s">
        <v>36</v>
      </c>
      <c r="B120">
        <v>14</v>
      </c>
      <c r="C120" t="s">
        <v>67</v>
      </c>
      <c r="D120">
        <v>0.89</v>
      </c>
      <c r="E120">
        <v>0.6</v>
      </c>
    </row>
    <row r="121" spans="1:5">
      <c r="A121" t="s">
        <v>36</v>
      </c>
      <c r="B121">
        <v>14</v>
      </c>
      <c r="C121" t="s">
        <v>67</v>
      </c>
      <c r="D121">
        <v>0.89</v>
      </c>
      <c r="E121">
        <v>0.6</v>
      </c>
    </row>
    <row r="122" spans="1:5">
      <c r="A122" t="s">
        <v>36</v>
      </c>
      <c r="B122">
        <v>14</v>
      </c>
      <c r="C122" t="s">
        <v>67</v>
      </c>
      <c r="D122">
        <v>0.89</v>
      </c>
      <c r="E122">
        <v>0.6</v>
      </c>
    </row>
    <row r="123" spans="1:5">
      <c r="A123" t="s">
        <v>36</v>
      </c>
      <c r="B123">
        <v>14</v>
      </c>
      <c r="C123" t="s">
        <v>67</v>
      </c>
      <c r="D123">
        <v>0.89</v>
      </c>
      <c r="E123">
        <v>0.6</v>
      </c>
    </row>
    <row r="124" spans="1:5">
      <c r="A124" t="s">
        <v>36</v>
      </c>
      <c r="B124">
        <v>14</v>
      </c>
      <c r="C124" t="s">
        <v>67</v>
      </c>
      <c r="D124">
        <v>0.89</v>
      </c>
      <c r="E124">
        <v>0.6</v>
      </c>
    </row>
    <row r="125" spans="1:5">
      <c r="A125" t="s">
        <v>36</v>
      </c>
      <c r="B125">
        <v>14</v>
      </c>
      <c r="C125" t="s">
        <v>67</v>
      </c>
      <c r="D125">
        <v>0.56000000000000005</v>
      </c>
      <c r="E125">
        <v>0.2</v>
      </c>
    </row>
    <row r="126" spans="1:5">
      <c r="A126" t="s">
        <v>36</v>
      </c>
      <c r="B126">
        <v>14</v>
      </c>
      <c r="C126" t="s">
        <v>67</v>
      </c>
      <c r="D126">
        <v>0.56000000000000005</v>
      </c>
      <c r="E126">
        <v>0.2</v>
      </c>
    </row>
    <row r="127" spans="1:5">
      <c r="A127" t="s">
        <v>36</v>
      </c>
      <c r="B127">
        <v>14</v>
      </c>
      <c r="C127" t="s">
        <v>67</v>
      </c>
      <c r="D127">
        <v>0.56000000000000005</v>
      </c>
      <c r="E127">
        <v>0.2</v>
      </c>
    </row>
    <row r="128" spans="1:5">
      <c r="A128" t="s">
        <v>36</v>
      </c>
      <c r="B128">
        <v>14</v>
      </c>
      <c r="C128" t="s">
        <v>67</v>
      </c>
      <c r="D128">
        <v>0.56000000000000005</v>
      </c>
      <c r="E128">
        <v>0.2</v>
      </c>
    </row>
    <row r="129" spans="1:5">
      <c r="A129" t="s">
        <v>36</v>
      </c>
      <c r="B129">
        <v>14</v>
      </c>
      <c r="C129" t="s">
        <v>67</v>
      </c>
      <c r="D129">
        <v>0.56000000000000005</v>
      </c>
      <c r="E129">
        <v>0.2</v>
      </c>
    </row>
    <row r="130" spans="1:5">
      <c r="A130" t="s">
        <v>36</v>
      </c>
      <c r="B130">
        <v>14</v>
      </c>
      <c r="C130" t="s">
        <v>73</v>
      </c>
      <c r="D130">
        <v>0.27</v>
      </c>
      <c r="E130">
        <v>0.15</v>
      </c>
    </row>
    <row r="131" spans="1:5">
      <c r="A131" t="s">
        <v>36</v>
      </c>
      <c r="B131">
        <v>14</v>
      </c>
      <c r="C131" t="s">
        <v>73</v>
      </c>
      <c r="D131">
        <v>0.27</v>
      </c>
      <c r="E131">
        <v>0.15</v>
      </c>
    </row>
    <row r="132" spans="1:5">
      <c r="A132" t="s">
        <v>36</v>
      </c>
      <c r="B132">
        <v>14</v>
      </c>
      <c r="C132" t="s">
        <v>73</v>
      </c>
      <c r="D132">
        <v>1.71</v>
      </c>
      <c r="E132">
        <v>1</v>
      </c>
    </row>
    <row r="133" spans="1:5">
      <c r="A133" t="s">
        <v>36</v>
      </c>
      <c r="B133">
        <v>14</v>
      </c>
      <c r="C133" t="s">
        <v>73</v>
      </c>
      <c r="D133">
        <v>0.82</v>
      </c>
      <c r="E133">
        <v>0.4</v>
      </c>
    </row>
    <row r="134" spans="1:5">
      <c r="A134" t="s">
        <v>36</v>
      </c>
      <c r="B134">
        <v>14</v>
      </c>
      <c r="C134" t="s">
        <v>73</v>
      </c>
      <c r="D134">
        <v>0.82</v>
      </c>
      <c r="E134">
        <v>0.4</v>
      </c>
    </row>
    <row r="135" spans="1:5">
      <c r="A135" t="s">
        <v>36</v>
      </c>
      <c r="B135">
        <v>14</v>
      </c>
      <c r="C135" t="s">
        <v>73</v>
      </c>
      <c r="D135">
        <v>0.82</v>
      </c>
      <c r="E135">
        <v>0.4</v>
      </c>
    </row>
    <row r="136" spans="1:5">
      <c r="A136" t="s">
        <v>36</v>
      </c>
      <c r="B136">
        <v>14</v>
      </c>
      <c r="C136" t="s">
        <v>74</v>
      </c>
      <c r="D136">
        <v>0.26</v>
      </c>
      <c r="E136">
        <v>0.5</v>
      </c>
    </row>
    <row r="137" spans="1:5">
      <c r="A137" t="s">
        <v>36</v>
      </c>
      <c r="B137">
        <v>14</v>
      </c>
      <c r="C137" t="s">
        <v>74</v>
      </c>
      <c r="D137">
        <v>0.26</v>
      </c>
      <c r="E137">
        <v>0.5</v>
      </c>
    </row>
    <row r="138" spans="1:5">
      <c r="A138" t="s">
        <v>36</v>
      </c>
      <c r="B138">
        <v>14</v>
      </c>
      <c r="C138" t="s">
        <v>74</v>
      </c>
      <c r="D138">
        <v>0.26</v>
      </c>
      <c r="E138">
        <v>0.5</v>
      </c>
    </row>
    <row r="139" spans="1:5">
      <c r="A139" t="s">
        <v>36</v>
      </c>
      <c r="B139">
        <v>15</v>
      </c>
      <c r="C139" t="s">
        <v>83</v>
      </c>
      <c r="D139">
        <v>0.28999999999999998</v>
      </c>
      <c r="E139">
        <v>0.2</v>
      </c>
    </row>
    <row r="140" spans="1:5">
      <c r="A140" t="s">
        <v>36</v>
      </c>
      <c r="B140">
        <v>15</v>
      </c>
      <c r="C140" t="s">
        <v>64</v>
      </c>
      <c r="D140">
        <v>0.81</v>
      </c>
      <c r="E140">
        <v>0.5</v>
      </c>
    </row>
    <row r="141" spans="1:5">
      <c r="A141" t="s">
        <v>36</v>
      </c>
      <c r="B141">
        <v>15</v>
      </c>
      <c r="C141" t="s">
        <v>64</v>
      </c>
      <c r="D141">
        <v>2.37</v>
      </c>
      <c r="E141">
        <v>2</v>
      </c>
    </row>
    <row r="142" spans="1:5">
      <c r="A142" t="s">
        <v>36</v>
      </c>
      <c r="B142">
        <v>15</v>
      </c>
      <c r="C142" t="s">
        <v>64</v>
      </c>
      <c r="D142">
        <v>2.37</v>
      </c>
      <c r="E142">
        <v>2</v>
      </c>
    </row>
    <row r="143" spans="1:5">
      <c r="A143" t="s">
        <v>36</v>
      </c>
      <c r="B143">
        <v>15</v>
      </c>
      <c r="C143" t="s">
        <v>84</v>
      </c>
      <c r="D143">
        <v>0.54</v>
      </c>
      <c r="E143">
        <v>0.6</v>
      </c>
    </row>
    <row r="144" spans="1:5">
      <c r="A144" t="s">
        <v>36</v>
      </c>
      <c r="B144">
        <v>15</v>
      </c>
      <c r="C144" t="s">
        <v>64</v>
      </c>
      <c r="D144">
        <v>0.4</v>
      </c>
      <c r="E144">
        <v>0.3</v>
      </c>
    </row>
    <row r="145" spans="1:5">
      <c r="A145" t="s">
        <v>36</v>
      </c>
      <c r="B145">
        <v>15</v>
      </c>
      <c r="C145" t="s">
        <v>73</v>
      </c>
      <c r="D145">
        <v>0.78</v>
      </c>
      <c r="E145">
        <v>0.4</v>
      </c>
    </row>
    <row r="146" spans="1:5">
      <c r="A146" t="s">
        <v>36</v>
      </c>
      <c r="B146">
        <v>15</v>
      </c>
      <c r="C146" t="s">
        <v>67</v>
      </c>
      <c r="D146">
        <v>0.72</v>
      </c>
      <c r="E146">
        <v>0.5</v>
      </c>
    </row>
    <row r="147" spans="1:5">
      <c r="A147" t="s">
        <v>36</v>
      </c>
      <c r="B147">
        <v>16</v>
      </c>
      <c r="C147" t="s">
        <v>64</v>
      </c>
      <c r="D147">
        <v>0.91</v>
      </c>
      <c r="E147">
        <v>0.7</v>
      </c>
    </row>
    <row r="148" spans="1:5">
      <c r="A148" t="s">
        <v>36</v>
      </c>
      <c r="B148">
        <v>16</v>
      </c>
      <c r="C148" t="s">
        <v>64</v>
      </c>
      <c r="D148">
        <v>0.91</v>
      </c>
      <c r="E148">
        <v>0.7</v>
      </c>
    </row>
    <row r="149" spans="1:5">
      <c r="A149" t="s">
        <v>36</v>
      </c>
      <c r="B149">
        <v>16</v>
      </c>
      <c r="C149" t="s">
        <v>64</v>
      </c>
      <c r="D149">
        <v>0.91</v>
      </c>
      <c r="E149">
        <v>0.7</v>
      </c>
    </row>
    <row r="150" spans="1:5">
      <c r="A150" t="s">
        <v>36</v>
      </c>
      <c r="B150">
        <v>16</v>
      </c>
      <c r="C150" t="s">
        <v>64</v>
      </c>
      <c r="D150">
        <v>0.91</v>
      </c>
      <c r="E150">
        <v>0.7</v>
      </c>
    </row>
    <row r="151" spans="1:5">
      <c r="A151" t="s">
        <v>36</v>
      </c>
      <c r="B151">
        <v>16</v>
      </c>
      <c r="C151" t="s">
        <v>64</v>
      </c>
      <c r="D151">
        <v>0.51</v>
      </c>
      <c r="E151">
        <v>0.4</v>
      </c>
    </row>
    <row r="152" spans="1:5">
      <c r="A152" t="s">
        <v>36</v>
      </c>
      <c r="B152">
        <v>16</v>
      </c>
      <c r="C152" t="s">
        <v>64</v>
      </c>
      <c r="D152">
        <v>2.19</v>
      </c>
      <c r="E152">
        <v>1.9</v>
      </c>
    </row>
    <row r="153" spans="1:5">
      <c r="A153" t="s">
        <v>36</v>
      </c>
      <c r="B153">
        <v>16</v>
      </c>
      <c r="C153" t="s">
        <v>64</v>
      </c>
      <c r="D153">
        <v>1.35</v>
      </c>
      <c r="E153">
        <v>1.5</v>
      </c>
    </row>
    <row r="154" spans="1:5">
      <c r="A154" t="s">
        <v>36</v>
      </c>
      <c r="B154">
        <v>16</v>
      </c>
      <c r="C154" t="s">
        <v>64</v>
      </c>
      <c r="D154">
        <v>1.35</v>
      </c>
      <c r="E154">
        <v>1.5</v>
      </c>
    </row>
    <row r="155" spans="1:5">
      <c r="A155" t="s">
        <v>36</v>
      </c>
      <c r="B155">
        <v>16</v>
      </c>
      <c r="C155" t="s">
        <v>67</v>
      </c>
      <c r="D155">
        <v>1.45</v>
      </c>
      <c r="E155">
        <v>1</v>
      </c>
    </row>
    <row r="156" spans="1:5">
      <c r="A156" t="s">
        <v>36</v>
      </c>
      <c r="B156">
        <v>16</v>
      </c>
      <c r="C156" t="s">
        <v>67</v>
      </c>
      <c r="D156">
        <v>1.45</v>
      </c>
      <c r="E156">
        <v>1</v>
      </c>
    </row>
    <row r="157" spans="1:5">
      <c r="A157" t="s">
        <v>36</v>
      </c>
      <c r="B157">
        <v>16</v>
      </c>
      <c r="C157" t="s">
        <v>67</v>
      </c>
      <c r="D157">
        <v>0.88</v>
      </c>
      <c r="E157">
        <v>0.3</v>
      </c>
    </row>
    <row r="158" spans="1:5">
      <c r="A158" t="s">
        <v>36</v>
      </c>
      <c r="B158">
        <v>16</v>
      </c>
      <c r="C158" t="s">
        <v>67</v>
      </c>
      <c r="D158">
        <v>0.88</v>
      </c>
      <c r="E158">
        <v>0.3</v>
      </c>
    </row>
    <row r="159" spans="1:5">
      <c r="A159" t="s">
        <v>36</v>
      </c>
      <c r="B159">
        <v>16</v>
      </c>
      <c r="C159" t="s">
        <v>67</v>
      </c>
      <c r="D159">
        <v>0.88</v>
      </c>
      <c r="E159">
        <v>0.3</v>
      </c>
    </row>
    <row r="160" spans="1:5">
      <c r="A160" t="s">
        <v>36</v>
      </c>
      <c r="B160">
        <v>16</v>
      </c>
      <c r="C160" t="s">
        <v>74</v>
      </c>
      <c r="D160">
        <v>0.5</v>
      </c>
      <c r="E160">
        <v>0.5</v>
      </c>
    </row>
    <row r="161" spans="1:5">
      <c r="A161" t="s">
        <v>36</v>
      </c>
      <c r="B161">
        <v>16</v>
      </c>
      <c r="C161" t="s">
        <v>74</v>
      </c>
      <c r="D161">
        <v>0.5</v>
      </c>
      <c r="E161">
        <v>0.5</v>
      </c>
    </row>
    <row r="162" spans="1:5">
      <c r="A162" t="s">
        <v>36</v>
      </c>
      <c r="B162">
        <v>18</v>
      </c>
      <c r="C162" t="s">
        <v>74</v>
      </c>
      <c r="D162">
        <v>0.5</v>
      </c>
      <c r="E162">
        <v>0.5</v>
      </c>
    </row>
    <row r="163" spans="1:5">
      <c r="A163" t="s">
        <v>36</v>
      </c>
      <c r="B163">
        <v>18</v>
      </c>
      <c r="C163" t="s">
        <v>83</v>
      </c>
      <c r="D163">
        <v>0.69</v>
      </c>
      <c r="E163">
        <v>0.7</v>
      </c>
    </row>
    <row r="164" spans="1:5">
      <c r="A164" t="s">
        <v>36</v>
      </c>
      <c r="B164">
        <v>18</v>
      </c>
      <c r="C164" t="s">
        <v>83</v>
      </c>
      <c r="D164">
        <v>0.16</v>
      </c>
      <c r="E164">
        <v>0.2</v>
      </c>
    </row>
    <row r="165" spans="1:5">
      <c r="A165" t="s">
        <v>36</v>
      </c>
      <c r="B165">
        <v>18</v>
      </c>
      <c r="C165" t="s">
        <v>74</v>
      </c>
      <c r="D165">
        <v>0.41</v>
      </c>
      <c r="E165">
        <v>0.4</v>
      </c>
    </row>
    <row r="166" spans="1:5">
      <c r="A166" t="s">
        <v>37</v>
      </c>
      <c r="B166">
        <v>2</v>
      </c>
      <c r="C166" t="s">
        <v>73</v>
      </c>
      <c r="D166">
        <v>10.26</v>
      </c>
      <c r="E166">
        <v>6</v>
      </c>
    </row>
    <row r="167" spans="1:5">
      <c r="A167" t="s">
        <v>37</v>
      </c>
      <c r="B167">
        <v>2</v>
      </c>
      <c r="C167" t="s">
        <v>85</v>
      </c>
      <c r="D167">
        <v>1.1200000000000001</v>
      </c>
      <c r="E167">
        <v>0.1</v>
      </c>
    </row>
    <row r="168" spans="1:5">
      <c r="A168" t="s">
        <v>37</v>
      </c>
      <c r="B168">
        <v>2</v>
      </c>
      <c r="C168" t="s">
        <v>73</v>
      </c>
      <c r="D168">
        <v>0.21</v>
      </c>
      <c r="E168">
        <v>0.15</v>
      </c>
    </row>
    <row r="169" spans="1:5">
      <c r="A169" t="s">
        <v>37</v>
      </c>
      <c r="B169">
        <v>2</v>
      </c>
      <c r="C169" t="s">
        <v>73</v>
      </c>
      <c r="D169">
        <v>5.04</v>
      </c>
      <c r="E169">
        <v>5</v>
      </c>
    </row>
    <row r="170" spans="1:5">
      <c r="A170" t="s">
        <v>37</v>
      </c>
      <c r="B170">
        <v>2</v>
      </c>
      <c r="C170" t="s">
        <v>73</v>
      </c>
      <c r="D170">
        <v>4.43</v>
      </c>
      <c r="E170">
        <v>4</v>
      </c>
    </row>
    <row r="171" spans="1:5">
      <c r="A171" t="s">
        <v>37</v>
      </c>
      <c r="B171">
        <v>2</v>
      </c>
      <c r="C171" t="s">
        <v>73</v>
      </c>
      <c r="D171">
        <v>3.82</v>
      </c>
      <c r="E171">
        <v>4</v>
      </c>
    </row>
    <row r="172" spans="1:5">
      <c r="A172" t="s">
        <v>37</v>
      </c>
      <c r="B172">
        <v>2</v>
      </c>
      <c r="C172" t="s">
        <v>73</v>
      </c>
      <c r="D172">
        <v>0.84</v>
      </c>
      <c r="E172">
        <v>1.5</v>
      </c>
    </row>
    <row r="173" spans="1:5">
      <c r="A173" t="s">
        <v>37</v>
      </c>
      <c r="B173">
        <v>2</v>
      </c>
      <c r="C173" t="s">
        <v>83</v>
      </c>
      <c r="D173">
        <v>0.14000000000000001</v>
      </c>
      <c r="E173">
        <v>0.2</v>
      </c>
    </row>
    <row r="174" spans="1:5">
      <c r="A174" t="s">
        <v>37</v>
      </c>
      <c r="B174">
        <v>2</v>
      </c>
      <c r="C174" t="s">
        <v>83</v>
      </c>
      <c r="D174">
        <v>0.12</v>
      </c>
      <c r="E174">
        <v>0.15</v>
      </c>
    </row>
    <row r="175" spans="1:5">
      <c r="A175" t="s">
        <v>37</v>
      </c>
      <c r="B175">
        <v>3</v>
      </c>
      <c r="C175" t="s">
        <v>86</v>
      </c>
      <c r="D175">
        <v>1.49</v>
      </c>
      <c r="E175">
        <v>1</v>
      </c>
    </row>
    <row r="176" spans="1:5">
      <c r="A176" t="s">
        <v>37</v>
      </c>
      <c r="B176">
        <v>3</v>
      </c>
      <c r="C176" t="s">
        <v>73</v>
      </c>
      <c r="D176">
        <v>1.5</v>
      </c>
      <c r="E176">
        <v>0.7</v>
      </c>
    </row>
    <row r="177" spans="1:5">
      <c r="A177" t="s">
        <v>37</v>
      </c>
      <c r="B177">
        <v>3</v>
      </c>
      <c r="C177" t="s">
        <v>86</v>
      </c>
      <c r="D177">
        <v>2.46</v>
      </c>
      <c r="E177">
        <v>1.5</v>
      </c>
    </row>
    <row r="178" spans="1:5">
      <c r="A178" t="s">
        <v>37</v>
      </c>
      <c r="B178">
        <v>3</v>
      </c>
      <c r="C178" t="s">
        <v>86</v>
      </c>
      <c r="D178">
        <v>1.32</v>
      </c>
      <c r="E178">
        <v>1.7</v>
      </c>
    </row>
    <row r="179" spans="1:5">
      <c r="A179" t="s">
        <v>37</v>
      </c>
      <c r="B179">
        <v>3</v>
      </c>
      <c r="C179" t="s">
        <v>69</v>
      </c>
      <c r="D179">
        <v>0.65</v>
      </c>
      <c r="E179">
        <v>0.7</v>
      </c>
    </row>
    <row r="180" spans="1:5">
      <c r="A180" t="s">
        <v>37</v>
      </c>
      <c r="B180">
        <v>3</v>
      </c>
      <c r="C180" t="s">
        <v>73</v>
      </c>
      <c r="D180">
        <v>0.26</v>
      </c>
      <c r="E180">
        <v>0.2</v>
      </c>
    </row>
    <row r="181" spans="1:5">
      <c r="A181" t="s">
        <v>37</v>
      </c>
      <c r="B181">
        <v>3</v>
      </c>
      <c r="C181" t="s">
        <v>73</v>
      </c>
      <c r="D181">
        <v>0.64</v>
      </c>
      <c r="E181">
        <v>0.6</v>
      </c>
    </row>
    <row r="182" spans="1:5">
      <c r="A182" t="s">
        <v>37</v>
      </c>
      <c r="B182">
        <v>3</v>
      </c>
      <c r="C182" t="s">
        <v>69</v>
      </c>
      <c r="D182">
        <v>2.83</v>
      </c>
      <c r="E182">
        <v>2</v>
      </c>
    </row>
    <row r="183" spans="1:5">
      <c r="A183" t="s">
        <v>37</v>
      </c>
      <c r="B183">
        <v>3</v>
      </c>
      <c r="C183" t="s">
        <v>69</v>
      </c>
      <c r="D183">
        <v>2.4</v>
      </c>
      <c r="E183">
        <v>1.9</v>
      </c>
    </row>
    <row r="184" spans="1:5">
      <c r="A184" t="s">
        <v>37</v>
      </c>
      <c r="B184">
        <v>3</v>
      </c>
      <c r="C184" t="s">
        <v>73</v>
      </c>
      <c r="D184">
        <v>1.43</v>
      </c>
      <c r="E184">
        <v>1.5</v>
      </c>
    </row>
    <row r="185" spans="1:5">
      <c r="A185" t="s">
        <v>37</v>
      </c>
      <c r="B185">
        <v>3</v>
      </c>
      <c r="C185" t="s">
        <v>86</v>
      </c>
      <c r="D185">
        <v>0.37</v>
      </c>
      <c r="E185">
        <v>0.3</v>
      </c>
    </row>
    <row r="186" spans="1:5">
      <c r="A186" t="s">
        <v>37</v>
      </c>
      <c r="B186">
        <v>3</v>
      </c>
      <c r="C186" t="s">
        <v>73</v>
      </c>
      <c r="D186">
        <v>0.26</v>
      </c>
      <c r="E186">
        <v>0.2</v>
      </c>
    </row>
    <row r="187" spans="1:5">
      <c r="A187" t="s">
        <v>37</v>
      </c>
      <c r="B187">
        <v>3</v>
      </c>
      <c r="C187" t="s">
        <v>67</v>
      </c>
      <c r="D187">
        <v>0.39</v>
      </c>
      <c r="E187">
        <v>0.2</v>
      </c>
    </row>
    <row r="188" spans="1:5">
      <c r="A188" t="s">
        <v>37</v>
      </c>
      <c r="B188">
        <v>4</v>
      </c>
      <c r="C188" t="s">
        <v>73</v>
      </c>
      <c r="D188">
        <v>0.28000000000000003</v>
      </c>
      <c r="E188">
        <v>0.2</v>
      </c>
    </row>
    <row r="189" spans="1:5">
      <c r="A189" t="s">
        <v>37</v>
      </c>
      <c r="B189">
        <v>5</v>
      </c>
      <c r="C189" t="s">
        <v>73</v>
      </c>
      <c r="D189">
        <v>1.1499999999999999</v>
      </c>
      <c r="E189">
        <v>0.5</v>
      </c>
    </row>
    <row r="190" spans="1:5">
      <c r="A190" t="s">
        <v>37</v>
      </c>
      <c r="B190">
        <v>5</v>
      </c>
      <c r="C190" t="s">
        <v>69</v>
      </c>
      <c r="D190">
        <v>0.78</v>
      </c>
      <c r="E190">
        <v>1</v>
      </c>
    </row>
    <row r="191" spans="1:5">
      <c r="A191" t="s">
        <v>37</v>
      </c>
      <c r="B191">
        <v>5</v>
      </c>
      <c r="C191" t="s">
        <v>69</v>
      </c>
      <c r="D191">
        <v>1.79</v>
      </c>
      <c r="E191">
        <v>1.5</v>
      </c>
    </row>
    <row r="192" spans="1:5">
      <c r="A192" t="s">
        <v>37</v>
      </c>
      <c r="B192">
        <v>5</v>
      </c>
      <c r="C192" t="s">
        <v>69</v>
      </c>
      <c r="D192">
        <v>1.84</v>
      </c>
      <c r="E192">
        <v>1.5</v>
      </c>
    </row>
    <row r="193" spans="1:5">
      <c r="A193" t="s">
        <v>37</v>
      </c>
      <c r="B193">
        <v>5</v>
      </c>
      <c r="C193" t="s">
        <v>73</v>
      </c>
      <c r="D193">
        <v>0.39</v>
      </c>
      <c r="E193">
        <v>0.4</v>
      </c>
    </row>
    <row r="194" spans="1:5">
      <c r="A194" t="s">
        <v>37</v>
      </c>
      <c r="B194">
        <v>5</v>
      </c>
      <c r="C194" t="s">
        <v>69</v>
      </c>
      <c r="D194">
        <v>1.23</v>
      </c>
      <c r="E194">
        <v>0.6</v>
      </c>
    </row>
    <row r="195" spans="1:5">
      <c r="A195" t="s">
        <v>37</v>
      </c>
      <c r="B195">
        <v>5</v>
      </c>
      <c r="C195" t="s">
        <v>73</v>
      </c>
      <c r="D195">
        <v>0.28999999999999998</v>
      </c>
      <c r="E195">
        <v>0.2</v>
      </c>
    </row>
    <row r="196" spans="1:5">
      <c r="A196" t="s">
        <v>37</v>
      </c>
      <c r="B196">
        <v>5</v>
      </c>
      <c r="C196" t="s">
        <v>73</v>
      </c>
      <c r="D196">
        <v>1.18</v>
      </c>
      <c r="E196">
        <v>0.4</v>
      </c>
    </row>
    <row r="197" spans="1:5">
      <c r="A197" t="s">
        <v>37</v>
      </c>
      <c r="B197">
        <v>5</v>
      </c>
      <c r="C197" t="s">
        <v>73</v>
      </c>
      <c r="D197">
        <v>0.36</v>
      </c>
      <c r="E197">
        <v>0.4</v>
      </c>
    </row>
    <row r="198" spans="1:5">
      <c r="A198" t="s">
        <v>37</v>
      </c>
      <c r="B198">
        <v>5</v>
      </c>
      <c r="C198" t="s">
        <v>64</v>
      </c>
      <c r="D198">
        <v>1.69</v>
      </c>
      <c r="E198">
        <v>1.5</v>
      </c>
    </row>
    <row r="199" spans="1:5">
      <c r="A199" t="s">
        <v>37</v>
      </c>
      <c r="B199">
        <v>5</v>
      </c>
      <c r="C199" t="s">
        <v>73</v>
      </c>
      <c r="D199">
        <v>1.38</v>
      </c>
      <c r="E199">
        <v>1.1000000000000001</v>
      </c>
    </row>
    <row r="200" spans="1:5">
      <c r="A200" t="s">
        <v>37</v>
      </c>
      <c r="B200">
        <v>5</v>
      </c>
      <c r="C200" t="s">
        <v>86</v>
      </c>
      <c r="D200">
        <v>0.68</v>
      </c>
      <c r="E200">
        <v>0.7</v>
      </c>
    </row>
    <row r="201" spans="1:5">
      <c r="A201" t="s">
        <v>37</v>
      </c>
      <c r="B201">
        <v>5</v>
      </c>
      <c r="C201" t="s">
        <v>73</v>
      </c>
      <c r="D201">
        <v>0.76</v>
      </c>
      <c r="E201">
        <v>0.5</v>
      </c>
    </row>
    <row r="202" spans="1:5">
      <c r="A202" t="s">
        <v>37</v>
      </c>
      <c r="B202">
        <v>5</v>
      </c>
      <c r="C202" t="s">
        <v>73</v>
      </c>
      <c r="D202">
        <v>0.66</v>
      </c>
      <c r="E202">
        <v>0.5</v>
      </c>
    </row>
    <row r="203" spans="1:5">
      <c r="A203" t="s">
        <v>37</v>
      </c>
      <c r="B203">
        <v>6</v>
      </c>
      <c r="C203" t="s">
        <v>69</v>
      </c>
      <c r="D203">
        <v>4.47</v>
      </c>
      <c r="E203">
        <v>2.5</v>
      </c>
    </row>
    <row r="204" spans="1:5">
      <c r="A204" t="s">
        <v>37</v>
      </c>
      <c r="B204">
        <v>6</v>
      </c>
      <c r="C204" t="s">
        <v>67</v>
      </c>
      <c r="D204">
        <v>0.69</v>
      </c>
      <c r="E204">
        <v>0.3</v>
      </c>
    </row>
    <row r="205" spans="1:5">
      <c r="A205" t="s">
        <v>37</v>
      </c>
      <c r="B205">
        <v>6</v>
      </c>
      <c r="C205" t="s">
        <v>67</v>
      </c>
      <c r="D205">
        <v>2.71</v>
      </c>
      <c r="E205">
        <v>2</v>
      </c>
    </row>
    <row r="206" spans="1:5">
      <c r="A206" t="s">
        <v>37</v>
      </c>
      <c r="B206">
        <v>6</v>
      </c>
      <c r="C206" t="s">
        <v>67</v>
      </c>
      <c r="D206">
        <v>0.66</v>
      </c>
      <c r="E206">
        <v>0.4</v>
      </c>
    </row>
    <row r="207" spans="1:5">
      <c r="A207" t="s">
        <v>37</v>
      </c>
      <c r="B207">
        <v>6</v>
      </c>
      <c r="C207" t="s">
        <v>67</v>
      </c>
      <c r="D207">
        <v>1.05</v>
      </c>
      <c r="E207">
        <v>1</v>
      </c>
    </row>
    <row r="208" spans="1:5">
      <c r="A208" t="s">
        <v>37</v>
      </c>
      <c r="B208">
        <v>6</v>
      </c>
      <c r="C208" t="s">
        <v>73</v>
      </c>
      <c r="D208">
        <v>0.7</v>
      </c>
      <c r="E208">
        <v>0.3</v>
      </c>
    </row>
    <row r="209" spans="1:5">
      <c r="A209" t="s">
        <v>37</v>
      </c>
      <c r="B209">
        <v>6</v>
      </c>
      <c r="C209" t="s">
        <v>73</v>
      </c>
      <c r="D209">
        <v>0.95</v>
      </c>
      <c r="E209">
        <v>0.3</v>
      </c>
    </row>
    <row r="210" spans="1:5">
      <c r="A210" t="s">
        <v>37</v>
      </c>
      <c r="B210">
        <v>8</v>
      </c>
      <c r="C210" t="s">
        <v>73</v>
      </c>
      <c r="D210">
        <v>0.25</v>
      </c>
      <c r="E210">
        <v>0.1</v>
      </c>
    </row>
    <row r="211" spans="1:5">
      <c r="A211" t="s">
        <v>37</v>
      </c>
      <c r="B211">
        <v>8</v>
      </c>
      <c r="C211" t="s">
        <v>73</v>
      </c>
      <c r="D211">
        <v>0.33</v>
      </c>
      <c r="E211">
        <v>0.15</v>
      </c>
    </row>
    <row r="212" spans="1:5">
      <c r="A212" t="s">
        <v>37</v>
      </c>
      <c r="B212">
        <v>8</v>
      </c>
      <c r="C212" t="s">
        <v>69</v>
      </c>
      <c r="D212">
        <v>0.51</v>
      </c>
      <c r="E212">
        <v>0.5</v>
      </c>
    </row>
    <row r="213" spans="1:5">
      <c r="A213" t="s">
        <v>37</v>
      </c>
      <c r="B213">
        <v>8</v>
      </c>
      <c r="C213" t="s">
        <v>69</v>
      </c>
      <c r="D213">
        <v>1.07</v>
      </c>
      <c r="E213">
        <v>1.1000000000000001</v>
      </c>
    </row>
    <row r="214" spans="1:5">
      <c r="A214" t="s">
        <v>37</v>
      </c>
      <c r="B214">
        <v>8</v>
      </c>
      <c r="C214" t="s">
        <v>69</v>
      </c>
      <c r="D214">
        <v>1.27</v>
      </c>
      <c r="E214">
        <v>0.7</v>
      </c>
    </row>
    <row r="215" spans="1:5">
      <c r="A215" t="s">
        <v>37</v>
      </c>
      <c r="B215">
        <v>8</v>
      </c>
      <c r="C215" t="s">
        <v>69</v>
      </c>
      <c r="D215">
        <v>0.8</v>
      </c>
      <c r="E215">
        <v>0.9</v>
      </c>
    </row>
    <row r="216" spans="1:5">
      <c r="A216" t="s">
        <v>37</v>
      </c>
      <c r="B216">
        <v>9</v>
      </c>
      <c r="C216" t="s">
        <v>73</v>
      </c>
      <c r="D216">
        <v>0.45</v>
      </c>
      <c r="E216">
        <v>0.2</v>
      </c>
    </row>
    <row r="217" spans="1:5">
      <c r="A217" t="s">
        <v>37</v>
      </c>
      <c r="B217">
        <v>9</v>
      </c>
      <c r="C217" t="s">
        <v>73</v>
      </c>
      <c r="D217">
        <v>0.45</v>
      </c>
      <c r="E217">
        <v>0.2</v>
      </c>
    </row>
    <row r="218" spans="1:5">
      <c r="A218" t="s">
        <v>37</v>
      </c>
      <c r="B218">
        <v>9</v>
      </c>
      <c r="C218" t="s">
        <v>73</v>
      </c>
      <c r="D218">
        <v>0.45</v>
      </c>
      <c r="E218">
        <v>0.2</v>
      </c>
    </row>
    <row r="219" spans="1:5">
      <c r="A219" t="s">
        <v>37</v>
      </c>
      <c r="B219">
        <v>9</v>
      </c>
      <c r="C219" t="s">
        <v>73</v>
      </c>
      <c r="D219">
        <v>0.34</v>
      </c>
      <c r="E219">
        <v>0.26</v>
      </c>
    </row>
    <row r="220" spans="1:5">
      <c r="A220" t="s">
        <v>37</v>
      </c>
      <c r="B220">
        <v>9</v>
      </c>
      <c r="C220" t="s">
        <v>73</v>
      </c>
      <c r="D220">
        <v>0.5</v>
      </c>
      <c r="E220">
        <v>0.2</v>
      </c>
    </row>
    <row r="221" spans="1:5">
      <c r="A221" t="s">
        <v>37</v>
      </c>
      <c r="B221">
        <v>9</v>
      </c>
      <c r="C221" t="s">
        <v>69</v>
      </c>
      <c r="D221">
        <v>1.51</v>
      </c>
      <c r="E221">
        <v>1</v>
      </c>
    </row>
    <row r="222" spans="1:5">
      <c r="A222" t="s">
        <v>37</v>
      </c>
      <c r="B222">
        <v>9</v>
      </c>
      <c r="C222" t="s">
        <v>69</v>
      </c>
      <c r="D222">
        <v>1.88</v>
      </c>
      <c r="E222">
        <v>1.7</v>
      </c>
    </row>
    <row r="223" spans="1:5">
      <c r="A223" t="s">
        <v>37</v>
      </c>
      <c r="B223">
        <v>9</v>
      </c>
      <c r="C223" t="s">
        <v>69</v>
      </c>
      <c r="D223">
        <v>2.1800000000000002</v>
      </c>
      <c r="E223">
        <v>1.6</v>
      </c>
    </row>
    <row r="224" spans="1:5">
      <c r="A224" t="s">
        <v>37</v>
      </c>
      <c r="B224">
        <v>9</v>
      </c>
      <c r="C224" t="s">
        <v>69</v>
      </c>
      <c r="D224">
        <v>1.48</v>
      </c>
      <c r="E224">
        <v>1</v>
      </c>
    </row>
    <row r="225" spans="1:5">
      <c r="A225" t="s">
        <v>37</v>
      </c>
      <c r="B225">
        <v>9</v>
      </c>
      <c r="C225" t="s">
        <v>73</v>
      </c>
      <c r="D225">
        <v>0.61</v>
      </c>
      <c r="E225">
        <v>0.15</v>
      </c>
    </row>
    <row r="226" spans="1:5">
      <c r="A226" t="s">
        <v>37</v>
      </c>
      <c r="B226">
        <v>9</v>
      </c>
      <c r="C226" t="s">
        <v>73</v>
      </c>
      <c r="D226">
        <v>0.45</v>
      </c>
      <c r="E226">
        <v>0.15</v>
      </c>
    </row>
    <row r="227" spans="1:5">
      <c r="A227" t="s">
        <v>37</v>
      </c>
      <c r="B227">
        <v>9</v>
      </c>
      <c r="C227" t="s">
        <v>73</v>
      </c>
      <c r="D227">
        <v>0.75</v>
      </c>
      <c r="E227">
        <v>0.4</v>
      </c>
    </row>
    <row r="228" spans="1:5">
      <c r="A228" t="s">
        <v>37</v>
      </c>
      <c r="B228">
        <v>9</v>
      </c>
      <c r="C228" t="s">
        <v>73</v>
      </c>
      <c r="D228">
        <v>0.76</v>
      </c>
      <c r="E228">
        <v>0.2</v>
      </c>
    </row>
    <row r="229" spans="1:5">
      <c r="A229" t="s">
        <v>37</v>
      </c>
      <c r="B229">
        <v>10</v>
      </c>
      <c r="C229" t="s">
        <v>69</v>
      </c>
      <c r="D229">
        <v>1.1599999999999999</v>
      </c>
      <c r="E229">
        <v>0.5</v>
      </c>
    </row>
    <row r="230" spans="1:5">
      <c r="A230" t="s">
        <v>37</v>
      </c>
      <c r="B230">
        <v>10</v>
      </c>
      <c r="C230" t="s">
        <v>69</v>
      </c>
      <c r="D230">
        <v>0.87</v>
      </c>
      <c r="E230">
        <v>0.7</v>
      </c>
    </row>
    <row r="231" spans="1:5">
      <c r="A231" t="s">
        <v>37</v>
      </c>
      <c r="B231">
        <v>10</v>
      </c>
      <c r="C231" t="s">
        <v>73</v>
      </c>
      <c r="D231">
        <v>0.15</v>
      </c>
      <c r="E231">
        <v>0.1</v>
      </c>
    </row>
    <row r="232" spans="1:5">
      <c r="A232" t="s">
        <v>37</v>
      </c>
      <c r="B232">
        <v>10</v>
      </c>
      <c r="C232" t="s">
        <v>73</v>
      </c>
      <c r="D232">
        <v>0.41</v>
      </c>
      <c r="E232">
        <v>0.1</v>
      </c>
    </row>
    <row r="233" spans="1:5">
      <c r="A233" t="s">
        <v>37</v>
      </c>
      <c r="B233">
        <v>10</v>
      </c>
      <c r="C233" t="s">
        <v>73</v>
      </c>
      <c r="D233">
        <v>0.23</v>
      </c>
      <c r="E233">
        <v>0.15</v>
      </c>
    </row>
    <row r="234" spans="1:5">
      <c r="A234" t="s">
        <v>37</v>
      </c>
      <c r="B234">
        <v>10</v>
      </c>
      <c r="C234" t="s">
        <v>73</v>
      </c>
      <c r="D234">
        <v>0.2</v>
      </c>
      <c r="E234">
        <v>0.15</v>
      </c>
    </row>
    <row r="235" spans="1:5">
      <c r="A235" t="s">
        <v>37</v>
      </c>
      <c r="B235">
        <v>10</v>
      </c>
      <c r="C235" t="s">
        <v>73</v>
      </c>
      <c r="D235">
        <v>0.46</v>
      </c>
      <c r="E235">
        <v>0.2</v>
      </c>
    </row>
    <row r="236" spans="1:5">
      <c r="A236" t="s">
        <v>37</v>
      </c>
      <c r="B236">
        <v>10</v>
      </c>
      <c r="C236" t="s">
        <v>86</v>
      </c>
      <c r="D236">
        <v>0.51</v>
      </c>
      <c r="E236">
        <v>0.3</v>
      </c>
    </row>
    <row r="237" spans="1:5">
      <c r="A237" t="s">
        <v>37</v>
      </c>
      <c r="B237">
        <v>11</v>
      </c>
      <c r="C237" t="s">
        <v>69</v>
      </c>
      <c r="D237">
        <v>0.75</v>
      </c>
      <c r="E237">
        <v>0.7</v>
      </c>
    </row>
    <row r="238" spans="1:5">
      <c r="A238" t="s">
        <v>37</v>
      </c>
      <c r="B238">
        <v>11</v>
      </c>
      <c r="C238" t="s">
        <v>69</v>
      </c>
      <c r="D238">
        <v>0.25</v>
      </c>
      <c r="E238">
        <v>1.2</v>
      </c>
    </row>
    <row r="239" spans="1:5">
      <c r="A239" t="s">
        <v>37</v>
      </c>
      <c r="B239">
        <v>11</v>
      </c>
      <c r="C239" t="s">
        <v>69</v>
      </c>
      <c r="D239">
        <v>1.01</v>
      </c>
      <c r="E239">
        <v>1</v>
      </c>
    </row>
    <row r="240" spans="1:5">
      <c r="A240" t="s">
        <v>37</v>
      </c>
      <c r="B240">
        <v>11</v>
      </c>
      <c r="C240" t="s">
        <v>67</v>
      </c>
      <c r="D240">
        <v>1.51</v>
      </c>
      <c r="E240">
        <v>1.2</v>
      </c>
    </row>
    <row r="241" spans="1:5">
      <c r="A241" t="s">
        <v>37</v>
      </c>
      <c r="B241">
        <v>11</v>
      </c>
      <c r="C241" t="s">
        <v>69</v>
      </c>
      <c r="D241">
        <v>0.9</v>
      </c>
      <c r="E241">
        <v>0.8</v>
      </c>
    </row>
    <row r="242" spans="1:5">
      <c r="A242" t="s">
        <v>37</v>
      </c>
      <c r="B242">
        <v>11</v>
      </c>
      <c r="C242" t="s">
        <v>83</v>
      </c>
      <c r="D242">
        <v>0.2</v>
      </c>
      <c r="E242">
        <v>0.2</v>
      </c>
    </row>
    <row r="243" spans="1:5">
      <c r="A243" t="s">
        <v>37</v>
      </c>
      <c r="B243">
        <v>11</v>
      </c>
      <c r="C243" t="s">
        <v>69</v>
      </c>
      <c r="D243">
        <v>0.6</v>
      </c>
      <c r="E243">
        <v>0.5</v>
      </c>
    </row>
    <row r="244" spans="1:5">
      <c r="A244" t="s">
        <v>37</v>
      </c>
      <c r="B244">
        <v>11</v>
      </c>
      <c r="C244" t="s">
        <v>69</v>
      </c>
      <c r="D244">
        <v>9.83</v>
      </c>
      <c r="E244">
        <v>5</v>
      </c>
    </row>
    <row r="245" spans="1:5">
      <c r="A245" t="s">
        <v>37</v>
      </c>
      <c r="B245">
        <v>12</v>
      </c>
      <c r="C245" t="s">
        <v>86</v>
      </c>
      <c r="D245">
        <v>0.27</v>
      </c>
      <c r="E245">
        <v>0.1</v>
      </c>
    </row>
    <row r="246" spans="1:5">
      <c r="A246" t="s">
        <v>38</v>
      </c>
      <c r="B246">
        <v>1</v>
      </c>
      <c r="C246" t="s">
        <v>73</v>
      </c>
      <c r="D246">
        <v>0.32</v>
      </c>
      <c r="E246">
        <v>0.05</v>
      </c>
    </row>
    <row r="247" spans="1:5">
      <c r="A247" t="s">
        <v>38</v>
      </c>
      <c r="B247">
        <v>1</v>
      </c>
      <c r="C247" t="s">
        <v>73</v>
      </c>
      <c r="D247">
        <v>0.27</v>
      </c>
      <c r="E247">
        <v>0.05</v>
      </c>
    </row>
    <row r="248" spans="1:5">
      <c r="A248" t="s">
        <v>38</v>
      </c>
      <c r="B248">
        <v>1</v>
      </c>
      <c r="C248" t="s">
        <v>73</v>
      </c>
      <c r="D248">
        <v>0.42</v>
      </c>
      <c r="E248">
        <v>0.1</v>
      </c>
    </row>
    <row r="249" spans="1:5">
      <c r="A249" t="s">
        <v>38</v>
      </c>
      <c r="B249">
        <v>1</v>
      </c>
      <c r="C249" t="s">
        <v>73</v>
      </c>
      <c r="D249">
        <v>0.82</v>
      </c>
      <c r="E249">
        <v>0.05</v>
      </c>
    </row>
    <row r="250" spans="1:5">
      <c r="A250" t="s">
        <v>38</v>
      </c>
      <c r="B250">
        <v>1</v>
      </c>
      <c r="C250" t="s">
        <v>73</v>
      </c>
      <c r="D250">
        <v>0.57999999999999996</v>
      </c>
      <c r="E250">
        <v>0.3</v>
      </c>
    </row>
    <row r="251" spans="1:5">
      <c r="A251" t="s">
        <v>38</v>
      </c>
      <c r="B251">
        <v>1</v>
      </c>
      <c r="C251" t="s">
        <v>73</v>
      </c>
      <c r="D251">
        <v>0.57999999999999996</v>
      </c>
      <c r="E251">
        <v>0.3</v>
      </c>
    </row>
    <row r="252" spans="1:5">
      <c r="A252" t="s">
        <v>38</v>
      </c>
      <c r="B252">
        <v>1</v>
      </c>
      <c r="C252" t="s">
        <v>70</v>
      </c>
      <c r="D252">
        <v>0.31</v>
      </c>
      <c r="E252">
        <v>0.1</v>
      </c>
    </row>
    <row r="253" spans="1:5">
      <c r="A253" t="s">
        <v>38</v>
      </c>
      <c r="B253">
        <v>1</v>
      </c>
      <c r="C253" t="s">
        <v>70</v>
      </c>
      <c r="D253">
        <v>0.3</v>
      </c>
      <c r="E253">
        <v>0.1</v>
      </c>
    </row>
    <row r="254" spans="1:5">
      <c r="A254" t="s">
        <v>38</v>
      </c>
      <c r="B254">
        <v>1</v>
      </c>
      <c r="C254" t="s">
        <v>73</v>
      </c>
      <c r="D254">
        <v>0.15</v>
      </c>
      <c r="E254">
        <v>0.05</v>
      </c>
    </row>
    <row r="255" spans="1:5">
      <c r="A255" t="s">
        <v>38</v>
      </c>
      <c r="B255">
        <v>2</v>
      </c>
      <c r="C255" t="s">
        <v>70</v>
      </c>
      <c r="D255">
        <v>0.08</v>
      </c>
      <c r="E255">
        <v>0.03</v>
      </c>
    </row>
    <row r="256" spans="1:5">
      <c r="A256" t="s">
        <v>38</v>
      </c>
      <c r="B256">
        <v>2</v>
      </c>
      <c r="C256" t="s">
        <v>70</v>
      </c>
      <c r="D256">
        <v>0.08</v>
      </c>
      <c r="E256">
        <v>0.03</v>
      </c>
    </row>
    <row r="257" spans="1:5">
      <c r="A257" t="s">
        <v>38</v>
      </c>
      <c r="B257">
        <v>2</v>
      </c>
      <c r="C257" t="s">
        <v>70</v>
      </c>
      <c r="D257">
        <v>0.08</v>
      </c>
      <c r="E257">
        <v>0.03</v>
      </c>
    </row>
    <row r="258" spans="1:5">
      <c r="A258" t="s">
        <v>38</v>
      </c>
      <c r="B258">
        <v>2</v>
      </c>
      <c r="C258" t="s">
        <v>70</v>
      </c>
      <c r="D258">
        <v>0.08</v>
      </c>
      <c r="E258">
        <v>0.03</v>
      </c>
    </row>
    <row r="259" spans="1:5">
      <c r="A259" t="s">
        <v>38</v>
      </c>
      <c r="B259">
        <v>2</v>
      </c>
      <c r="C259" t="s">
        <v>70</v>
      </c>
      <c r="D259">
        <v>0.08</v>
      </c>
      <c r="E259">
        <v>0.03</v>
      </c>
    </row>
    <row r="260" spans="1:5">
      <c r="A260" t="s">
        <v>38</v>
      </c>
      <c r="B260">
        <v>2</v>
      </c>
      <c r="C260" t="s">
        <v>70</v>
      </c>
      <c r="D260">
        <v>0.08</v>
      </c>
      <c r="E260">
        <v>0.03</v>
      </c>
    </row>
    <row r="261" spans="1:5">
      <c r="A261" t="s">
        <v>38</v>
      </c>
      <c r="B261">
        <v>2</v>
      </c>
      <c r="C261" t="s">
        <v>70</v>
      </c>
      <c r="D261">
        <v>0.08</v>
      </c>
      <c r="E261">
        <v>0.03</v>
      </c>
    </row>
    <row r="262" spans="1:5">
      <c r="A262" t="s">
        <v>38</v>
      </c>
      <c r="B262">
        <v>2</v>
      </c>
      <c r="C262" t="s">
        <v>70</v>
      </c>
      <c r="D262">
        <v>0.08</v>
      </c>
      <c r="E262">
        <v>0.03</v>
      </c>
    </row>
    <row r="263" spans="1:5">
      <c r="A263" t="s">
        <v>38</v>
      </c>
      <c r="B263">
        <v>2</v>
      </c>
      <c r="C263" t="s">
        <v>70</v>
      </c>
      <c r="D263">
        <v>0.08</v>
      </c>
      <c r="E263">
        <v>0.03</v>
      </c>
    </row>
    <row r="264" spans="1:5">
      <c r="A264" t="s">
        <v>38</v>
      </c>
      <c r="B264">
        <v>2</v>
      </c>
      <c r="C264" t="s">
        <v>70</v>
      </c>
      <c r="D264">
        <v>0.08</v>
      </c>
      <c r="E264">
        <v>0.03</v>
      </c>
    </row>
    <row r="265" spans="1:5">
      <c r="A265" t="s">
        <v>38</v>
      </c>
      <c r="B265">
        <v>2</v>
      </c>
      <c r="C265" t="s">
        <v>70</v>
      </c>
      <c r="D265">
        <v>0.08</v>
      </c>
      <c r="E265">
        <v>0.03</v>
      </c>
    </row>
    <row r="266" spans="1:5">
      <c r="A266" t="s">
        <v>38</v>
      </c>
      <c r="B266">
        <v>2</v>
      </c>
      <c r="C266" t="s">
        <v>70</v>
      </c>
      <c r="D266">
        <v>0.08</v>
      </c>
      <c r="E266">
        <v>0.03</v>
      </c>
    </row>
    <row r="267" spans="1:5">
      <c r="A267" t="s">
        <v>38</v>
      </c>
      <c r="B267">
        <v>2</v>
      </c>
      <c r="C267" t="s">
        <v>70</v>
      </c>
      <c r="D267">
        <v>0.08</v>
      </c>
      <c r="E267">
        <v>0.03</v>
      </c>
    </row>
    <row r="268" spans="1:5">
      <c r="A268" t="s">
        <v>38</v>
      </c>
      <c r="B268">
        <v>2</v>
      </c>
      <c r="C268" t="s">
        <v>70</v>
      </c>
      <c r="D268">
        <v>0.08</v>
      </c>
      <c r="E268">
        <v>0.03</v>
      </c>
    </row>
    <row r="269" spans="1:5">
      <c r="A269" t="s">
        <v>38</v>
      </c>
      <c r="B269">
        <v>2</v>
      </c>
      <c r="C269" t="s">
        <v>70</v>
      </c>
      <c r="D269">
        <v>0.08</v>
      </c>
      <c r="E269">
        <v>0.03</v>
      </c>
    </row>
    <row r="270" spans="1:5">
      <c r="A270" t="s">
        <v>38</v>
      </c>
      <c r="B270">
        <v>2</v>
      </c>
      <c r="C270" t="s">
        <v>70</v>
      </c>
      <c r="D270">
        <v>0.08</v>
      </c>
      <c r="E270">
        <v>0.03</v>
      </c>
    </row>
    <row r="271" spans="1:5">
      <c r="A271" t="s">
        <v>38</v>
      </c>
      <c r="B271">
        <v>2</v>
      </c>
      <c r="C271" t="s">
        <v>70</v>
      </c>
      <c r="D271">
        <v>0.15</v>
      </c>
      <c r="E271">
        <v>0.1</v>
      </c>
    </row>
    <row r="272" spans="1:5">
      <c r="A272" t="s">
        <v>38</v>
      </c>
      <c r="B272">
        <v>2</v>
      </c>
      <c r="C272" t="s">
        <v>70</v>
      </c>
      <c r="D272">
        <v>0.15</v>
      </c>
      <c r="E272">
        <v>0.1</v>
      </c>
    </row>
    <row r="273" spans="1:5">
      <c r="A273" t="s">
        <v>38</v>
      </c>
      <c r="B273">
        <v>2</v>
      </c>
      <c r="C273" t="s">
        <v>70</v>
      </c>
      <c r="D273">
        <v>0.15</v>
      </c>
      <c r="E273">
        <v>0.1</v>
      </c>
    </row>
    <row r="274" spans="1:5">
      <c r="A274" t="s">
        <v>38</v>
      </c>
      <c r="B274">
        <v>2</v>
      </c>
      <c r="C274" t="s">
        <v>70</v>
      </c>
      <c r="D274">
        <v>0.15</v>
      </c>
      <c r="E274">
        <v>0.1</v>
      </c>
    </row>
    <row r="275" spans="1:5">
      <c r="A275" t="s">
        <v>38</v>
      </c>
      <c r="B275">
        <v>2</v>
      </c>
      <c r="C275" t="s">
        <v>70</v>
      </c>
      <c r="D275">
        <v>0.15</v>
      </c>
      <c r="E275">
        <v>0.1</v>
      </c>
    </row>
    <row r="276" spans="1:5">
      <c r="A276" t="s">
        <v>38</v>
      </c>
      <c r="B276">
        <v>2</v>
      </c>
      <c r="C276" t="s">
        <v>70</v>
      </c>
      <c r="D276">
        <v>0.15</v>
      </c>
      <c r="E276">
        <v>0.1</v>
      </c>
    </row>
    <row r="277" spans="1:5">
      <c r="A277" t="s">
        <v>38</v>
      </c>
      <c r="B277">
        <v>2</v>
      </c>
      <c r="C277" t="s">
        <v>70</v>
      </c>
      <c r="D277">
        <v>0.15</v>
      </c>
      <c r="E277">
        <v>0.1</v>
      </c>
    </row>
    <row r="278" spans="1:5">
      <c r="A278" t="s">
        <v>38</v>
      </c>
      <c r="B278">
        <v>2</v>
      </c>
      <c r="C278" t="s">
        <v>70</v>
      </c>
      <c r="D278">
        <v>0.15</v>
      </c>
      <c r="E278">
        <v>0.1</v>
      </c>
    </row>
    <row r="279" spans="1:5">
      <c r="A279" t="s">
        <v>38</v>
      </c>
      <c r="B279">
        <v>2</v>
      </c>
      <c r="C279" t="s">
        <v>70</v>
      </c>
      <c r="D279">
        <v>0.15</v>
      </c>
      <c r="E279">
        <v>0.1</v>
      </c>
    </row>
    <row r="280" spans="1:5">
      <c r="A280" t="s">
        <v>38</v>
      </c>
      <c r="B280">
        <v>2</v>
      </c>
      <c r="C280" t="s">
        <v>70</v>
      </c>
      <c r="D280">
        <v>0.15</v>
      </c>
      <c r="E280">
        <v>0.1</v>
      </c>
    </row>
    <row r="281" spans="1:5">
      <c r="A281" t="s">
        <v>38</v>
      </c>
      <c r="B281">
        <v>2</v>
      </c>
      <c r="C281" t="s">
        <v>70</v>
      </c>
      <c r="D281">
        <v>0.15</v>
      </c>
      <c r="E281">
        <v>0.1</v>
      </c>
    </row>
    <row r="282" spans="1:5">
      <c r="A282" t="s">
        <v>38</v>
      </c>
      <c r="B282">
        <v>2</v>
      </c>
      <c r="C282" t="s">
        <v>70</v>
      </c>
      <c r="D282">
        <v>0.15</v>
      </c>
      <c r="E282">
        <v>0.1</v>
      </c>
    </row>
    <row r="283" spans="1:5">
      <c r="A283" t="s">
        <v>38</v>
      </c>
      <c r="B283">
        <v>2</v>
      </c>
      <c r="C283" t="s">
        <v>70</v>
      </c>
      <c r="D283">
        <v>0.15</v>
      </c>
      <c r="E283">
        <v>0.1</v>
      </c>
    </row>
    <row r="284" spans="1:5">
      <c r="A284" t="s">
        <v>38</v>
      </c>
      <c r="B284">
        <v>2</v>
      </c>
      <c r="C284" t="s">
        <v>70</v>
      </c>
      <c r="D284">
        <v>0.15</v>
      </c>
      <c r="E284">
        <v>0.1</v>
      </c>
    </row>
    <row r="285" spans="1:5">
      <c r="A285" t="s">
        <v>38</v>
      </c>
      <c r="B285">
        <v>2</v>
      </c>
      <c r="C285" t="s">
        <v>70</v>
      </c>
      <c r="D285">
        <v>0.15</v>
      </c>
      <c r="E285">
        <v>0.1</v>
      </c>
    </row>
    <row r="286" spans="1:5">
      <c r="A286" t="s">
        <v>38</v>
      </c>
      <c r="B286">
        <v>2</v>
      </c>
      <c r="C286" t="s">
        <v>70</v>
      </c>
      <c r="D286">
        <v>0.15</v>
      </c>
      <c r="E286">
        <v>0.1</v>
      </c>
    </row>
    <row r="287" spans="1:5">
      <c r="A287" t="s">
        <v>38</v>
      </c>
      <c r="B287">
        <v>2</v>
      </c>
      <c r="C287" t="s">
        <v>70</v>
      </c>
      <c r="D287">
        <v>0.3</v>
      </c>
      <c r="E287">
        <v>0.15</v>
      </c>
    </row>
    <row r="288" spans="1:5">
      <c r="A288" t="s">
        <v>38</v>
      </c>
      <c r="B288">
        <v>2</v>
      </c>
      <c r="C288" t="s">
        <v>70</v>
      </c>
      <c r="D288">
        <v>0.3</v>
      </c>
      <c r="E288">
        <v>0.15</v>
      </c>
    </row>
    <row r="289" spans="1:5">
      <c r="A289" t="s">
        <v>38</v>
      </c>
      <c r="B289">
        <v>2</v>
      </c>
      <c r="C289" t="s">
        <v>70</v>
      </c>
      <c r="D289">
        <v>0.3</v>
      </c>
      <c r="E289">
        <v>0.15</v>
      </c>
    </row>
    <row r="290" spans="1:5">
      <c r="A290" t="s">
        <v>38</v>
      </c>
      <c r="B290">
        <v>2</v>
      </c>
      <c r="C290" t="s">
        <v>70</v>
      </c>
      <c r="D290">
        <v>0.3</v>
      </c>
      <c r="E290">
        <v>0.15</v>
      </c>
    </row>
    <row r="291" spans="1:5">
      <c r="A291" t="s">
        <v>38</v>
      </c>
      <c r="B291">
        <v>2</v>
      </c>
      <c r="C291" t="s">
        <v>70</v>
      </c>
      <c r="D291">
        <v>0.3</v>
      </c>
      <c r="E291">
        <v>0.15</v>
      </c>
    </row>
    <row r="292" spans="1:5">
      <c r="A292" t="s">
        <v>38</v>
      </c>
      <c r="B292">
        <v>2</v>
      </c>
      <c r="C292" t="s">
        <v>70</v>
      </c>
      <c r="D292">
        <v>0.3</v>
      </c>
      <c r="E292">
        <v>0.15</v>
      </c>
    </row>
    <row r="293" spans="1:5">
      <c r="A293" t="s">
        <v>38</v>
      </c>
      <c r="B293">
        <v>2</v>
      </c>
      <c r="C293" t="s">
        <v>70</v>
      </c>
      <c r="D293">
        <v>0.3</v>
      </c>
      <c r="E293">
        <v>0.15</v>
      </c>
    </row>
    <row r="294" spans="1:5">
      <c r="A294" t="s">
        <v>38</v>
      </c>
      <c r="B294">
        <v>2</v>
      </c>
      <c r="C294" t="s">
        <v>70</v>
      </c>
      <c r="D294">
        <v>0.3</v>
      </c>
      <c r="E294">
        <v>0.15</v>
      </c>
    </row>
    <row r="295" spans="1:5">
      <c r="A295" t="s">
        <v>38</v>
      </c>
      <c r="B295">
        <v>2</v>
      </c>
      <c r="C295" t="s">
        <v>70</v>
      </c>
      <c r="D295">
        <v>0.3</v>
      </c>
      <c r="E295">
        <v>0.15</v>
      </c>
    </row>
    <row r="296" spans="1:5">
      <c r="A296" t="s">
        <v>38</v>
      </c>
      <c r="B296">
        <v>2</v>
      </c>
      <c r="C296" t="s">
        <v>73</v>
      </c>
      <c r="D296">
        <v>0.46</v>
      </c>
      <c r="E296">
        <v>0.2</v>
      </c>
    </row>
    <row r="297" spans="1:5">
      <c r="A297" t="s">
        <v>38</v>
      </c>
      <c r="B297">
        <v>2</v>
      </c>
      <c r="C297" t="s">
        <v>73</v>
      </c>
      <c r="D297">
        <v>0.46</v>
      </c>
      <c r="E297">
        <v>0.2</v>
      </c>
    </row>
    <row r="298" spans="1:5">
      <c r="A298" t="s">
        <v>38</v>
      </c>
      <c r="B298">
        <v>2</v>
      </c>
      <c r="C298" t="s">
        <v>73</v>
      </c>
      <c r="D298">
        <v>0.46</v>
      </c>
      <c r="E298">
        <v>0.2</v>
      </c>
    </row>
    <row r="299" spans="1:5">
      <c r="A299" t="s">
        <v>38</v>
      </c>
      <c r="B299">
        <v>2</v>
      </c>
      <c r="C299" t="s">
        <v>73</v>
      </c>
      <c r="D299">
        <v>0.46</v>
      </c>
      <c r="E299">
        <v>0.2</v>
      </c>
    </row>
    <row r="300" spans="1:5">
      <c r="A300" t="s">
        <v>38</v>
      </c>
      <c r="B300">
        <v>2</v>
      </c>
      <c r="C300" t="s">
        <v>73</v>
      </c>
      <c r="D300">
        <v>0.46</v>
      </c>
      <c r="E300">
        <v>0.2</v>
      </c>
    </row>
    <row r="301" spans="1:5">
      <c r="A301" t="s">
        <v>38</v>
      </c>
      <c r="B301">
        <v>2</v>
      </c>
      <c r="C301" t="s">
        <v>73</v>
      </c>
      <c r="D301">
        <v>0.46</v>
      </c>
      <c r="E301">
        <v>0.2</v>
      </c>
    </row>
    <row r="302" spans="1:5">
      <c r="A302" t="s">
        <v>38</v>
      </c>
      <c r="B302">
        <v>2</v>
      </c>
      <c r="C302" t="s">
        <v>73</v>
      </c>
      <c r="D302">
        <v>0.46</v>
      </c>
      <c r="E302">
        <v>0.2</v>
      </c>
    </row>
    <row r="303" spans="1:5">
      <c r="A303" t="s">
        <v>38</v>
      </c>
      <c r="B303">
        <v>2</v>
      </c>
      <c r="C303" t="s">
        <v>73</v>
      </c>
      <c r="D303">
        <v>0.46</v>
      </c>
      <c r="E303">
        <v>0.2</v>
      </c>
    </row>
    <row r="304" spans="1:5">
      <c r="A304" t="s">
        <v>38</v>
      </c>
      <c r="B304">
        <v>2</v>
      </c>
      <c r="C304" t="s">
        <v>73</v>
      </c>
      <c r="D304">
        <v>0.46</v>
      </c>
      <c r="E304">
        <v>0.2</v>
      </c>
    </row>
    <row r="305" spans="1:5">
      <c r="A305" t="s">
        <v>38</v>
      </c>
      <c r="B305">
        <v>2</v>
      </c>
      <c r="C305" t="s">
        <v>73</v>
      </c>
      <c r="D305">
        <v>0.46</v>
      </c>
      <c r="E305">
        <v>0.2</v>
      </c>
    </row>
    <row r="306" spans="1:5">
      <c r="A306" t="s">
        <v>38</v>
      </c>
      <c r="B306">
        <v>2</v>
      </c>
      <c r="C306" t="s">
        <v>73</v>
      </c>
      <c r="D306">
        <v>0.67</v>
      </c>
      <c r="E306">
        <v>0.3</v>
      </c>
    </row>
    <row r="307" spans="1:5">
      <c r="A307" t="s">
        <v>38</v>
      </c>
      <c r="B307">
        <v>2</v>
      </c>
      <c r="C307" t="s">
        <v>73</v>
      </c>
      <c r="D307">
        <v>0.67</v>
      </c>
      <c r="E307">
        <v>0.3</v>
      </c>
    </row>
    <row r="308" spans="1:5">
      <c r="A308" t="s">
        <v>38</v>
      </c>
      <c r="B308">
        <v>2</v>
      </c>
      <c r="C308" t="s">
        <v>70</v>
      </c>
      <c r="D308">
        <v>0.7</v>
      </c>
      <c r="E308">
        <v>0.5</v>
      </c>
    </row>
    <row r="309" spans="1:5">
      <c r="A309" t="s">
        <v>38</v>
      </c>
      <c r="B309">
        <v>2</v>
      </c>
      <c r="C309" t="s">
        <v>70</v>
      </c>
      <c r="D309">
        <v>0.66</v>
      </c>
      <c r="E309">
        <v>0.4</v>
      </c>
    </row>
    <row r="310" spans="1:5">
      <c r="A310" t="s">
        <v>38</v>
      </c>
      <c r="B310">
        <v>3</v>
      </c>
      <c r="C310" t="s">
        <v>70</v>
      </c>
      <c r="D310">
        <v>0.08</v>
      </c>
      <c r="E310">
        <v>0.05</v>
      </c>
    </row>
    <row r="311" spans="1:5">
      <c r="A311" t="s">
        <v>38</v>
      </c>
      <c r="B311">
        <v>3</v>
      </c>
      <c r="C311" t="s">
        <v>70</v>
      </c>
      <c r="D311">
        <v>0.08</v>
      </c>
      <c r="E311">
        <v>0.05</v>
      </c>
    </row>
    <row r="312" spans="1:5">
      <c r="A312" t="s">
        <v>38</v>
      </c>
      <c r="B312">
        <v>3</v>
      </c>
      <c r="C312" t="s">
        <v>70</v>
      </c>
      <c r="D312">
        <v>0.08</v>
      </c>
      <c r="E312">
        <v>0.05</v>
      </c>
    </row>
    <row r="313" spans="1:5">
      <c r="A313" t="s">
        <v>38</v>
      </c>
      <c r="B313">
        <v>3</v>
      </c>
      <c r="C313" t="s">
        <v>70</v>
      </c>
      <c r="D313">
        <v>0.08</v>
      </c>
      <c r="E313">
        <v>0.05</v>
      </c>
    </row>
    <row r="314" spans="1:5">
      <c r="A314" t="s">
        <v>38</v>
      </c>
      <c r="B314">
        <v>3</v>
      </c>
      <c r="C314" t="s">
        <v>70</v>
      </c>
      <c r="D314">
        <v>0.08</v>
      </c>
      <c r="E314">
        <v>0.05</v>
      </c>
    </row>
    <row r="315" spans="1:5">
      <c r="A315" t="s">
        <v>38</v>
      </c>
      <c r="B315">
        <v>3</v>
      </c>
      <c r="C315" t="s">
        <v>70</v>
      </c>
      <c r="D315">
        <v>0.08</v>
      </c>
      <c r="E315">
        <v>0.05</v>
      </c>
    </row>
    <row r="316" spans="1:5">
      <c r="A316" t="s">
        <v>38</v>
      </c>
      <c r="B316">
        <v>3</v>
      </c>
      <c r="C316" t="s">
        <v>70</v>
      </c>
      <c r="D316">
        <v>0.08</v>
      </c>
      <c r="E316">
        <v>0.05</v>
      </c>
    </row>
    <row r="317" spans="1:5">
      <c r="A317" t="s">
        <v>38</v>
      </c>
      <c r="B317">
        <v>3</v>
      </c>
      <c r="C317" t="s">
        <v>70</v>
      </c>
      <c r="D317">
        <v>0.08</v>
      </c>
      <c r="E317">
        <v>0.05</v>
      </c>
    </row>
    <row r="318" spans="1:5">
      <c r="A318" t="s">
        <v>38</v>
      </c>
      <c r="B318">
        <v>3</v>
      </c>
      <c r="C318" t="s">
        <v>70</v>
      </c>
      <c r="D318">
        <v>0.08</v>
      </c>
      <c r="E318">
        <v>0.05</v>
      </c>
    </row>
    <row r="319" spans="1:5">
      <c r="A319" t="s">
        <v>38</v>
      </c>
      <c r="B319">
        <v>3</v>
      </c>
      <c r="C319" t="s">
        <v>70</v>
      </c>
      <c r="D319">
        <v>0.08</v>
      </c>
      <c r="E319">
        <v>0.05</v>
      </c>
    </row>
    <row r="320" spans="1:5">
      <c r="A320" t="s">
        <v>38</v>
      </c>
      <c r="B320">
        <v>3</v>
      </c>
      <c r="C320" t="s">
        <v>70</v>
      </c>
      <c r="D320">
        <v>0.08</v>
      </c>
      <c r="E320">
        <v>0.05</v>
      </c>
    </row>
    <row r="321" spans="1:5">
      <c r="A321" t="s">
        <v>38</v>
      </c>
      <c r="B321">
        <v>3</v>
      </c>
      <c r="C321" t="s">
        <v>70</v>
      </c>
      <c r="D321">
        <v>0.08</v>
      </c>
      <c r="E321">
        <v>0.05</v>
      </c>
    </row>
    <row r="322" spans="1:5">
      <c r="A322" t="s">
        <v>38</v>
      </c>
      <c r="B322">
        <v>3</v>
      </c>
      <c r="C322" t="s">
        <v>70</v>
      </c>
      <c r="D322">
        <v>0.08</v>
      </c>
      <c r="E322">
        <v>0.05</v>
      </c>
    </row>
    <row r="323" spans="1:5">
      <c r="A323" t="s">
        <v>38</v>
      </c>
      <c r="B323">
        <v>3</v>
      </c>
      <c r="C323" t="s">
        <v>70</v>
      </c>
      <c r="D323">
        <v>0.08</v>
      </c>
      <c r="E323">
        <v>0.05</v>
      </c>
    </row>
    <row r="324" spans="1:5">
      <c r="A324" t="s">
        <v>38</v>
      </c>
      <c r="B324">
        <v>3</v>
      </c>
      <c r="C324" t="s">
        <v>70</v>
      </c>
      <c r="D324">
        <v>0.08</v>
      </c>
      <c r="E324">
        <v>0.05</v>
      </c>
    </row>
    <row r="325" spans="1:5">
      <c r="A325" t="s">
        <v>38</v>
      </c>
      <c r="B325">
        <v>3</v>
      </c>
      <c r="C325" t="s">
        <v>70</v>
      </c>
      <c r="D325">
        <v>0.08</v>
      </c>
      <c r="E325">
        <v>0.05</v>
      </c>
    </row>
    <row r="326" spans="1:5">
      <c r="A326" t="s">
        <v>38</v>
      </c>
      <c r="B326">
        <v>3</v>
      </c>
      <c r="C326" t="s">
        <v>70</v>
      </c>
      <c r="D326">
        <v>0.08</v>
      </c>
      <c r="E326">
        <v>0.05</v>
      </c>
    </row>
    <row r="327" spans="1:5">
      <c r="A327" t="s">
        <v>38</v>
      </c>
      <c r="B327">
        <v>3</v>
      </c>
      <c r="C327" t="s">
        <v>70</v>
      </c>
      <c r="D327">
        <v>0.08</v>
      </c>
      <c r="E327">
        <v>0.05</v>
      </c>
    </row>
    <row r="328" spans="1:5">
      <c r="A328" t="s">
        <v>38</v>
      </c>
      <c r="B328">
        <v>3</v>
      </c>
      <c r="C328" t="s">
        <v>70</v>
      </c>
      <c r="D328">
        <v>0.08</v>
      </c>
      <c r="E328">
        <v>0.05</v>
      </c>
    </row>
    <row r="329" spans="1:5">
      <c r="A329" t="s">
        <v>38</v>
      </c>
      <c r="B329">
        <v>3</v>
      </c>
      <c r="C329" t="s">
        <v>70</v>
      </c>
      <c r="D329">
        <v>0.08</v>
      </c>
      <c r="E329">
        <v>0.05</v>
      </c>
    </row>
    <row r="330" spans="1:5">
      <c r="A330" t="s">
        <v>38</v>
      </c>
      <c r="B330">
        <v>3</v>
      </c>
      <c r="C330" t="s">
        <v>70</v>
      </c>
      <c r="D330">
        <v>0.08</v>
      </c>
      <c r="E330">
        <v>0.05</v>
      </c>
    </row>
    <row r="331" spans="1:5">
      <c r="A331" t="s">
        <v>38</v>
      </c>
      <c r="B331">
        <v>3</v>
      </c>
      <c r="C331" t="s">
        <v>70</v>
      </c>
      <c r="D331">
        <v>0.08</v>
      </c>
      <c r="E331">
        <v>0.05</v>
      </c>
    </row>
    <row r="332" spans="1:5">
      <c r="A332" t="s">
        <v>38</v>
      </c>
      <c r="B332">
        <v>3</v>
      </c>
      <c r="C332" t="s">
        <v>70</v>
      </c>
      <c r="D332">
        <v>0.08</v>
      </c>
      <c r="E332">
        <v>0.05</v>
      </c>
    </row>
    <row r="333" spans="1:5">
      <c r="A333" t="s">
        <v>38</v>
      </c>
      <c r="B333">
        <v>3</v>
      </c>
      <c r="C333" t="s">
        <v>70</v>
      </c>
      <c r="D333">
        <v>0.08</v>
      </c>
      <c r="E333">
        <v>0.05</v>
      </c>
    </row>
    <row r="334" spans="1:5">
      <c r="A334" t="s">
        <v>38</v>
      </c>
      <c r="B334">
        <v>3</v>
      </c>
      <c r="C334" t="s">
        <v>70</v>
      </c>
      <c r="D334">
        <v>0.08</v>
      </c>
      <c r="E334">
        <v>0.05</v>
      </c>
    </row>
    <row r="335" spans="1:5">
      <c r="A335" t="s">
        <v>38</v>
      </c>
      <c r="B335">
        <v>3</v>
      </c>
      <c r="C335" t="s">
        <v>70</v>
      </c>
      <c r="D335">
        <v>0.08</v>
      </c>
      <c r="E335">
        <v>0.05</v>
      </c>
    </row>
    <row r="336" spans="1:5">
      <c r="A336" t="s">
        <v>38</v>
      </c>
      <c r="B336">
        <v>3</v>
      </c>
      <c r="C336" t="s">
        <v>70</v>
      </c>
      <c r="D336">
        <v>0.08</v>
      </c>
      <c r="E336">
        <v>0.05</v>
      </c>
    </row>
    <row r="337" spans="1:5">
      <c r="A337" t="s">
        <v>38</v>
      </c>
      <c r="B337">
        <v>3</v>
      </c>
      <c r="C337" t="s">
        <v>70</v>
      </c>
      <c r="D337">
        <v>0.08</v>
      </c>
      <c r="E337">
        <v>0.05</v>
      </c>
    </row>
    <row r="338" spans="1:5">
      <c r="A338" t="s">
        <v>38</v>
      </c>
      <c r="B338">
        <v>3</v>
      </c>
      <c r="C338" t="s">
        <v>70</v>
      </c>
      <c r="D338">
        <v>0.08</v>
      </c>
      <c r="E338">
        <v>0.05</v>
      </c>
    </row>
    <row r="339" spans="1:5">
      <c r="A339" t="s">
        <v>38</v>
      </c>
      <c r="B339">
        <v>3</v>
      </c>
      <c r="C339" t="s">
        <v>70</v>
      </c>
      <c r="D339">
        <v>0.08</v>
      </c>
      <c r="E339">
        <v>0.05</v>
      </c>
    </row>
    <row r="340" spans="1:5">
      <c r="A340" t="s">
        <v>38</v>
      </c>
      <c r="B340">
        <v>3</v>
      </c>
      <c r="C340" t="s">
        <v>70</v>
      </c>
      <c r="D340">
        <v>0.08</v>
      </c>
      <c r="E340">
        <v>0.05</v>
      </c>
    </row>
    <row r="341" spans="1:5">
      <c r="A341" t="s">
        <v>38</v>
      </c>
      <c r="B341">
        <v>3</v>
      </c>
      <c r="C341" t="s">
        <v>70</v>
      </c>
      <c r="D341">
        <v>0.08</v>
      </c>
      <c r="E341">
        <v>0.05</v>
      </c>
    </row>
    <row r="342" spans="1:5">
      <c r="A342" t="s">
        <v>38</v>
      </c>
      <c r="B342">
        <v>3</v>
      </c>
      <c r="C342" t="s">
        <v>70</v>
      </c>
      <c r="D342">
        <v>0.08</v>
      </c>
      <c r="E342">
        <v>0.05</v>
      </c>
    </row>
    <row r="343" spans="1:5">
      <c r="A343" t="s">
        <v>38</v>
      </c>
      <c r="B343">
        <v>3</v>
      </c>
      <c r="C343" t="s">
        <v>70</v>
      </c>
      <c r="D343">
        <v>0.08</v>
      </c>
      <c r="E343">
        <v>0.05</v>
      </c>
    </row>
    <row r="344" spans="1:5">
      <c r="A344" t="s">
        <v>38</v>
      </c>
      <c r="B344">
        <v>3</v>
      </c>
      <c r="C344" t="s">
        <v>70</v>
      </c>
      <c r="D344">
        <v>0.08</v>
      </c>
      <c r="E344">
        <v>0.05</v>
      </c>
    </row>
    <row r="345" spans="1:5">
      <c r="A345" t="s">
        <v>38</v>
      </c>
      <c r="B345">
        <v>3</v>
      </c>
      <c r="C345" t="s">
        <v>70</v>
      </c>
      <c r="D345">
        <v>0.08</v>
      </c>
      <c r="E345">
        <v>0.05</v>
      </c>
    </row>
    <row r="346" spans="1:5">
      <c r="A346" t="s">
        <v>38</v>
      </c>
      <c r="B346">
        <v>3</v>
      </c>
      <c r="C346" t="s">
        <v>70</v>
      </c>
      <c r="D346">
        <v>0.08</v>
      </c>
      <c r="E346">
        <v>0.05</v>
      </c>
    </row>
    <row r="347" spans="1:5">
      <c r="A347" t="s">
        <v>38</v>
      </c>
      <c r="B347">
        <v>3</v>
      </c>
      <c r="C347" t="s">
        <v>70</v>
      </c>
      <c r="D347">
        <v>0.08</v>
      </c>
      <c r="E347">
        <v>0.05</v>
      </c>
    </row>
    <row r="348" spans="1:5">
      <c r="A348" t="s">
        <v>38</v>
      </c>
      <c r="B348">
        <v>3</v>
      </c>
      <c r="C348" t="s">
        <v>70</v>
      </c>
      <c r="D348">
        <v>0.08</v>
      </c>
      <c r="E348">
        <v>0.05</v>
      </c>
    </row>
    <row r="349" spans="1:5">
      <c r="A349" t="s">
        <v>38</v>
      </c>
      <c r="B349">
        <v>3</v>
      </c>
      <c r="C349" t="s">
        <v>70</v>
      </c>
      <c r="D349">
        <v>0.08</v>
      </c>
      <c r="E349">
        <v>0.05</v>
      </c>
    </row>
    <row r="350" spans="1:5">
      <c r="A350" t="s">
        <v>38</v>
      </c>
      <c r="B350">
        <v>3</v>
      </c>
      <c r="C350" t="s">
        <v>70</v>
      </c>
      <c r="D350">
        <v>0.08</v>
      </c>
      <c r="E350">
        <v>0.05</v>
      </c>
    </row>
    <row r="351" spans="1:5">
      <c r="A351" t="s">
        <v>38</v>
      </c>
      <c r="B351">
        <v>3</v>
      </c>
      <c r="C351" t="s">
        <v>70</v>
      </c>
      <c r="D351">
        <v>0.08</v>
      </c>
      <c r="E351">
        <v>0.05</v>
      </c>
    </row>
    <row r="352" spans="1:5">
      <c r="A352" t="s">
        <v>38</v>
      </c>
      <c r="B352">
        <v>3</v>
      </c>
      <c r="C352" t="s">
        <v>70</v>
      </c>
      <c r="D352">
        <v>0.08</v>
      </c>
      <c r="E352">
        <v>0.05</v>
      </c>
    </row>
    <row r="353" spans="1:5">
      <c r="A353" t="s">
        <v>38</v>
      </c>
      <c r="B353">
        <v>3</v>
      </c>
      <c r="C353" t="s">
        <v>70</v>
      </c>
      <c r="D353">
        <v>0.08</v>
      </c>
      <c r="E353">
        <v>0.05</v>
      </c>
    </row>
    <row r="354" spans="1:5">
      <c r="A354" t="s">
        <v>38</v>
      </c>
      <c r="B354">
        <v>3</v>
      </c>
      <c r="C354" t="s">
        <v>70</v>
      </c>
      <c r="D354">
        <v>0.08</v>
      </c>
      <c r="E354">
        <v>0.05</v>
      </c>
    </row>
    <row r="355" spans="1:5">
      <c r="A355" t="s">
        <v>38</v>
      </c>
      <c r="B355">
        <v>3</v>
      </c>
      <c r="C355" t="s">
        <v>70</v>
      </c>
      <c r="D355">
        <v>0.08</v>
      </c>
      <c r="E355">
        <v>0.05</v>
      </c>
    </row>
    <row r="356" spans="1:5">
      <c r="A356" t="s">
        <v>38</v>
      </c>
      <c r="B356">
        <v>3</v>
      </c>
      <c r="C356" t="s">
        <v>70</v>
      </c>
      <c r="D356">
        <v>0.08</v>
      </c>
      <c r="E356">
        <v>0.05</v>
      </c>
    </row>
    <row r="357" spans="1:5">
      <c r="A357" t="s">
        <v>38</v>
      </c>
      <c r="B357">
        <v>3</v>
      </c>
      <c r="C357" t="s">
        <v>70</v>
      </c>
      <c r="D357">
        <v>0.08</v>
      </c>
      <c r="E357">
        <v>0.05</v>
      </c>
    </row>
    <row r="358" spans="1:5">
      <c r="A358" t="s">
        <v>38</v>
      </c>
      <c r="B358">
        <v>3</v>
      </c>
      <c r="C358" t="s">
        <v>70</v>
      </c>
      <c r="D358">
        <v>0.08</v>
      </c>
      <c r="E358">
        <v>0.05</v>
      </c>
    </row>
    <row r="359" spans="1:5">
      <c r="A359" t="s">
        <v>38</v>
      </c>
      <c r="B359">
        <v>3</v>
      </c>
      <c r="C359" t="s">
        <v>70</v>
      </c>
      <c r="D359">
        <v>0.08</v>
      </c>
      <c r="E359">
        <v>0.05</v>
      </c>
    </row>
    <row r="360" spans="1:5">
      <c r="A360" t="s">
        <v>38</v>
      </c>
      <c r="B360">
        <v>3</v>
      </c>
      <c r="C360" t="s">
        <v>70</v>
      </c>
      <c r="D360">
        <v>0.08</v>
      </c>
      <c r="E360">
        <v>0.05</v>
      </c>
    </row>
    <row r="361" spans="1:5">
      <c r="A361" t="s">
        <v>38</v>
      </c>
      <c r="B361">
        <v>3</v>
      </c>
      <c r="C361" t="s">
        <v>70</v>
      </c>
      <c r="D361">
        <v>0.08</v>
      </c>
      <c r="E361">
        <v>0.05</v>
      </c>
    </row>
    <row r="362" spans="1:5">
      <c r="A362" t="s">
        <v>38</v>
      </c>
      <c r="B362">
        <v>3</v>
      </c>
      <c r="C362" t="s">
        <v>70</v>
      </c>
      <c r="D362">
        <v>0.08</v>
      </c>
      <c r="E362">
        <v>0.05</v>
      </c>
    </row>
    <row r="363" spans="1:5">
      <c r="A363" t="s">
        <v>38</v>
      </c>
      <c r="B363">
        <v>3</v>
      </c>
      <c r="C363" t="s">
        <v>70</v>
      </c>
      <c r="D363">
        <v>0.08</v>
      </c>
      <c r="E363">
        <v>0.05</v>
      </c>
    </row>
    <row r="364" spans="1:5">
      <c r="A364" t="s">
        <v>38</v>
      </c>
      <c r="B364">
        <v>3</v>
      </c>
      <c r="C364" t="s">
        <v>70</v>
      </c>
      <c r="D364">
        <v>0.08</v>
      </c>
      <c r="E364">
        <v>0.05</v>
      </c>
    </row>
    <row r="365" spans="1:5">
      <c r="A365" t="s">
        <v>38</v>
      </c>
      <c r="B365">
        <v>3</v>
      </c>
      <c r="C365" t="s">
        <v>70</v>
      </c>
      <c r="D365">
        <v>0.08</v>
      </c>
      <c r="E365">
        <v>0.05</v>
      </c>
    </row>
    <row r="366" spans="1:5">
      <c r="A366" t="s">
        <v>38</v>
      </c>
      <c r="B366">
        <v>3</v>
      </c>
      <c r="C366" t="s">
        <v>70</v>
      </c>
      <c r="D366">
        <v>0.08</v>
      </c>
      <c r="E366">
        <v>0.05</v>
      </c>
    </row>
    <row r="367" spans="1:5">
      <c r="A367" t="s">
        <v>38</v>
      </c>
      <c r="B367">
        <v>3</v>
      </c>
      <c r="C367" t="s">
        <v>70</v>
      </c>
      <c r="D367">
        <v>0.08</v>
      </c>
      <c r="E367">
        <v>0.05</v>
      </c>
    </row>
    <row r="368" spans="1:5">
      <c r="A368" t="s">
        <v>38</v>
      </c>
      <c r="B368">
        <v>3</v>
      </c>
      <c r="C368" t="s">
        <v>70</v>
      </c>
      <c r="D368">
        <v>0.08</v>
      </c>
      <c r="E368">
        <v>0.05</v>
      </c>
    </row>
    <row r="369" spans="1:5">
      <c r="A369" t="s">
        <v>38</v>
      </c>
      <c r="B369">
        <v>3</v>
      </c>
      <c r="C369" t="s">
        <v>70</v>
      </c>
      <c r="D369">
        <v>0.08</v>
      </c>
      <c r="E369">
        <v>0.05</v>
      </c>
    </row>
    <row r="370" spans="1:5">
      <c r="A370" t="s">
        <v>38</v>
      </c>
      <c r="B370">
        <v>3</v>
      </c>
      <c r="C370" t="s">
        <v>70</v>
      </c>
      <c r="D370">
        <v>0.08</v>
      </c>
      <c r="E370">
        <v>0.05</v>
      </c>
    </row>
    <row r="371" spans="1:5">
      <c r="A371" t="s">
        <v>38</v>
      </c>
      <c r="B371">
        <v>3</v>
      </c>
      <c r="C371" t="s">
        <v>70</v>
      </c>
      <c r="D371">
        <v>0.08</v>
      </c>
      <c r="E371">
        <v>0.05</v>
      </c>
    </row>
    <row r="372" spans="1:5">
      <c r="A372" t="s">
        <v>38</v>
      </c>
      <c r="B372">
        <v>3</v>
      </c>
      <c r="C372" t="s">
        <v>70</v>
      </c>
      <c r="D372">
        <v>0.08</v>
      </c>
      <c r="E372">
        <v>0.05</v>
      </c>
    </row>
    <row r="373" spans="1:5">
      <c r="A373" t="s">
        <v>38</v>
      </c>
      <c r="B373">
        <v>3</v>
      </c>
      <c r="C373" t="s">
        <v>70</v>
      </c>
      <c r="D373">
        <v>0.08</v>
      </c>
      <c r="E373">
        <v>0.05</v>
      </c>
    </row>
    <row r="374" spans="1:5">
      <c r="A374" t="s">
        <v>38</v>
      </c>
      <c r="B374">
        <v>3</v>
      </c>
      <c r="C374" t="s">
        <v>70</v>
      </c>
      <c r="D374">
        <v>0.08</v>
      </c>
      <c r="E374">
        <v>0.05</v>
      </c>
    </row>
    <row r="375" spans="1:5">
      <c r="A375" t="s">
        <v>38</v>
      </c>
      <c r="B375">
        <v>3</v>
      </c>
      <c r="C375" t="s">
        <v>70</v>
      </c>
      <c r="D375">
        <v>0.08</v>
      </c>
      <c r="E375">
        <v>0.05</v>
      </c>
    </row>
    <row r="376" spans="1:5">
      <c r="A376" t="s">
        <v>38</v>
      </c>
      <c r="B376">
        <v>3</v>
      </c>
      <c r="C376" t="s">
        <v>70</v>
      </c>
      <c r="D376">
        <v>0.08</v>
      </c>
      <c r="E376">
        <v>0.05</v>
      </c>
    </row>
    <row r="377" spans="1:5">
      <c r="A377" t="s">
        <v>38</v>
      </c>
      <c r="B377">
        <v>3</v>
      </c>
      <c r="C377" t="s">
        <v>70</v>
      </c>
      <c r="D377">
        <v>0.3</v>
      </c>
      <c r="E377">
        <v>0.8</v>
      </c>
    </row>
    <row r="378" spans="1:5">
      <c r="A378" t="s">
        <v>38</v>
      </c>
      <c r="B378">
        <v>3</v>
      </c>
      <c r="C378" t="s">
        <v>70</v>
      </c>
      <c r="D378">
        <v>0.3</v>
      </c>
      <c r="E378">
        <v>0.8</v>
      </c>
    </row>
    <row r="379" spans="1:5">
      <c r="A379" t="s">
        <v>38</v>
      </c>
      <c r="B379">
        <v>3</v>
      </c>
      <c r="C379" t="s">
        <v>70</v>
      </c>
      <c r="D379">
        <v>0.3</v>
      </c>
      <c r="E379">
        <v>0.8</v>
      </c>
    </row>
    <row r="380" spans="1:5">
      <c r="A380" t="s">
        <v>38</v>
      </c>
      <c r="B380">
        <v>3</v>
      </c>
      <c r="C380" t="s">
        <v>70</v>
      </c>
      <c r="D380">
        <v>0.3</v>
      </c>
      <c r="E380">
        <v>0.8</v>
      </c>
    </row>
    <row r="381" spans="1:5">
      <c r="A381" t="s">
        <v>38</v>
      </c>
      <c r="B381">
        <v>3</v>
      </c>
      <c r="C381" t="s">
        <v>70</v>
      </c>
      <c r="D381">
        <v>0.3</v>
      </c>
      <c r="E381">
        <v>0.8</v>
      </c>
    </row>
    <row r="382" spans="1:5">
      <c r="A382" t="s">
        <v>38</v>
      </c>
      <c r="B382">
        <v>3</v>
      </c>
      <c r="C382" t="s">
        <v>70</v>
      </c>
      <c r="D382">
        <v>0.3</v>
      </c>
      <c r="E382">
        <v>0.8</v>
      </c>
    </row>
    <row r="383" spans="1:5">
      <c r="A383" t="s">
        <v>38</v>
      </c>
      <c r="B383">
        <v>3</v>
      </c>
      <c r="C383" t="s">
        <v>70</v>
      </c>
      <c r="D383">
        <v>0.3</v>
      </c>
      <c r="E383">
        <v>0.8</v>
      </c>
    </row>
    <row r="384" spans="1:5">
      <c r="A384" t="s">
        <v>38</v>
      </c>
      <c r="B384">
        <v>3</v>
      </c>
      <c r="C384" t="s">
        <v>70</v>
      </c>
      <c r="D384">
        <v>0.3</v>
      </c>
      <c r="E384">
        <v>0.8</v>
      </c>
    </row>
    <row r="385" spans="1:5">
      <c r="A385" t="s">
        <v>38</v>
      </c>
      <c r="B385">
        <v>3</v>
      </c>
      <c r="C385" t="s">
        <v>70</v>
      </c>
      <c r="D385">
        <v>0.3</v>
      </c>
      <c r="E385">
        <v>0.8</v>
      </c>
    </row>
    <row r="386" spans="1:5">
      <c r="A386" t="s">
        <v>38</v>
      </c>
      <c r="B386">
        <v>3</v>
      </c>
      <c r="C386" t="s">
        <v>70</v>
      </c>
      <c r="D386">
        <v>0.3</v>
      </c>
      <c r="E386">
        <v>0.8</v>
      </c>
    </row>
    <row r="387" spans="1:5">
      <c r="A387" t="s">
        <v>38</v>
      </c>
      <c r="B387">
        <v>3</v>
      </c>
      <c r="C387" t="s">
        <v>70</v>
      </c>
      <c r="D387">
        <v>0.3</v>
      </c>
      <c r="E387">
        <v>0.8</v>
      </c>
    </row>
    <row r="388" spans="1:5">
      <c r="A388" t="s">
        <v>38</v>
      </c>
      <c r="B388">
        <v>3</v>
      </c>
      <c r="C388" t="s">
        <v>70</v>
      </c>
      <c r="D388">
        <v>0.3</v>
      </c>
      <c r="E388">
        <v>0.8</v>
      </c>
    </row>
    <row r="389" spans="1:5">
      <c r="A389" t="s">
        <v>38</v>
      </c>
      <c r="B389">
        <v>3</v>
      </c>
      <c r="C389" t="s">
        <v>70</v>
      </c>
      <c r="D389">
        <v>0.3</v>
      </c>
      <c r="E389">
        <v>0.8</v>
      </c>
    </row>
    <row r="390" spans="1:5">
      <c r="A390" t="s">
        <v>38</v>
      </c>
      <c r="B390">
        <v>3</v>
      </c>
      <c r="C390" t="s">
        <v>70</v>
      </c>
      <c r="D390">
        <v>0.3</v>
      </c>
      <c r="E390">
        <v>0.8</v>
      </c>
    </row>
    <row r="391" spans="1:5">
      <c r="A391" t="s">
        <v>38</v>
      </c>
      <c r="B391">
        <v>3</v>
      </c>
      <c r="C391" t="s">
        <v>70</v>
      </c>
      <c r="D391">
        <v>0.3</v>
      </c>
      <c r="E391">
        <v>0.8</v>
      </c>
    </row>
    <row r="392" spans="1:5">
      <c r="A392" t="s">
        <v>38</v>
      </c>
      <c r="B392">
        <v>3</v>
      </c>
      <c r="C392" t="s">
        <v>70</v>
      </c>
      <c r="D392">
        <v>0.3</v>
      </c>
      <c r="E392">
        <v>0.8</v>
      </c>
    </row>
    <row r="393" spans="1:5">
      <c r="A393" t="s">
        <v>38</v>
      </c>
      <c r="B393">
        <v>3</v>
      </c>
      <c r="C393" t="s">
        <v>73</v>
      </c>
      <c r="D393">
        <v>0.86</v>
      </c>
      <c r="E393">
        <v>0.3</v>
      </c>
    </row>
    <row r="394" spans="1:5">
      <c r="A394" t="s">
        <v>38</v>
      </c>
      <c r="B394">
        <v>3</v>
      </c>
      <c r="C394" t="s">
        <v>73</v>
      </c>
      <c r="D394">
        <v>0.42</v>
      </c>
      <c r="E394">
        <v>0.2</v>
      </c>
    </row>
    <row r="395" spans="1:5">
      <c r="A395" t="s">
        <v>38</v>
      </c>
      <c r="B395">
        <v>3</v>
      </c>
      <c r="C395" t="s">
        <v>73</v>
      </c>
      <c r="D395">
        <v>0.54</v>
      </c>
      <c r="E395">
        <v>0.2</v>
      </c>
    </row>
    <row r="396" spans="1:5">
      <c r="A396" t="s">
        <v>38</v>
      </c>
      <c r="B396">
        <v>3</v>
      </c>
      <c r="C396" t="s">
        <v>73</v>
      </c>
      <c r="D396">
        <v>0.64</v>
      </c>
      <c r="E396">
        <v>0.2</v>
      </c>
    </row>
    <row r="397" spans="1:5">
      <c r="A397" t="s">
        <v>38</v>
      </c>
      <c r="B397">
        <v>4</v>
      </c>
      <c r="C397" t="s">
        <v>70</v>
      </c>
      <c r="D397">
        <v>0.08</v>
      </c>
      <c r="E397">
        <v>0.05</v>
      </c>
    </row>
    <row r="398" spans="1:5">
      <c r="A398" t="s">
        <v>38</v>
      </c>
      <c r="B398">
        <v>4</v>
      </c>
      <c r="C398" t="s">
        <v>70</v>
      </c>
      <c r="D398">
        <v>0.08</v>
      </c>
      <c r="E398">
        <v>0.05</v>
      </c>
    </row>
    <row r="399" spans="1:5">
      <c r="A399" t="s">
        <v>38</v>
      </c>
      <c r="B399">
        <v>4</v>
      </c>
      <c r="C399" t="s">
        <v>70</v>
      </c>
      <c r="D399">
        <v>0.08</v>
      </c>
      <c r="E399">
        <v>0.05</v>
      </c>
    </row>
    <row r="400" spans="1:5">
      <c r="A400" t="s">
        <v>38</v>
      </c>
      <c r="B400">
        <v>4</v>
      </c>
      <c r="C400" t="s">
        <v>70</v>
      </c>
      <c r="D400">
        <v>0.08</v>
      </c>
      <c r="E400">
        <v>0.05</v>
      </c>
    </row>
    <row r="401" spans="1:5">
      <c r="A401" t="s">
        <v>38</v>
      </c>
      <c r="B401">
        <v>4</v>
      </c>
      <c r="C401" t="s">
        <v>70</v>
      </c>
      <c r="D401">
        <v>0.08</v>
      </c>
      <c r="E401">
        <v>0.05</v>
      </c>
    </row>
    <row r="402" spans="1:5">
      <c r="A402" t="s">
        <v>38</v>
      </c>
      <c r="B402">
        <v>4</v>
      </c>
      <c r="C402" t="s">
        <v>70</v>
      </c>
      <c r="D402">
        <v>0.08</v>
      </c>
      <c r="E402">
        <v>0.05</v>
      </c>
    </row>
    <row r="403" spans="1:5">
      <c r="A403" t="s">
        <v>38</v>
      </c>
      <c r="B403">
        <v>4</v>
      </c>
      <c r="C403" t="s">
        <v>70</v>
      </c>
      <c r="D403">
        <v>0.08</v>
      </c>
      <c r="E403">
        <v>0.05</v>
      </c>
    </row>
    <row r="404" spans="1:5">
      <c r="A404" t="s">
        <v>38</v>
      </c>
      <c r="B404">
        <v>4</v>
      </c>
      <c r="C404" t="s">
        <v>70</v>
      </c>
      <c r="D404">
        <v>0.08</v>
      </c>
      <c r="E404">
        <v>0.05</v>
      </c>
    </row>
    <row r="405" spans="1:5">
      <c r="A405" t="s">
        <v>38</v>
      </c>
      <c r="B405">
        <v>4</v>
      </c>
      <c r="C405" t="s">
        <v>70</v>
      </c>
      <c r="D405">
        <v>0.08</v>
      </c>
      <c r="E405">
        <v>0.05</v>
      </c>
    </row>
    <row r="406" spans="1:5">
      <c r="A406" t="s">
        <v>38</v>
      </c>
      <c r="B406">
        <v>4</v>
      </c>
      <c r="C406" t="s">
        <v>70</v>
      </c>
      <c r="D406">
        <v>0.08</v>
      </c>
      <c r="E406">
        <v>0.05</v>
      </c>
    </row>
    <row r="407" spans="1:5">
      <c r="A407" t="s">
        <v>38</v>
      </c>
      <c r="B407">
        <v>4</v>
      </c>
      <c r="C407" t="s">
        <v>70</v>
      </c>
      <c r="D407">
        <v>0.08</v>
      </c>
      <c r="E407">
        <v>0.05</v>
      </c>
    </row>
    <row r="408" spans="1:5">
      <c r="A408" t="s">
        <v>38</v>
      </c>
      <c r="B408">
        <v>4</v>
      </c>
      <c r="C408" t="s">
        <v>70</v>
      </c>
      <c r="D408">
        <v>0.08</v>
      </c>
      <c r="E408">
        <v>0.05</v>
      </c>
    </row>
    <row r="409" spans="1:5">
      <c r="A409" t="s">
        <v>38</v>
      </c>
      <c r="B409">
        <v>4</v>
      </c>
      <c r="C409" t="s">
        <v>70</v>
      </c>
      <c r="D409">
        <v>0.3</v>
      </c>
      <c r="E409">
        <v>0.1</v>
      </c>
    </row>
    <row r="410" spans="1:5">
      <c r="A410" t="s">
        <v>38</v>
      </c>
      <c r="B410">
        <v>4</v>
      </c>
      <c r="C410" t="s">
        <v>73</v>
      </c>
      <c r="D410">
        <v>0.54</v>
      </c>
      <c r="E410">
        <v>0.2</v>
      </c>
    </row>
    <row r="411" spans="1:5">
      <c r="A411" t="s">
        <v>38</v>
      </c>
      <c r="B411">
        <v>5</v>
      </c>
      <c r="C411" t="s">
        <v>70</v>
      </c>
      <c r="D411">
        <v>0.45</v>
      </c>
      <c r="E411">
        <v>0.2</v>
      </c>
    </row>
    <row r="412" spans="1:5">
      <c r="A412" t="s">
        <v>38</v>
      </c>
      <c r="B412">
        <v>5</v>
      </c>
      <c r="C412" t="s">
        <v>70</v>
      </c>
      <c r="D412">
        <v>0.45</v>
      </c>
      <c r="E412">
        <v>0.2</v>
      </c>
    </row>
    <row r="413" spans="1:5">
      <c r="A413" t="s">
        <v>38</v>
      </c>
      <c r="B413">
        <v>5</v>
      </c>
      <c r="C413" t="s">
        <v>70</v>
      </c>
      <c r="D413">
        <v>0.45</v>
      </c>
      <c r="E413">
        <v>0.2</v>
      </c>
    </row>
    <row r="414" spans="1:5">
      <c r="A414" t="s">
        <v>38</v>
      </c>
      <c r="B414">
        <v>5</v>
      </c>
      <c r="C414" t="s">
        <v>70</v>
      </c>
      <c r="D414">
        <v>0.45</v>
      </c>
      <c r="E414">
        <v>0.2</v>
      </c>
    </row>
    <row r="415" spans="1:5">
      <c r="A415" t="s">
        <v>38</v>
      </c>
      <c r="B415">
        <v>5</v>
      </c>
      <c r="C415" t="s">
        <v>70</v>
      </c>
      <c r="D415">
        <v>0.45</v>
      </c>
      <c r="E415">
        <v>0.2</v>
      </c>
    </row>
    <row r="416" spans="1:5">
      <c r="A416" t="s">
        <v>38</v>
      </c>
      <c r="B416">
        <v>5</v>
      </c>
      <c r="C416" t="s">
        <v>70</v>
      </c>
      <c r="D416">
        <v>0.45</v>
      </c>
      <c r="E416">
        <v>0.2</v>
      </c>
    </row>
    <row r="417" spans="1:5">
      <c r="A417" t="s">
        <v>38</v>
      </c>
      <c r="B417">
        <v>5</v>
      </c>
      <c r="C417" t="s">
        <v>70</v>
      </c>
      <c r="D417">
        <v>0.45</v>
      </c>
      <c r="E417">
        <v>0.2</v>
      </c>
    </row>
    <row r="418" spans="1:5">
      <c r="A418" t="s">
        <v>38</v>
      </c>
      <c r="B418">
        <v>5</v>
      </c>
      <c r="C418" t="s">
        <v>70</v>
      </c>
      <c r="D418">
        <v>0.45</v>
      </c>
      <c r="E418">
        <v>0.2</v>
      </c>
    </row>
    <row r="419" spans="1:5">
      <c r="A419" t="s">
        <v>38</v>
      </c>
      <c r="B419">
        <v>5</v>
      </c>
      <c r="C419" t="s">
        <v>70</v>
      </c>
      <c r="D419">
        <v>0.45</v>
      </c>
      <c r="E419">
        <v>0.2</v>
      </c>
    </row>
    <row r="420" spans="1:5">
      <c r="A420" t="s">
        <v>38</v>
      </c>
      <c r="B420">
        <v>5</v>
      </c>
      <c r="C420" t="s">
        <v>70</v>
      </c>
      <c r="D420">
        <v>0.45</v>
      </c>
      <c r="E420">
        <v>0.2</v>
      </c>
    </row>
    <row r="421" spans="1:5">
      <c r="A421" t="s">
        <v>38</v>
      </c>
      <c r="B421">
        <v>5</v>
      </c>
      <c r="C421" t="s">
        <v>70</v>
      </c>
      <c r="D421">
        <v>0.45</v>
      </c>
      <c r="E421">
        <v>0.2</v>
      </c>
    </row>
    <row r="422" spans="1:5">
      <c r="A422" t="s">
        <v>38</v>
      </c>
      <c r="B422">
        <v>5</v>
      </c>
      <c r="C422" t="s">
        <v>70</v>
      </c>
      <c r="D422">
        <v>0.45</v>
      </c>
      <c r="E422">
        <v>0.2</v>
      </c>
    </row>
    <row r="423" spans="1:5">
      <c r="A423" t="s">
        <v>38</v>
      </c>
      <c r="B423">
        <v>5</v>
      </c>
      <c r="C423" t="s">
        <v>70</v>
      </c>
      <c r="D423">
        <v>0.45</v>
      </c>
      <c r="E423">
        <v>0.2</v>
      </c>
    </row>
    <row r="424" spans="1:5">
      <c r="A424" t="s">
        <v>38</v>
      </c>
      <c r="B424">
        <v>5</v>
      </c>
      <c r="C424" t="s">
        <v>70</v>
      </c>
      <c r="D424">
        <v>0.45</v>
      </c>
      <c r="E424">
        <v>0.2</v>
      </c>
    </row>
    <row r="425" spans="1:5">
      <c r="A425" t="s">
        <v>38</v>
      </c>
      <c r="B425">
        <v>5</v>
      </c>
      <c r="C425" t="s">
        <v>70</v>
      </c>
      <c r="D425">
        <v>0.45</v>
      </c>
      <c r="E425">
        <v>0.2</v>
      </c>
    </row>
    <row r="426" spans="1:5">
      <c r="A426" t="s">
        <v>38</v>
      </c>
      <c r="B426">
        <v>5</v>
      </c>
      <c r="C426" t="s">
        <v>70</v>
      </c>
      <c r="D426">
        <v>0.71</v>
      </c>
      <c r="E426">
        <v>0.5</v>
      </c>
    </row>
    <row r="427" spans="1:5">
      <c r="A427" t="s">
        <v>38</v>
      </c>
      <c r="B427">
        <v>5</v>
      </c>
      <c r="C427" t="s">
        <v>70</v>
      </c>
      <c r="D427">
        <v>0.71</v>
      </c>
      <c r="E427">
        <v>0.5</v>
      </c>
    </row>
    <row r="428" spans="1:5">
      <c r="A428" t="s">
        <v>38</v>
      </c>
      <c r="B428">
        <v>5</v>
      </c>
      <c r="C428" t="s">
        <v>70</v>
      </c>
      <c r="D428">
        <v>0.71</v>
      </c>
      <c r="E428">
        <v>0.5</v>
      </c>
    </row>
    <row r="429" spans="1:5">
      <c r="A429" t="s">
        <v>38</v>
      </c>
      <c r="B429">
        <v>5</v>
      </c>
      <c r="C429" t="s">
        <v>70</v>
      </c>
      <c r="D429">
        <v>0.71</v>
      </c>
      <c r="E429">
        <v>0.5</v>
      </c>
    </row>
    <row r="430" spans="1:5">
      <c r="A430" t="s">
        <v>38</v>
      </c>
      <c r="B430">
        <v>5</v>
      </c>
      <c r="C430" t="s">
        <v>70</v>
      </c>
      <c r="D430">
        <v>0.71</v>
      </c>
      <c r="E430">
        <v>0.5</v>
      </c>
    </row>
    <row r="431" spans="1:5">
      <c r="A431" t="s">
        <v>38</v>
      </c>
      <c r="B431">
        <v>5</v>
      </c>
      <c r="C431" t="s">
        <v>70</v>
      </c>
      <c r="D431">
        <v>0.71</v>
      </c>
      <c r="E431">
        <v>0.5</v>
      </c>
    </row>
    <row r="432" spans="1:5">
      <c r="A432" t="s">
        <v>38</v>
      </c>
      <c r="B432">
        <v>5</v>
      </c>
      <c r="C432" t="s">
        <v>70</v>
      </c>
      <c r="D432">
        <v>0.71</v>
      </c>
      <c r="E432">
        <v>0.5</v>
      </c>
    </row>
    <row r="433" spans="1:5">
      <c r="A433" t="s">
        <v>38</v>
      </c>
      <c r="B433">
        <v>5</v>
      </c>
      <c r="C433" t="s">
        <v>70</v>
      </c>
      <c r="D433">
        <v>0.71</v>
      </c>
      <c r="E433">
        <v>0.5</v>
      </c>
    </row>
    <row r="434" spans="1:5">
      <c r="A434" t="s">
        <v>38</v>
      </c>
      <c r="B434">
        <v>5</v>
      </c>
      <c r="C434" t="s">
        <v>70</v>
      </c>
      <c r="D434">
        <v>0.71</v>
      </c>
      <c r="E434">
        <v>0.5</v>
      </c>
    </row>
    <row r="435" spans="1:5">
      <c r="A435" t="s">
        <v>38</v>
      </c>
      <c r="B435">
        <v>5</v>
      </c>
      <c r="C435" t="s">
        <v>70</v>
      </c>
      <c r="D435">
        <v>0.71</v>
      </c>
      <c r="E435">
        <v>0.5</v>
      </c>
    </row>
    <row r="436" spans="1:5">
      <c r="A436" t="s">
        <v>38</v>
      </c>
      <c r="B436">
        <v>5</v>
      </c>
      <c r="C436" t="s">
        <v>70</v>
      </c>
      <c r="D436">
        <v>0.71</v>
      </c>
      <c r="E436">
        <v>0.5</v>
      </c>
    </row>
    <row r="437" spans="1:5">
      <c r="A437" t="s">
        <v>38</v>
      </c>
      <c r="B437">
        <v>5</v>
      </c>
      <c r="C437" t="s">
        <v>70</v>
      </c>
      <c r="D437">
        <v>0.71</v>
      </c>
      <c r="E437">
        <v>0.5</v>
      </c>
    </row>
    <row r="438" spans="1:5">
      <c r="A438" t="s">
        <v>38</v>
      </c>
      <c r="B438">
        <v>5</v>
      </c>
      <c r="C438" t="s">
        <v>70</v>
      </c>
      <c r="D438">
        <v>0.71</v>
      </c>
      <c r="E438">
        <v>0.5</v>
      </c>
    </row>
    <row r="439" spans="1:5">
      <c r="A439" t="s">
        <v>38</v>
      </c>
      <c r="B439">
        <v>5</v>
      </c>
      <c r="C439" t="s">
        <v>70</v>
      </c>
      <c r="D439">
        <v>0.71</v>
      </c>
      <c r="E439">
        <v>0.5</v>
      </c>
    </row>
    <row r="440" spans="1:5">
      <c r="A440" t="s">
        <v>38</v>
      </c>
      <c r="B440">
        <v>5</v>
      </c>
      <c r="C440" t="s">
        <v>70</v>
      </c>
      <c r="D440">
        <v>0.71</v>
      </c>
      <c r="E440">
        <v>0.5</v>
      </c>
    </row>
    <row r="441" spans="1:5">
      <c r="A441" t="s">
        <v>38</v>
      </c>
      <c r="B441">
        <v>5</v>
      </c>
      <c r="C441" t="s">
        <v>70</v>
      </c>
      <c r="D441">
        <v>0.71</v>
      </c>
      <c r="E441">
        <v>0.5</v>
      </c>
    </row>
    <row r="442" spans="1:5">
      <c r="A442" t="s">
        <v>38</v>
      </c>
      <c r="B442">
        <v>5</v>
      </c>
      <c r="C442" t="s">
        <v>70</v>
      </c>
      <c r="D442">
        <v>1.34</v>
      </c>
      <c r="E442">
        <v>1</v>
      </c>
    </row>
    <row r="443" spans="1:5">
      <c r="A443" t="s">
        <v>38</v>
      </c>
      <c r="B443">
        <v>5</v>
      </c>
      <c r="C443" t="s">
        <v>70</v>
      </c>
      <c r="D443">
        <v>1.34</v>
      </c>
      <c r="E443">
        <v>1</v>
      </c>
    </row>
    <row r="444" spans="1:5">
      <c r="A444" t="s">
        <v>38</v>
      </c>
      <c r="B444">
        <v>5</v>
      </c>
      <c r="C444" t="s">
        <v>70</v>
      </c>
      <c r="D444">
        <v>1.34</v>
      </c>
      <c r="E444">
        <v>1</v>
      </c>
    </row>
    <row r="445" spans="1:5">
      <c r="A445" t="s">
        <v>38</v>
      </c>
      <c r="B445">
        <v>5</v>
      </c>
      <c r="C445" t="s">
        <v>70</v>
      </c>
      <c r="D445">
        <v>1.34</v>
      </c>
      <c r="E445">
        <v>1</v>
      </c>
    </row>
    <row r="446" spans="1:5">
      <c r="A446" t="s">
        <v>38</v>
      </c>
      <c r="B446">
        <v>5</v>
      </c>
      <c r="C446" t="s">
        <v>73</v>
      </c>
      <c r="D446">
        <v>0.93</v>
      </c>
      <c r="E446">
        <v>0.3</v>
      </c>
    </row>
    <row r="447" spans="1:5">
      <c r="A447" t="s">
        <v>38</v>
      </c>
      <c r="B447">
        <v>6</v>
      </c>
      <c r="C447" t="s">
        <v>73</v>
      </c>
      <c r="D447">
        <v>0.43</v>
      </c>
      <c r="E447">
        <v>0.2</v>
      </c>
    </row>
    <row r="448" spans="1:5">
      <c r="A448" t="s">
        <v>38</v>
      </c>
      <c r="B448">
        <v>6</v>
      </c>
      <c r="C448" t="s">
        <v>73</v>
      </c>
      <c r="D448">
        <v>0.43</v>
      </c>
      <c r="E448">
        <v>0.2</v>
      </c>
    </row>
    <row r="449" spans="1:5">
      <c r="A449" t="s">
        <v>38</v>
      </c>
      <c r="B449">
        <v>6</v>
      </c>
      <c r="C449" t="s">
        <v>73</v>
      </c>
      <c r="D449">
        <v>0.43</v>
      </c>
      <c r="E449">
        <v>0.2</v>
      </c>
    </row>
    <row r="450" spans="1:5">
      <c r="A450" t="s">
        <v>38</v>
      </c>
      <c r="B450">
        <v>6</v>
      </c>
      <c r="C450" t="s">
        <v>73</v>
      </c>
      <c r="D450">
        <v>0.43</v>
      </c>
      <c r="E450">
        <v>0.2</v>
      </c>
    </row>
    <row r="451" spans="1:5">
      <c r="A451" t="s">
        <v>38</v>
      </c>
      <c r="B451">
        <v>6</v>
      </c>
      <c r="C451" t="s">
        <v>73</v>
      </c>
      <c r="D451">
        <v>0.43</v>
      </c>
      <c r="E451">
        <v>0.2</v>
      </c>
    </row>
    <row r="452" spans="1:5">
      <c r="A452" t="s">
        <v>38</v>
      </c>
      <c r="B452">
        <v>6</v>
      </c>
      <c r="C452" t="s">
        <v>73</v>
      </c>
      <c r="D452">
        <v>0.43</v>
      </c>
      <c r="E452">
        <v>0.2</v>
      </c>
    </row>
    <row r="453" spans="1:5">
      <c r="A453" t="s">
        <v>38</v>
      </c>
      <c r="B453">
        <v>6</v>
      </c>
      <c r="C453" t="s">
        <v>73</v>
      </c>
      <c r="D453">
        <v>0.43</v>
      </c>
      <c r="E453">
        <v>0.2</v>
      </c>
    </row>
    <row r="454" spans="1:5">
      <c r="A454" t="s">
        <v>38</v>
      </c>
      <c r="B454">
        <v>6</v>
      </c>
      <c r="C454" t="s">
        <v>73</v>
      </c>
      <c r="D454">
        <v>0.43</v>
      </c>
      <c r="E454">
        <v>0.2</v>
      </c>
    </row>
    <row r="455" spans="1:5">
      <c r="A455" t="s">
        <v>38</v>
      </c>
      <c r="B455">
        <v>6</v>
      </c>
      <c r="C455" t="s">
        <v>73</v>
      </c>
      <c r="D455">
        <v>0.43</v>
      </c>
      <c r="E455">
        <v>0.2</v>
      </c>
    </row>
    <row r="456" spans="1:5">
      <c r="A456" t="s">
        <v>38</v>
      </c>
      <c r="B456">
        <v>6</v>
      </c>
      <c r="C456" t="s">
        <v>73</v>
      </c>
      <c r="D456">
        <v>0.43</v>
      </c>
      <c r="E456">
        <v>0.2</v>
      </c>
    </row>
    <row r="457" spans="1:5">
      <c r="A457" t="s">
        <v>38</v>
      </c>
      <c r="B457">
        <v>6</v>
      </c>
      <c r="C457" t="s">
        <v>73</v>
      </c>
      <c r="D457">
        <v>0.43</v>
      </c>
      <c r="E457">
        <v>0.2</v>
      </c>
    </row>
    <row r="458" spans="1:5">
      <c r="A458" t="s">
        <v>38</v>
      </c>
      <c r="B458">
        <v>6</v>
      </c>
      <c r="C458" t="s">
        <v>73</v>
      </c>
      <c r="D458">
        <v>0.43</v>
      </c>
      <c r="E458">
        <v>0.2</v>
      </c>
    </row>
    <row r="459" spans="1:5">
      <c r="A459" t="s">
        <v>38</v>
      </c>
      <c r="B459">
        <v>6</v>
      </c>
      <c r="C459" t="s">
        <v>73</v>
      </c>
      <c r="D459">
        <v>0.43</v>
      </c>
      <c r="E459">
        <v>0.2</v>
      </c>
    </row>
    <row r="460" spans="1:5">
      <c r="A460" t="s">
        <v>38</v>
      </c>
      <c r="B460">
        <v>6</v>
      </c>
      <c r="C460" t="s">
        <v>73</v>
      </c>
      <c r="D460">
        <v>0.43</v>
      </c>
      <c r="E460">
        <v>0.2</v>
      </c>
    </row>
    <row r="461" spans="1:5">
      <c r="A461" t="s">
        <v>38</v>
      </c>
      <c r="B461">
        <v>6</v>
      </c>
      <c r="C461" t="s">
        <v>73</v>
      </c>
      <c r="D461">
        <v>0.43</v>
      </c>
      <c r="E461">
        <v>0.2</v>
      </c>
    </row>
    <row r="462" spans="1:5">
      <c r="A462" t="s">
        <v>38</v>
      </c>
      <c r="B462">
        <v>6</v>
      </c>
      <c r="C462" t="s">
        <v>70</v>
      </c>
      <c r="D462">
        <v>0.23</v>
      </c>
      <c r="E462">
        <v>0.15</v>
      </c>
    </row>
    <row r="463" spans="1:5">
      <c r="A463" t="s">
        <v>38</v>
      </c>
      <c r="B463">
        <v>6</v>
      </c>
      <c r="C463" t="s">
        <v>70</v>
      </c>
      <c r="D463">
        <v>0.23</v>
      </c>
      <c r="E463">
        <v>0.15</v>
      </c>
    </row>
    <row r="464" spans="1:5">
      <c r="A464" t="s">
        <v>38</v>
      </c>
      <c r="B464">
        <v>6</v>
      </c>
      <c r="C464" t="s">
        <v>70</v>
      </c>
      <c r="D464">
        <v>0.23</v>
      </c>
      <c r="E464">
        <v>0.15</v>
      </c>
    </row>
    <row r="465" spans="1:5">
      <c r="A465" t="s">
        <v>38</v>
      </c>
      <c r="B465">
        <v>6</v>
      </c>
      <c r="C465" t="s">
        <v>70</v>
      </c>
      <c r="D465">
        <v>0.23</v>
      </c>
      <c r="E465">
        <v>0.15</v>
      </c>
    </row>
    <row r="466" spans="1:5">
      <c r="A466" t="s">
        <v>38</v>
      </c>
      <c r="B466">
        <v>6</v>
      </c>
      <c r="C466" t="s">
        <v>70</v>
      </c>
      <c r="D466">
        <v>0.23</v>
      </c>
      <c r="E466">
        <v>0.15</v>
      </c>
    </row>
    <row r="467" spans="1:5">
      <c r="A467" t="s">
        <v>38</v>
      </c>
      <c r="B467">
        <v>6</v>
      </c>
      <c r="C467" t="s">
        <v>70</v>
      </c>
      <c r="D467">
        <v>0.23</v>
      </c>
      <c r="E467">
        <v>0.15</v>
      </c>
    </row>
    <row r="468" spans="1:5">
      <c r="A468" t="s">
        <v>38</v>
      </c>
      <c r="B468">
        <v>6</v>
      </c>
      <c r="C468" t="s">
        <v>70</v>
      </c>
      <c r="D468">
        <v>0.23</v>
      </c>
      <c r="E468">
        <v>0.15</v>
      </c>
    </row>
    <row r="469" spans="1:5">
      <c r="A469" t="s">
        <v>38</v>
      </c>
      <c r="B469">
        <v>6</v>
      </c>
      <c r="C469" t="s">
        <v>70</v>
      </c>
      <c r="D469">
        <v>0.23</v>
      </c>
      <c r="E469">
        <v>0.15</v>
      </c>
    </row>
    <row r="470" spans="1:5">
      <c r="A470" t="s">
        <v>38</v>
      </c>
      <c r="B470">
        <v>6</v>
      </c>
      <c r="C470" t="s">
        <v>70</v>
      </c>
      <c r="D470">
        <v>0.23</v>
      </c>
      <c r="E470">
        <v>0.15</v>
      </c>
    </row>
    <row r="471" spans="1:5">
      <c r="A471" t="s">
        <v>38</v>
      </c>
      <c r="B471">
        <v>6</v>
      </c>
      <c r="C471" t="s">
        <v>70</v>
      </c>
      <c r="D471">
        <v>0.23</v>
      </c>
      <c r="E471">
        <v>0.15</v>
      </c>
    </row>
    <row r="472" spans="1:5">
      <c r="A472" t="s">
        <v>38</v>
      </c>
      <c r="B472">
        <v>6</v>
      </c>
      <c r="C472" t="s">
        <v>70</v>
      </c>
      <c r="D472">
        <v>0.23</v>
      </c>
      <c r="E472">
        <v>0.15</v>
      </c>
    </row>
    <row r="473" spans="1:5">
      <c r="A473" t="s">
        <v>38</v>
      </c>
      <c r="B473">
        <v>6</v>
      </c>
      <c r="C473" t="s">
        <v>70</v>
      </c>
      <c r="D473">
        <v>0.23</v>
      </c>
      <c r="E473">
        <v>0.15</v>
      </c>
    </row>
    <row r="474" spans="1:5">
      <c r="A474" t="s">
        <v>38</v>
      </c>
      <c r="B474">
        <v>6</v>
      </c>
      <c r="C474" t="s">
        <v>70</v>
      </c>
      <c r="D474">
        <v>0.23</v>
      </c>
      <c r="E474">
        <v>0.15</v>
      </c>
    </row>
    <row r="475" spans="1:5">
      <c r="A475" t="s">
        <v>38</v>
      </c>
      <c r="B475">
        <v>6</v>
      </c>
      <c r="C475" t="s">
        <v>70</v>
      </c>
      <c r="D475">
        <v>0.23</v>
      </c>
      <c r="E475">
        <v>0.15</v>
      </c>
    </row>
    <row r="476" spans="1:5">
      <c r="A476" t="s">
        <v>38</v>
      </c>
      <c r="B476">
        <v>6</v>
      </c>
      <c r="C476" t="s">
        <v>70</v>
      </c>
      <c r="D476">
        <v>0.23</v>
      </c>
      <c r="E476">
        <v>0.15</v>
      </c>
    </row>
    <row r="477" spans="1:5">
      <c r="A477" t="s">
        <v>38</v>
      </c>
      <c r="B477">
        <v>6</v>
      </c>
      <c r="C477" t="s">
        <v>70</v>
      </c>
      <c r="D477">
        <v>0.23</v>
      </c>
      <c r="E477">
        <v>0.15</v>
      </c>
    </row>
    <row r="478" spans="1:5">
      <c r="A478" t="s">
        <v>38</v>
      </c>
      <c r="B478">
        <v>6</v>
      </c>
      <c r="C478" t="s">
        <v>70</v>
      </c>
      <c r="D478">
        <v>0.23</v>
      </c>
      <c r="E478">
        <v>0.15</v>
      </c>
    </row>
    <row r="479" spans="1:5">
      <c r="A479" t="s">
        <v>38</v>
      </c>
      <c r="B479">
        <v>6</v>
      </c>
      <c r="C479" t="s">
        <v>70</v>
      </c>
      <c r="D479">
        <v>0.23</v>
      </c>
      <c r="E479">
        <v>0.15</v>
      </c>
    </row>
    <row r="480" spans="1:5">
      <c r="A480" t="s">
        <v>38</v>
      </c>
      <c r="B480">
        <v>6</v>
      </c>
      <c r="C480" t="s">
        <v>70</v>
      </c>
      <c r="D480">
        <v>0.23</v>
      </c>
      <c r="E480">
        <v>0.15</v>
      </c>
    </row>
    <row r="481" spans="1:5">
      <c r="A481" t="s">
        <v>38</v>
      </c>
      <c r="B481">
        <v>6</v>
      </c>
      <c r="C481" t="s">
        <v>70</v>
      </c>
      <c r="D481">
        <v>0.23</v>
      </c>
      <c r="E481">
        <v>0.15</v>
      </c>
    </row>
    <row r="482" spans="1:5">
      <c r="A482" t="s">
        <v>38</v>
      </c>
      <c r="B482">
        <v>6</v>
      </c>
      <c r="C482" t="s">
        <v>70</v>
      </c>
      <c r="D482">
        <v>0.23</v>
      </c>
      <c r="E482">
        <v>0.15</v>
      </c>
    </row>
    <row r="483" spans="1:5">
      <c r="A483" t="s">
        <v>38</v>
      </c>
      <c r="B483">
        <v>6</v>
      </c>
      <c r="C483" t="s">
        <v>70</v>
      </c>
      <c r="D483">
        <v>0.23</v>
      </c>
      <c r="E483">
        <v>0.15</v>
      </c>
    </row>
    <row r="484" spans="1:5">
      <c r="A484" t="s">
        <v>38</v>
      </c>
      <c r="B484">
        <v>6</v>
      </c>
      <c r="C484" t="s">
        <v>70</v>
      </c>
      <c r="D484">
        <v>0.23</v>
      </c>
      <c r="E484">
        <v>0.15</v>
      </c>
    </row>
    <row r="485" spans="1:5">
      <c r="A485" t="s">
        <v>38</v>
      </c>
      <c r="B485">
        <v>6</v>
      </c>
      <c r="C485" t="s">
        <v>70</v>
      </c>
      <c r="D485">
        <v>0.23</v>
      </c>
      <c r="E485">
        <v>0.15</v>
      </c>
    </row>
    <row r="486" spans="1:5">
      <c r="A486" t="s">
        <v>38</v>
      </c>
      <c r="B486">
        <v>6</v>
      </c>
      <c r="C486" t="s">
        <v>70</v>
      </c>
      <c r="D486">
        <v>0.23</v>
      </c>
      <c r="E486">
        <v>0.15</v>
      </c>
    </row>
    <row r="487" spans="1:5">
      <c r="A487" t="s">
        <v>38</v>
      </c>
      <c r="B487">
        <v>6</v>
      </c>
      <c r="C487" t="s">
        <v>70</v>
      </c>
      <c r="D487">
        <v>0.23</v>
      </c>
      <c r="E487">
        <v>0.15</v>
      </c>
    </row>
    <row r="488" spans="1:5">
      <c r="A488" t="s">
        <v>38</v>
      </c>
      <c r="B488">
        <v>6</v>
      </c>
      <c r="C488" t="s">
        <v>70</v>
      </c>
      <c r="D488">
        <v>0.23</v>
      </c>
      <c r="E488">
        <v>0.15</v>
      </c>
    </row>
    <row r="489" spans="1:5">
      <c r="A489" t="s">
        <v>38</v>
      </c>
      <c r="B489">
        <v>6</v>
      </c>
      <c r="C489" t="s">
        <v>70</v>
      </c>
      <c r="D489">
        <v>0.23</v>
      </c>
      <c r="E489">
        <v>0.15</v>
      </c>
    </row>
    <row r="490" spans="1:5">
      <c r="A490" t="s">
        <v>38</v>
      </c>
      <c r="B490">
        <v>6</v>
      </c>
      <c r="C490" t="s">
        <v>70</v>
      </c>
      <c r="D490">
        <v>0.23</v>
      </c>
      <c r="E490">
        <v>0.15</v>
      </c>
    </row>
    <row r="491" spans="1:5">
      <c r="A491" t="s">
        <v>38</v>
      </c>
      <c r="B491">
        <v>6</v>
      </c>
      <c r="C491" t="s">
        <v>70</v>
      </c>
      <c r="D491">
        <v>0.23</v>
      </c>
      <c r="E491">
        <v>0.15</v>
      </c>
    </row>
    <row r="492" spans="1:5">
      <c r="A492" t="s">
        <v>38</v>
      </c>
      <c r="B492">
        <v>6</v>
      </c>
      <c r="C492" t="s">
        <v>70</v>
      </c>
      <c r="D492">
        <v>0.23</v>
      </c>
      <c r="E492">
        <v>0.15</v>
      </c>
    </row>
    <row r="493" spans="1:5">
      <c r="A493" t="s">
        <v>38</v>
      </c>
      <c r="B493">
        <v>6</v>
      </c>
      <c r="C493" t="s">
        <v>70</v>
      </c>
      <c r="D493">
        <v>0.23</v>
      </c>
      <c r="E493">
        <v>0.15</v>
      </c>
    </row>
    <row r="494" spans="1:5">
      <c r="A494" t="s">
        <v>38</v>
      </c>
      <c r="B494">
        <v>7</v>
      </c>
      <c r="C494" t="s">
        <v>73</v>
      </c>
      <c r="D494">
        <v>0.44</v>
      </c>
      <c r="E494">
        <v>0.15</v>
      </c>
    </row>
    <row r="495" spans="1:5">
      <c r="A495" t="s">
        <v>38</v>
      </c>
      <c r="B495">
        <v>7</v>
      </c>
      <c r="C495" t="s">
        <v>70</v>
      </c>
      <c r="D495">
        <v>0.22</v>
      </c>
      <c r="E495">
        <v>0.1</v>
      </c>
    </row>
    <row r="496" spans="1:5">
      <c r="A496" t="s">
        <v>38</v>
      </c>
      <c r="B496">
        <v>7</v>
      </c>
      <c r="C496" t="s">
        <v>70</v>
      </c>
      <c r="D496">
        <v>0.26</v>
      </c>
      <c r="E496">
        <v>0.15</v>
      </c>
    </row>
    <row r="497" spans="1:5">
      <c r="A497" t="s">
        <v>38</v>
      </c>
      <c r="B497">
        <v>7</v>
      </c>
      <c r="C497" t="s">
        <v>70</v>
      </c>
      <c r="D497">
        <v>0.4</v>
      </c>
      <c r="E497">
        <v>0.3</v>
      </c>
    </row>
    <row r="498" spans="1:5">
      <c r="A498" t="s">
        <v>38</v>
      </c>
      <c r="B498">
        <v>7</v>
      </c>
      <c r="C498" t="s">
        <v>73</v>
      </c>
      <c r="D498">
        <v>0.4</v>
      </c>
      <c r="E498">
        <v>0.15</v>
      </c>
    </row>
    <row r="499" spans="1:5">
      <c r="A499" t="s">
        <v>38</v>
      </c>
      <c r="B499">
        <v>7</v>
      </c>
      <c r="C499" t="s">
        <v>73</v>
      </c>
      <c r="D499">
        <v>0.39</v>
      </c>
      <c r="E499">
        <v>0.2</v>
      </c>
    </row>
    <row r="500" spans="1:5">
      <c r="A500" t="s">
        <v>38</v>
      </c>
      <c r="B500">
        <v>7</v>
      </c>
      <c r="C500" t="s">
        <v>73</v>
      </c>
      <c r="D500">
        <v>0.49</v>
      </c>
      <c r="E500">
        <v>0.2</v>
      </c>
    </row>
    <row r="501" spans="1:5">
      <c r="A501" t="s">
        <v>38</v>
      </c>
      <c r="B501">
        <v>7</v>
      </c>
      <c r="C501" t="s">
        <v>73</v>
      </c>
      <c r="D501">
        <v>0.44</v>
      </c>
      <c r="E501">
        <v>0.2</v>
      </c>
    </row>
    <row r="502" spans="1:5">
      <c r="A502" t="s">
        <v>38</v>
      </c>
      <c r="B502">
        <v>7</v>
      </c>
      <c r="C502" t="s">
        <v>73</v>
      </c>
      <c r="D502">
        <v>0.46</v>
      </c>
      <c r="E502">
        <v>0.3</v>
      </c>
    </row>
    <row r="503" spans="1:5">
      <c r="A503" t="s">
        <v>38</v>
      </c>
      <c r="B503">
        <v>7</v>
      </c>
      <c r="C503" t="s">
        <v>73</v>
      </c>
      <c r="D503">
        <v>0.51</v>
      </c>
      <c r="E503">
        <v>0.2</v>
      </c>
    </row>
    <row r="504" spans="1:5">
      <c r="A504" t="s">
        <v>38</v>
      </c>
      <c r="B504">
        <v>7</v>
      </c>
      <c r="C504" t="s">
        <v>70</v>
      </c>
      <c r="D504">
        <v>0.35</v>
      </c>
      <c r="E504">
        <v>0.2</v>
      </c>
    </row>
    <row r="505" spans="1:5">
      <c r="A505" t="s">
        <v>38</v>
      </c>
      <c r="B505">
        <v>7</v>
      </c>
      <c r="C505" t="s">
        <v>70</v>
      </c>
      <c r="D505">
        <v>0.35</v>
      </c>
      <c r="E505">
        <v>0.15</v>
      </c>
    </row>
    <row r="506" spans="1:5">
      <c r="A506" t="s">
        <v>38</v>
      </c>
      <c r="B506">
        <v>7</v>
      </c>
      <c r="C506" t="s">
        <v>70</v>
      </c>
      <c r="D506">
        <v>0.72</v>
      </c>
      <c r="E506">
        <v>0.6</v>
      </c>
    </row>
    <row r="507" spans="1:5">
      <c r="A507" t="s">
        <v>38</v>
      </c>
      <c r="B507">
        <v>7</v>
      </c>
      <c r="C507" t="s">
        <v>70</v>
      </c>
      <c r="D507">
        <v>0.38</v>
      </c>
      <c r="E507">
        <v>0.3</v>
      </c>
    </row>
    <row r="508" spans="1:5">
      <c r="A508" t="s">
        <v>38</v>
      </c>
      <c r="B508">
        <v>7</v>
      </c>
      <c r="C508" t="s">
        <v>73</v>
      </c>
      <c r="D508">
        <v>0.49</v>
      </c>
      <c r="E508">
        <v>0.1</v>
      </c>
    </row>
    <row r="509" spans="1:5">
      <c r="A509" t="s">
        <v>38</v>
      </c>
      <c r="B509">
        <v>7</v>
      </c>
      <c r="C509" t="s">
        <v>73</v>
      </c>
      <c r="D509">
        <v>0.75</v>
      </c>
      <c r="E509">
        <v>0.15</v>
      </c>
    </row>
    <row r="510" spans="1:5">
      <c r="A510" t="s">
        <v>38</v>
      </c>
      <c r="B510">
        <v>7</v>
      </c>
      <c r="C510" t="s">
        <v>73</v>
      </c>
      <c r="D510">
        <v>0.4</v>
      </c>
      <c r="E510">
        <v>0.1</v>
      </c>
    </row>
    <row r="511" spans="1:5">
      <c r="A511" t="s">
        <v>38</v>
      </c>
      <c r="B511">
        <v>7</v>
      </c>
      <c r="C511" t="s">
        <v>73</v>
      </c>
      <c r="D511">
        <v>0.25</v>
      </c>
      <c r="E511">
        <v>0.1</v>
      </c>
    </row>
    <row r="512" spans="1:5">
      <c r="A512" t="s">
        <v>38</v>
      </c>
      <c r="B512">
        <v>7</v>
      </c>
      <c r="C512" t="s">
        <v>70</v>
      </c>
      <c r="D512">
        <v>0.46</v>
      </c>
      <c r="E512">
        <v>0.3</v>
      </c>
    </row>
    <row r="513" spans="1:5">
      <c r="A513" t="s">
        <v>38</v>
      </c>
      <c r="B513">
        <v>7</v>
      </c>
      <c r="C513" t="s">
        <v>73</v>
      </c>
      <c r="D513">
        <v>0.42</v>
      </c>
      <c r="E513">
        <v>0.15</v>
      </c>
    </row>
    <row r="514" spans="1:5">
      <c r="A514" t="s">
        <v>38</v>
      </c>
      <c r="B514">
        <v>7</v>
      </c>
      <c r="C514" t="s">
        <v>73</v>
      </c>
      <c r="D514">
        <v>1.34</v>
      </c>
      <c r="E514">
        <v>0.3</v>
      </c>
    </row>
    <row r="515" spans="1:5">
      <c r="A515" t="s">
        <v>38</v>
      </c>
      <c r="B515">
        <v>7</v>
      </c>
      <c r="C515" t="s">
        <v>73</v>
      </c>
      <c r="D515">
        <v>1.34</v>
      </c>
      <c r="E515">
        <v>0.3</v>
      </c>
    </row>
    <row r="516" spans="1:5">
      <c r="A516" t="s">
        <v>38</v>
      </c>
      <c r="B516">
        <v>7</v>
      </c>
      <c r="C516" t="s">
        <v>73</v>
      </c>
      <c r="D516">
        <v>0.3</v>
      </c>
      <c r="E516">
        <v>0.15</v>
      </c>
    </row>
    <row r="517" spans="1:5">
      <c r="A517" t="s">
        <v>38</v>
      </c>
      <c r="B517">
        <v>7</v>
      </c>
      <c r="C517" t="s">
        <v>73</v>
      </c>
      <c r="D517">
        <v>0.3</v>
      </c>
      <c r="E517">
        <v>0.15</v>
      </c>
    </row>
    <row r="518" spans="1:5">
      <c r="A518" t="s">
        <v>38</v>
      </c>
      <c r="B518">
        <v>7</v>
      </c>
      <c r="C518" t="s">
        <v>70</v>
      </c>
      <c r="D518">
        <v>0.19</v>
      </c>
      <c r="E518">
        <v>0.05</v>
      </c>
    </row>
    <row r="519" spans="1:5">
      <c r="A519" t="s">
        <v>38</v>
      </c>
      <c r="B519">
        <v>8</v>
      </c>
      <c r="C519" t="s">
        <v>70</v>
      </c>
      <c r="D519">
        <v>0.2</v>
      </c>
      <c r="E519">
        <v>0.1</v>
      </c>
    </row>
    <row r="520" spans="1:5">
      <c r="A520" t="s">
        <v>38</v>
      </c>
      <c r="B520">
        <v>8</v>
      </c>
      <c r="C520" t="s">
        <v>70</v>
      </c>
      <c r="D520">
        <v>0.11</v>
      </c>
      <c r="E520">
        <v>0.1</v>
      </c>
    </row>
    <row r="521" spans="1:5">
      <c r="A521" t="s">
        <v>38</v>
      </c>
      <c r="B521">
        <v>8</v>
      </c>
      <c r="C521" t="s">
        <v>70</v>
      </c>
      <c r="D521">
        <v>0.32</v>
      </c>
      <c r="E521">
        <v>0.15</v>
      </c>
    </row>
    <row r="522" spans="1:5">
      <c r="A522" t="s">
        <v>38</v>
      </c>
      <c r="B522">
        <v>8</v>
      </c>
      <c r="C522" t="s">
        <v>70</v>
      </c>
      <c r="D522">
        <v>0.16</v>
      </c>
      <c r="E522">
        <v>0.1</v>
      </c>
    </row>
    <row r="523" spans="1:5">
      <c r="A523" t="s">
        <v>38</v>
      </c>
      <c r="B523">
        <v>8</v>
      </c>
      <c r="C523" t="s">
        <v>70</v>
      </c>
      <c r="D523">
        <v>0.16</v>
      </c>
      <c r="E523">
        <v>0.1</v>
      </c>
    </row>
    <row r="524" spans="1:5">
      <c r="A524" t="s">
        <v>38</v>
      </c>
      <c r="B524">
        <v>8</v>
      </c>
      <c r="C524" t="s">
        <v>70</v>
      </c>
      <c r="D524">
        <v>0.16</v>
      </c>
      <c r="E524">
        <v>0.1</v>
      </c>
    </row>
    <row r="525" spans="1:5">
      <c r="A525" t="s">
        <v>38</v>
      </c>
      <c r="B525">
        <v>8</v>
      </c>
      <c r="C525" t="s">
        <v>70</v>
      </c>
      <c r="D525">
        <v>0.1</v>
      </c>
      <c r="E525">
        <v>0.05</v>
      </c>
    </row>
    <row r="526" spans="1:5">
      <c r="A526" t="s">
        <v>38</v>
      </c>
      <c r="B526">
        <v>8</v>
      </c>
      <c r="C526" t="s">
        <v>70</v>
      </c>
      <c r="D526">
        <v>0.1</v>
      </c>
      <c r="E526">
        <v>0.05</v>
      </c>
    </row>
    <row r="527" spans="1:5">
      <c r="A527" t="s">
        <v>38</v>
      </c>
      <c r="B527">
        <v>8</v>
      </c>
      <c r="C527" t="s">
        <v>70</v>
      </c>
      <c r="D527">
        <v>0.1</v>
      </c>
      <c r="E527">
        <v>0.05</v>
      </c>
    </row>
    <row r="528" spans="1:5">
      <c r="A528" t="s">
        <v>38</v>
      </c>
      <c r="B528">
        <v>8</v>
      </c>
      <c r="C528" t="s">
        <v>70</v>
      </c>
      <c r="D528">
        <v>0.1</v>
      </c>
      <c r="E528">
        <v>0.05</v>
      </c>
    </row>
    <row r="529" spans="1:5">
      <c r="A529" t="s">
        <v>38</v>
      </c>
      <c r="B529">
        <v>8</v>
      </c>
      <c r="C529" t="s">
        <v>70</v>
      </c>
      <c r="D529">
        <v>0.12</v>
      </c>
      <c r="E529">
        <v>0.1</v>
      </c>
    </row>
    <row r="530" spans="1:5">
      <c r="A530" t="s">
        <v>38</v>
      </c>
      <c r="B530">
        <v>8</v>
      </c>
      <c r="C530" t="s">
        <v>73</v>
      </c>
      <c r="D530">
        <v>0.35</v>
      </c>
      <c r="E530">
        <v>0.15</v>
      </c>
    </row>
    <row r="531" spans="1:5">
      <c r="A531" t="s">
        <v>38</v>
      </c>
      <c r="B531">
        <v>8</v>
      </c>
      <c r="C531" t="s">
        <v>73</v>
      </c>
      <c r="D531">
        <v>0.4</v>
      </c>
      <c r="E531">
        <v>0.2</v>
      </c>
    </row>
    <row r="532" spans="1:5">
      <c r="A532" t="s">
        <v>38</v>
      </c>
      <c r="B532">
        <v>8</v>
      </c>
      <c r="C532" t="s">
        <v>70</v>
      </c>
      <c r="D532">
        <v>0.15</v>
      </c>
      <c r="E532">
        <v>0.1</v>
      </c>
    </row>
    <row r="533" spans="1:5">
      <c r="A533" t="s">
        <v>38</v>
      </c>
      <c r="B533">
        <v>8</v>
      </c>
      <c r="C533" t="s">
        <v>70</v>
      </c>
      <c r="D533">
        <v>0.15</v>
      </c>
      <c r="E533">
        <v>0.1</v>
      </c>
    </row>
    <row r="534" spans="1:5">
      <c r="A534" t="s">
        <v>38</v>
      </c>
      <c r="B534">
        <v>8</v>
      </c>
      <c r="C534" t="s">
        <v>70</v>
      </c>
      <c r="D534">
        <v>0.15</v>
      </c>
      <c r="E534">
        <v>0.1</v>
      </c>
    </row>
    <row r="535" spans="1:5">
      <c r="A535" t="s">
        <v>38</v>
      </c>
      <c r="B535">
        <v>8</v>
      </c>
      <c r="C535" t="s">
        <v>70</v>
      </c>
      <c r="D535">
        <v>0.15</v>
      </c>
      <c r="E535">
        <v>0.1</v>
      </c>
    </row>
    <row r="536" spans="1:5">
      <c r="A536" t="s">
        <v>38</v>
      </c>
      <c r="B536">
        <v>8</v>
      </c>
      <c r="C536" t="s">
        <v>70</v>
      </c>
      <c r="D536">
        <v>0.3</v>
      </c>
      <c r="E536">
        <v>0.15</v>
      </c>
    </row>
    <row r="537" spans="1:5">
      <c r="A537" t="s">
        <v>38</v>
      </c>
      <c r="B537">
        <v>8</v>
      </c>
      <c r="C537" t="s">
        <v>70</v>
      </c>
      <c r="D537">
        <v>7.0000000000000007E-2</v>
      </c>
      <c r="E537">
        <v>0.05</v>
      </c>
    </row>
    <row r="538" spans="1:5">
      <c r="A538" t="s">
        <v>38</v>
      </c>
      <c r="B538">
        <v>8</v>
      </c>
      <c r="C538" t="s">
        <v>73</v>
      </c>
      <c r="D538">
        <v>0.28000000000000003</v>
      </c>
      <c r="E538">
        <v>0.1</v>
      </c>
    </row>
    <row r="539" spans="1:5">
      <c r="A539" t="s">
        <v>38</v>
      </c>
      <c r="B539">
        <v>8</v>
      </c>
      <c r="C539" t="s">
        <v>73</v>
      </c>
      <c r="D539">
        <v>0.28000000000000003</v>
      </c>
      <c r="E539">
        <v>0.1</v>
      </c>
    </row>
    <row r="540" spans="1:5">
      <c r="A540" t="s">
        <v>38</v>
      </c>
      <c r="B540">
        <v>8</v>
      </c>
      <c r="C540" t="s">
        <v>70</v>
      </c>
      <c r="D540">
        <v>0.35</v>
      </c>
      <c r="E540">
        <v>0.15</v>
      </c>
    </row>
    <row r="541" spans="1:5">
      <c r="A541" t="s">
        <v>38</v>
      </c>
      <c r="B541">
        <v>8</v>
      </c>
      <c r="C541" t="s">
        <v>70</v>
      </c>
      <c r="D541">
        <v>0.28000000000000003</v>
      </c>
      <c r="E541">
        <v>0.2</v>
      </c>
    </row>
    <row r="542" spans="1:5">
      <c r="A542" t="s">
        <v>38</v>
      </c>
      <c r="B542">
        <v>9</v>
      </c>
      <c r="C542" t="s">
        <v>70</v>
      </c>
      <c r="D542">
        <v>0.14000000000000001</v>
      </c>
      <c r="E542">
        <v>0.1</v>
      </c>
    </row>
    <row r="543" spans="1:5">
      <c r="A543" t="s">
        <v>38</v>
      </c>
      <c r="B543">
        <v>9</v>
      </c>
      <c r="C543" t="s">
        <v>70</v>
      </c>
      <c r="D543">
        <v>0.14000000000000001</v>
      </c>
      <c r="E543">
        <v>0.1</v>
      </c>
    </row>
    <row r="544" spans="1:5">
      <c r="A544" t="s">
        <v>38</v>
      </c>
      <c r="B544">
        <v>9</v>
      </c>
      <c r="C544" t="s">
        <v>70</v>
      </c>
      <c r="D544">
        <v>0.14000000000000001</v>
      </c>
      <c r="E544">
        <v>0.1</v>
      </c>
    </row>
    <row r="545" spans="1:5">
      <c r="A545" t="s">
        <v>38</v>
      </c>
      <c r="B545">
        <v>9</v>
      </c>
      <c r="C545" t="s">
        <v>70</v>
      </c>
      <c r="D545">
        <v>0.14000000000000001</v>
      </c>
      <c r="E545">
        <v>0.1</v>
      </c>
    </row>
    <row r="546" spans="1:5">
      <c r="A546" t="s">
        <v>38</v>
      </c>
      <c r="B546">
        <v>9</v>
      </c>
      <c r="C546" t="s">
        <v>70</v>
      </c>
      <c r="D546">
        <v>0.14000000000000001</v>
      </c>
      <c r="E546">
        <v>0.1</v>
      </c>
    </row>
    <row r="547" spans="1:5">
      <c r="A547" t="s">
        <v>38</v>
      </c>
      <c r="B547">
        <v>9</v>
      </c>
      <c r="C547" t="s">
        <v>70</v>
      </c>
      <c r="D547">
        <v>0.14000000000000001</v>
      </c>
      <c r="E547">
        <v>0.1</v>
      </c>
    </row>
    <row r="548" spans="1:5">
      <c r="A548" t="s">
        <v>38</v>
      </c>
      <c r="B548">
        <v>9</v>
      </c>
      <c r="C548" t="s">
        <v>70</v>
      </c>
      <c r="D548">
        <v>0.14000000000000001</v>
      </c>
      <c r="E548">
        <v>0.1</v>
      </c>
    </row>
    <row r="549" spans="1:5">
      <c r="A549" t="s">
        <v>38</v>
      </c>
      <c r="B549">
        <v>9</v>
      </c>
      <c r="C549" t="s">
        <v>70</v>
      </c>
      <c r="D549">
        <v>0.14000000000000001</v>
      </c>
      <c r="E549">
        <v>0.1</v>
      </c>
    </row>
    <row r="550" spans="1:5">
      <c r="A550" t="s">
        <v>38</v>
      </c>
      <c r="B550">
        <v>9</v>
      </c>
      <c r="C550" t="s">
        <v>70</v>
      </c>
      <c r="D550">
        <v>0.14000000000000001</v>
      </c>
      <c r="E550">
        <v>0.1</v>
      </c>
    </row>
    <row r="551" spans="1:5">
      <c r="A551" t="s">
        <v>38</v>
      </c>
      <c r="B551">
        <v>9</v>
      </c>
      <c r="C551" t="s">
        <v>70</v>
      </c>
      <c r="D551">
        <v>0.14000000000000001</v>
      </c>
      <c r="E551">
        <v>0.1</v>
      </c>
    </row>
    <row r="552" spans="1:5">
      <c r="A552" t="s">
        <v>38</v>
      </c>
      <c r="B552">
        <v>9</v>
      </c>
      <c r="C552" t="s">
        <v>70</v>
      </c>
      <c r="D552">
        <v>0.14000000000000001</v>
      </c>
      <c r="E552">
        <v>0.1</v>
      </c>
    </row>
    <row r="553" spans="1:5">
      <c r="A553" t="s">
        <v>38</v>
      </c>
      <c r="B553">
        <v>9</v>
      </c>
      <c r="C553" t="s">
        <v>70</v>
      </c>
      <c r="D553">
        <v>0.14000000000000001</v>
      </c>
      <c r="E553">
        <v>0.1</v>
      </c>
    </row>
    <row r="554" spans="1:5">
      <c r="A554" t="s">
        <v>38</v>
      </c>
      <c r="B554">
        <v>9</v>
      </c>
      <c r="C554" t="s">
        <v>70</v>
      </c>
      <c r="D554">
        <v>0.14000000000000001</v>
      </c>
      <c r="E554">
        <v>0.1</v>
      </c>
    </row>
    <row r="555" spans="1:5">
      <c r="A555" t="s">
        <v>38</v>
      </c>
      <c r="B555">
        <v>9</v>
      </c>
      <c r="C555" t="s">
        <v>70</v>
      </c>
      <c r="D555">
        <v>0.14000000000000001</v>
      </c>
      <c r="E555">
        <v>0.1</v>
      </c>
    </row>
    <row r="556" spans="1:5">
      <c r="A556" t="s">
        <v>38</v>
      </c>
      <c r="B556">
        <v>9</v>
      </c>
      <c r="C556" t="s">
        <v>70</v>
      </c>
      <c r="D556">
        <v>0.14000000000000001</v>
      </c>
      <c r="E556">
        <v>0.1</v>
      </c>
    </row>
    <row r="557" spans="1:5">
      <c r="A557" t="s">
        <v>38</v>
      </c>
      <c r="B557">
        <v>9</v>
      </c>
      <c r="C557" t="s">
        <v>70</v>
      </c>
      <c r="D557">
        <v>0.14000000000000001</v>
      </c>
      <c r="E557">
        <v>0.1</v>
      </c>
    </row>
    <row r="558" spans="1:5">
      <c r="A558" t="s">
        <v>38</v>
      </c>
      <c r="B558">
        <v>9</v>
      </c>
      <c r="C558" t="s">
        <v>70</v>
      </c>
      <c r="D558">
        <v>0.14000000000000001</v>
      </c>
      <c r="E558">
        <v>0.1</v>
      </c>
    </row>
    <row r="559" spans="1:5">
      <c r="A559" t="s">
        <v>38</v>
      </c>
      <c r="B559">
        <v>9</v>
      </c>
      <c r="C559" t="s">
        <v>70</v>
      </c>
      <c r="D559">
        <v>0.14000000000000001</v>
      </c>
      <c r="E559">
        <v>0.1</v>
      </c>
    </row>
    <row r="560" spans="1:5">
      <c r="A560" t="s">
        <v>38</v>
      </c>
      <c r="B560">
        <v>9</v>
      </c>
      <c r="C560" t="s">
        <v>70</v>
      </c>
      <c r="D560">
        <v>0.14000000000000001</v>
      </c>
      <c r="E560">
        <v>0.1</v>
      </c>
    </row>
    <row r="561" spans="1:5">
      <c r="A561" t="s">
        <v>38</v>
      </c>
      <c r="B561">
        <v>9</v>
      </c>
      <c r="C561" t="s">
        <v>70</v>
      </c>
      <c r="D561">
        <v>0.14000000000000001</v>
      </c>
      <c r="E561">
        <v>0.1</v>
      </c>
    </row>
    <row r="562" spans="1:5">
      <c r="A562" t="s">
        <v>38</v>
      </c>
      <c r="B562">
        <v>9</v>
      </c>
      <c r="C562" t="s">
        <v>70</v>
      </c>
      <c r="D562">
        <v>0.14000000000000001</v>
      </c>
      <c r="E562">
        <v>0.1</v>
      </c>
    </row>
    <row r="563" spans="1:5">
      <c r="A563" t="s">
        <v>38</v>
      </c>
      <c r="B563">
        <v>9</v>
      </c>
      <c r="C563" t="s">
        <v>70</v>
      </c>
      <c r="D563">
        <v>0.14000000000000001</v>
      </c>
      <c r="E563">
        <v>0.1</v>
      </c>
    </row>
    <row r="564" spans="1:5">
      <c r="A564" t="s">
        <v>38</v>
      </c>
      <c r="B564">
        <v>9</v>
      </c>
      <c r="C564" t="s">
        <v>70</v>
      </c>
      <c r="D564">
        <v>0.14000000000000001</v>
      </c>
      <c r="E564">
        <v>0.1</v>
      </c>
    </row>
    <row r="565" spans="1:5">
      <c r="A565" t="s">
        <v>38</v>
      </c>
      <c r="B565">
        <v>9</v>
      </c>
      <c r="C565" t="s">
        <v>70</v>
      </c>
      <c r="D565">
        <v>0.14000000000000001</v>
      </c>
      <c r="E565">
        <v>0.1</v>
      </c>
    </row>
    <row r="566" spans="1:5">
      <c r="A566" t="s">
        <v>38</v>
      </c>
      <c r="B566">
        <v>9</v>
      </c>
      <c r="C566" t="s">
        <v>70</v>
      </c>
      <c r="D566">
        <v>0.14000000000000001</v>
      </c>
      <c r="E566">
        <v>0.1</v>
      </c>
    </row>
    <row r="567" spans="1:5">
      <c r="A567" t="s">
        <v>38</v>
      </c>
      <c r="B567">
        <v>9</v>
      </c>
      <c r="C567" t="s">
        <v>70</v>
      </c>
      <c r="D567">
        <v>0.14000000000000001</v>
      </c>
      <c r="E567">
        <v>0.1</v>
      </c>
    </row>
    <row r="568" spans="1:5">
      <c r="A568" t="s">
        <v>38</v>
      </c>
      <c r="B568">
        <v>9</v>
      </c>
      <c r="C568" t="s">
        <v>70</v>
      </c>
      <c r="D568">
        <v>0.14000000000000001</v>
      </c>
      <c r="E568">
        <v>0.1</v>
      </c>
    </row>
    <row r="569" spans="1:5">
      <c r="A569" t="s">
        <v>38</v>
      </c>
      <c r="B569">
        <v>9</v>
      </c>
      <c r="C569" t="s">
        <v>70</v>
      </c>
      <c r="D569">
        <v>0.14000000000000001</v>
      </c>
      <c r="E569">
        <v>0.1</v>
      </c>
    </row>
    <row r="570" spans="1:5">
      <c r="A570" t="s">
        <v>38</v>
      </c>
      <c r="B570">
        <v>9</v>
      </c>
      <c r="C570" t="s">
        <v>70</v>
      </c>
      <c r="D570">
        <v>0.14000000000000001</v>
      </c>
      <c r="E570">
        <v>0.1</v>
      </c>
    </row>
    <row r="571" spans="1:5">
      <c r="A571" t="s">
        <v>38</v>
      </c>
      <c r="B571">
        <v>9</v>
      </c>
      <c r="C571" t="s">
        <v>70</v>
      </c>
      <c r="D571">
        <v>0.14000000000000001</v>
      </c>
      <c r="E571">
        <v>0.1</v>
      </c>
    </row>
    <row r="572" spans="1:5">
      <c r="A572" t="s">
        <v>38</v>
      </c>
      <c r="B572">
        <v>9</v>
      </c>
      <c r="C572" t="s">
        <v>70</v>
      </c>
      <c r="D572">
        <v>0.14000000000000001</v>
      </c>
      <c r="E572">
        <v>0.1</v>
      </c>
    </row>
    <row r="573" spans="1:5">
      <c r="A573" t="s">
        <v>38</v>
      </c>
      <c r="B573">
        <v>9</v>
      </c>
      <c r="C573" t="s">
        <v>70</v>
      </c>
      <c r="D573">
        <v>0.14000000000000001</v>
      </c>
      <c r="E573">
        <v>0.1</v>
      </c>
    </row>
    <row r="574" spans="1:5">
      <c r="A574" t="s">
        <v>38</v>
      </c>
      <c r="B574">
        <v>9</v>
      </c>
      <c r="C574" t="s">
        <v>70</v>
      </c>
      <c r="D574">
        <v>0.14000000000000001</v>
      </c>
      <c r="E574">
        <v>0.1</v>
      </c>
    </row>
    <row r="575" spans="1:5">
      <c r="A575" t="s">
        <v>38</v>
      </c>
      <c r="B575">
        <v>9</v>
      </c>
      <c r="C575" t="s">
        <v>70</v>
      </c>
      <c r="D575">
        <v>0.14000000000000001</v>
      </c>
      <c r="E575">
        <v>0.1</v>
      </c>
    </row>
    <row r="576" spans="1:5">
      <c r="A576" t="s">
        <v>38</v>
      </c>
      <c r="B576">
        <v>9</v>
      </c>
      <c r="C576" t="s">
        <v>70</v>
      </c>
      <c r="D576">
        <v>0.14000000000000001</v>
      </c>
      <c r="E576">
        <v>0.1</v>
      </c>
    </row>
    <row r="577" spans="1:5">
      <c r="A577" t="s">
        <v>38</v>
      </c>
      <c r="B577">
        <v>9</v>
      </c>
      <c r="C577" t="s">
        <v>70</v>
      </c>
      <c r="D577">
        <v>0.14000000000000001</v>
      </c>
      <c r="E577">
        <v>0.1</v>
      </c>
    </row>
    <row r="578" spans="1:5">
      <c r="A578" t="s">
        <v>38</v>
      </c>
      <c r="B578">
        <v>9</v>
      </c>
      <c r="C578" t="s">
        <v>70</v>
      </c>
      <c r="D578">
        <v>0.14000000000000001</v>
      </c>
      <c r="E578">
        <v>0.1</v>
      </c>
    </row>
    <row r="579" spans="1:5">
      <c r="A579" t="s">
        <v>38</v>
      </c>
      <c r="B579">
        <v>9</v>
      </c>
      <c r="C579" t="s">
        <v>70</v>
      </c>
      <c r="D579">
        <v>0.14000000000000001</v>
      </c>
      <c r="E579">
        <v>0.1</v>
      </c>
    </row>
    <row r="580" spans="1:5">
      <c r="A580" t="s">
        <v>38</v>
      </c>
      <c r="B580">
        <v>9</v>
      </c>
      <c r="C580" t="s">
        <v>70</v>
      </c>
      <c r="D580">
        <v>0.14000000000000001</v>
      </c>
      <c r="E580">
        <v>0.1</v>
      </c>
    </row>
    <row r="581" spans="1:5">
      <c r="A581" t="s">
        <v>38</v>
      </c>
      <c r="B581">
        <v>9</v>
      </c>
      <c r="C581" t="s">
        <v>70</v>
      </c>
      <c r="D581">
        <v>0.14000000000000001</v>
      </c>
      <c r="E581">
        <v>0.1</v>
      </c>
    </row>
    <row r="582" spans="1:5">
      <c r="A582" t="s">
        <v>38</v>
      </c>
      <c r="B582">
        <v>9</v>
      </c>
      <c r="C582" t="s">
        <v>70</v>
      </c>
      <c r="D582">
        <v>0.14000000000000001</v>
      </c>
      <c r="E582">
        <v>0.1</v>
      </c>
    </row>
    <row r="583" spans="1:5">
      <c r="A583" t="s">
        <v>38</v>
      </c>
      <c r="B583">
        <v>9</v>
      </c>
      <c r="C583" t="s">
        <v>70</v>
      </c>
      <c r="D583">
        <v>0.14000000000000001</v>
      </c>
      <c r="E583">
        <v>0.1</v>
      </c>
    </row>
    <row r="584" spans="1:5">
      <c r="A584" t="s">
        <v>38</v>
      </c>
      <c r="B584">
        <v>9</v>
      </c>
      <c r="C584" t="s">
        <v>70</v>
      </c>
      <c r="D584">
        <v>0.14000000000000001</v>
      </c>
      <c r="E584">
        <v>0.1</v>
      </c>
    </row>
    <row r="585" spans="1:5">
      <c r="A585" t="s">
        <v>38</v>
      </c>
      <c r="B585">
        <v>9</v>
      </c>
      <c r="C585" t="s">
        <v>70</v>
      </c>
      <c r="D585">
        <v>0.14000000000000001</v>
      </c>
      <c r="E585">
        <v>0.1</v>
      </c>
    </row>
    <row r="586" spans="1:5">
      <c r="A586" t="s">
        <v>38</v>
      </c>
      <c r="B586">
        <v>9</v>
      </c>
      <c r="C586" t="s">
        <v>70</v>
      </c>
      <c r="D586">
        <v>0.14000000000000001</v>
      </c>
      <c r="E586">
        <v>0.1</v>
      </c>
    </row>
    <row r="587" spans="1:5">
      <c r="A587" t="s">
        <v>38</v>
      </c>
      <c r="B587">
        <v>9</v>
      </c>
      <c r="C587" t="s">
        <v>70</v>
      </c>
      <c r="D587">
        <v>0.14000000000000001</v>
      </c>
      <c r="E587">
        <v>0.1</v>
      </c>
    </row>
    <row r="588" spans="1:5">
      <c r="A588" t="s">
        <v>38</v>
      </c>
      <c r="B588">
        <v>9</v>
      </c>
      <c r="C588" t="s">
        <v>70</v>
      </c>
      <c r="D588">
        <v>0.41</v>
      </c>
      <c r="E588">
        <v>0.2</v>
      </c>
    </row>
    <row r="589" spans="1:5">
      <c r="A589" t="s">
        <v>38</v>
      </c>
      <c r="B589">
        <v>9</v>
      </c>
      <c r="C589" t="s">
        <v>70</v>
      </c>
      <c r="D589">
        <v>0.41</v>
      </c>
      <c r="E589">
        <v>0.2</v>
      </c>
    </row>
    <row r="590" spans="1:5">
      <c r="A590" t="s">
        <v>38</v>
      </c>
      <c r="B590">
        <v>9</v>
      </c>
      <c r="C590" t="s">
        <v>70</v>
      </c>
      <c r="D590">
        <v>0.41</v>
      </c>
      <c r="E590">
        <v>0.2</v>
      </c>
    </row>
    <row r="591" spans="1:5">
      <c r="A591" t="s">
        <v>38</v>
      </c>
      <c r="B591">
        <v>9</v>
      </c>
      <c r="C591" t="s">
        <v>70</v>
      </c>
      <c r="D591">
        <v>0.41</v>
      </c>
      <c r="E591">
        <v>0.2</v>
      </c>
    </row>
    <row r="592" spans="1:5">
      <c r="A592" t="s">
        <v>38</v>
      </c>
      <c r="B592">
        <v>9</v>
      </c>
      <c r="C592" t="s">
        <v>70</v>
      </c>
      <c r="D592">
        <v>0.41</v>
      </c>
      <c r="E592">
        <v>0.2</v>
      </c>
    </row>
    <row r="593" spans="1:5">
      <c r="A593" t="s">
        <v>38</v>
      </c>
      <c r="B593">
        <v>9</v>
      </c>
      <c r="C593" t="s">
        <v>70</v>
      </c>
      <c r="D593">
        <v>0.41</v>
      </c>
      <c r="E593">
        <v>0.2</v>
      </c>
    </row>
    <row r="594" spans="1:5">
      <c r="A594" t="s">
        <v>38</v>
      </c>
      <c r="B594">
        <v>9</v>
      </c>
      <c r="C594" t="s">
        <v>70</v>
      </c>
      <c r="D594">
        <v>0.41</v>
      </c>
      <c r="E594">
        <v>0.2</v>
      </c>
    </row>
    <row r="595" spans="1:5">
      <c r="A595" t="s">
        <v>38</v>
      </c>
      <c r="B595">
        <v>9</v>
      </c>
      <c r="C595" t="s">
        <v>70</v>
      </c>
      <c r="D595">
        <v>0.41</v>
      </c>
      <c r="E595">
        <v>0.2</v>
      </c>
    </row>
    <row r="596" spans="1:5">
      <c r="A596" t="s">
        <v>38</v>
      </c>
      <c r="B596">
        <v>9</v>
      </c>
      <c r="C596" t="s">
        <v>70</v>
      </c>
      <c r="D596">
        <v>0.41</v>
      </c>
      <c r="E596">
        <v>0.2</v>
      </c>
    </row>
    <row r="597" spans="1:5">
      <c r="A597" t="s">
        <v>38</v>
      </c>
      <c r="B597">
        <v>9</v>
      </c>
      <c r="C597" t="s">
        <v>70</v>
      </c>
      <c r="D597">
        <v>0.41</v>
      </c>
      <c r="E597">
        <v>0.2</v>
      </c>
    </row>
    <row r="598" spans="1:5">
      <c r="A598" t="s">
        <v>38</v>
      </c>
      <c r="B598">
        <v>9</v>
      </c>
      <c r="C598" t="s">
        <v>70</v>
      </c>
      <c r="D598">
        <v>0.41</v>
      </c>
      <c r="E598">
        <v>0.2</v>
      </c>
    </row>
    <row r="599" spans="1:5">
      <c r="A599" t="s">
        <v>38</v>
      </c>
      <c r="B599">
        <v>9</v>
      </c>
      <c r="C599" t="s">
        <v>70</v>
      </c>
      <c r="D599">
        <v>0.41</v>
      </c>
      <c r="E599">
        <v>0.2</v>
      </c>
    </row>
    <row r="600" spans="1:5">
      <c r="A600" t="s">
        <v>38</v>
      </c>
      <c r="B600">
        <v>9</v>
      </c>
      <c r="C600" t="s">
        <v>70</v>
      </c>
      <c r="D600">
        <v>0.41</v>
      </c>
      <c r="E600">
        <v>0.2</v>
      </c>
    </row>
    <row r="601" spans="1:5">
      <c r="A601" t="s">
        <v>38</v>
      </c>
      <c r="B601">
        <v>9</v>
      </c>
      <c r="C601" t="s">
        <v>70</v>
      </c>
      <c r="D601">
        <v>0.41</v>
      </c>
      <c r="E601">
        <v>0.2</v>
      </c>
    </row>
    <row r="602" spans="1:5">
      <c r="A602" t="s">
        <v>38</v>
      </c>
      <c r="B602">
        <v>9</v>
      </c>
      <c r="C602" t="s">
        <v>70</v>
      </c>
      <c r="D602">
        <v>0.41</v>
      </c>
      <c r="E602">
        <v>0.2</v>
      </c>
    </row>
    <row r="603" spans="1:5">
      <c r="A603" t="s">
        <v>38</v>
      </c>
      <c r="B603">
        <v>9</v>
      </c>
      <c r="C603" t="s">
        <v>70</v>
      </c>
      <c r="D603">
        <v>0.41</v>
      </c>
      <c r="E603">
        <v>0.2</v>
      </c>
    </row>
    <row r="604" spans="1:5">
      <c r="A604" t="s">
        <v>38</v>
      </c>
      <c r="B604">
        <v>9</v>
      </c>
      <c r="C604" t="s">
        <v>70</v>
      </c>
      <c r="D604">
        <v>0.41</v>
      </c>
      <c r="E604">
        <v>0.2</v>
      </c>
    </row>
    <row r="605" spans="1:5">
      <c r="A605" t="s">
        <v>38</v>
      </c>
      <c r="B605">
        <v>9</v>
      </c>
      <c r="C605" t="s">
        <v>70</v>
      </c>
      <c r="D605">
        <v>0.41</v>
      </c>
      <c r="E605">
        <v>0.2</v>
      </c>
    </row>
    <row r="606" spans="1:5">
      <c r="A606" t="s">
        <v>38</v>
      </c>
      <c r="B606">
        <v>9</v>
      </c>
      <c r="C606" t="s">
        <v>70</v>
      </c>
      <c r="D606">
        <v>0.41</v>
      </c>
      <c r="E606">
        <v>0.2</v>
      </c>
    </row>
    <row r="607" spans="1:5">
      <c r="A607" t="s">
        <v>38</v>
      </c>
      <c r="B607">
        <v>9</v>
      </c>
      <c r="C607" t="s">
        <v>70</v>
      </c>
      <c r="D607">
        <v>0.41</v>
      </c>
      <c r="E607">
        <v>0.2</v>
      </c>
    </row>
    <row r="608" spans="1:5">
      <c r="A608" t="s">
        <v>38</v>
      </c>
      <c r="B608">
        <v>9</v>
      </c>
      <c r="C608" t="s">
        <v>70</v>
      </c>
      <c r="D608">
        <v>0.41</v>
      </c>
      <c r="E608">
        <v>0.2</v>
      </c>
    </row>
    <row r="609" spans="1:5">
      <c r="A609" t="s">
        <v>38</v>
      </c>
      <c r="B609">
        <v>9</v>
      </c>
      <c r="C609" t="s">
        <v>70</v>
      </c>
      <c r="D609">
        <v>0.41</v>
      </c>
      <c r="E609">
        <v>0.2</v>
      </c>
    </row>
    <row r="610" spans="1:5">
      <c r="A610" t="s">
        <v>38</v>
      </c>
      <c r="B610">
        <v>9</v>
      </c>
      <c r="C610" t="s">
        <v>70</v>
      </c>
      <c r="D610">
        <v>0.41</v>
      </c>
      <c r="E610">
        <v>0.2</v>
      </c>
    </row>
    <row r="611" spans="1:5">
      <c r="A611" t="s">
        <v>38</v>
      </c>
      <c r="B611">
        <v>9</v>
      </c>
      <c r="C611" t="s">
        <v>70</v>
      </c>
      <c r="D611">
        <v>0.41</v>
      </c>
      <c r="E611">
        <v>0.2</v>
      </c>
    </row>
    <row r="612" spans="1:5">
      <c r="A612" t="s">
        <v>38</v>
      </c>
      <c r="B612">
        <v>9</v>
      </c>
      <c r="C612" t="s">
        <v>70</v>
      </c>
      <c r="D612">
        <v>0.41</v>
      </c>
      <c r="E612">
        <v>0.2</v>
      </c>
    </row>
    <row r="613" spans="1:5">
      <c r="A613" t="s">
        <v>38</v>
      </c>
      <c r="B613">
        <v>9</v>
      </c>
      <c r="C613" t="s">
        <v>70</v>
      </c>
      <c r="D613">
        <v>0.54</v>
      </c>
      <c r="E613">
        <v>0.3</v>
      </c>
    </row>
    <row r="614" spans="1:5">
      <c r="A614" t="s">
        <v>38</v>
      </c>
      <c r="B614">
        <v>9</v>
      </c>
      <c r="C614" t="s">
        <v>70</v>
      </c>
      <c r="D614">
        <v>0.54</v>
      </c>
      <c r="E614">
        <v>0.3</v>
      </c>
    </row>
    <row r="615" spans="1:5">
      <c r="A615" t="s">
        <v>38</v>
      </c>
      <c r="B615">
        <v>9</v>
      </c>
      <c r="C615" t="s">
        <v>70</v>
      </c>
      <c r="D615">
        <v>0.54</v>
      </c>
      <c r="E615">
        <v>0.3</v>
      </c>
    </row>
    <row r="616" spans="1:5">
      <c r="A616" t="s">
        <v>38</v>
      </c>
      <c r="B616">
        <v>9</v>
      </c>
      <c r="C616" t="s">
        <v>73</v>
      </c>
      <c r="D616">
        <v>0.4</v>
      </c>
      <c r="E616">
        <v>0.1</v>
      </c>
    </row>
    <row r="617" spans="1:5">
      <c r="A617" t="s">
        <v>38</v>
      </c>
      <c r="B617">
        <v>9</v>
      </c>
      <c r="C617" t="s">
        <v>73</v>
      </c>
      <c r="D617">
        <v>0.4</v>
      </c>
      <c r="E617">
        <v>0.1</v>
      </c>
    </row>
    <row r="618" spans="1:5">
      <c r="A618" t="s">
        <v>38</v>
      </c>
      <c r="B618">
        <v>9</v>
      </c>
      <c r="C618" t="s">
        <v>73</v>
      </c>
      <c r="D618">
        <v>0.4</v>
      </c>
      <c r="E618">
        <v>0.1</v>
      </c>
    </row>
    <row r="619" spans="1:5">
      <c r="A619" t="s">
        <v>38</v>
      </c>
      <c r="B619">
        <v>9</v>
      </c>
      <c r="C619" t="s">
        <v>73</v>
      </c>
      <c r="D619">
        <v>0.61</v>
      </c>
      <c r="E619">
        <v>0.3</v>
      </c>
    </row>
    <row r="620" spans="1:5">
      <c r="A620" t="s">
        <v>38</v>
      </c>
      <c r="B620">
        <v>9</v>
      </c>
      <c r="C620" t="s">
        <v>73</v>
      </c>
      <c r="D620">
        <v>0.61</v>
      </c>
      <c r="E620">
        <v>0.3</v>
      </c>
    </row>
    <row r="621" spans="1:5">
      <c r="A621" t="s">
        <v>38</v>
      </c>
      <c r="B621">
        <v>10</v>
      </c>
      <c r="C621" t="s">
        <v>73</v>
      </c>
      <c r="D621">
        <v>0.36</v>
      </c>
      <c r="E621">
        <v>0.1</v>
      </c>
    </row>
    <row r="622" spans="1:5">
      <c r="A622" t="s">
        <v>38</v>
      </c>
      <c r="B622">
        <v>10</v>
      </c>
      <c r="C622" t="s">
        <v>73</v>
      </c>
      <c r="D622">
        <v>0.36</v>
      </c>
      <c r="E622">
        <v>0.1</v>
      </c>
    </row>
    <row r="623" spans="1:5">
      <c r="A623" t="s">
        <v>38</v>
      </c>
      <c r="B623">
        <v>10</v>
      </c>
      <c r="C623" t="s">
        <v>73</v>
      </c>
      <c r="D623">
        <v>0.36</v>
      </c>
      <c r="E623">
        <v>0.1</v>
      </c>
    </row>
    <row r="624" spans="1:5">
      <c r="A624" t="s">
        <v>38</v>
      </c>
      <c r="B624">
        <v>10</v>
      </c>
      <c r="C624" t="s">
        <v>73</v>
      </c>
      <c r="D624">
        <v>0.36</v>
      </c>
      <c r="E624">
        <v>0.1</v>
      </c>
    </row>
    <row r="625" spans="1:5">
      <c r="A625" t="s">
        <v>38</v>
      </c>
      <c r="B625">
        <v>10</v>
      </c>
      <c r="C625" t="s">
        <v>73</v>
      </c>
      <c r="D625">
        <v>0.36</v>
      </c>
      <c r="E625">
        <v>0.1</v>
      </c>
    </row>
    <row r="626" spans="1:5">
      <c r="A626" t="s">
        <v>38</v>
      </c>
      <c r="B626">
        <v>10</v>
      </c>
      <c r="C626" t="s">
        <v>73</v>
      </c>
      <c r="D626">
        <v>0.75</v>
      </c>
      <c r="E626">
        <v>0.3</v>
      </c>
    </row>
    <row r="627" spans="1:5">
      <c r="A627" t="s">
        <v>38</v>
      </c>
      <c r="B627">
        <v>10</v>
      </c>
      <c r="C627" t="s">
        <v>73</v>
      </c>
      <c r="D627">
        <v>0.61</v>
      </c>
      <c r="E627">
        <v>0.3</v>
      </c>
    </row>
    <row r="628" spans="1:5">
      <c r="A628" t="s">
        <v>38</v>
      </c>
      <c r="B628">
        <v>11</v>
      </c>
      <c r="C628" t="s">
        <v>73</v>
      </c>
      <c r="D628">
        <v>0.11</v>
      </c>
      <c r="E628">
        <v>0.05</v>
      </c>
    </row>
    <row r="629" spans="1:5">
      <c r="A629" t="s">
        <v>38</v>
      </c>
      <c r="B629">
        <v>11</v>
      </c>
      <c r="C629" t="s">
        <v>70</v>
      </c>
      <c r="D629">
        <v>7.0000000000000007E-2</v>
      </c>
      <c r="E629">
        <v>0.05</v>
      </c>
    </row>
    <row r="630" spans="1:5">
      <c r="A630" t="s">
        <v>38</v>
      </c>
      <c r="B630">
        <v>11</v>
      </c>
      <c r="C630" t="s">
        <v>70</v>
      </c>
      <c r="D630">
        <v>7.0000000000000007E-2</v>
      </c>
      <c r="E630">
        <v>0.05</v>
      </c>
    </row>
    <row r="631" spans="1:5">
      <c r="A631" t="s">
        <v>38</v>
      </c>
      <c r="B631">
        <v>11</v>
      </c>
      <c r="C631" t="s">
        <v>70</v>
      </c>
      <c r="D631">
        <v>7.0000000000000007E-2</v>
      </c>
      <c r="E631">
        <v>0.05</v>
      </c>
    </row>
    <row r="632" spans="1:5">
      <c r="A632" t="s">
        <v>38</v>
      </c>
      <c r="B632">
        <v>13</v>
      </c>
      <c r="C632" t="s">
        <v>73</v>
      </c>
      <c r="D632">
        <v>0.38</v>
      </c>
      <c r="E632">
        <v>0.15</v>
      </c>
    </row>
    <row r="633" spans="1:5">
      <c r="A633" t="s">
        <v>38</v>
      </c>
      <c r="B633">
        <v>13</v>
      </c>
      <c r="C633" t="s">
        <v>73</v>
      </c>
      <c r="D633">
        <v>0.38</v>
      </c>
      <c r="E633">
        <v>0.15</v>
      </c>
    </row>
    <row r="634" spans="1:5">
      <c r="A634" t="s">
        <v>38</v>
      </c>
      <c r="B634">
        <v>13</v>
      </c>
      <c r="C634" t="s">
        <v>73</v>
      </c>
      <c r="D634">
        <v>1.0900000000000001</v>
      </c>
      <c r="E634">
        <v>0.5</v>
      </c>
    </row>
    <row r="635" spans="1:5">
      <c r="A635" t="s">
        <v>38</v>
      </c>
      <c r="B635">
        <v>13</v>
      </c>
      <c r="C635" t="s">
        <v>73</v>
      </c>
      <c r="D635">
        <v>1.0900000000000001</v>
      </c>
      <c r="E635">
        <v>0.5</v>
      </c>
    </row>
    <row r="636" spans="1:5">
      <c r="A636" t="s">
        <v>38</v>
      </c>
      <c r="B636">
        <v>13</v>
      </c>
      <c r="C636" t="s">
        <v>73</v>
      </c>
      <c r="D636">
        <v>1.0900000000000001</v>
      </c>
      <c r="E636">
        <v>0.5</v>
      </c>
    </row>
    <row r="637" spans="1:5">
      <c r="A637" t="s">
        <v>38</v>
      </c>
      <c r="B637">
        <v>13</v>
      </c>
      <c r="C637" t="s">
        <v>73</v>
      </c>
      <c r="D637">
        <v>1.0900000000000001</v>
      </c>
      <c r="E637">
        <v>0.5</v>
      </c>
    </row>
    <row r="638" spans="1:5">
      <c r="A638" t="s">
        <v>38</v>
      </c>
      <c r="B638">
        <v>13</v>
      </c>
      <c r="C638" t="s">
        <v>73</v>
      </c>
      <c r="D638">
        <v>1.0900000000000001</v>
      </c>
      <c r="E638">
        <v>0.5</v>
      </c>
    </row>
    <row r="639" spans="1:5">
      <c r="A639" t="s">
        <v>38</v>
      </c>
      <c r="B639">
        <v>13</v>
      </c>
      <c r="C639" t="s">
        <v>73</v>
      </c>
      <c r="D639">
        <v>1.0900000000000001</v>
      </c>
      <c r="E639">
        <v>0.5</v>
      </c>
    </row>
    <row r="640" spans="1:5">
      <c r="A640" t="s">
        <v>38</v>
      </c>
      <c r="B640">
        <v>13</v>
      </c>
      <c r="C640" t="s">
        <v>73</v>
      </c>
      <c r="D640">
        <v>1.0900000000000001</v>
      </c>
      <c r="E640">
        <v>0.5</v>
      </c>
    </row>
    <row r="641" spans="1:5">
      <c r="A641" t="s">
        <v>38</v>
      </c>
      <c r="B641">
        <v>13</v>
      </c>
      <c r="C641" t="s">
        <v>73</v>
      </c>
      <c r="D641">
        <v>1.0900000000000001</v>
      </c>
      <c r="E641">
        <v>0.5</v>
      </c>
    </row>
    <row r="642" spans="1:5">
      <c r="A642" t="s">
        <v>38</v>
      </c>
      <c r="B642">
        <v>13</v>
      </c>
      <c r="C642" t="s">
        <v>73</v>
      </c>
      <c r="D642">
        <v>1.85</v>
      </c>
      <c r="E642">
        <v>1.9</v>
      </c>
    </row>
    <row r="643" spans="1:5">
      <c r="A643" t="s">
        <v>38</v>
      </c>
      <c r="B643">
        <v>13</v>
      </c>
      <c r="C643" t="s">
        <v>73</v>
      </c>
      <c r="D643">
        <v>1.85</v>
      </c>
      <c r="E643">
        <v>1.9</v>
      </c>
    </row>
    <row r="644" spans="1:5">
      <c r="A644" t="s">
        <v>38</v>
      </c>
      <c r="B644">
        <v>14</v>
      </c>
      <c r="C644" t="s">
        <v>73</v>
      </c>
      <c r="D644">
        <v>0.55000000000000004</v>
      </c>
      <c r="E644">
        <v>0.2</v>
      </c>
    </row>
    <row r="645" spans="1:5">
      <c r="A645" t="s">
        <v>38</v>
      </c>
      <c r="B645">
        <v>14</v>
      </c>
      <c r="C645" t="s">
        <v>73</v>
      </c>
      <c r="D645">
        <v>0.55000000000000004</v>
      </c>
      <c r="E645">
        <v>0.2</v>
      </c>
    </row>
    <row r="646" spans="1:5">
      <c r="A646" t="s">
        <v>38</v>
      </c>
      <c r="B646">
        <v>14</v>
      </c>
      <c r="C646" t="s">
        <v>73</v>
      </c>
      <c r="D646">
        <v>0.55000000000000004</v>
      </c>
      <c r="E646">
        <v>0.2</v>
      </c>
    </row>
    <row r="647" spans="1:5">
      <c r="A647" t="s">
        <v>38</v>
      </c>
      <c r="B647">
        <v>14</v>
      </c>
      <c r="C647" t="s">
        <v>73</v>
      </c>
      <c r="D647">
        <v>0.55000000000000004</v>
      </c>
      <c r="E647">
        <v>0.2</v>
      </c>
    </row>
    <row r="648" spans="1:5">
      <c r="A648" t="s">
        <v>38</v>
      </c>
      <c r="B648">
        <v>14</v>
      </c>
      <c r="C648" t="s">
        <v>73</v>
      </c>
      <c r="D648">
        <v>0.55000000000000004</v>
      </c>
      <c r="E648">
        <v>0.2</v>
      </c>
    </row>
    <row r="649" spans="1:5">
      <c r="A649" t="s">
        <v>38</v>
      </c>
      <c r="B649">
        <v>14</v>
      </c>
      <c r="C649" t="s">
        <v>73</v>
      </c>
      <c r="D649">
        <v>0.55000000000000004</v>
      </c>
      <c r="E649">
        <v>0.2</v>
      </c>
    </row>
    <row r="650" spans="1:5">
      <c r="A650" t="s">
        <v>38</v>
      </c>
      <c r="B650">
        <v>14</v>
      </c>
      <c r="C650" t="s">
        <v>73</v>
      </c>
      <c r="D650">
        <v>0.55000000000000004</v>
      </c>
      <c r="E650">
        <v>0.2</v>
      </c>
    </row>
    <row r="651" spans="1:5">
      <c r="A651" t="s">
        <v>38</v>
      </c>
      <c r="B651">
        <v>14</v>
      </c>
      <c r="C651" t="s">
        <v>73</v>
      </c>
      <c r="D651">
        <v>0.55000000000000004</v>
      </c>
      <c r="E651">
        <v>0.2</v>
      </c>
    </row>
    <row r="652" spans="1:5">
      <c r="A652" t="s">
        <v>38</v>
      </c>
      <c r="B652">
        <v>14</v>
      </c>
      <c r="C652" t="s">
        <v>73</v>
      </c>
      <c r="D652">
        <v>0.55000000000000004</v>
      </c>
      <c r="E652">
        <v>0.2</v>
      </c>
    </row>
    <row r="653" spans="1:5">
      <c r="A653" t="s">
        <v>38</v>
      </c>
      <c r="B653">
        <v>14</v>
      </c>
      <c r="C653" t="s">
        <v>73</v>
      </c>
      <c r="D653">
        <v>1</v>
      </c>
      <c r="E653">
        <v>1</v>
      </c>
    </row>
    <row r="654" spans="1:5">
      <c r="A654" t="s">
        <v>38</v>
      </c>
      <c r="B654">
        <v>14</v>
      </c>
      <c r="C654" t="s">
        <v>73</v>
      </c>
      <c r="D654">
        <v>1</v>
      </c>
      <c r="E654">
        <v>1</v>
      </c>
    </row>
    <row r="655" spans="1:5">
      <c r="A655" t="s">
        <v>38</v>
      </c>
      <c r="B655">
        <v>14</v>
      </c>
      <c r="C655" t="s">
        <v>73</v>
      </c>
      <c r="D655">
        <v>1</v>
      </c>
      <c r="E655">
        <v>1</v>
      </c>
    </row>
    <row r="656" spans="1:5">
      <c r="A656" t="s">
        <v>38</v>
      </c>
      <c r="B656">
        <v>14</v>
      </c>
      <c r="C656" t="s">
        <v>73</v>
      </c>
      <c r="D656">
        <v>1</v>
      </c>
      <c r="E656">
        <v>1</v>
      </c>
    </row>
    <row r="657" spans="1:5">
      <c r="A657" t="s">
        <v>38</v>
      </c>
      <c r="B657">
        <v>14</v>
      </c>
      <c r="C657" t="s">
        <v>73</v>
      </c>
      <c r="D657">
        <v>1</v>
      </c>
      <c r="E657">
        <v>1</v>
      </c>
    </row>
    <row r="658" spans="1:5">
      <c r="A658" t="s">
        <v>38</v>
      </c>
      <c r="B658">
        <v>14</v>
      </c>
      <c r="C658" t="s">
        <v>73</v>
      </c>
      <c r="D658">
        <v>1</v>
      </c>
      <c r="E658">
        <v>1</v>
      </c>
    </row>
    <row r="659" spans="1:5">
      <c r="A659" t="s">
        <v>38</v>
      </c>
      <c r="B659">
        <v>14</v>
      </c>
      <c r="C659" t="s">
        <v>73</v>
      </c>
      <c r="D659">
        <v>1</v>
      </c>
      <c r="E659">
        <v>1</v>
      </c>
    </row>
    <row r="660" spans="1:5">
      <c r="A660" t="s">
        <v>38</v>
      </c>
      <c r="B660">
        <v>14</v>
      </c>
      <c r="C660" t="s">
        <v>73</v>
      </c>
      <c r="D660">
        <v>1</v>
      </c>
      <c r="E660">
        <v>1</v>
      </c>
    </row>
    <row r="661" spans="1:5">
      <c r="A661" t="s">
        <v>38</v>
      </c>
      <c r="B661">
        <v>14</v>
      </c>
      <c r="C661" t="s">
        <v>73</v>
      </c>
      <c r="D661">
        <v>1.77</v>
      </c>
      <c r="E661">
        <v>2</v>
      </c>
    </row>
    <row r="662" spans="1:5">
      <c r="A662" t="s">
        <v>38</v>
      </c>
      <c r="B662">
        <v>14</v>
      </c>
      <c r="C662" t="s">
        <v>73</v>
      </c>
      <c r="D662">
        <v>1.77</v>
      </c>
      <c r="E662">
        <v>2</v>
      </c>
    </row>
    <row r="663" spans="1:5">
      <c r="A663" t="s">
        <v>38</v>
      </c>
      <c r="B663">
        <v>14</v>
      </c>
      <c r="C663" t="s">
        <v>73</v>
      </c>
      <c r="D663">
        <v>1.77</v>
      </c>
      <c r="E663">
        <v>2</v>
      </c>
    </row>
    <row r="664" spans="1:5">
      <c r="A664" t="s">
        <v>38</v>
      </c>
      <c r="B664">
        <v>14</v>
      </c>
      <c r="C664" t="s">
        <v>73</v>
      </c>
      <c r="D664">
        <v>1.77</v>
      </c>
      <c r="E664">
        <v>2</v>
      </c>
    </row>
    <row r="665" spans="1:5">
      <c r="A665" t="s">
        <v>38</v>
      </c>
      <c r="B665">
        <v>14</v>
      </c>
      <c r="C665" t="s">
        <v>70</v>
      </c>
      <c r="D665">
        <v>0.82</v>
      </c>
      <c r="E665">
        <v>0.5</v>
      </c>
    </row>
    <row r="666" spans="1:5">
      <c r="A666" t="s">
        <v>38</v>
      </c>
      <c r="B666">
        <v>14</v>
      </c>
      <c r="C666" t="s">
        <v>70</v>
      </c>
      <c r="D666">
        <v>0.82</v>
      </c>
      <c r="E666">
        <v>0.5</v>
      </c>
    </row>
    <row r="667" spans="1:5">
      <c r="A667" t="s">
        <v>38</v>
      </c>
      <c r="B667">
        <v>14</v>
      </c>
      <c r="C667" t="s">
        <v>74</v>
      </c>
      <c r="D667">
        <v>0.72</v>
      </c>
      <c r="E667">
        <v>0.6</v>
      </c>
    </row>
    <row r="668" spans="1:5">
      <c r="A668" t="s">
        <v>38</v>
      </c>
      <c r="B668">
        <v>15</v>
      </c>
      <c r="C668" t="s">
        <v>70</v>
      </c>
      <c r="D668">
        <v>2.35</v>
      </c>
      <c r="E668">
        <v>1.8</v>
      </c>
    </row>
    <row r="669" spans="1:5">
      <c r="A669" t="s">
        <v>38</v>
      </c>
      <c r="B669">
        <v>15</v>
      </c>
      <c r="C669" t="s">
        <v>70</v>
      </c>
      <c r="D669">
        <v>2.35</v>
      </c>
      <c r="E669">
        <v>1.8</v>
      </c>
    </row>
    <row r="670" spans="1:5">
      <c r="A670" t="s">
        <v>38</v>
      </c>
      <c r="B670">
        <v>15</v>
      </c>
      <c r="C670" t="s">
        <v>70</v>
      </c>
      <c r="D670">
        <v>2.35</v>
      </c>
      <c r="E670">
        <v>1.8</v>
      </c>
    </row>
    <row r="671" spans="1:5">
      <c r="A671" t="s">
        <v>38</v>
      </c>
      <c r="B671">
        <v>15</v>
      </c>
      <c r="C671" t="s">
        <v>70</v>
      </c>
      <c r="D671">
        <v>2.35</v>
      </c>
      <c r="E671">
        <v>1.8</v>
      </c>
    </row>
    <row r="672" spans="1:5">
      <c r="A672" t="s">
        <v>38</v>
      </c>
      <c r="B672">
        <v>15</v>
      </c>
      <c r="C672" t="s">
        <v>70</v>
      </c>
      <c r="D672">
        <v>2.35</v>
      </c>
      <c r="E672">
        <v>1.8</v>
      </c>
    </row>
    <row r="673" spans="1:5">
      <c r="A673" t="s">
        <v>38</v>
      </c>
      <c r="B673">
        <v>15</v>
      </c>
      <c r="C673" t="s">
        <v>70</v>
      </c>
      <c r="D673">
        <v>2.35</v>
      </c>
      <c r="E673">
        <v>1.8</v>
      </c>
    </row>
    <row r="674" spans="1:5">
      <c r="A674" t="s">
        <v>38</v>
      </c>
      <c r="B674">
        <v>15</v>
      </c>
      <c r="C674" t="s">
        <v>70</v>
      </c>
      <c r="D674">
        <v>2.35</v>
      </c>
      <c r="E674">
        <v>1.8</v>
      </c>
    </row>
    <row r="675" spans="1:5">
      <c r="A675" t="s">
        <v>38</v>
      </c>
      <c r="B675">
        <v>15</v>
      </c>
      <c r="C675" t="s">
        <v>70</v>
      </c>
      <c r="D675">
        <v>2.35</v>
      </c>
      <c r="E675">
        <v>1.8</v>
      </c>
    </row>
    <row r="676" spans="1:5">
      <c r="A676" t="s">
        <v>38</v>
      </c>
      <c r="B676">
        <v>15</v>
      </c>
      <c r="C676" t="s">
        <v>70</v>
      </c>
      <c r="D676">
        <v>2.35</v>
      </c>
      <c r="E676">
        <v>1.8</v>
      </c>
    </row>
    <row r="677" spans="1:5">
      <c r="A677" t="s">
        <v>38</v>
      </c>
      <c r="B677">
        <v>15</v>
      </c>
      <c r="C677" t="s">
        <v>70</v>
      </c>
      <c r="D677">
        <v>2.35</v>
      </c>
      <c r="E677">
        <v>1.8</v>
      </c>
    </row>
    <row r="678" spans="1:5">
      <c r="A678" t="s">
        <v>38</v>
      </c>
      <c r="B678">
        <v>15</v>
      </c>
      <c r="C678" t="s">
        <v>70</v>
      </c>
      <c r="D678">
        <v>2.35</v>
      </c>
      <c r="E678">
        <v>1.8</v>
      </c>
    </row>
    <row r="679" spans="1:5">
      <c r="A679" t="s">
        <v>38</v>
      </c>
      <c r="B679">
        <v>15</v>
      </c>
      <c r="C679" t="s">
        <v>70</v>
      </c>
      <c r="D679">
        <v>2.35</v>
      </c>
      <c r="E679">
        <v>1.8</v>
      </c>
    </row>
    <row r="680" spans="1:5">
      <c r="A680" t="s">
        <v>38</v>
      </c>
      <c r="B680">
        <v>16</v>
      </c>
      <c r="C680" t="s">
        <v>73</v>
      </c>
      <c r="D680">
        <v>0.2</v>
      </c>
      <c r="E680">
        <v>0.2</v>
      </c>
    </row>
    <row r="681" spans="1:5">
      <c r="A681" t="s">
        <v>38</v>
      </c>
      <c r="B681">
        <v>16</v>
      </c>
      <c r="C681" t="s">
        <v>73</v>
      </c>
      <c r="D681">
        <v>0.2</v>
      </c>
      <c r="E681">
        <v>0.2</v>
      </c>
    </row>
    <row r="682" spans="1:5">
      <c r="A682" t="s">
        <v>38</v>
      </c>
      <c r="B682">
        <v>16</v>
      </c>
      <c r="C682" t="s">
        <v>73</v>
      </c>
      <c r="D682">
        <v>1.46</v>
      </c>
      <c r="E682">
        <v>0.8</v>
      </c>
    </row>
    <row r="683" spans="1:5">
      <c r="A683" t="s">
        <v>38</v>
      </c>
      <c r="B683">
        <v>16</v>
      </c>
      <c r="C683" t="s">
        <v>73</v>
      </c>
      <c r="D683">
        <v>0.51</v>
      </c>
      <c r="E683">
        <v>0.5</v>
      </c>
    </row>
    <row r="684" spans="1:5">
      <c r="A684" t="s">
        <v>38</v>
      </c>
      <c r="B684">
        <v>16</v>
      </c>
      <c r="C684" t="s">
        <v>73</v>
      </c>
      <c r="D684">
        <v>0.79</v>
      </c>
      <c r="E684">
        <v>0.8</v>
      </c>
    </row>
    <row r="685" spans="1:5">
      <c r="A685" t="s">
        <v>38</v>
      </c>
      <c r="B685">
        <v>16</v>
      </c>
      <c r="C685" t="s">
        <v>73</v>
      </c>
      <c r="D685">
        <v>0.77</v>
      </c>
      <c r="E685">
        <v>1</v>
      </c>
    </row>
    <row r="686" spans="1:5">
      <c r="A686" t="s">
        <v>38</v>
      </c>
      <c r="B686">
        <v>16</v>
      </c>
      <c r="C686" t="s">
        <v>73</v>
      </c>
      <c r="D686">
        <v>1.81</v>
      </c>
      <c r="E686">
        <v>2.1</v>
      </c>
    </row>
    <row r="687" spans="1:5">
      <c r="A687" t="s">
        <v>38</v>
      </c>
      <c r="B687">
        <v>16</v>
      </c>
      <c r="C687" t="s">
        <v>70</v>
      </c>
      <c r="D687">
        <v>6.64</v>
      </c>
      <c r="E687">
        <v>7</v>
      </c>
    </row>
    <row r="688" spans="1:5">
      <c r="A688" t="s">
        <v>38</v>
      </c>
      <c r="B688">
        <v>17</v>
      </c>
      <c r="C688" t="s">
        <v>73</v>
      </c>
      <c r="D688">
        <v>0.3</v>
      </c>
      <c r="E688">
        <v>0.1</v>
      </c>
    </row>
    <row r="689" spans="1:5">
      <c r="A689" t="s">
        <v>38</v>
      </c>
      <c r="B689">
        <v>17</v>
      </c>
      <c r="C689" t="s">
        <v>73</v>
      </c>
      <c r="D689">
        <v>0.3</v>
      </c>
      <c r="E689">
        <v>0.1</v>
      </c>
    </row>
    <row r="690" spans="1:5">
      <c r="A690" t="s">
        <v>38</v>
      </c>
      <c r="B690">
        <v>17</v>
      </c>
      <c r="C690" t="s">
        <v>73</v>
      </c>
      <c r="D690">
        <v>0.3</v>
      </c>
      <c r="E690">
        <v>0.1</v>
      </c>
    </row>
    <row r="691" spans="1:5">
      <c r="A691" t="s">
        <v>38</v>
      </c>
      <c r="B691">
        <v>17</v>
      </c>
      <c r="C691" t="s">
        <v>73</v>
      </c>
      <c r="D691">
        <v>0.3</v>
      </c>
      <c r="E691">
        <v>0.1</v>
      </c>
    </row>
    <row r="692" spans="1:5">
      <c r="A692" t="s">
        <v>38</v>
      </c>
      <c r="B692">
        <v>17</v>
      </c>
      <c r="C692" t="s">
        <v>73</v>
      </c>
      <c r="D692">
        <v>0.3</v>
      </c>
      <c r="E692">
        <v>0.1</v>
      </c>
    </row>
    <row r="693" spans="1:5">
      <c r="A693" t="s">
        <v>38</v>
      </c>
      <c r="B693">
        <v>17</v>
      </c>
      <c r="C693" t="s">
        <v>73</v>
      </c>
      <c r="D693">
        <v>0.3</v>
      </c>
      <c r="E693">
        <v>0.1</v>
      </c>
    </row>
    <row r="694" spans="1:5">
      <c r="A694" t="s">
        <v>38</v>
      </c>
      <c r="B694">
        <v>17</v>
      </c>
      <c r="C694" t="s">
        <v>73</v>
      </c>
      <c r="D694">
        <v>1.1100000000000001</v>
      </c>
      <c r="E694">
        <v>0.6</v>
      </c>
    </row>
    <row r="695" spans="1:5">
      <c r="A695" t="s">
        <v>38</v>
      </c>
      <c r="B695">
        <v>17</v>
      </c>
      <c r="C695" t="s">
        <v>73</v>
      </c>
      <c r="D695">
        <v>1.1100000000000001</v>
      </c>
      <c r="E695">
        <v>0.6</v>
      </c>
    </row>
    <row r="696" spans="1:5">
      <c r="A696" t="s">
        <v>38</v>
      </c>
      <c r="B696">
        <v>17</v>
      </c>
      <c r="C696" t="s">
        <v>73</v>
      </c>
      <c r="D696">
        <v>1.1100000000000001</v>
      </c>
      <c r="E696">
        <v>0.6</v>
      </c>
    </row>
    <row r="697" spans="1:5">
      <c r="A697" t="s">
        <v>39</v>
      </c>
      <c r="B697">
        <v>1</v>
      </c>
      <c r="C697" t="s">
        <v>73</v>
      </c>
      <c r="D697">
        <v>0.5</v>
      </c>
      <c r="E697">
        <v>0.1</v>
      </c>
    </row>
    <row r="698" spans="1:5">
      <c r="A698" t="s">
        <v>39</v>
      </c>
      <c r="B698">
        <v>1</v>
      </c>
      <c r="C698" t="s">
        <v>73</v>
      </c>
      <c r="D698">
        <v>0.3</v>
      </c>
      <c r="E698">
        <v>0.05</v>
      </c>
    </row>
    <row r="699" spans="1:5">
      <c r="A699" t="s">
        <v>39</v>
      </c>
      <c r="B699">
        <v>1</v>
      </c>
      <c r="C699" t="s">
        <v>74</v>
      </c>
      <c r="D699">
        <v>0.4</v>
      </c>
      <c r="E699">
        <v>0.1</v>
      </c>
    </row>
    <row r="700" spans="1:5">
      <c r="A700" t="s">
        <v>39</v>
      </c>
      <c r="B700">
        <v>1</v>
      </c>
      <c r="C700" t="s">
        <v>74</v>
      </c>
      <c r="D700">
        <v>0.4</v>
      </c>
      <c r="E700">
        <v>0.1</v>
      </c>
    </row>
    <row r="701" spans="1:5">
      <c r="A701" t="s">
        <v>39</v>
      </c>
      <c r="B701">
        <v>1</v>
      </c>
      <c r="C701" t="s">
        <v>74</v>
      </c>
      <c r="D701">
        <v>0.4</v>
      </c>
      <c r="E701">
        <v>0.1</v>
      </c>
    </row>
    <row r="702" spans="1:5">
      <c r="A702" t="s">
        <v>39</v>
      </c>
      <c r="B702">
        <v>1</v>
      </c>
      <c r="C702" t="s">
        <v>74</v>
      </c>
      <c r="D702">
        <v>0.4</v>
      </c>
      <c r="E702">
        <v>0.1</v>
      </c>
    </row>
    <row r="703" spans="1:5">
      <c r="A703" t="s">
        <v>39</v>
      </c>
      <c r="B703">
        <v>1</v>
      </c>
      <c r="C703" t="s">
        <v>74</v>
      </c>
      <c r="D703">
        <v>0.4</v>
      </c>
      <c r="E703">
        <v>0.1</v>
      </c>
    </row>
    <row r="704" spans="1:5">
      <c r="A704" t="s">
        <v>39</v>
      </c>
      <c r="B704">
        <v>1</v>
      </c>
      <c r="C704" t="s">
        <v>74</v>
      </c>
      <c r="D704">
        <v>0.4</v>
      </c>
      <c r="E704">
        <v>0.1</v>
      </c>
    </row>
    <row r="705" spans="1:5">
      <c r="A705" t="s">
        <v>39</v>
      </c>
      <c r="B705">
        <v>1</v>
      </c>
      <c r="C705" t="s">
        <v>74</v>
      </c>
      <c r="D705">
        <v>0.4</v>
      </c>
      <c r="E705">
        <v>0.1</v>
      </c>
    </row>
    <row r="706" spans="1:5">
      <c r="A706" t="s">
        <v>39</v>
      </c>
      <c r="B706">
        <v>1</v>
      </c>
      <c r="C706" t="s">
        <v>74</v>
      </c>
      <c r="D706">
        <v>0.4</v>
      </c>
      <c r="E706">
        <v>0.1</v>
      </c>
    </row>
    <row r="707" spans="1:5">
      <c r="A707" t="s">
        <v>39</v>
      </c>
      <c r="B707">
        <v>1</v>
      </c>
      <c r="C707" t="s">
        <v>74</v>
      </c>
      <c r="D707">
        <v>0.4</v>
      </c>
      <c r="E707">
        <v>0.1</v>
      </c>
    </row>
    <row r="708" spans="1:5">
      <c r="A708" t="s">
        <v>39</v>
      </c>
      <c r="B708">
        <v>1</v>
      </c>
      <c r="C708" t="s">
        <v>74</v>
      </c>
      <c r="D708">
        <v>0.4</v>
      </c>
      <c r="E708">
        <v>0.1</v>
      </c>
    </row>
    <row r="709" spans="1:5">
      <c r="A709" t="s">
        <v>39</v>
      </c>
      <c r="B709">
        <v>1</v>
      </c>
      <c r="C709" t="s">
        <v>74</v>
      </c>
      <c r="D709">
        <v>0.4</v>
      </c>
      <c r="E709">
        <v>0.1</v>
      </c>
    </row>
    <row r="710" spans="1:5">
      <c r="A710" t="s">
        <v>39</v>
      </c>
      <c r="B710">
        <v>1</v>
      </c>
      <c r="C710" t="s">
        <v>74</v>
      </c>
      <c r="D710">
        <v>0.4</v>
      </c>
      <c r="E710">
        <v>0.1</v>
      </c>
    </row>
    <row r="711" spans="1:5">
      <c r="A711" t="s">
        <v>39</v>
      </c>
      <c r="B711">
        <v>1</v>
      </c>
      <c r="C711" t="s">
        <v>74</v>
      </c>
      <c r="D711">
        <v>0.4</v>
      </c>
      <c r="E711">
        <v>0.1</v>
      </c>
    </row>
    <row r="712" spans="1:5">
      <c r="A712" t="s">
        <v>39</v>
      </c>
      <c r="B712">
        <v>1</v>
      </c>
      <c r="C712" t="s">
        <v>74</v>
      </c>
      <c r="D712">
        <v>0.4</v>
      </c>
      <c r="E712">
        <v>0.1</v>
      </c>
    </row>
    <row r="713" spans="1:5">
      <c r="A713" t="s">
        <v>39</v>
      </c>
      <c r="B713">
        <v>1</v>
      </c>
      <c r="C713" t="s">
        <v>74</v>
      </c>
      <c r="D713">
        <v>0.4</v>
      </c>
      <c r="E713">
        <v>0.1</v>
      </c>
    </row>
    <row r="714" spans="1:5">
      <c r="A714" t="s">
        <v>39</v>
      </c>
      <c r="B714">
        <v>1</v>
      </c>
      <c r="C714" t="s">
        <v>74</v>
      </c>
      <c r="D714">
        <v>0.4</v>
      </c>
      <c r="E714">
        <v>0.1</v>
      </c>
    </row>
    <row r="715" spans="1:5">
      <c r="A715" t="s">
        <v>39</v>
      </c>
      <c r="B715">
        <v>1</v>
      </c>
      <c r="C715" t="s">
        <v>74</v>
      </c>
      <c r="D715">
        <v>0.4</v>
      </c>
      <c r="E715">
        <v>0.1</v>
      </c>
    </row>
    <row r="716" spans="1:5">
      <c r="A716" t="s">
        <v>39</v>
      </c>
      <c r="B716">
        <v>1</v>
      </c>
      <c r="C716" t="s">
        <v>74</v>
      </c>
      <c r="D716">
        <v>0.4</v>
      </c>
      <c r="E716">
        <v>0.1</v>
      </c>
    </row>
    <row r="717" spans="1:5">
      <c r="A717" t="s">
        <v>39</v>
      </c>
      <c r="B717">
        <v>1</v>
      </c>
      <c r="C717" t="s">
        <v>74</v>
      </c>
      <c r="D717">
        <v>0.4</v>
      </c>
      <c r="E717">
        <v>0.1</v>
      </c>
    </row>
    <row r="718" spans="1:5">
      <c r="A718" t="s">
        <v>39</v>
      </c>
      <c r="B718">
        <v>1</v>
      </c>
      <c r="C718" t="s">
        <v>74</v>
      </c>
      <c r="D718">
        <v>0.4</v>
      </c>
      <c r="E718">
        <v>0.1</v>
      </c>
    </row>
    <row r="719" spans="1:5">
      <c r="A719" t="s">
        <v>39</v>
      </c>
      <c r="B719">
        <v>1</v>
      </c>
      <c r="C719" t="s">
        <v>74</v>
      </c>
      <c r="D719">
        <v>0.4</v>
      </c>
      <c r="E719">
        <v>0.1</v>
      </c>
    </row>
    <row r="720" spans="1:5">
      <c r="A720" t="s">
        <v>39</v>
      </c>
      <c r="B720">
        <v>1</v>
      </c>
      <c r="C720" t="s">
        <v>74</v>
      </c>
      <c r="D720">
        <v>0.4</v>
      </c>
      <c r="E720">
        <v>0.1</v>
      </c>
    </row>
    <row r="721" spans="1:5">
      <c r="A721" t="s">
        <v>39</v>
      </c>
      <c r="B721">
        <v>1</v>
      </c>
      <c r="C721" t="s">
        <v>74</v>
      </c>
      <c r="D721">
        <v>0.4</v>
      </c>
      <c r="E721">
        <v>0.1</v>
      </c>
    </row>
    <row r="722" spans="1:5">
      <c r="A722" t="s">
        <v>39</v>
      </c>
      <c r="B722">
        <v>1</v>
      </c>
      <c r="C722" t="s">
        <v>74</v>
      </c>
      <c r="D722">
        <v>0.4</v>
      </c>
      <c r="E722">
        <v>0.1</v>
      </c>
    </row>
    <row r="723" spans="1:5">
      <c r="A723" t="s">
        <v>39</v>
      </c>
      <c r="B723">
        <v>1</v>
      </c>
      <c r="C723" t="s">
        <v>74</v>
      </c>
      <c r="D723">
        <v>0.4</v>
      </c>
      <c r="E723">
        <v>0.1</v>
      </c>
    </row>
    <row r="724" spans="1:5">
      <c r="A724" t="s">
        <v>39</v>
      </c>
      <c r="B724">
        <v>1</v>
      </c>
      <c r="C724" t="s">
        <v>74</v>
      </c>
      <c r="D724">
        <v>0.4</v>
      </c>
      <c r="E724">
        <v>0.1</v>
      </c>
    </row>
    <row r="725" spans="1:5">
      <c r="A725" t="s">
        <v>39</v>
      </c>
      <c r="B725">
        <v>1</v>
      </c>
      <c r="C725" t="s">
        <v>74</v>
      </c>
      <c r="D725">
        <v>0.4</v>
      </c>
      <c r="E725">
        <v>0.1</v>
      </c>
    </row>
    <row r="726" spans="1:5">
      <c r="A726" t="s">
        <v>39</v>
      </c>
      <c r="B726">
        <v>1</v>
      </c>
      <c r="C726" t="s">
        <v>74</v>
      </c>
      <c r="D726">
        <v>0.4</v>
      </c>
      <c r="E726">
        <v>0.1</v>
      </c>
    </row>
    <row r="727" spans="1:5">
      <c r="A727" t="s">
        <v>39</v>
      </c>
      <c r="B727">
        <v>1</v>
      </c>
      <c r="C727" t="s">
        <v>74</v>
      </c>
      <c r="D727">
        <v>0.4</v>
      </c>
      <c r="E727">
        <v>0.1</v>
      </c>
    </row>
    <row r="728" spans="1:5">
      <c r="A728" t="s">
        <v>39</v>
      </c>
      <c r="B728">
        <v>1</v>
      </c>
      <c r="C728" t="s">
        <v>74</v>
      </c>
      <c r="D728">
        <v>0.4</v>
      </c>
      <c r="E728">
        <v>0.1</v>
      </c>
    </row>
    <row r="729" spans="1:5">
      <c r="A729" t="s">
        <v>39</v>
      </c>
      <c r="B729">
        <v>1</v>
      </c>
      <c r="C729" t="s">
        <v>74</v>
      </c>
      <c r="D729">
        <v>0.4</v>
      </c>
      <c r="E729">
        <v>0.1</v>
      </c>
    </row>
    <row r="730" spans="1:5">
      <c r="A730" t="s">
        <v>39</v>
      </c>
      <c r="B730">
        <v>1</v>
      </c>
      <c r="C730" t="s">
        <v>74</v>
      </c>
      <c r="D730">
        <v>0.4</v>
      </c>
      <c r="E730">
        <v>0.1</v>
      </c>
    </row>
    <row r="731" spans="1:5">
      <c r="A731" t="s">
        <v>39</v>
      </c>
      <c r="B731">
        <v>1</v>
      </c>
      <c r="C731" t="s">
        <v>74</v>
      </c>
      <c r="D731">
        <v>0.4</v>
      </c>
      <c r="E731">
        <v>0.1</v>
      </c>
    </row>
    <row r="732" spans="1:5">
      <c r="A732" t="s">
        <v>39</v>
      </c>
      <c r="B732">
        <v>1</v>
      </c>
      <c r="C732" t="s">
        <v>74</v>
      </c>
      <c r="D732">
        <v>0.4</v>
      </c>
      <c r="E732">
        <v>0.1</v>
      </c>
    </row>
    <row r="733" spans="1:5">
      <c r="A733" t="s">
        <v>39</v>
      </c>
      <c r="B733">
        <v>1</v>
      </c>
      <c r="C733" t="s">
        <v>74</v>
      </c>
      <c r="D733">
        <v>0.4</v>
      </c>
      <c r="E733">
        <v>0.1</v>
      </c>
    </row>
    <row r="734" spans="1:5">
      <c r="A734" t="s">
        <v>39</v>
      </c>
      <c r="B734">
        <v>1</v>
      </c>
      <c r="C734" t="s">
        <v>74</v>
      </c>
      <c r="D734">
        <v>0.4</v>
      </c>
      <c r="E734">
        <v>0.1</v>
      </c>
    </row>
    <row r="735" spans="1:5">
      <c r="A735" t="s">
        <v>39</v>
      </c>
      <c r="B735">
        <v>1</v>
      </c>
      <c r="C735" t="s">
        <v>74</v>
      </c>
      <c r="D735">
        <v>0.4</v>
      </c>
      <c r="E735">
        <v>0.1</v>
      </c>
    </row>
    <row r="736" spans="1:5">
      <c r="A736" t="s">
        <v>39</v>
      </c>
      <c r="B736">
        <v>1</v>
      </c>
      <c r="C736" t="s">
        <v>74</v>
      </c>
      <c r="D736">
        <v>0.4</v>
      </c>
      <c r="E736">
        <v>0.1</v>
      </c>
    </row>
    <row r="737" spans="1:5">
      <c r="A737" t="s">
        <v>39</v>
      </c>
      <c r="B737">
        <v>1</v>
      </c>
      <c r="C737" t="s">
        <v>74</v>
      </c>
      <c r="D737">
        <v>0.4</v>
      </c>
      <c r="E737">
        <v>0.1</v>
      </c>
    </row>
    <row r="738" spans="1:5">
      <c r="A738" t="s">
        <v>39</v>
      </c>
      <c r="B738">
        <v>1</v>
      </c>
      <c r="C738" t="s">
        <v>74</v>
      </c>
      <c r="D738">
        <v>0.4</v>
      </c>
      <c r="E738">
        <v>0.1</v>
      </c>
    </row>
    <row r="739" spans="1:5">
      <c r="A739" t="s">
        <v>39</v>
      </c>
      <c r="B739">
        <v>1</v>
      </c>
      <c r="C739" t="s">
        <v>74</v>
      </c>
      <c r="D739">
        <v>0.4</v>
      </c>
      <c r="E739">
        <v>0.1</v>
      </c>
    </row>
    <row r="740" spans="1:5">
      <c r="A740" t="s">
        <v>39</v>
      </c>
      <c r="B740">
        <v>1</v>
      </c>
      <c r="C740" t="s">
        <v>74</v>
      </c>
      <c r="D740">
        <v>0.4</v>
      </c>
      <c r="E740">
        <v>0.1</v>
      </c>
    </row>
    <row r="741" spans="1:5">
      <c r="A741" t="s">
        <v>39</v>
      </c>
      <c r="B741">
        <v>1</v>
      </c>
      <c r="C741" t="s">
        <v>74</v>
      </c>
      <c r="D741">
        <v>0.4</v>
      </c>
      <c r="E741">
        <v>0.1</v>
      </c>
    </row>
    <row r="742" spans="1:5">
      <c r="A742" t="s">
        <v>39</v>
      </c>
      <c r="B742">
        <v>1</v>
      </c>
      <c r="C742" t="s">
        <v>74</v>
      </c>
      <c r="D742">
        <v>0.4</v>
      </c>
      <c r="E742">
        <v>0.1</v>
      </c>
    </row>
    <row r="743" spans="1:5">
      <c r="A743" t="s">
        <v>39</v>
      </c>
      <c r="B743">
        <v>1</v>
      </c>
      <c r="C743" t="s">
        <v>74</v>
      </c>
      <c r="D743">
        <v>0.4</v>
      </c>
      <c r="E743">
        <v>0.1</v>
      </c>
    </row>
    <row r="744" spans="1:5">
      <c r="A744" t="s">
        <v>39</v>
      </c>
      <c r="B744">
        <v>1</v>
      </c>
      <c r="C744" t="s">
        <v>74</v>
      </c>
      <c r="D744">
        <v>0.4</v>
      </c>
      <c r="E744">
        <v>0.1</v>
      </c>
    </row>
    <row r="745" spans="1:5">
      <c r="A745" t="s">
        <v>39</v>
      </c>
      <c r="B745">
        <v>1</v>
      </c>
      <c r="C745" t="s">
        <v>74</v>
      </c>
      <c r="D745">
        <v>0.4</v>
      </c>
      <c r="E745">
        <v>0.1</v>
      </c>
    </row>
    <row r="746" spans="1:5">
      <c r="A746" t="s">
        <v>39</v>
      </c>
      <c r="B746">
        <v>1</v>
      </c>
      <c r="C746" t="s">
        <v>74</v>
      </c>
      <c r="D746">
        <v>0.4</v>
      </c>
      <c r="E746">
        <v>0.1</v>
      </c>
    </row>
    <row r="747" spans="1:5">
      <c r="A747" t="s">
        <v>39</v>
      </c>
      <c r="B747">
        <v>1</v>
      </c>
      <c r="C747" t="s">
        <v>74</v>
      </c>
      <c r="D747">
        <v>0.4</v>
      </c>
      <c r="E747">
        <v>0.1</v>
      </c>
    </row>
    <row r="748" spans="1:5">
      <c r="A748" t="s">
        <v>39</v>
      </c>
      <c r="B748">
        <v>1</v>
      </c>
      <c r="C748" t="s">
        <v>74</v>
      </c>
      <c r="D748">
        <v>0.4</v>
      </c>
      <c r="E748">
        <v>0.1</v>
      </c>
    </row>
    <row r="749" spans="1:5">
      <c r="A749" t="s">
        <v>39</v>
      </c>
      <c r="B749">
        <v>1</v>
      </c>
      <c r="C749" t="s">
        <v>74</v>
      </c>
      <c r="D749">
        <v>0.4</v>
      </c>
      <c r="E749">
        <v>0.1</v>
      </c>
    </row>
    <row r="750" spans="1:5">
      <c r="A750" t="s">
        <v>39</v>
      </c>
      <c r="B750">
        <v>1</v>
      </c>
      <c r="C750" t="s">
        <v>74</v>
      </c>
      <c r="D750">
        <v>0.4</v>
      </c>
      <c r="E750">
        <v>0.1</v>
      </c>
    </row>
    <row r="751" spans="1:5">
      <c r="A751" t="s">
        <v>39</v>
      </c>
      <c r="B751">
        <v>1</v>
      </c>
      <c r="C751" t="s">
        <v>74</v>
      </c>
      <c r="D751">
        <v>0.4</v>
      </c>
      <c r="E751">
        <v>0.1</v>
      </c>
    </row>
    <row r="752" spans="1:5">
      <c r="A752" t="s">
        <v>39</v>
      </c>
      <c r="B752">
        <v>1</v>
      </c>
      <c r="C752" t="s">
        <v>74</v>
      </c>
      <c r="D752">
        <v>0.4</v>
      </c>
      <c r="E752">
        <v>0.1</v>
      </c>
    </row>
    <row r="753" spans="1:5">
      <c r="A753" t="s">
        <v>39</v>
      </c>
      <c r="B753">
        <v>1</v>
      </c>
      <c r="C753" t="s">
        <v>74</v>
      </c>
      <c r="D753">
        <v>0.4</v>
      </c>
      <c r="E753">
        <v>0.1</v>
      </c>
    </row>
    <row r="754" spans="1:5">
      <c r="A754" t="s">
        <v>39</v>
      </c>
      <c r="B754">
        <v>1</v>
      </c>
      <c r="C754" t="s">
        <v>74</v>
      </c>
      <c r="D754">
        <v>0.4</v>
      </c>
      <c r="E754">
        <v>0.1</v>
      </c>
    </row>
    <row r="755" spans="1:5">
      <c r="A755" t="s">
        <v>39</v>
      </c>
      <c r="B755">
        <v>1</v>
      </c>
      <c r="C755" t="s">
        <v>74</v>
      </c>
      <c r="D755">
        <v>0.4</v>
      </c>
      <c r="E755">
        <v>0.1</v>
      </c>
    </row>
    <row r="756" spans="1:5">
      <c r="A756" t="s">
        <v>39</v>
      </c>
      <c r="B756">
        <v>1</v>
      </c>
      <c r="C756" t="s">
        <v>74</v>
      </c>
      <c r="D756">
        <v>0.4</v>
      </c>
      <c r="E756">
        <v>0.1</v>
      </c>
    </row>
    <row r="757" spans="1:5">
      <c r="A757" t="s">
        <v>39</v>
      </c>
      <c r="B757">
        <v>1</v>
      </c>
      <c r="C757" t="s">
        <v>74</v>
      </c>
      <c r="D757">
        <v>0.4</v>
      </c>
      <c r="E757">
        <v>0.1</v>
      </c>
    </row>
    <row r="758" spans="1:5">
      <c r="A758" t="s">
        <v>39</v>
      </c>
      <c r="B758">
        <v>1</v>
      </c>
      <c r="C758" t="s">
        <v>74</v>
      </c>
      <c r="D758">
        <v>0.4</v>
      </c>
      <c r="E758">
        <v>0.1</v>
      </c>
    </row>
    <row r="759" spans="1:5">
      <c r="A759" t="s">
        <v>39</v>
      </c>
      <c r="B759">
        <v>1</v>
      </c>
      <c r="C759" t="s">
        <v>74</v>
      </c>
      <c r="D759">
        <v>0.4</v>
      </c>
      <c r="E759">
        <v>0.1</v>
      </c>
    </row>
    <row r="760" spans="1:5">
      <c r="A760" t="s">
        <v>39</v>
      </c>
      <c r="B760">
        <v>1</v>
      </c>
      <c r="C760" t="s">
        <v>74</v>
      </c>
      <c r="D760">
        <v>0.4</v>
      </c>
      <c r="E760">
        <v>0.1</v>
      </c>
    </row>
    <row r="761" spans="1:5">
      <c r="A761" t="s">
        <v>39</v>
      </c>
      <c r="B761">
        <v>1</v>
      </c>
      <c r="C761" t="s">
        <v>74</v>
      </c>
      <c r="D761">
        <v>0.4</v>
      </c>
      <c r="E761">
        <v>0.1</v>
      </c>
    </row>
    <row r="762" spans="1:5">
      <c r="A762" t="s">
        <v>39</v>
      </c>
      <c r="B762">
        <v>1</v>
      </c>
      <c r="C762" t="s">
        <v>74</v>
      </c>
      <c r="D762">
        <v>0.4</v>
      </c>
      <c r="E762">
        <v>0.1</v>
      </c>
    </row>
    <row r="763" spans="1:5">
      <c r="A763" t="s">
        <v>39</v>
      </c>
      <c r="B763">
        <v>1</v>
      </c>
      <c r="C763" t="s">
        <v>74</v>
      </c>
      <c r="D763">
        <v>0.4</v>
      </c>
      <c r="E763">
        <v>0.1</v>
      </c>
    </row>
    <row r="764" spans="1:5">
      <c r="A764" t="s">
        <v>39</v>
      </c>
      <c r="B764">
        <v>1</v>
      </c>
      <c r="C764" t="s">
        <v>74</v>
      </c>
      <c r="D764">
        <v>0.4</v>
      </c>
      <c r="E764">
        <v>0.1</v>
      </c>
    </row>
    <row r="765" spans="1:5">
      <c r="A765" t="s">
        <v>39</v>
      </c>
      <c r="B765">
        <v>1</v>
      </c>
      <c r="C765" t="s">
        <v>74</v>
      </c>
      <c r="D765">
        <v>0.4</v>
      </c>
      <c r="E765">
        <v>0.1</v>
      </c>
    </row>
    <row r="766" spans="1:5">
      <c r="A766" t="s">
        <v>39</v>
      </c>
      <c r="B766">
        <v>1</v>
      </c>
      <c r="C766" t="s">
        <v>74</v>
      </c>
      <c r="D766">
        <v>0.4</v>
      </c>
      <c r="E766">
        <v>0.1</v>
      </c>
    </row>
    <row r="767" spans="1:5">
      <c r="A767" t="s">
        <v>39</v>
      </c>
      <c r="B767">
        <v>1</v>
      </c>
      <c r="C767" t="s">
        <v>74</v>
      </c>
      <c r="D767">
        <v>0.4</v>
      </c>
      <c r="E767">
        <v>0.1</v>
      </c>
    </row>
    <row r="768" spans="1:5">
      <c r="A768" t="s">
        <v>39</v>
      </c>
      <c r="B768">
        <v>1</v>
      </c>
      <c r="C768" t="s">
        <v>74</v>
      </c>
      <c r="D768">
        <v>0.4</v>
      </c>
      <c r="E768">
        <v>0.1</v>
      </c>
    </row>
    <row r="769" spans="1:5">
      <c r="A769" t="s">
        <v>39</v>
      </c>
      <c r="B769">
        <v>1</v>
      </c>
      <c r="C769" t="s">
        <v>74</v>
      </c>
      <c r="D769">
        <v>0.4</v>
      </c>
      <c r="E769">
        <v>0.1</v>
      </c>
    </row>
    <row r="770" spans="1:5">
      <c r="A770" t="s">
        <v>39</v>
      </c>
      <c r="B770">
        <v>1</v>
      </c>
      <c r="C770" t="s">
        <v>74</v>
      </c>
      <c r="D770">
        <v>0.4</v>
      </c>
      <c r="E770">
        <v>0.1</v>
      </c>
    </row>
    <row r="771" spans="1:5">
      <c r="A771" t="s">
        <v>39</v>
      </c>
      <c r="B771">
        <v>1</v>
      </c>
      <c r="C771" t="s">
        <v>74</v>
      </c>
      <c r="D771">
        <v>0.4</v>
      </c>
      <c r="E771">
        <v>0.1</v>
      </c>
    </row>
    <row r="772" spans="1:5">
      <c r="A772" t="s">
        <v>39</v>
      </c>
      <c r="B772">
        <v>1</v>
      </c>
      <c r="C772" t="s">
        <v>74</v>
      </c>
      <c r="D772">
        <v>0.4</v>
      </c>
      <c r="E772">
        <v>0.1</v>
      </c>
    </row>
    <row r="773" spans="1:5">
      <c r="A773" t="s">
        <v>39</v>
      </c>
      <c r="B773">
        <v>1</v>
      </c>
      <c r="C773" t="s">
        <v>74</v>
      </c>
      <c r="D773">
        <v>0.4</v>
      </c>
      <c r="E773">
        <v>0.1</v>
      </c>
    </row>
    <row r="774" spans="1:5">
      <c r="A774" t="s">
        <v>39</v>
      </c>
      <c r="B774">
        <v>1</v>
      </c>
      <c r="C774" t="s">
        <v>74</v>
      </c>
      <c r="D774">
        <v>0.4</v>
      </c>
      <c r="E774">
        <v>0.1</v>
      </c>
    </row>
    <row r="775" spans="1:5">
      <c r="A775" t="s">
        <v>39</v>
      </c>
      <c r="B775">
        <v>1</v>
      </c>
      <c r="C775" t="s">
        <v>74</v>
      </c>
      <c r="D775">
        <v>0.4</v>
      </c>
      <c r="E775">
        <v>0.1</v>
      </c>
    </row>
    <row r="776" spans="1:5">
      <c r="A776" t="s">
        <v>39</v>
      </c>
      <c r="B776">
        <v>1</v>
      </c>
      <c r="C776" t="s">
        <v>74</v>
      </c>
      <c r="D776">
        <v>0.4</v>
      </c>
      <c r="E776">
        <v>0.1</v>
      </c>
    </row>
    <row r="777" spans="1:5">
      <c r="A777" t="s">
        <v>39</v>
      </c>
      <c r="B777">
        <v>1</v>
      </c>
      <c r="C777" t="s">
        <v>74</v>
      </c>
      <c r="D777">
        <v>0.4</v>
      </c>
      <c r="E777">
        <v>0.1</v>
      </c>
    </row>
    <row r="778" spans="1:5">
      <c r="A778" t="s">
        <v>39</v>
      </c>
      <c r="B778">
        <v>1</v>
      </c>
      <c r="C778" t="s">
        <v>74</v>
      </c>
      <c r="D778">
        <v>0.4</v>
      </c>
      <c r="E778">
        <v>0.1</v>
      </c>
    </row>
    <row r="779" spans="1:5">
      <c r="A779" t="s">
        <v>39</v>
      </c>
      <c r="B779">
        <v>1</v>
      </c>
      <c r="C779" t="s">
        <v>74</v>
      </c>
      <c r="D779">
        <v>0.4</v>
      </c>
      <c r="E779">
        <v>0.1</v>
      </c>
    </row>
    <row r="780" spans="1:5">
      <c r="A780" t="s">
        <v>39</v>
      </c>
      <c r="B780">
        <v>1</v>
      </c>
      <c r="C780" t="s">
        <v>74</v>
      </c>
      <c r="D780">
        <v>0.4</v>
      </c>
      <c r="E780">
        <v>0.1</v>
      </c>
    </row>
    <row r="781" spans="1:5">
      <c r="A781" t="s">
        <v>39</v>
      </c>
      <c r="B781">
        <v>1</v>
      </c>
      <c r="C781" t="s">
        <v>74</v>
      </c>
      <c r="D781">
        <v>0.4</v>
      </c>
      <c r="E781">
        <v>0.1</v>
      </c>
    </row>
    <row r="782" spans="1:5">
      <c r="A782" t="s">
        <v>39</v>
      </c>
      <c r="B782">
        <v>1</v>
      </c>
      <c r="C782" t="s">
        <v>74</v>
      </c>
      <c r="D782">
        <v>0.4</v>
      </c>
      <c r="E782">
        <v>0.1</v>
      </c>
    </row>
    <row r="783" spans="1:5">
      <c r="A783" t="s">
        <v>39</v>
      </c>
      <c r="B783">
        <v>1</v>
      </c>
      <c r="C783" t="s">
        <v>74</v>
      </c>
      <c r="D783">
        <v>0.4</v>
      </c>
      <c r="E783">
        <v>0.1</v>
      </c>
    </row>
    <row r="784" spans="1:5">
      <c r="A784" t="s">
        <v>39</v>
      </c>
      <c r="B784">
        <v>1</v>
      </c>
      <c r="C784" t="s">
        <v>74</v>
      </c>
      <c r="D784">
        <v>0.4</v>
      </c>
      <c r="E784">
        <v>0.1</v>
      </c>
    </row>
    <row r="785" spans="1:5">
      <c r="A785" t="s">
        <v>39</v>
      </c>
      <c r="B785">
        <v>1</v>
      </c>
      <c r="C785" t="s">
        <v>74</v>
      </c>
      <c r="D785">
        <v>0.4</v>
      </c>
      <c r="E785">
        <v>0.1</v>
      </c>
    </row>
    <row r="786" spans="1:5">
      <c r="A786" t="s">
        <v>39</v>
      </c>
      <c r="B786">
        <v>1</v>
      </c>
      <c r="C786" t="s">
        <v>74</v>
      </c>
      <c r="D786">
        <v>0.4</v>
      </c>
      <c r="E786">
        <v>0.1</v>
      </c>
    </row>
    <row r="787" spans="1:5">
      <c r="A787" t="s">
        <v>39</v>
      </c>
      <c r="B787">
        <v>1</v>
      </c>
      <c r="C787" t="s">
        <v>74</v>
      </c>
      <c r="D787">
        <v>0.4</v>
      </c>
      <c r="E787">
        <v>0.1</v>
      </c>
    </row>
    <row r="788" spans="1:5">
      <c r="A788" t="s">
        <v>39</v>
      </c>
      <c r="B788">
        <v>1</v>
      </c>
      <c r="C788" t="s">
        <v>74</v>
      </c>
      <c r="D788">
        <v>0.4</v>
      </c>
      <c r="E788">
        <v>0.1</v>
      </c>
    </row>
    <row r="789" spans="1:5">
      <c r="A789" t="s">
        <v>39</v>
      </c>
      <c r="B789">
        <v>1</v>
      </c>
      <c r="C789" t="s">
        <v>74</v>
      </c>
      <c r="D789">
        <v>0.4</v>
      </c>
      <c r="E789">
        <v>0.1</v>
      </c>
    </row>
    <row r="790" spans="1:5">
      <c r="A790" t="s">
        <v>39</v>
      </c>
      <c r="B790">
        <v>1</v>
      </c>
      <c r="C790" t="s">
        <v>74</v>
      </c>
      <c r="D790">
        <v>0.4</v>
      </c>
      <c r="E790">
        <v>0.1</v>
      </c>
    </row>
    <row r="791" spans="1:5">
      <c r="A791" t="s">
        <v>39</v>
      </c>
      <c r="B791">
        <v>1</v>
      </c>
      <c r="C791" t="s">
        <v>74</v>
      </c>
      <c r="D791">
        <v>0.4</v>
      </c>
      <c r="E791">
        <v>0.1</v>
      </c>
    </row>
    <row r="792" spans="1:5">
      <c r="A792" t="s">
        <v>39</v>
      </c>
      <c r="B792">
        <v>1</v>
      </c>
      <c r="C792" t="s">
        <v>74</v>
      </c>
      <c r="D792">
        <v>0.4</v>
      </c>
      <c r="E792">
        <v>0.1</v>
      </c>
    </row>
    <row r="793" spans="1:5">
      <c r="A793" t="s">
        <v>39</v>
      </c>
      <c r="B793">
        <v>1</v>
      </c>
      <c r="C793" t="s">
        <v>74</v>
      </c>
      <c r="D793">
        <v>0.4</v>
      </c>
      <c r="E793">
        <v>0.1</v>
      </c>
    </row>
    <row r="794" spans="1:5">
      <c r="A794" t="s">
        <v>39</v>
      </c>
      <c r="B794">
        <v>1</v>
      </c>
      <c r="C794" t="s">
        <v>74</v>
      </c>
      <c r="D794">
        <v>0.4</v>
      </c>
      <c r="E794">
        <v>0.1</v>
      </c>
    </row>
    <row r="795" spans="1:5">
      <c r="A795" t="s">
        <v>39</v>
      </c>
      <c r="B795">
        <v>1</v>
      </c>
      <c r="C795" t="s">
        <v>74</v>
      </c>
      <c r="D795">
        <v>0.4</v>
      </c>
      <c r="E795">
        <v>0.1</v>
      </c>
    </row>
    <row r="796" spans="1:5">
      <c r="A796" t="s">
        <v>39</v>
      </c>
      <c r="B796">
        <v>1</v>
      </c>
      <c r="C796" t="s">
        <v>74</v>
      </c>
      <c r="D796">
        <v>0.4</v>
      </c>
      <c r="E796">
        <v>0.1</v>
      </c>
    </row>
    <row r="797" spans="1:5">
      <c r="A797" t="s">
        <v>39</v>
      </c>
      <c r="B797">
        <v>1</v>
      </c>
      <c r="C797" t="s">
        <v>74</v>
      </c>
      <c r="D797">
        <v>0.4</v>
      </c>
      <c r="E797">
        <v>0.1</v>
      </c>
    </row>
    <row r="798" spans="1:5">
      <c r="A798" t="s">
        <v>39</v>
      </c>
      <c r="B798">
        <v>1</v>
      </c>
      <c r="C798" t="s">
        <v>74</v>
      </c>
      <c r="D798">
        <v>0.4</v>
      </c>
      <c r="E798">
        <v>0.1</v>
      </c>
    </row>
    <row r="799" spans="1:5">
      <c r="A799" t="s">
        <v>39</v>
      </c>
      <c r="B799">
        <v>1</v>
      </c>
      <c r="C799" t="s">
        <v>74</v>
      </c>
      <c r="D799">
        <v>0.4</v>
      </c>
      <c r="E799">
        <v>0.1</v>
      </c>
    </row>
    <row r="800" spans="1:5">
      <c r="A800" t="s">
        <v>39</v>
      </c>
      <c r="B800">
        <v>1</v>
      </c>
      <c r="C800" t="s">
        <v>74</v>
      </c>
      <c r="D800">
        <v>0.4</v>
      </c>
      <c r="E800">
        <v>0.1</v>
      </c>
    </row>
    <row r="801" spans="1:5">
      <c r="A801" t="s">
        <v>39</v>
      </c>
      <c r="B801">
        <v>1</v>
      </c>
      <c r="C801" t="s">
        <v>74</v>
      </c>
      <c r="D801">
        <v>0.4</v>
      </c>
      <c r="E801">
        <v>0.1</v>
      </c>
    </row>
    <row r="802" spans="1:5">
      <c r="A802" t="s">
        <v>39</v>
      </c>
      <c r="B802">
        <v>1</v>
      </c>
      <c r="C802" t="s">
        <v>74</v>
      </c>
      <c r="D802">
        <v>0.4</v>
      </c>
      <c r="E802">
        <v>0.1</v>
      </c>
    </row>
    <row r="803" spans="1:5">
      <c r="A803" t="s">
        <v>39</v>
      </c>
      <c r="B803">
        <v>1</v>
      </c>
      <c r="C803" t="s">
        <v>74</v>
      </c>
      <c r="D803">
        <v>0.4</v>
      </c>
      <c r="E803">
        <v>0.1</v>
      </c>
    </row>
    <row r="804" spans="1:5">
      <c r="A804" t="s">
        <v>39</v>
      </c>
      <c r="B804">
        <v>1</v>
      </c>
      <c r="C804" t="s">
        <v>74</v>
      </c>
      <c r="D804">
        <v>0.4</v>
      </c>
      <c r="E804">
        <v>0.1</v>
      </c>
    </row>
    <row r="805" spans="1:5">
      <c r="A805" t="s">
        <v>39</v>
      </c>
      <c r="B805">
        <v>1</v>
      </c>
      <c r="C805" t="s">
        <v>74</v>
      </c>
      <c r="D805">
        <v>0.4</v>
      </c>
      <c r="E805">
        <v>0.1</v>
      </c>
    </row>
    <row r="806" spans="1:5">
      <c r="A806" t="s">
        <v>39</v>
      </c>
      <c r="B806">
        <v>1</v>
      </c>
      <c r="C806" t="s">
        <v>74</v>
      </c>
      <c r="D806">
        <v>0.4</v>
      </c>
      <c r="E806">
        <v>0.1</v>
      </c>
    </row>
    <row r="807" spans="1:5">
      <c r="A807" t="s">
        <v>39</v>
      </c>
      <c r="B807">
        <v>1</v>
      </c>
      <c r="C807" t="s">
        <v>74</v>
      </c>
      <c r="D807">
        <v>0.4</v>
      </c>
      <c r="E807">
        <v>0.1</v>
      </c>
    </row>
    <row r="808" spans="1:5">
      <c r="A808" t="s">
        <v>39</v>
      </c>
      <c r="B808">
        <v>1</v>
      </c>
      <c r="C808" t="s">
        <v>74</v>
      </c>
      <c r="D808">
        <v>0.4</v>
      </c>
      <c r="E808">
        <v>0.1</v>
      </c>
    </row>
    <row r="809" spans="1:5">
      <c r="A809" t="s">
        <v>39</v>
      </c>
      <c r="B809">
        <v>1</v>
      </c>
      <c r="C809" t="s">
        <v>87</v>
      </c>
      <c r="D809">
        <v>0.5</v>
      </c>
      <c r="E809">
        <v>0.2</v>
      </c>
    </row>
    <row r="810" spans="1:5">
      <c r="A810" t="s">
        <v>39</v>
      </c>
      <c r="B810">
        <v>1</v>
      </c>
      <c r="C810" t="s">
        <v>87</v>
      </c>
      <c r="D810">
        <v>0.5</v>
      </c>
      <c r="E810">
        <v>0.2</v>
      </c>
    </row>
    <row r="811" spans="1:5">
      <c r="A811" t="s">
        <v>39</v>
      </c>
      <c r="B811">
        <v>1</v>
      </c>
      <c r="C811" t="s">
        <v>87</v>
      </c>
      <c r="D811">
        <v>0.5</v>
      </c>
      <c r="E811">
        <v>0.2</v>
      </c>
    </row>
    <row r="812" spans="1:5">
      <c r="A812" t="s">
        <v>39</v>
      </c>
      <c r="B812">
        <v>1</v>
      </c>
      <c r="C812" t="s">
        <v>87</v>
      </c>
      <c r="D812">
        <v>0.5</v>
      </c>
      <c r="E812">
        <v>0.2</v>
      </c>
    </row>
    <row r="813" spans="1:5">
      <c r="A813" t="s">
        <v>39</v>
      </c>
      <c r="B813">
        <v>1</v>
      </c>
      <c r="C813" t="s">
        <v>87</v>
      </c>
      <c r="D813">
        <v>0.5</v>
      </c>
      <c r="E813">
        <v>0.2</v>
      </c>
    </row>
    <row r="814" spans="1:5">
      <c r="A814" t="s">
        <v>39</v>
      </c>
      <c r="B814">
        <v>1</v>
      </c>
      <c r="C814" t="s">
        <v>74</v>
      </c>
      <c r="D814">
        <v>0.8</v>
      </c>
      <c r="E814">
        <v>0.35</v>
      </c>
    </row>
    <row r="815" spans="1:5">
      <c r="A815" t="s">
        <v>39</v>
      </c>
      <c r="B815">
        <v>1</v>
      </c>
      <c r="C815" t="s">
        <v>74</v>
      </c>
      <c r="D815">
        <v>0.8</v>
      </c>
      <c r="E815">
        <v>0.35</v>
      </c>
    </row>
    <row r="816" spans="1:5">
      <c r="A816" t="s">
        <v>39</v>
      </c>
      <c r="B816">
        <v>1</v>
      </c>
      <c r="C816" t="s">
        <v>70</v>
      </c>
      <c r="D816">
        <v>1.5</v>
      </c>
      <c r="E816">
        <v>1.5</v>
      </c>
    </row>
    <row r="817" spans="1:5">
      <c r="A817" t="s">
        <v>39</v>
      </c>
      <c r="B817">
        <v>1</v>
      </c>
      <c r="C817" t="s">
        <v>70</v>
      </c>
      <c r="D817">
        <v>1.5</v>
      </c>
      <c r="E817">
        <v>1.5</v>
      </c>
    </row>
    <row r="818" spans="1:5">
      <c r="A818" t="s">
        <v>39</v>
      </c>
      <c r="B818">
        <v>1</v>
      </c>
      <c r="C818" t="s">
        <v>70</v>
      </c>
      <c r="D818">
        <v>1.5</v>
      </c>
      <c r="E818">
        <v>1.5</v>
      </c>
    </row>
    <row r="819" spans="1:5">
      <c r="A819" t="s">
        <v>39</v>
      </c>
      <c r="B819">
        <v>1</v>
      </c>
      <c r="C819" t="s">
        <v>88</v>
      </c>
      <c r="D819">
        <v>0.2</v>
      </c>
      <c r="E819">
        <v>0.1</v>
      </c>
    </row>
    <row r="820" spans="1:5">
      <c r="A820" t="s">
        <v>39</v>
      </c>
      <c r="B820">
        <v>1</v>
      </c>
      <c r="C820" t="s">
        <v>88</v>
      </c>
      <c r="D820">
        <v>0.2</v>
      </c>
      <c r="E820">
        <v>0.1</v>
      </c>
    </row>
    <row r="821" spans="1:5">
      <c r="A821" t="s">
        <v>39</v>
      </c>
      <c r="B821">
        <v>1</v>
      </c>
      <c r="C821" t="s">
        <v>88</v>
      </c>
      <c r="D821">
        <v>0.2</v>
      </c>
      <c r="E821">
        <v>0.1</v>
      </c>
    </row>
    <row r="822" spans="1:5">
      <c r="A822" t="s">
        <v>39</v>
      </c>
      <c r="B822">
        <v>1</v>
      </c>
      <c r="C822" t="s">
        <v>88</v>
      </c>
      <c r="D822">
        <v>0.2</v>
      </c>
      <c r="E822">
        <v>0.1</v>
      </c>
    </row>
    <row r="823" spans="1:5">
      <c r="A823" t="s">
        <v>39</v>
      </c>
      <c r="B823">
        <v>1</v>
      </c>
      <c r="C823" t="s">
        <v>88</v>
      </c>
      <c r="D823">
        <v>0.2</v>
      </c>
      <c r="E823">
        <v>0.1</v>
      </c>
    </row>
    <row r="824" spans="1:5">
      <c r="A824" t="s">
        <v>39</v>
      </c>
      <c r="B824">
        <v>1</v>
      </c>
      <c r="C824" t="s">
        <v>64</v>
      </c>
      <c r="D824">
        <v>0.1</v>
      </c>
      <c r="E824">
        <v>0.05</v>
      </c>
    </row>
    <row r="825" spans="1:5">
      <c r="A825" t="s">
        <v>39</v>
      </c>
      <c r="B825">
        <v>1</v>
      </c>
      <c r="C825" t="s">
        <v>64</v>
      </c>
      <c r="D825">
        <v>0.1</v>
      </c>
      <c r="E825">
        <v>0.05</v>
      </c>
    </row>
    <row r="826" spans="1:5">
      <c r="A826" t="s">
        <v>39</v>
      </c>
      <c r="B826">
        <v>1</v>
      </c>
      <c r="C826" t="s">
        <v>64</v>
      </c>
      <c r="D826">
        <v>0.1</v>
      </c>
      <c r="E826">
        <v>0.05</v>
      </c>
    </row>
    <row r="827" spans="1:5">
      <c r="A827" t="s">
        <v>39</v>
      </c>
      <c r="B827">
        <v>1</v>
      </c>
      <c r="C827" t="s">
        <v>64</v>
      </c>
      <c r="D827">
        <v>0.1</v>
      </c>
      <c r="E827">
        <v>0.05</v>
      </c>
    </row>
    <row r="828" spans="1:5">
      <c r="A828" t="s">
        <v>39</v>
      </c>
      <c r="B828">
        <v>1</v>
      </c>
      <c r="C828" t="s">
        <v>64</v>
      </c>
      <c r="D828">
        <v>0.1</v>
      </c>
      <c r="E828">
        <v>0.05</v>
      </c>
    </row>
    <row r="829" spans="1:5">
      <c r="A829" t="s">
        <v>39</v>
      </c>
      <c r="B829">
        <v>1</v>
      </c>
      <c r="C829" t="s">
        <v>64</v>
      </c>
      <c r="D829">
        <v>0.1</v>
      </c>
      <c r="E829">
        <v>0.05</v>
      </c>
    </row>
    <row r="830" spans="1:5">
      <c r="A830" t="s">
        <v>39</v>
      </c>
      <c r="B830">
        <v>1</v>
      </c>
      <c r="C830" t="s">
        <v>70</v>
      </c>
      <c r="D830">
        <v>0.1</v>
      </c>
      <c r="E830">
        <v>0.05</v>
      </c>
    </row>
    <row r="831" spans="1:5">
      <c r="A831" t="s">
        <v>39</v>
      </c>
      <c r="B831">
        <v>1</v>
      </c>
      <c r="C831" t="s">
        <v>70</v>
      </c>
      <c r="D831">
        <v>0.1</v>
      </c>
      <c r="E831">
        <v>0.05</v>
      </c>
    </row>
    <row r="832" spans="1:5">
      <c r="A832" t="s">
        <v>39</v>
      </c>
      <c r="B832">
        <v>1</v>
      </c>
      <c r="C832" t="s">
        <v>70</v>
      </c>
      <c r="D832">
        <v>0.1</v>
      </c>
      <c r="E832">
        <v>0.05</v>
      </c>
    </row>
    <row r="833" spans="1:5">
      <c r="A833" t="s">
        <v>39</v>
      </c>
      <c r="B833">
        <v>1</v>
      </c>
      <c r="C833" t="s">
        <v>70</v>
      </c>
      <c r="D833">
        <v>0.5</v>
      </c>
      <c r="E833">
        <v>0.3</v>
      </c>
    </row>
    <row r="834" spans="1:5">
      <c r="A834" t="s">
        <v>39</v>
      </c>
      <c r="B834">
        <v>1</v>
      </c>
      <c r="C834" t="s">
        <v>70</v>
      </c>
      <c r="D834">
        <v>0.5</v>
      </c>
      <c r="E834">
        <v>0.3</v>
      </c>
    </row>
    <row r="835" spans="1:5">
      <c r="A835" t="s">
        <v>39</v>
      </c>
      <c r="B835">
        <v>1</v>
      </c>
      <c r="C835" t="s">
        <v>70</v>
      </c>
      <c r="D835">
        <v>0.5</v>
      </c>
      <c r="E835">
        <v>0.3</v>
      </c>
    </row>
    <row r="836" spans="1:5">
      <c r="A836" t="s">
        <v>39</v>
      </c>
      <c r="B836">
        <v>1</v>
      </c>
      <c r="C836" t="s">
        <v>70</v>
      </c>
      <c r="D836">
        <v>0.5</v>
      </c>
      <c r="E836">
        <v>0.3</v>
      </c>
    </row>
    <row r="837" spans="1:5">
      <c r="A837" t="s">
        <v>39</v>
      </c>
      <c r="B837">
        <v>1</v>
      </c>
      <c r="C837" t="s">
        <v>70</v>
      </c>
      <c r="D837">
        <v>0.5</v>
      </c>
      <c r="E837">
        <v>0.3</v>
      </c>
    </row>
    <row r="838" spans="1:5">
      <c r="A838" t="s">
        <v>39</v>
      </c>
      <c r="B838">
        <v>1</v>
      </c>
      <c r="C838" t="s">
        <v>70</v>
      </c>
      <c r="D838">
        <v>0.5</v>
      </c>
      <c r="E838">
        <v>0.3</v>
      </c>
    </row>
    <row r="839" spans="1:5">
      <c r="A839" t="s">
        <v>39</v>
      </c>
      <c r="B839">
        <v>1</v>
      </c>
      <c r="C839" t="s">
        <v>70</v>
      </c>
      <c r="D839">
        <v>1.5</v>
      </c>
      <c r="E839">
        <v>0.5</v>
      </c>
    </row>
    <row r="840" spans="1:5">
      <c r="A840" t="s">
        <v>39</v>
      </c>
      <c r="B840">
        <v>1</v>
      </c>
      <c r="C840" t="s">
        <v>70</v>
      </c>
      <c r="D840">
        <v>1.5</v>
      </c>
      <c r="E840">
        <v>0.5</v>
      </c>
    </row>
    <row r="841" spans="1:5">
      <c r="A841" t="s">
        <v>39</v>
      </c>
      <c r="B841">
        <v>1</v>
      </c>
      <c r="C841" t="s">
        <v>70</v>
      </c>
      <c r="D841">
        <v>1.5</v>
      </c>
      <c r="E841">
        <v>0.5</v>
      </c>
    </row>
    <row r="842" spans="1:5">
      <c r="A842" t="s">
        <v>39</v>
      </c>
      <c r="B842">
        <v>1</v>
      </c>
      <c r="C842" t="s">
        <v>70</v>
      </c>
      <c r="D842">
        <v>1.5</v>
      </c>
      <c r="E842">
        <v>0.5</v>
      </c>
    </row>
    <row r="843" spans="1:5">
      <c r="A843" t="s">
        <v>39</v>
      </c>
      <c r="B843">
        <v>1</v>
      </c>
      <c r="C843" t="s">
        <v>70</v>
      </c>
      <c r="D843">
        <v>1.5</v>
      </c>
      <c r="E843">
        <v>0.5</v>
      </c>
    </row>
    <row r="844" spans="1:5">
      <c r="A844" t="s">
        <v>39</v>
      </c>
      <c r="B844">
        <v>1</v>
      </c>
      <c r="C844" t="s">
        <v>70</v>
      </c>
      <c r="D844">
        <v>1.5</v>
      </c>
      <c r="E844">
        <v>0.5</v>
      </c>
    </row>
    <row r="845" spans="1:5">
      <c r="A845" t="s">
        <v>39</v>
      </c>
      <c r="B845">
        <v>1</v>
      </c>
      <c r="C845" t="s">
        <v>64</v>
      </c>
      <c r="D845">
        <v>0.2</v>
      </c>
      <c r="E845">
        <v>0.2</v>
      </c>
    </row>
    <row r="846" spans="1:5">
      <c r="A846" t="s">
        <v>39</v>
      </c>
      <c r="B846">
        <v>1</v>
      </c>
      <c r="C846" t="s">
        <v>64</v>
      </c>
      <c r="D846">
        <v>0.5</v>
      </c>
      <c r="E846">
        <v>0.2</v>
      </c>
    </row>
    <row r="847" spans="1:5">
      <c r="A847" t="s">
        <v>39</v>
      </c>
      <c r="B847">
        <v>1</v>
      </c>
      <c r="C847" t="s">
        <v>64</v>
      </c>
      <c r="D847">
        <v>0.5</v>
      </c>
      <c r="E847">
        <v>0.2</v>
      </c>
    </row>
    <row r="848" spans="1:5">
      <c r="A848" t="s">
        <v>39</v>
      </c>
      <c r="B848">
        <v>2</v>
      </c>
      <c r="C848" t="s">
        <v>74</v>
      </c>
      <c r="D848">
        <v>0.1</v>
      </c>
      <c r="E848">
        <v>0.05</v>
      </c>
    </row>
    <row r="849" spans="1:5">
      <c r="A849" t="s">
        <v>39</v>
      </c>
      <c r="B849">
        <v>2</v>
      </c>
      <c r="C849" t="s">
        <v>74</v>
      </c>
      <c r="D849">
        <v>0.1</v>
      </c>
      <c r="E849">
        <v>0.05</v>
      </c>
    </row>
    <row r="850" spans="1:5">
      <c r="A850" t="s">
        <v>39</v>
      </c>
      <c r="B850">
        <v>2</v>
      </c>
      <c r="C850" t="s">
        <v>74</v>
      </c>
      <c r="D850">
        <v>0.1</v>
      </c>
      <c r="E850">
        <v>0.05</v>
      </c>
    </row>
    <row r="851" spans="1:5">
      <c r="A851" t="s">
        <v>39</v>
      </c>
      <c r="B851">
        <v>2</v>
      </c>
      <c r="C851" t="s">
        <v>64</v>
      </c>
      <c r="D851">
        <v>0.1</v>
      </c>
      <c r="E851">
        <v>0.05</v>
      </c>
    </row>
    <row r="852" spans="1:5">
      <c r="A852" t="s">
        <v>39</v>
      </c>
      <c r="B852">
        <v>2</v>
      </c>
      <c r="C852" t="s">
        <v>73</v>
      </c>
      <c r="D852">
        <v>0.2</v>
      </c>
      <c r="E852">
        <v>0.3</v>
      </c>
    </row>
    <row r="853" spans="1:5">
      <c r="A853" t="s">
        <v>39</v>
      </c>
      <c r="B853">
        <v>2</v>
      </c>
      <c r="C853" t="s">
        <v>73</v>
      </c>
      <c r="D853">
        <v>0.2</v>
      </c>
      <c r="E853">
        <v>0.3</v>
      </c>
    </row>
    <row r="854" spans="1:5">
      <c r="A854" t="s">
        <v>39</v>
      </c>
      <c r="B854">
        <v>2</v>
      </c>
      <c r="C854" t="s">
        <v>70</v>
      </c>
      <c r="D854">
        <v>0.2</v>
      </c>
      <c r="E854">
        <v>0.1</v>
      </c>
    </row>
    <row r="855" spans="1:5">
      <c r="A855" t="s">
        <v>39</v>
      </c>
      <c r="B855">
        <v>2</v>
      </c>
      <c r="C855" t="s">
        <v>70</v>
      </c>
      <c r="D855">
        <v>0.2</v>
      </c>
      <c r="E855">
        <v>0.1</v>
      </c>
    </row>
    <row r="856" spans="1:5">
      <c r="A856" t="s">
        <v>39</v>
      </c>
      <c r="B856">
        <v>2</v>
      </c>
      <c r="C856" t="s">
        <v>73</v>
      </c>
      <c r="D856">
        <v>0.6</v>
      </c>
      <c r="E856">
        <v>0.2</v>
      </c>
    </row>
    <row r="857" spans="1:5">
      <c r="A857" t="s">
        <v>39</v>
      </c>
      <c r="B857">
        <v>2</v>
      </c>
      <c r="C857" t="s">
        <v>74</v>
      </c>
      <c r="D857">
        <v>9</v>
      </c>
      <c r="E857">
        <v>7</v>
      </c>
    </row>
    <row r="858" spans="1:5">
      <c r="A858" t="s">
        <v>39</v>
      </c>
      <c r="B858">
        <v>3</v>
      </c>
      <c r="C858" t="s">
        <v>73</v>
      </c>
      <c r="D858">
        <v>0.1</v>
      </c>
      <c r="E858">
        <v>0.05</v>
      </c>
    </row>
    <row r="859" spans="1:5">
      <c r="A859" t="s">
        <v>39</v>
      </c>
      <c r="B859">
        <v>3</v>
      </c>
      <c r="C859" t="s">
        <v>73</v>
      </c>
      <c r="D859">
        <v>0.1</v>
      </c>
      <c r="E859">
        <v>0.05</v>
      </c>
    </row>
    <row r="860" spans="1:5">
      <c r="A860" t="s">
        <v>39</v>
      </c>
      <c r="B860">
        <v>3</v>
      </c>
      <c r="C860" t="s">
        <v>74</v>
      </c>
      <c r="D860">
        <v>0.1</v>
      </c>
      <c r="E860">
        <v>0.05</v>
      </c>
    </row>
    <row r="861" spans="1:5">
      <c r="A861" t="s">
        <v>39</v>
      </c>
      <c r="B861">
        <v>3</v>
      </c>
      <c r="C861" t="s">
        <v>70</v>
      </c>
      <c r="D861">
        <v>1.2</v>
      </c>
      <c r="E861">
        <v>0.6</v>
      </c>
    </row>
    <row r="862" spans="1:5">
      <c r="A862" t="s">
        <v>39</v>
      </c>
      <c r="B862">
        <v>3</v>
      </c>
      <c r="C862" t="s">
        <v>70</v>
      </c>
      <c r="D862">
        <v>1.2</v>
      </c>
      <c r="E862">
        <v>0.6</v>
      </c>
    </row>
    <row r="863" spans="1:5">
      <c r="A863" t="s">
        <v>39</v>
      </c>
      <c r="B863">
        <v>3</v>
      </c>
      <c r="C863" t="s">
        <v>64</v>
      </c>
      <c r="D863">
        <v>0.1</v>
      </c>
      <c r="E863">
        <v>0.05</v>
      </c>
    </row>
    <row r="864" spans="1:5">
      <c r="A864" t="s">
        <v>39</v>
      </c>
      <c r="B864">
        <v>3</v>
      </c>
      <c r="C864" t="s">
        <v>64</v>
      </c>
      <c r="D864">
        <v>0.1</v>
      </c>
      <c r="E864">
        <v>0.05</v>
      </c>
    </row>
    <row r="865" spans="1:5">
      <c r="A865" t="s">
        <v>39</v>
      </c>
      <c r="B865">
        <v>3</v>
      </c>
      <c r="C865" t="s">
        <v>64</v>
      </c>
      <c r="D865">
        <v>0.1</v>
      </c>
      <c r="E865">
        <v>0.05</v>
      </c>
    </row>
    <row r="866" spans="1:5">
      <c r="A866" t="s">
        <v>39</v>
      </c>
      <c r="B866">
        <v>3</v>
      </c>
      <c r="C866" t="s">
        <v>64</v>
      </c>
      <c r="D866">
        <v>0.2</v>
      </c>
      <c r="E866">
        <v>0.2</v>
      </c>
    </row>
    <row r="867" spans="1:5">
      <c r="A867" t="s">
        <v>39</v>
      </c>
      <c r="B867">
        <v>3</v>
      </c>
      <c r="C867" t="s">
        <v>64</v>
      </c>
      <c r="D867">
        <v>1.5</v>
      </c>
      <c r="E867">
        <v>0.5</v>
      </c>
    </row>
    <row r="868" spans="1:5">
      <c r="A868" t="s">
        <v>39</v>
      </c>
      <c r="B868">
        <v>3</v>
      </c>
      <c r="C868" t="s">
        <v>70</v>
      </c>
      <c r="D868">
        <v>2.9</v>
      </c>
      <c r="E868">
        <v>2</v>
      </c>
    </row>
    <row r="869" spans="1:5">
      <c r="A869" t="s">
        <v>39</v>
      </c>
      <c r="B869">
        <v>4</v>
      </c>
      <c r="C869" t="s">
        <v>74</v>
      </c>
      <c r="D869">
        <v>6.2</v>
      </c>
      <c r="E869">
        <v>4</v>
      </c>
    </row>
    <row r="870" spans="1:5">
      <c r="A870" t="s">
        <v>39</v>
      </c>
      <c r="B870">
        <v>4</v>
      </c>
      <c r="C870" t="s">
        <v>74</v>
      </c>
      <c r="D870">
        <v>0.2</v>
      </c>
      <c r="E870">
        <v>0.2</v>
      </c>
    </row>
    <row r="871" spans="1:5">
      <c r="A871" t="s">
        <v>39</v>
      </c>
      <c r="B871">
        <v>4</v>
      </c>
      <c r="C871" t="s">
        <v>89</v>
      </c>
      <c r="D871">
        <v>0.1</v>
      </c>
      <c r="E871">
        <v>0.1</v>
      </c>
    </row>
    <row r="872" spans="1:5">
      <c r="A872" t="s">
        <v>39</v>
      </c>
      <c r="B872">
        <v>4</v>
      </c>
      <c r="C872" t="s">
        <v>88</v>
      </c>
      <c r="D872">
        <v>0.1</v>
      </c>
      <c r="E872">
        <v>0.05</v>
      </c>
    </row>
    <row r="873" spans="1:5">
      <c r="A873" t="s">
        <v>39</v>
      </c>
      <c r="B873">
        <v>5</v>
      </c>
      <c r="C873" t="s">
        <v>70</v>
      </c>
      <c r="D873">
        <v>8.8000000000000007</v>
      </c>
      <c r="E873">
        <v>8</v>
      </c>
    </row>
    <row r="874" spans="1:5">
      <c r="A874" t="s">
        <v>39</v>
      </c>
      <c r="B874">
        <v>5</v>
      </c>
      <c r="C874" t="s">
        <v>70</v>
      </c>
      <c r="D874">
        <v>5.6</v>
      </c>
      <c r="E874">
        <v>6</v>
      </c>
    </row>
    <row r="875" spans="1:5">
      <c r="A875" t="s">
        <v>39</v>
      </c>
      <c r="B875">
        <v>5</v>
      </c>
      <c r="C875" t="s">
        <v>73</v>
      </c>
      <c r="D875">
        <v>0.1</v>
      </c>
      <c r="E875">
        <v>0.1</v>
      </c>
    </row>
    <row r="876" spans="1:5">
      <c r="A876" t="s">
        <v>39</v>
      </c>
      <c r="B876">
        <v>6</v>
      </c>
      <c r="C876" t="s">
        <v>73</v>
      </c>
      <c r="D876">
        <v>0.1</v>
      </c>
      <c r="E876">
        <v>0.05</v>
      </c>
    </row>
    <row r="877" spans="1:5">
      <c r="A877" t="s">
        <v>39</v>
      </c>
      <c r="B877">
        <v>7</v>
      </c>
      <c r="C877" t="s">
        <v>64</v>
      </c>
      <c r="D877">
        <v>0.3</v>
      </c>
      <c r="E877">
        <v>0.2</v>
      </c>
    </row>
    <row r="878" spans="1:5">
      <c r="A878" t="s">
        <v>39</v>
      </c>
      <c r="B878">
        <v>7</v>
      </c>
      <c r="C878" t="s">
        <v>73</v>
      </c>
      <c r="D878">
        <v>0.6</v>
      </c>
      <c r="E878">
        <v>0.2</v>
      </c>
    </row>
    <row r="879" spans="1:5">
      <c r="A879" t="s">
        <v>39</v>
      </c>
      <c r="B879">
        <v>7</v>
      </c>
      <c r="C879" t="s">
        <v>73</v>
      </c>
      <c r="D879">
        <v>0.3</v>
      </c>
      <c r="E879">
        <v>0.1</v>
      </c>
    </row>
    <row r="880" spans="1:5">
      <c r="A880" t="s">
        <v>39</v>
      </c>
      <c r="B880">
        <v>7</v>
      </c>
      <c r="C880" t="s">
        <v>73</v>
      </c>
      <c r="D880">
        <v>0.6</v>
      </c>
      <c r="E880">
        <v>1.7</v>
      </c>
    </row>
    <row r="881" spans="1:5">
      <c r="A881" t="s">
        <v>39</v>
      </c>
      <c r="B881">
        <v>9</v>
      </c>
      <c r="C881" t="s">
        <v>73</v>
      </c>
      <c r="D881">
        <v>0.3</v>
      </c>
      <c r="E881">
        <v>0.3</v>
      </c>
    </row>
    <row r="882" spans="1:5">
      <c r="A882" t="s">
        <v>39</v>
      </c>
      <c r="B882">
        <v>9</v>
      </c>
      <c r="C882" t="s">
        <v>73</v>
      </c>
      <c r="D882">
        <v>0.4</v>
      </c>
      <c r="E882">
        <v>1</v>
      </c>
    </row>
    <row r="883" spans="1:5">
      <c r="A883" t="s">
        <v>39</v>
      </c>
      <c r="B883">
        <v>9</v>
      </c>
      <c r="C883" t="s">
        <v>73</v>
      </c>
      <c r="D883">
        <v>1.5</v>
      </c>
      <c r="E883">
        <v>1</v>
      </c>
    </row>
    <row r="884" spans="1:5">
      <c r="A884" t="s">
        <v>39</v>
      </c>
      <c r="B884">
        <v>9</v>
      </c>
      <c r="C884" t="s">
        <v>73</v>
      </c>
      <c r="D884">
        <v>4.9000000000000004</v>
      </c>
      <c r="E884">
        <v>2</v>
      </c>
    </row>
    <row r="885" spans="1:5">
      <c r="A885" t="s">
        <v>39</v>
      </c>
      <c r="B885">
        <v>10</v>
      </c>
      <c r="C885" t="s">
        <v>64</v>
      </c>
      <c r="D885">
        <v>0.4</v>
      </c>
      <c r="E885">
        <v>0.2</v>
      </c>
    </row>
    <row r="886" spans="1:5">
      <c r="A886" t="s">
        <v>39</v>
      </c>
      <c r="B886">
        <v>10</v>
      </c>
      <c r="C886" t="s">
        <v>64</v>
      </c>
      <c r="D886">
        <v>0.4</v>
      </c>
      <c r="E886">
        <v>0.2</v>
      </c>
    </row>
    <row r="887" spans="1:5">
      <c r="A887" t="s">
        <v>39</v>
      </c>
      <c r="B887">
        <v>10</v>
      </c>
      <c r="C887" t="s">
        <v>64</v>
      </c>
      <c r="D887">
        <v>0.7</v>
      </c>
      <c r="E887">
        <v>0.5</v>
      </c>
    </row>
    <row r="888" spans="1:5">
      <c r="A888" t="s">
        <v>39</v>
      </c>
      <c r="B888">
        <v>10</v>
      </c>
      <c r="C888" t="s">
        <v>64</v>
      </c>
      <c r="D888">
        <v>0.7</v>
      </c>
      <c r="E888">
        <v>0.5</v>
      </c>
    </row>
    <row r="889" spans="1:5">
      <c r="A889" t="s">
        <v>39</v>
      </c>
      <c r="B889">
        <v>10</v>
      </c>
      <c r="C889" t="s">
        <v>90</v>
      </c>
      <c r="D889">
        <v>0.4</v>
      </c>
      <c r="E889">
        <v>0.3</v>
      </c>
    </row>
    <row r="890" spans="1:5">
      <c r="A890" t="s">
        <v>39</v>
      </c>
      <c r="B890">
        <v>10</v>
      </c>
      <c r="C890" t="s">
        <v>90</v>
      </c>
      <c r="D890">
        <v>0.4</v>
      </c>
      <c r="E890">
        <v>0.3</v>
      </c>
    </row>
    <row r="891" spans="1:5">
      <c r="A891" t="s">
        <v>39</v>
      </c>
      <c r="B891">
        <v>10</v>
      </c>
      <c r="C891" t="s">
        <v>73</v>
      </c>
      <c r="D891">
        <v>0.1</v>
      </c>
      <c r="E891">
        <v>0.1</v>
      </c>
    </row>
    <row r="892" spans="1:5">
      <c r="A892" t="s">
        <v>39</v>
      </c>
      <c r="B892">
        <v>10</v>
      </c>
      <c r="C892" t="s">
        <v>74</v>
      </c>
      <c r="D892">
        <v>0.1</v>
      </c>
      <c r="E892">
        <v>0.1</v>
      </c>
    </row>
    <row r="893" spans="1:5">
      <c r="A893" t="s">
        <v>39</v>
      </c>
      <c r="B893">
        <v>11</v>
      </c>
      <c r="C893" t="s">
        <v>73</v>
      </c>
      <c r="D893">
        <v>0.2</v>
      </c>
      <c r="E893">
        <v>0.05</v>
      </c>
    </row>
    <row r="894" spans="1:5">
      <c r="A894" t="s">
        <v>39</v>
      </c>
      <c r="B894">
        <v>11</v>
      </c>
      <c r="C894" t="s">
        <v>73</v>
      </c>
      <c r="D894">
        <v>0.2</v>
      </c>
      <c r="E894">
        <v>0.05</v>
      </c>
    </row>
    <row r="895" spans="1:5">
      <c r="A895" t="s">
        <v>39</v>
      </c>
      <c r="B895">
        <v>11</v>
      </c>
      <c r="C895" t="s">
        <v>73</v>
      </c>
      <c r="D895">
        <v>0.2</v>
      </c>
      <c r="E895">
        <v>0.05</v>
      </c>
    </row>
    <row r="896" spans="1:5">
      <c r="A896" t="s">
        <v>39</v>
      </c>
      <c r="B896">
        <v>11</v>
      </c>
      <c r="C896" t="s">
        <v>73</v>
      </c>
      <c r="D896">
        <v>12</v>
      </c>
      <c r="E896">
        <v>9</v>
      </c>
    </row>
    <row r="897" spans="1:5">
      <c r="A897" t="s">
        <v>39</v>
      </c>
      <c r="B897">
        <v>11</v>
      </c>
      <c r="C897" t="s">
        <v>88</v>
      </c>
      <c r="D897">
        <v>0.1</v>
      </c>
      <c r="E897">
        <v>0.05</v>
      </c>
    </row>
    <row r="898" spans="1:5">
      <c r="A898" t="s">
        <v>39</v>
      </c>
      <c r="B898">
        <v>11</v>
      </c>
      <c r="C898" t="s">
        <v>73</v>
      </c>
      <c r="D898">
        <v>0.1</v>
      </c>
      <c r="E898">
        <v>0.15</v>
      </c>
    </row>
    <row r="899" spans="1:5">
      <c r="A899" t="s">
        <v>39</v>
      </c>
      <c r="B899">
        <v>11</v>
      </c>
      <c r="C899" t="s">
        <v>73</v>
      </c>
      <c r="D899">
        <v>0.1</v>
      </c>
      <c r="E899">
        <v>0.15</v>
      </c>
    </row>
    <row r="900" spans="1:5">
      <c r="A900" t="s">
        <v>39</v>
      </c>
      <c r="B900">
        <v>11</v>
      </c>
      <c r="C900" t="s">
        <v>64</v>
      </c>
      <c r="D900">
        <v>0.1</v>
      </c>
      <c r="E900">
        <v>0.05</v>
      </c>
    </row>
    <row r="901" spans="1:5">
      <c r="A901" t="s">
        <v>39</v>
      </c>
      <c r="B901">
        <v>11</v>
      </c>
      <c r="C901" t="s">
        <v>64</v>
      </c>
      <c r="D901">
        <v>0.1</v>
      </c>
      <c r="E901">
        <v>0.05</v>
      </c>
    </row>
    <row r="902" spans="1:5">
      <c r="A902" t="s">
        <v>39</v>
      </c>
      <c r="B902">
        <v>11</v>
      </c>
      <c r="C902" t="s">
        <v>73</v>
      </c>
      <c r="D902">
        <v>0.2</v>
      </c>
      <c r="E902">
        <v>0.1</v>
      </c>
    </row>
    <row r="903" spans="1:5">
      <c r="A903" t="s">
        <v>39</v>
      </c>
      <c r="B903">
        <v>11</v>
      </c>
      <c r="C903" t="s">
        <v>73</v>
      </c>
      <c r="D903">
        <v>0.2</v>
      </c>
      <c r="E903">
        <v>0.1</v>
      </c>
    </row>
    <row r="904" spans="1:5">
      <c r="A904" t="s">
        <v>39</v>
      </c>
      <c r="B904">
        <v>11</v>
      </c>
      <c r="C904" t="s">
        <v>73</v>
      </c>
      <c r="D904">
        <v>0.2</v>
      </c>
      <c r="E904">
        <v>0.1</v>
      </c>
    </row>
    <row r="905" spans="1:5">
      <c r="A905" t="s">
        <v>39</v>
      </c>
      <c r="B905">
        <v>11</v>
      </c>
      <c r="C905" t="s">
        <v>73</v>
      </c>
      <c r="D905">
        <v>0.2</v>
      </c>
      <c r="E905">
        <v>0.1</v>
      </c>
    </row>
    <row r="906" spans="1:5">
      <c r="A906" t="s">
        <v>39</v>
      </c>
      <c r="B906">
        <v>13</v>
      </c>
      <c r="C906" t="s">
        <v>73</v>
      </c>
      <c r="D906">
        <v>0.3</v>
      </c>
      <c r="E906">
        <v>0.2</v>
      </c>
    </row>
    <row r="907" spans="1:5">
      <c r="A907" t="s">
        <v>39</v>
      </c>
      <c r="B907">
        <v>13</v>
      </c>
      <c r="C907" t="s">
        <v>73</v>
      </c>
      <c r="D907">
        <v>0.3</v>
      </c>
      <c r="E907">
        <v>0.2</v>
      </c>
    </row>
    <row r="908" spans="1:5">
      <c r="A908" t="s">
        <v>39</v>
      </c>
      <c r="B908">
        <v>13</v>
      </c>
      <c r="C908" t="s">
        <v>73</v>
      </c>
      <c r="D908">
        <v>0.3</v>
      </c>
      <c r="E908">
        <v>0.2</v>
      </c>
    </row>
    <row r="909" spans="1:5">
      <c r="A909" t="s">
        <v>39</v>
      </c>
      <c r="B909">
        <v>13</v>
      </c>
      <c r="C909" t="s">
        <v>73</v>
      </c>
      <c r="D909">
        <v>0.3</v>
      </c>
      <c r="E909">
        <v>0.2</v>
      </c>
    </row>
    <row r="910" spans="1:5">
      <c r="A910" t="s">
        <v>39</v>
      </c>
      <c r="B910">
        <v>13</v>
      </c>
      <c r="C910" t="s">
        <v>73</v>
      </c>
      <c r="D910">
        <v>0.2</v>
      </c>
      <c r="E910">
        <v>0.05</v>
      </c>
    </row>
    <row r="911" spans="1:5">
      <c r="A911" t="s">
        <v>39</v>
      </c>
      <c r="B911">
        <v>13</v>
      </c>
      <c r="C911" t="s">
        <v>73</v>
      </c>
      <c r="D911">
        <v>0.2</v>
      </c>
      <c r="E911">
        <v>0.05</v>
      </c>
    </row>
    <row r="912" spans="1:5">
      <c r="A912" t="s">
        <v>39</v>
      </c>
      <c r="B912">
        <v>13</v>
      </c>
      <c r="C912" t="s">
        <v>73</v>
      </c>
      <c r="D912">
        <v>0.2</v>
      </c>
      <c r="E912">
        <v>0.05</v>
      </c>
    </row>
    <row r="913" spans="1:5">
      <c r="A913" t="s">
        <v>39</v>
      </c>
      <c r="B913">
        <v>13</v>
      </c>
      <c r="C913" t="s">
        <v>73</v>
      </c>
      <c r="D913">
        <v>0.2</v>
      </c>
      <c r="E913">
        <v>0.05</v>
      </c>
    </row>
    <row r="914" spans="1:5">
      <c r="A914" t="s">
        <v>39</v>
      </c>
      <c r="B914">
        <v>13</v>
      </c>
      <c r="C914" t="s">
        <v>73</v>
      </c>
      <c r="D914">
        <v>0.2</v>
      </c>
      <c r="E914">
        <v>0.05</v>
      </c>
    </row>
    <row r="915" spans="1:5">
      <c r="A915" t="s">
        <v>39</v>
      </c>
      <c r="B915">
        <v>13</v>
      </c>
      <c r="C915" t="s">
        <v>73</v>
      </c>
      <c r="D915">
        <v>0.2</v>
      </c>
      <c r="E915">
        <v>0.05</v>
      </c>
    </row>
    <row r="916" spans="1:5">
      <c r="A916" t="s">
        <v>39</v>
      </c>
      <c r="B916">
        <v>13</v>
      </c>
      <c r="C916" t="s">
        <v>64</v>
      </c>
      <c r="D916">
        <v>0.1</v>
      </c>
      <c r="E916">
        <v>0.05</v>
      </c>
    </row>
    <row r="917" spans="1:5">
      <c r="A917" t="s">
        <v>39</v>
      </c>
      <c r="B917">
        <v>13</v>
      </c>
      <c r="C917" t="s">
        <v>64</v>
      </c>
      <c r="D917">
        <v>0.1</v>
      </c>
      <c r="E917">
        <v>0.05</v>
      </c>
    </row>
    <row r="918" spans="1:5">
      <c r="A918" t="s">
        <v>39</v>
      </c>
      <c r="B918">
        <v>13</v>
      </c>
      <c r="C918" t="s">
        <v>88</v>
      </c>
      <c r="D918">
        <v>0.1</v>
      </c>
      <c r="E918">
        <v>0.05</v>
      </c>
    </row>
    <row r="919" spans="1:5">
      <c r="A919" t="s">
        <v>39</v>
      </c>
      <c r="B919">
        <v>13</v>
      </c>
      <c r="C919" t="s">
        <v>74</v>
      </c>
      <c r="D919">
        <v>0.1</v>
      </c>
      <c r="E919">
        <v>0.05</v>
      </c>
    </row>
    <row r="920" spans="1:5">
      <c r="A920" t="s">
        <v>39</v>
      </c>
      <c r="B920">
        <v>16</v>
      </c>
      <c r="C920" t="s">
        <v>73</v>
      </c>
      <c r="D920">
        <v>0.1</v>
      </c>
      <c r="E920">
        <v>0.05</v>
      </c>
    </row>
    <row r="921" spans="1:5">
      <c r="A921" t="s">
        <v>39</v>
      </c>
      <c r="B921">
        <v>16</v>
      </c>
      <c r="C921" t="s">
        <v>73</v>
      </c>
      <c r="D921">
        <v>0.1</v>
      </c>
      <c r="E921">
        <v>0.05</v>
      </c>
    </row>
    <row r="922" spans="1:5">
      <c r="A922" t="s">
        <v>39</v>
      </c>
      <c r="B922">
        <v>16</v>
      </c>
      <c r="C922" t="s">
        <v>73</v>
      </c>
      <c r="D922">
        <v>0.1</v>
      </c>
      <c r="E922">
        <v>0.05</v>
      </c>
    </row>
    <row r="923" spans="1:5">
      <c r="A923" t="s">
        <v>39</v>
      </c>
      <c r="B923">
        <v>16</v>
      </c>
      <c r="C923" t="s">
        <v>73</v>
      </c>
      <c r="D923">
        <v>0.1</v>
      </c>
      <c r="E923">
        <v>0.05</v>
      </c>
    </row>
    <row r="924" spans="1:5">
      <c r="A924" t="s">
        <v>39</v>
      </c>
      <c r="B924">
        <v>16</v>
      </c>
      <c r="C924" t="s">
        <v>73</v>
      </c>
      <c r="D924">
        <v>0.1</v>
      </c>
      <c r="E924">
        <v>0.05</v>
      </c>
    </row>
    <row r="925" spans="1:5">
      <c r="A925" t="s">
        <v>39</v>
      </c>
      <c r="B925">
        <v>16</v>
      </c>
      <c r="C925" t="s">
        <v>73</v>
      </c>
      <c r="D925">
        <v>0.1</v>
      </c>
      <c r="E925">
        <v>0.05</v>
      </c>
    </row>
    <row r="926" spans="1:5">
      <c r="A926" t="s">
        <v>39</v>
      </c>
      <c r="B926">
        <v>16</v>
      </c>
      <c r="C926" t="s">
        <v>73</v>
      </c>
      <c r="D926">
        <v>0.2</v>
      </c>
      <c r="E926">
        <v>0.2</v>
      </c>
    </row>
    <row r="927" spans="1:5">
      <c r="A927" t="s">
        <v>39</v>
      </c>
      <c r="B927">
        <v>16</v>
      </c>
      <c r="C927" t="s">
        <v>73</v>
      </c>
      <c r="D927">
        <v>0.2</v>
      </c>
      <c r="E927">
        <v>0.2</v>
      </c>
    </row>
    <row r="928" spans="1:5">
      <c r="A928" t="s">
        <v>39</v>
      </c>
      <c r="B928">
        <v>16</v>
      </c>
      <c r="C928" t="s">
        <v>73</v>
      </c>
      <c r="D928">
        <v>0.2</v>
      </c>
      <c r="E928">
        <v>0.2</v>
      </c>
    </row>
    <row r="929" spans="1:5">
      <c r="A929" t="s">
        <v>39</v>
      </c>
      <c r="B929">
        <v>16</v>
      </c>
      <c r="C929" t="s">
        <v>64</v>
      </c>
      <c r="D929">
        <v>0.7</v>
      </c>
      <c r="E929">
        <v>0.5</v>
      </c>
    </row>
    <row r="930" spans="1:5">
      <c r="A930" t="s">
        <v>39</v>
      </c>
      <c r="B930">
        <v>16</v>
      </c>
      <c r="C930" t="s">
        <v>64</v>
      </c>
      <c r="D930">
        <v>0.4</v>
      </c>
      <c r="E930">
        <v>0.2</v>
      </c>
    </row>
    <row r="931" spans="1:5">
      <c r="A931" t="s">
        <v>39</v>
      </c>
      <c r="B931">
        <v>16</v>
      </c>
      <c r="C931" t="s">
        <v>64</v>
      </c>
      <c r="D931">
        <v>0.4</v>
      </c>
      <c r="E931">
        <v>0.2</v>
      </c>
    </row>
    <row r="932" spans="1:5">
      <c r="A932" t="s">
        <v>39</v>
      </c>
      <c r="B932">
        <v>16</v>
      </c>
      <c r="C932" t="s">
        <v>73</v>
      </c>
      <c r="D932">
        <v>0.5</v>
      </c>
      <c r="E932">
        <v>0.5</v>
      </c>
    </row>
    <row r="933" spans="1:5">
      <c r="A933" t="s">
        <v>39</v>
      </c>
      <c r="B933">
        <v>17</v>
      </c>
      <c r="C933" t="s">
        <v>74</v>
      </c>
      <c r="D933">
        <v>3</v>
      </c>
      <c r="E933">
        <v>4</v>
      </c>
    </row>
    <row r="934" spans="1:5">
      <c r="A934" t="s">
        <v>39</v>
      </c>
      <c r="B934">
        <v>18</v>
      </c>
      <c r="C934" t="s">
        <v>73</v>
      </c>
      <c r="D934">
        <v>0.2</v>
      </c>
      <c r="E934">
        <v>0.2</v>
      </c>
    </row>
    <row r="935" spans="1:5">
      <c r="A935" t="s">
        <v>39</v>
      </c>
      <c r="B935">
        <v>18</v>
      </c>
      <c r="C935" t="s">
        <v>73</v>
      </c>
      <c r="D935">
        <v>0.2</v>
      </c>
      <c r="E935">
        <v>0.2</v>
      </c>
    </row>
    <row r="936" spans="1:5">
      <c r="A936" t="s">
        <v>39</v>
      </c>
      <c r="B936">
        <v>18</v>
      </c>
      <c r="C936" t="s">
        <v>73</v>
      </c>
      <c r="D936">
        <v>0.2</v>
      </c>
      <c r="E936">
        <v>0.2</v>
      </c>
    </row>
    <row r="937" spans="1:5">
      <c r="A937" t="s">
        <v>39</v>
      </c>
      <c r="B937">
        <v>18</v>
      </c>
      <c r="C937" t="s">
        <v>73</v>
      </c>
      <c r="D937">
        <v>0.2</v>
      </c>
      <c r="E937">
        <v>0.2</v>
      </c>
    </row>
    <row r="938" spans="1:5">
      <c r="A938" t="s">
        <v>39</v>
      </c>
      <c r="B938">
        <v>18</v>
      </c>
      <c r="C938" t="s">
        <v>73</v>
      </c>
      <c r="D938">
        <v>0.1</v>
      </c>
      <c r="E938">
        <v>0.05</v>
      </c>
    </row>
    <row r="939" spans="1:5">
      <c r="A939" t="s">
        <v>39</v>
      </c>
      <c r="B939">
        <v>18</v>
      </c>
      <c r="C939" t="s">
        <v>73</v>
      </c>
      <c r="D939">
        <v>0.1</v>
      </c>
      <c r="E939">
        <v>0.05</v>
      </c>
    </row>
    <row r="940" spans="1:5">
      <c r="A940" t="s">
        <v>39</v>
      </c>
      <c r="B940">
        <v>18</v>
      </c>
      <c r="C940" t="s">
        <v>73</v>
      </c>
      <c r="D940">
        <v>0.1</v>
      </c>
      <c r="E940">
        <v>0.05</v>
      </c>
    </row>
    <row r="941" spans="1:5">
      <c r="A941" t="s">
        <v>39</v>
      </c>
      <c r="B941">
        <v>18</v>
      </c>
      <c r="C941" t="s">
        <v>73</v>
      </c>
      <c r="D941">
        <v>0.1</v>
      </c>
      <c r="E941">
        <v>0.05</v>
      </c>
    </row>
    <row r="942" spans="1:5">
      <c r="A942" t="s">
        <v>39</v>
      </c>
      <c r="B942">
        <v>18</v>
      </c>
      <c r="C942" t="s">
        <v>73</v>
      </c>
      <c r="D942">
        <v>0.1</v>
      </c>
      <c r="E942">
        <v>0.05</v>
      </c>
    </row>
    <row r="943" spans="1:5">
      <c r="A943" t="s">
        <v>39</v>
      </c>
      <c r="B943">
        <v>18</v>
      </c>
      <c r="C943" t="s">
        <v>73</v>
      </c>
      <c r="D943">
        <v>0.1</v>
      </c>
      <c r="E943">
        <v>0.05</v>
      </c>
    </row>
    <row r="944" spans="1:5">
      <c r="A944" t="s">
        <v>39</v>
      </c>
      <c r="B944">
        <v>18</v>
      </c>
      <c r="C944" t="s">
        <v>73</v>
      </c>
      <c r="D944">
        <v>0.1</v>
      </c>
      <c r="E944">
        <v>0.05</v>
      </c>
    </row>
    <row r="945" spans="1:5">
      <c r="A945" t="s">
        <v>39</v>
      </c>
      <c r="B945">
        <v>18</v>
      </c>
      <c r="C945" t="s">
        <v>73</v>
      </c>
      <c r="D945">
        <v>0.5</v>
      </c>
      <c r="E945">
        <v>0.4</v>
      </c>
    </row>
    <row r="946" spans="1:5">
      <c r="A946" t="s">
        <v>39</v>
      </c>
      <c r="B946">
        <v>18</v>
      </c>
      <c r="C946" t="s">
        <v>68</v>
      </c>
      <c r="D946">
        <v>0.1</v>
      </c>
      <c r="E946">
        <v>0.05</v>
      </c>
    </row>
    <row r="947" spans="1:5">
      <c r="A947" t="s">
        <v>39</v>
      </c>
      <c r="B947">
        <v>19</v>
      </c>
      <c r="C947" t="s">
        <v>68</v>
      </c>
      <c r="D947">
        <v>0.1</v>
      </c>
      <c r="E947">
        <v>0.05</v>
      </c>
    </row>
    <row r="948" spans="1:5">
      <c r="A948" t="s">
        <v>39</v>
      </c>
      <c r="B948">
        <v>19</v>
      </c>
      <c r="C948" t="s">
        <v>68</v>
      </c>
      <c r="D948">
        <v>0.1</v>
      </c>
      <c r="E948">
        <v>0.05</v>
      </c>
    </row>
    <row r="949" spans="1:5">
      <c r="A949" t="s">
        <v>39</v>
      </c>
      <c r="B949">
        <v>19</v>
      </c>
      <c r="C949" t="s">
        <v>68</v>
      </c>
      <c r="D949">
        <v>0.1</v>
      </c>
      <c r="E949">
        <v>0.05</v>
      </c>
    </row>
    <row r="950" spans="1:5">
      <c r="A950" t="s">
        <v>39</v>
      </c>
      <c r="B950">
        <v>19</v>
      </c>
      <c r="C950" t="s">
        <v>68</v>
      </c>
      <c r="D950">
        <v>0.1</v>
      </c>
      <c r="E950">
        <v>0.05</v>
      </c>
    </row>
    <row r="951" spans="1:5">
      <c r="A951" t="s">
        <v>39</v>
      </c>
      <c r="B951">
        <v>19</v>
      </c>
      <c r="C951" t="s">
        <v>68</v>
      </c>
      <c r="D951">
        <v>0.1</v>
      </c>
      <c r="E951">
        <v>0.05</v>
      </c>
    </row>
    <row r="952" spans="1:5">
      <c r="A952" t="s">
        <v>39</v>
      </c>
      <c r="B952">
        <v>19</v>
      </c>
      <c r="C952" t="s">
        <v>68</v>
      </c>
      <c r="D952">
        <v>0.1</v>
      </c>
      <c r="E952">
        <v>0.05</v>
      </c>
    </row>
    <row r="953" spans="1:5">
      <c r="A953" t="s">
        <v>39</v>
      </c>
      <c r="B953">
        <v>19</v>
      </c>
      <c r="C953" t="s">
        <v>68</v>
      </c>
      <c r="D953">
        <v>0.1</v>
      </c>
      <c r="E953">
        <v>0.05</v>
      </c>
    </row>
    <row r="954" spans="1:5">
      <c r="A954" t="s">
        <v>39</v>
      </c>
      <c r="B954">
        <v>19</v>
      </c>
      <c r="C954" t="s">
        <v>68</v>
      </c>
      <c r="D954">
        <v>0.1</v>
      </c>
      <c r="E954">
        <v>0.05</v>
      </c>
    </row>
    <row r="955" spans="1:5">
      <c r="A955" t="s">
        <v>39</v>
      </c>
      <c r="B955">
        <v>19</v>
      </c>
      <c r="C955" t="s">
        <v>68</v>
      </c>
      <c r="D955">
        <v>0.1</v>
      </c>
      <c r="E955">
        <v>0.05</v>
      </c>
    </row>
    <row r="956" spans="1:5">
      <c r="A956" t="s">
        <v>39</v>
      </c>
      <c r="B956">
        <v>19</v>
      </c>
      <c r="C956" t="s">
        <v>68</v>
      </c>
      <c r="D956">
        <v>0.1</v>
      </c>
      <c r="E956">
        <v>0.05</v>
      </c>
    </row>
    <row r="957" spans="1:5">
      <c r="A957" t="s">
        <v>39</v>
      </c>
      <c r="B957">
        <v>19</v>
      </c>
      <c r="C957" t="s">
        <v>68</v>
      </c>
      <c r="D957">
        <v>0.1</v>
      </c>
      <c r="E957">
        <v>0.05</v>
      </c>
    </row>
    <row r="958" spans="1:5">
      <c r="A958" t="s">
        <v>39</v>
      </c>
      <c r="B958">
        <v>19</v>
      </c>
      <c r="C958" t="s">
        <v>68</v>
      </c>
      <c r="D958">
        <v>0.1</v>
      </c>
      <c r="E958">
        <v>0.05</v>
      </c>
    </row>
    <row r="959" spans="1:5">
      <c r="A959" t="s">
        <v>39</v>
      </c>
      <c r="B959">
        <v>19</v>
      </c>
      <c r="C959" t="s">
        <v>68</v>
      </c>
      <c r="D959">
        <v>0.1</v>
      </c>
      <c r="E959">
        <v>0.05</v>
      </c>
    </row>
    <row r="960" spans="1:5">
      <c r="A960" t="s">
        <v>39</v>
      </c>
      <c r="B960">
        <v>19</v>
      </c>
      <c r="C960" t="s">
        <v>68</v>
      </c>
      <c r="D960">
        <v>0.1</v>
      </c>
      <c r="E960">
        <v>0.05</v>
      </c>
    </row>
    <row r="961" spans="1:5">
      <c r="A961" t="s">
        <v>39</v>
      </c>
      <c r="B961">
        <v>19</v>
      </c>
      <c r="C961" t="s">
        <v>68</v>
      </c>
      <c r="D961">
        <v>0.1</v>
      </c>
      <c r="E961">
        <v>0.05</v>
      </c>
    </row>
    <row r="962" spans="1:5">
      <c r="A962" t="s">
        <v>39</v>
      </c>
      <c r="B962">
        <v>19</v>
      </c>
      <c r="C962" t="s">
        <v>68</v>
      </c>
      <c r="D962">
        <v>0.1</v>
      </c>
      <c r="E962">
        <v>0.05</v>
      </c>
    </row>
    <row r="963" spans="1:5">
      <c r="A963" t="s">
        <v>39</v>
      </c>
      <c r="B963">
        <v>19</v>
      </c>
      <c r="C963" t="s">
        <v>68</v>
      </c>
      <c r="D963">
        <v>0.1</v>
      </c>
      <c r="E963">
        <v>0.05</v>
      </c>
    </row>
    <row r="964" spans="1:5">
      <c r="A964" t="s">
        <v>39</v>
      </c>
      <c r="B964">
        <v>19</v>
      </c>
      <c r="C964" t="s">
        <v>68</v>
      </c>
      <c r="D964">
        <v>0.1</v>
      </c>
      <c r="E964">
        <v>0.05</v>
      </c>
    </row>
    <row r="965" spans="1:5">
      <c r="A965" t="s">
        <v>39</v>
      </c>
      <c r="B965">
        <v>19</v>
      </c>
      <c r="C965" t="s">
        <v>68</v>
      </c>
      <c r="D965">
        <v>0.1</v>
      </c>
      <c r="E965">
        <v>0.05</v>
      </c>
    </row>
    <row r="966" spans="1:5">
      <c r="A966" t="s">
        <v>39</v>
      </c>
      <c r="B966">
        <v>19</v>
      </c>
      <c r="C966" t="s">
        <v>68</v>
      </c>
      <c r="D966">
        <v>0.1</v>
      </c>
      <c r="E966">
        <v>0.05</v>
      </c>
    </row>
    <row r="967" spans="1:5">
      <c r="A967" t="s">
        <v>39</v>
      </c>
      <c r="B967">
        <v>19</v>
      </c>
      <c r="C967" t="s">
        <v>68</v>
      </c>
      <c r="D967">
        <v>0.1</v>
      </c>
      <c r="E967">
        <v>0.05</v>
      </c>
    </row>
    <row r="968" spans="1:5">
      <c r="A968" t="s">
        <v>39</v>
      </c>
      <c r="B968">
        <v>19</v>
      </c>
      <c r="C968" t="s">
        <v>68</v>
      </c>
      <c r="D968">
        <v>0.1</v>
      </c>
      <c r="E968">
        <v>0.05</v>
      </c>
    </row>
    <row r="969" spans="1:5">
      <c r="A969" t="s">
        <v>39</v>
      </c>
      <c r="B969">
        <v>19</v>
      </c>
      <c r="C969" t="s">
        <v>68</v>
      </c>
      <c r="D969">
        <v>0.1</v>
      </c>
      <c r="E969">
        <v>0.05</v>
      </c>
    </row>
    <row r="970" spans="1:5">
      <c r="A970" t="s">
        <v>39</v>
      </c>
      <c r="B970">
        <v>19</v>
      </c>
      <c r="C970" t="s">
        <v>68</v>
      </c>
      <c r="D970">
        <v>0.1</v>
      </c>
      <c r="E970">
        <v>0.05</v>
      </c>
    </row>
    <row r="971" spans="1:5">
      <c r="A971" t="s">
        <v>39</v>
      </c>
      <c r="B971">
        <v>19</v>
      </c>
      <c r="C971" t="s">
        <v>68</v>
      </c>
      <c r="D971">
        <v>0.1</v>
      </c>
      <c r="E971">
        <v>0.05</v>
      </c>
    </row>
    <row r="972" spans="1:5">
      <c r="A972" t="s">
        <v>39</v>
      </c>
      <c r="B972">
        <v>19</v>
      </c>
      <c r="C972" t="s">
        <v>68</v>
      </c>
      <c r="D972">
        <v>0.1</v>
      </c>
      <c r="E972">
        <v>0.05</v>
      </c>
    </row>
    <row r="973" spans="1:5">
      <c r="A973" t="s">
        <v>39</v>
      </c>
      <c r="B973">
        <v>19</v>
      </c>
      <c r="C973" t="s">
        <v>68</v>
      </c>
      <c r="D973">
        <v>0.1</v>
      </c>
      <c r="E973">
        <v>0.05</v>
      </c>
    </row>
    <row r="974" spans="1:5">
      <c r="A974" t="s">
        <v>39</v>
      </c>
      <c r="B974">
        <v>19</v>
      </c>
      <c r="C974" t="s">
        <v>68</v>
      </c>
      <c r="D974">
        <v>0.1</v>
      </c>
      <c r="E974">
        <v>0.05</v>
      </c>
    </row>
    <row r="975" spans="1:5">
      <c r="A975" t="s">
        <v>39</v>
      </c>
      <c r="B975">
        <v>19</v>
      </c>
      <c r="C975" t="s">
        <v>68</v>
      </c>
      <c r="D975">
        <v>0.1</v>
      </c>
      <c r="E975">
        <v>0.05</v>
      </c>
    </row>
    <row r="976" spans="1:5">
      <c r="A976" t="s">
        <v>39</v>
      </c>
      <c r="B976">
        <v>19</v>
      </c>
      <c r="C976" t="s">
        <v>68</v>
      </c>
      <c r="D976">
        <v>0.1</v>
      </c>
      <c r="E976">
        <v>0.05</v>
      </c>
    </row>
    <row r="977" spans="1:5">
      <c r="A977" t="s">
        <v>39</v>
      </c>
      <c r="B977">
        <v>19</v>
      </c>
      <c r="C977" t="s">
        <v>68</v>
      </c>
      <c r="D977">
        <v>0.1</v>
      </c>
      <c r="E977">
        <v>0.05</v>
      </c>
    </row>
    <row r="978" spans="1:5">
      <c r="A978" t="s">
        <v>39</v>
      </c>
      <c r="B978">
        <v>19</v>
      </c>
      <c r="C978" t="s">
        <v>68</v>
      </c>
      <c r="D978">
        <v>0.1</v>
      </c>
      <c r="E978">
        <v>0.05</v>
      </c>
    </row>
    <row r="979" spans="1:5">
      <c r="A979" t="s">
        <v>39</v>
      </c>
      <c r="B979">
        <v>19</v>
      </c>
      <c r="C979" t="s">
        <v>68</v>
      </c>
      <c r="D979">
        <v>0.1</v>
      </c>
      <c r="E979">
        <v>0.05</v>
      </c>
    </row>
    <row r="980" spans="1:5">
      <c r="A980" t="s">
        <v>39</v>
      </c>
      <c r="B980">
        <v>19</v>
      </c>
      <c r="C980" t="s">
        <v>68</v>
      </c>
      <c r="D980">
        <v>0.1</v>
      </c>
      <c r="E980">
        <v>0.05</v>
      </c>
    </row>
    <row r="981" spans="1:5">
      <c r="A981" t="s">
        <v>39</v>
      </c>
      <c r="B981">
        <v>19</v>
      </c>
      <c r="C981" t="s">
        <v>68</v>
      </c>
      <c r="D981">
        <v>0.1</v>
      </c>
      <c r="E981">
        <v>0.05</v>
      </c>
    </row>
    <row r="982" spans="1:5">
      <c r="A982" t="s">
        <v>39</v>
      </c>
      <c r="B982">
        <v>19</v>
      </c>
      <c r="C982" t="s">
        <v>68</v>
      </c>
      <c r="D982">
        <v>0.1</v>
      </c>
      <c r="E982">
        <v>0.05</v>
      </c>
    </row>
    <row r="983" spans="1:5">
      <c r="A983" t="s">
        <v>39</v>
      </c>
      <c r="B983">
        <v>19</v>
      </c>
      <c r="C983" t="s">
        <v>68</v>
      </c>
      <c r="D983">
        <v>0.1</v>
      </c>
      <c r="E983">
        <v>0.05</v>
      </c>
    </row>
    <row r="984" spans="1:5">
      <c r="A984" t="s">
        <v>39</v>
      </c>
      <c r="B984">
        <v>19</v>
      </c>
      <c r="C984" t="s">
        <v>68</v>
      </c>
      <c r="D984">
        <v>0.1</v>
      </c>
      <c r="E984">
        <v>0.05</v>
      </c>
    </row>
    <row r="985" spans="1:5">
      <c r="A985" t="s">
        <v>39</v>
      </c>
      <c r="B985">
        <v>19</v>
      </c>
      <c r="C985" t="s">
        <v>68</v>
      </c>
      <c r="D985">
        <v>0.1</v>
      </c>
      <c r="E985">
        <v>0.05</v>
      </c>
    </row>
    <row r="986" spans="1:5">
      <c r="A986" t="s">
        <v>39</v>
      </c>
      <c r="B986">
        <v>19</v>
      </c>
      <c r="C986" t="s">
        <v>68</v>
      </c>
      <c r="D986">
        <v>0.1</v>
      </c>
      <c r="E986">
        <v>0.05</v>
      </c>
    </row>
    <row r="987" spans="1:5">
      <c r="A987" t="s">
        <v>39</v>
      </c>
      <c r="B987">
        <v>19</v>
      </c>
      <c r="C987" t="s">
        <v>68</v>
      </c>
      <c r="D987">
        <v>0.1</v>
      </c>
      <c r="E987">
        <v>0.05</v>
      </c>
    </row>
    <row r="988" spans="1:5">
      <c r="A988" t="s">
        <v>39</v>
      </c>
      <c r="B988">
        <v>19</v>
      </c>
      <c r="C988" t="s">
        <v>68</v>
      </c>
      <c r="D988">
        <v>0.1</v>
      </c>
      <c r="E988">
        <v>0.05</v>
      </c>
    </row>
    <row r="989" spans="1:5">
      <c r="A989" t="s">
        <v>39</v>
      </c>
      <c r="B989">
        <v>19</v>
      </c>
      <c r="C989" t="s">
        <v>68</v>
      </c>
      <c r="D989">
        <v>0.1</v>
      </c>
      <c r="E989">
        <v>0.05</v>
      </c>
    </row>
    <row r="990" spans="1:5">
      <c r="A990" t="s">
        <v>39</v>
      </c>
      <c r="B990">
        <v>19</v>
      </c>
      <c r="C990" t="s">
        <v>68</v>
      </c>
      <c r="D990">
        <v>0.1</v>
      </c>
      <c r="E990">
        <v>0.05</v>
      </c>
    </row>
    <row r="991" spans="1:5">
      <c r="A991" t="s">
        <v>39</v>
      </c>
      <c r="B991">
        <v>19</v>
      </c>
      <c r="C991" t="s">
        <v>68</v>
      </c>
      <c r="D991">
        <v>0.1</v>
      </c>
      <c r="E991">
        <v>0.05</v>
      </c>
    </row>
    <row r="992" spans="1:5">
      <c r="A992" t="s">
        <v>39</v>
      </c>
      <c r="B992">
        <v>19</v>
      </c>
      <c r="C992" t="s">
        <v>68</v>
      </c>
      <c r="D992">
        <v>0.1</v>
      </c>
      <c r="E992">
        <v>0.05</v>
      </c>
    </row>
    <row r="993" spans="1:5">
      <c r="A993" t="s">
        <v>39</v>
      </c>
      <c r="B993">
        <v>19</v>
      </c>
      <c r="C993" t="s">
        <v>68</v>
      </c>
      <c r="D993">
        <v>0.1</v>
      </c>
      <c r="E993">
        <v>0.05</v>
      </c>
    </row>
    <row r="994" spans="1:5">
      <c r="A994" t="s">
        <v>39</v>
      </c>
      <c r="B994">
        <v>19</v>
      </c>
      <c r="C994" t="s">
        <v>68</v>
      </c>
      <c r="D994">
        <v>0.1</v>
      </c>
      <c r="E994">
        <v>0.05</v>
      </c>
    </row>
    <row r="995" spans="1:5">
      <c r="A995" t="s">
        <v>39</v>
      </c>
      <c r="B995">
        <v>19</v>
      </c>
      <c r="C995" t="s">
        <v>68</v>
      </c>
      <c r="D995">
        <v>0.1</v>
      </c>
      <c r="E995">
        <v>0.05</v>
      </c>
    </row>
    <row r="996" spans="1:5">
      <c r="A996" t="s">
        <v>39</v>
      </c>
      <c r="B996">
        <v>19</v>
      </c>
      <c r="C996" t="s">
        <v>68</v>
      </c>
      <c r="D996">
        <v>0.1</v>
      </c>
      <c r="E996">
        <v>0.05</v>
      </c>
    </row>
    <row r="997" spans="1:5">
      <c r="A997" t="s">
        <v>39</v>
      </c>
      <c r="B997">
        <v>19</v>
      </c>
      <c r="C997" t="s">
        <v>68</v>
      </c>
      <c r="D997">
        <v>0.1</v>
      </c>
      <c r="E997">
        <v>0.05</v>
      </c>
    </row>
    <row r="998" spans="1:5">
      <c r="A998" t="s">
        <v>39</v>
      </c>
      <c r="B998">
        <v>19</v>
      </c>
      <c r="C998" t="s">
        <v>68</v>
      </c>
      <c r="D998">
        <v>0.1</v>
      </c>
      <c r="E998">
        <v>0.05</v>
      </c>
    </row>
    <row r="999" spans="1:5">
      <c r="A999" t="s">
        <v>39</v>
      </c>
      <c r="B999">
        <v>19</v>
      </c>
      <c r="C999" t="s">
        <v>68</v>
      </c>
      <c r="D999">
        <v>0.1</v>
      </c>
      <c r="E999">
        <v>0.05</v>
      </c>
    </row>
    <row r="1000" spans="1:5">
      <c r="A1000" t="s">
        <v>39</v>
      </c>
      <c r="B1000">
        <v>19</v>
      </c>
      <c r="C1000" t="s">
        <v>68</v>
      </c>
      <c r="D1000">
        <v>0.1</v>
      </c>
      <c r="E1000">
        <v>0.05</v>
      </c>
    </row>
    <row r="1001" spans="1:5">
      <c r="A1001" t="s">
        <v>39</v>
      </c>
      <c r="B1001">
        <v>19</v>
      </c>
      <c r="C1001" t="s">
        <v>68</v>
      </c>
      <c r="D1001">
        <v>0.1</v>
      </c>
      <c r="E1001">
        <v>0.05</v>
      </c>
    </row>
    <row r="1002" spans="1:5">
      <c r="A1002" t="s">
        <v>39</v>
      </c>
      <c r="B1002">
        <v>19</v>
      </c>
      <c r="C1002" t="s">
        <v>68</v>
      </c>
      <c r="D1002">
        <v>0.1</v>
      </c>
      <c r="E1002">
        <v>0.05</v>
      </c>
    </row>
    <row r="1003" spans="1:5">
      <c r="A1003" t="s">
        <v>39</v>
      </c>
      <c r="B1003">
        <v>19</v>
      </c>
      <c r="C1003" t="s">
        <v>68</v>
      </c>
      <c r="D1003">
        <v>0.1</v>
      </c>
      <c r="E1003">
        <v>0.05</v>
      </c>
    </row>
    <row r="1004" spans="1:5">
      <c r="A1004" t="s">
        <v>39</v>
      </c>
      <c r="B1004">
        <v>19</v>
      </c>
      <c r="C1004" t="s">
        <v>68</v>
      </c>
      <c r="D1004">
        <v>0.1</v>
      </c>
      <c r="E1004">
        <v>0.05</v>
      </c>
    </row>
    <row r="1005" spans="1:5">
      <c r="A1005" t="s">
        <v>39</v>
      </c>
      <c r="B1005">
        <v>19</v>
      </c>
      <c r="C1005" t="s">
        <v>73</v>
      </c>
      <c r="D1005">
        <v>0.1</v>
      </c>
      <c r="E1005">
        <v>0.05</v>
      </c>
    </row>
    <row r="1006" spans="1:5">
      <c r="A1006" t="s">
        <v>39</v>
      </c>
      <c r="B1006">
        <v>19</v>
      </c>
      <c r="C1006" t="s">
        <v>76</v>
      </c>
      <c r="D1006">
        <v>0.1</v>
      </c>
      <c r="E1006">
        <v>0.05</v>
      </c>
    </row>
    <row r="1007" spans="1:5">
      <c r="A1007" t="s">
        <v>39</v>
      </c>
      <c r="B1007">
        <v>20</v>
      </c>
      <c r="C1007" t="s">
        <v>89</v>
      </c>
      <c r="D1007">
        <v>0.3</v>
      </c>
      <c r="E1007">
        <v>0.6</v>
      </c>
    </row>
    <row r="1008" spans="1:5">
      <c r="A1008" t="s">
        <v>39</v>
      </c>
      <c r="B1008">
        <v>20</v>
      </c>
      <c r="C1008" t="s">
        <v>64</v>
      </c>
      <c r="D1008">
        <v>5</v>
      </c>
      <c r="E1008">
        <v>3</v>
      </c>
    </row>
    <row r="1009" spans="1:5">
      <c r="A1009" t="s">
        <v>39</v>
      </c>
      <c r="B1009">
        <v>20</v>
      </c>
      <c r="C1009" t="s">
        <v>74</v>
      </c>
      <c r="D1009">
        <v>0.2</v>
      </c>
      <c r="E1009">
        <v>0.3</v>
      </c>
    </row>
    <row r="1010" spans="1:5">
      <c r="A1010" t="s">
        <v>39</v>
      </c>
      <c r="B1010">
        <v>20</v>
      </c>
      <c r="C1010" t="s">
        <v>74</v>
      </c>
      <c r="D1010">
        <v>0.2</v>
      </c>
      <c r="E1010">
        <v>0.3</v>
      </c>
    </row>
    <row r="1011" spans="1:5">
      <c r="A1011" t="s">
        <v>39</v>
      </c>
      <c r="B1011">
        <v>20</v>
      </c>
      <c r="C1011" t="s">
        <v>74</v>
      </c>
      <c r="D1011">
        <v>0.2</v>
      </c>
      <c r="E1011">
        <v>0.3</v>
      </c>
    </row>
    <row r="1012" spans="1:5">
      <c r="A1012" t="s">
        <v>39</v>
      </c>
      <c r="B1012">
        <v>20</v>
      </c>
      <c r="C1012" t="s">
        <v>68</v>
      </c>
      <c r="D1012">
        <v>0.2</v>
      </c>
      <c r="E1012">
        <v>0.3</v>
      </c>
    </row>
    <row r="1013" spans="1:5">
      <c r="A1013" t="s">
        <v>39</v>
      </c>
      <c r="B1013">
        <v>20</v>
      </c>
      <c r="C1013" t="s">
        <v>68</v>
      </c>
      <c r="D1013">
        <v>0.2</v>
      </c>
      <c r="E1013">
        <v>0.3</v>
      </c>
    </row>
    <row r="1014" spans="1:5">
      <c r="A1014" t="s">
        <v>39</v>
      </c>
      <c r="B1014">
        <v>20</v>
      </c>
      <c r="C1014" t="s">
        <v>68</v>
      </c>
      <c r="D1014">
        <v>0.2</v>
      </c>
      <c r="E1014">
        <v>0.3</v>
      </c>
    </row>
    <row r="1015" spans="1:5">
      <c r="A1015" t="s">
        <v>39</v>
      </c>
      <c r="B1015">
        <v>20</v>
      </c>
      <c r="C1015" t="s">
        <v>68</v>
      </c>
      <c r="D1015">
        <v>0.2</v>
      </c>
      <c r="E1015">
        <v>0.3</v>
      </c>
    </row>
    <row r="1016" spans="1:5">
      <c r="A1016" t="s">
        <v>39</v>
      </c>
      <c r="B1016">
        <v>20</v>
      </c>
      <c r="C1016" t="s">
        <v>91</v>
      </c>
      <c r="D1016">
        <v>0.1</v>
      </c>
      <c r="E1016">
        <v>0.05</v>
      </c>
    </row>
    <row r="1017" spans="1:5">
      <c r="A1017" t="s">
        <v>39</v>
      </c>
      <c r="B1017">
        <v>20</v>
      </c>
      <c r="C1017" t="s">
        <v>91</v>
      </c>
      <c r="D1017">
        <v>0.1</v>
      </c>
      <c r="E1017">
        <v>0.05</v>
      </c>
    </row>
    <row r="1018" spans="1:5">
      <c r="A1018" t="s">
        <v>39</v>
      </c>
      <c r="B1018">
        <v>20</v>
      </c>
      <c r="C1018" t="s">
        <v>91</v>
      </c>
      <c r="D1018">
        <v>0.1</v>
      </c>
      <c r="E1018">
        <v>0.05</v>
      </c>
    </row>
    <row r="1019" spans="1:5">
      <c r="A1019" t="s">
        <v>39</v>
      </c>
      <c r="B1019">
        <v>20</v>
      </c>
      <c r="C1019" t="s">
        <v>91</v>
      </c>
      <c r="D1019">
        <v>0.1</v>
      </c>
      <c r="E1019">
        <v>0.05</v>
      </c>
    </row>
    <row r="1020" spans="1:5">
      <c r="A1020" t="s">
        <v>39</v>
      </c>
      <c r="B1020">
        <v>20</v>
      </c>
      <c r="C1020" t="s">
        <v>91</v>
      </c>
      <c r="D1020">
        <v>0.1</v>
      </c>
      <c r="E1020">
        <v>0.05</v>
      </c>
    </row>
    <row r="1021" spans="1:5">
      <c r="A1021" t="s">
        <v>39</v>
      </c>
      <c r="B1021">
        <v>20</v>
      </c>
      <c r="C1021" t="s">
        <v>89</v>
      </c>
      <c r="D1021">
        <v>0.1</v>
      </c>
      <c r="E1021">
        <v>0.1</v>
      </c>
    </row>
    <row r="1022" spans="1:5">
      <c r="A1022" t="s">
        <v>39</v>
      </c>
      <c r="B1022">
        <v>20</v>
      </c>
      <c r="C1022" t="s">
        <v>68</v>
      </c>
      <c r="D1022">
        <v>0.1</v>
      </c>
      <c r="E1022">
        <v>0.1</v>
      </c>
    </row>
    <row r="1023" spans="1:5">
      <c r="A1023" t="s">
        <v>39</v>
      </c>
      <c r="B1023">
        <v>21</v>
      </c>
      <c r="C1023" t="s">
        <v>89</v>
      </c>
      <c r="D1023">
        <v>1.5</v>
      </c>
      <c r="E1023">
        <v>1.1000000000000001</v>
      </c>
    </row>
    <row r="1024" spans="1:5">
      <c r="A1024" t="s">
        <v>39</v>
      </c>
      <c r="B1024">
        <v>21</v>
      </c>
      <c r="C1024" t="s">
        <v>68</v>
      </c>
      <c r="D1024">
        <v>0.1</v>
      </c>
      <c r="E1024">
        <v>0.1</v>
      </c>
    </row>
    <row r="1025" spans="1:5">
      <c r="A1025" t="s">
        <v>39</v>
      </c>
      <c r="B1025">
        <v>21</v>
      </c>
      <c r="C1025" t="s">
        <v>68</v>
      </c>
      <c r="D1025">
        <v>0.1</v>
      </c>
      <c r="E1025">
        <v>0.1</v>
      </c>
    </row>
    <row r="1026" spans="1:5">
      <c r="A1026" t="s">
        <v>39</v>
      </c>
      <c r="B1026">
        <v>21</v>
      </c>
      <c r="C1026" t="s">
        <v>68</v>
      </c>
      <c r="D1026">
        <v>0.1</v>
      </c>
      <c r="E1026">
        <v>0.1</v>
      </c>
    </row>
    <row r="1027" spans="1:5">
      <c r="A1027" t="s">
        <v>39</v>
      </c>
      <c r="B1027">
        <v>21</v>
      </c>
      <c r="C1027" t="s">
        <v>68</v>
      </c>
      <c r="D1027">
        <v>0.1</v>
      </c>
      <c r="E1027">
        <v>0.1</v>
      </c>
    </row>
    <row r="1028" spans="1:5">
      <c r="A1028" t="s">
        <v>39</v>
      </c>
      <c r="B1028">
        <v>21</v>
      </c>
      <c r="C1028" t="s">
        <v>68</v>
      </c>
      <c r="D1028">
        <v>0.1</v>
      </c>
      <c r="E1028">
        <v>0.1</v>
      </c>
    </row>
    <row r="1029" spans="1:5">
      <c r="A1029" t="s">
        <v>39</v>
      </c>
      <c r="B1029">
        <v>21</v>
      </c>
      <c r="C1029" t="s">
        <v>68</v>
      </c>
      <c r="D1029">
        <v>0.1</v>
      </c>
      <c r="E1029">
        <v>0.1</v>
      </c>
    </row>
    <row r="1030" spans="1:5">
      <c r="A1030" t="s">
        <v>39</v>
      </c>
      <c r="B1030">
        <v>21</v>
      </c>
      <c r="C1030" t="s">
        <v>68</v>
      </c>
      <c r="D1030">
        <v>0.1</v>
      </c>
      <c r="E1030">
        <v>0.1</v>
      </c>
    </row>
    <row r="1031" spans="1:5">
      <c r="A1031" t="s">
        <v>39</v>
      </c>
      <c r="B1031">
        <v>21</v>
      </c>
      <c r="C1031" t="s">
        <v>68</v>
      </c>
      <c r="D1031">
        <v>0.1</v>
      </c>
      <c r="E1031">
        <v>0.1</v>
      </c>
    </row>
    <row r="1032" spans="1:5">
      <c r="A1032" t="s">
        <v>39</v>
      </c>
      <c r="B1032">
        <v>21</v>
      </c>
      <c r="C1032" t="s">
        <v>68</v>
      </c>
      <c r="D1032">
        <v>0.1</v>
      </c>
      <c r="E1032">
        <v>0.1</v>
      </c>
    </row>
    <row r="1033" spans="1:5">
      <c r="A1033" t="s">
        <v>39</v>
      </c>
      <c r="B1033">
        <v>21</v>
      </c>
      <c r="C1033" t="s">
        <v>68</v>
      </c>
      <c r="D1033">
        <v>0.1</v>
      </c>
      <c r="E1033">
        <v>0.1</v>
      </c>
    </row>
    <row r="1034" spans="1:5">
      <c r="A1034" t="s">
        <v>39</v>
      </c>
      <c r="B1034">
        <v>21</v>
      </c>
      <c r="C1034" t="s">
        <v>68</v>
      </c>
      <c r="D1034">
        <v>0.1</v>
      </c>
      <c r="E1034">
        <v>0.1</v>
      </c>
    </row>
    <row r="1035" spans="1:5">
      <c r="A1035" t="s">
        <v>39</v>
      </c>
      <c r="B1035">
        <v>21</v>
      </c>
      <c r="C1035" t="s">
        <v>89</v>
      </c>
      <c r="D1035">
        <v>0.4</v>
      </c>
      <c r="E1035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4795-543C-4686-B201-E284BD6A0595}">
  <dimension ref="A1:E122"/>
  <sheetViews>
    <sheetView workbookViewId="0">
      <pane ySplit="1" topLeftCell="A72" activePane="bottomLeft" state="frozen"/>
      <selection pane="bottomLeft" activeCell="I121" sqref="I121"/>
    </sheetView>
  </sheetViews>
  <sheetFormatPr defaultRowHeight="15"/>
  <sheetData>
    <row r="1" spans="1:5">
      <c r="A1" t="s">
        <v>22</v>
      </c>
      <c r="B1" s="2" t="s">
        <v>42</v>
      </c>
      <c r="C1" s="2" t="s">
        <v>43</v>
      </c>
      <c r="D1" s="2" t="s">
        <v>92</v>
      </c>
      <c r="E1" s="2" t="s">
        <v>93</v>
      </c>
    </row>
    <row r="2" spans="1:5">
      <c r="A2" t="s">
        <v>36</v>
      </c>
      <c r="B2">
        <v>1</v>
      </c>
      <c r="C2" t="s">
        <v>94</v>
      </c>
      <c r="D2">
        <v>40</v>
      </c>
      <c r="E2">
        <v>0.5</v>
      </c>
    </row>
    <row r="3" spans="1:5">
      <c r="A3" t="s">
        <v>36</v>
      </c>
      <c r="B3">
        <v>1</v>
      </c>
      <c r="C3" t="s">
        <v>95</v>
      </c>
      <c r="D3">
        <v>10</v>
      </c>
      <c r="E3">
        <v>1.2</v>
      </c>
    </row>
    <row r="4" spans="1:5">
      <c r="A4" t="s">
        <v>36</v>
      </c>
      <c r="B4">
        <v>2</v>
      </c>
      <c r="C4" t="s">
        <v>67</v>
      </c>
      <c r="D4">
        <v>30</v>
      </c>
      <c r="E4">
        <v>1.3</v>
      </c>
    </row>
    <row r="5" spans="1:5">
      <c r="A5" t="s">
        <v>36</v>
      </c>
      <c r="B5">
        <v>2</v>
      </c>
      <c r="C5" t="s">
        <v>94</v>
      </c>
      <c r="D5">
        <v>40</v>
      </c>
      <c r="E5">
        <v>0.6</v>
      </c>
    </row>
    <row r="6" spans="1:5">
      <c r="A6" t="s">
        <v>36</v>
      </c>
      <c r="B6">
        <v>2</v>
      </c>
      <c r="C6" t="s">
        <v>96</v>
      </c>
      <c r="D6">
        <v>5</v>
      </c>
      <c r="E6">
        <v>0.3</v>
      </c>
    </row>
    <row r="7" spans="1:5">
      <c r="A7" t="s">
        <v>36</v>
      </c>
      <c r="B7">
        <v>3</v>
      </c>
      <c r="C7" t="s">
        <v>67</v>
      </c>
      <c r="D7">
        <v>30</v>
      </c>
      <c r="E7">
        <v>0.2</v>
      </c>
    </row>
    <row r="8" spans="1:5">
      <c r="A8" t="s">
        <v>36</v>
      </c>
      <c r="B8">
        <v>3</v>
      </c>
      <c r="C8" t="s">
        <v>94</v>
      </c>
      <c r="D8">
        <v>60</v>
      </c>
      <c r="E8">
        <v>0.1</v>
      </c>
    </row>
    <row r="9" spans="1:5">
      <c r="A9" t="s">
        <v>36</v>
      </c>
      <c r="B9">
        <v>3</v>
      </c>
      <c r="C9" t="s">
        <v>95</v>
      </c>
      <c r="D9">
        <v>5</v>
      </c>
      <c r="E9">
        <v>0.3</v>
      </c>
    </row>
    <row r="10" spans="1:5">
      <c r="A10" t="s">
        <v>36</v>
      </c>
      <c r="B10">
        <v>4</v>
      </c>
      <c r="C10" t="s">
        <v>67</v>
      </c>
      <c r="D10">
        <v>50</v>
      </c>
      <c r="E10">
        <v>0.9</v>
      </c>
    </row>
    <row r="11" spans="1:5">
      <c r="A11" t="s">
        <v>36</v>
      </c>
      <c r="B11">
        <v>4</v>
      </c>
      <c r="C11" t="s">
        <v>94</v>
      </c>
      <c r="D11">
        <v>30</v>
      </c>
      <c r="E11">
        <v>0.2</v>
      </c>
    </row>
    <row r="12" spans="1:5">
      <c r="A12" t="s">
        <v>36</v>
      </c>
      <c r="B12">
        <v>5</v>
      </c>
      <c r="C12" t="s">
        <v>67</v>
      </c>
      <c r="D12">
        <v>40</v>
      </c>
      <c r="E12">
        <v>0.4</v>
      </c>
    </row>
    <row r="13" spans="1:5">
      <c r="A13" t="s">
        <v>36</v>
      </c>
      <c r="B13">
        <v>5</v>
      </c>
      <c r="C13" t="s">
        <v>94</v>
      </c>
      <c r="D13">
        <v>30</v>
      </c>
      <c r="E13">
        <v>0.3</v>
      </c>
    </row>
    <row r="14" spans="1:5">
      <c r="A14" t="s">
        <v>36</v>
      </c>
      <c r="B14">
        <v>6</v>
      </c>
      <c r="C14" t="s">
        <v>67</v>
      </c>
      <c r="D14">
        <v>30</v>
      </c>
      <c r="E14">
        <v>0.9</v>
      </c>
    </row>
    <row r="15" spans="1:5">
      <c r="A15" t="s">
        <v>36</v>
      </c>
      <c r="B15">
        <v>6</v>
      </c>
      <c r="C15" t="s">
        <v>94</v>
      </c>
      <c r="D15">
        <v>70</v>
      </c>
      <c r="E15">
        <v>0.3</v>
      </c>
    </row>
    <row r="16" spans="1:5">
      <c r="A16" t="s">
        <v>36</v>
      </c>
      <c r="B16">
        <v>6</v>
      </c>
      <c r="C16" t="s">
        <v>96</v>
      </c>
      <c r="D16">
        <v>20</v>
      </c>
      <c r="E16">
        <v>0.4</v>
      </c>
    </row>
    <row r="17" spans="1:5">
      <c r="A17" t="s">
        <v>36</v>
      </c>
      <c r="B17">
        <v>7</v>
      </c>
      <c r="C17" t="s">
        <v>94</v>
      </c>
      <c r="D17">
        <v>90</v>
      </c>
      <c r="E17">
        <v>0.2</v>
      </c>
    </row>
    <row r="18" spans="1:5">
      <c r="A18" t="s">
        <v>36</v>
      </c>
      <c r="B18">
        <v>8</v>
      </c>
      <c r="C18" t="s">
        <v>67</v>
      </c>
      <c r="D18">
        <v>30</v>
      </c>
      <c r="E18">
        <v>0.6</v>
      </c>
    </row>
    <row r="19" spans="1:5">
      <c r="A19" t="s">
        <v>36</v>
      </c>
      <c r="B19">
        <v>8</v>
      </c>
      <c r="C19" t="s">
        <v>94</v>
      </c>
      <c r="D19">
        <v>70</v>
      </c>
      <c r="E19">
        <v>0.3</v>
      </c>
    </row>
    <row r="20" spans="1:5">
      <c r="A20" t="s">
        <v>36</v>
      </c>
      <c r="B20">
        <v>9</v>
      </c>
      <c r="C20" t="s">
        <v>67</v>
      </c>
      <c r="D20">
        <v>30</v>
      </c>
      <c r="E20">
        <v>0.4</v>
      </c>
    </row>
    <row r="21" spans="1:5">
      <c r="A21" t="s">
        <v>36</v>
      </c>
      <c r="B21">
        <v>9</v>
      </c>
      <c r="C21" t="s">
        <v>94</v>
      </c>
      <c r="D21">
        <v>100</v>
      </c>
      <c r="E21">
        <v>0.2</v>
      </c>
    </row>
    <row r="22" spans="1:5">
      <c r="A22" t="s">
        <v>36</v>
      </c>
      <c r="B22">
        <v>9</v>
      </c>
      <c r="C22" t="s">
        <v>95</v>
      </c>
      <c r="D22">
        <v>5</v>
      </c>
      <c r="E22">
        <v>0.8</v>
      </c>
    </row>
    <row r="23" spans="1:5">
      <c r="A23" t="s">
        <v>36</v>
      </c>
      <c r="B23">
        <v>10</v>
      </c>
      <c r="C23" t="s">
        <v>67</v>
      </c>
      <c r="D23">
        <v>20</v>
      </c>
      <c r="E23">
        <v>0.2</v>
      </c>
    </row>
    <row r="24" spans="1:5">
      <c r="A24" t="s">
        <v>36</v>
      </c>
      <c r="B24">
        <v>10</v>
      </c>
      <c r="C24" t="s">
        <v>94</v>
      </c>
      <c r="D24">
        <v>90</v>
      </c>
      <c r="E24">
        <v>0.2</v>
      </c>
    </row>
    <row r="25" spans="1:5">
      <c r="A25" t="s">
        <v>36</v>
      </c>
      <c r="B25">
        <v>10</v>
      </c>
      <c r="C25" t="s">
        <v>95</v>
      </c>
      <c r="D25">
        <v>5</v>
      </c>
      <c r="E25">
        <v>0.3</v>
      </c>
    </row>
    <row r="26" spans="1:5">
      <c r="A26" t="s">
        <v>36</v>
      </c>
      <c r="B26">
        <v>10</v>
      </c>
      <c r="C26" t="s">
        <v>97</v>
      </c>
      <c r="D26">
        <v>5</v>
      </c>
      <c r="E26">
        <v>0.8</v>
      </c>
    </row>
    <row r="27" spans="1:5">
      <c r="A27" t="s">
        <v>36</v>
      </c>
      <c r="B27">
        <v>11</v>
      </c>
      <c r="C27" t="s">
        <v>67</v>
      </c>
      <c r="D27">
        <v>50</v>
      </c>
      <c r="E27">
        <v>0.5</v>
      </c>
    </row>
    <row r="28" spans="1:5">
      <c r="A28" t="s">
        <v>36</v>
      </c>
      <c r="B28">
        <v>11</v>
      </c>
      <c r="C28" t="s">
        <v>94</v>
      </c>
      <c r="D28">
        <v>70</v>
      </c>
      <c r="E28">
        <v>0.2</v>
      </c>
    </row>
    <row r="29" spans="1:5">
      <c r="A29" t="s">
        <v>36</v>
      </c>
      <c r="B29">
        <v>11</v>
      </c>
      <c r="C29" t="s">
        <v>98</v>
      </c>
      <c r="D29">
        <v>5</v>
      </c>
      <c r="E29">
        <v>0.2</v>
      </c>
    </row>
    <row r="30" spans="1:5">
      <c r="A30" t="s">
        <v>36</v>
      </c>
      <c r="B30">
        <v>12</v>
      </c>
      <c r="C30" t="s">
        <v>67</v>
      </c>
      <c r="D30">
        <v>20</v>
      </c>
      <c r="E30">
        <v>0.9</v>
      </c>
    </row>
    <row r="31" spans="1:5">
      <c r="A31" t="s">
        <v>36</v>
      </c>
      <c r="B31">
        <v>12</v>
      </c>
      <c r="C31" t="s">
        <v>94</v>
      </c>
      <c r="D31">
        <v>90</v>
      </c>
      <c r="E31">
        <v>0.2</v>
      </c>
    </row>
    <row r="32" spans="1:5">
      <c r="A32" t="s">
        <v>36</v>
      </c>
      <c r="B32">
        <v>13</v>
      </c>
      <c r="C32" t="s">
        <v>67</v>
      </c>
      <c r="D32">
        <v>30</v>
      </c>
      <c r="E32">
        <v>0.6</v>
      </c>
    </row>
    <row r="33" spans="1:5">
      <c r="A33" t="s">
        <v>36</v>
      </c>
      <c r="B33">
        <v>13</v>
      </c>
      <c r="C33" t="s">
        <v>94</v>
      </c>
      <c r="D33">
        <v>80</v>
      </c>
      <c r="E33">
        <v>0.5</v>
      </c>
    </row>
    <row r="34" spans="1:5">
      <c r="A34" t="s">
        <v>36</v>
      </c>
      <c r="B34">
        <v>14</v>
      </c>
      <c r="C34" t="s">
        <v>67</v>
      </c>
      <c r="D34">
        <v>50</v>
      </c>
      <c r="E34">
        <v>0.6</v>
      </c>
    </row>
    <row r="35" spans="1:5">
      <c r="A35" t="s">
        <v>36</v>
      </c>
      <c r="B35">
        <v>14</v>
      </c>
      <c r="C35" t="s">
        <v>94</v>
      </c>
      <c r="D35">
        <v>60</v>
      </c>
      <c r="E35">
        <v>0.5</v>
      </c>
    </row>
    <row r="36" spans="1:5">
      <c r="A36" t="s">
        <v>36</v>
      </c>
      <c r="B36">
        <v>15</v>
      </c>
      <c r="C36" t="s">
        <v>67</v>
      </c>
      <c r="D36">
        <v>10</v>
      </c>
      <c r="E36">
        <v>0.2</v>
      </c>
    </row>
    <row r="37" spans="1:5">
      <c r="A37" t="s">
        <v>36</v>
      </c>
      <c r="B37">
        <v>15</v>
      </c>
      <c r="C37" t="s">
        <v>94</v>
      </c>
      <c r="D37">
        <v>80</v>
      </c>
      <c r="E37">
        <v>0.3</v>
      </c>
    </row>
    <row r="38" spans="1:5">
      <c r="A38" t="s">
        <v>36</v>
      </c>
      <c r="B38">
        <v>15</v>
      </c>
      <c r="C38" t="s">
        <v>95</v>
      </c>
      <c r="D38">
        <v>15</v>
      </c>
      <c r="E38">
        <v>1.1000000000000001</v>
      </c>
    </row>
    <row r="39" spans="1:5">
      <c r="A39" t="s">
        <v>36</v>
      </c>
      <c r="B39">
        <v>15</v>
      </c>
      <c r="C39" t="s">
        <v>97</v>
      </c>
      <c r="D39">
        <v>5</v>
      </c>
      <c r="E39">
        <v>0.5</v>
      </c>
    </row>
    <row r="40" spans="1:5">
      <c r="A40" t="s">
        <v>36</v>
      </c>
      <c r="B40">
        <v>16</v>
      </c>
      <c r="C40" t="s">
        <v>94</v>
      </c>
      <c r="D40">
        <v>80</v>
      </c>
      <c r="E40">
        <v>0.3</v>
      </c>
    </row>
    <row r="41" spans="1:5">
      <c r="A41" t="s">
        <v>36</v>
      </c>
      <c r="B41">
        <v>17</v>
      </c>
      <c r="C41" t="s">
        <v>67</v>
      </c>
      <c r="D41">
        <v>50</v>
      </c>
      <c r="E41">
        <v>1</v>
      </c>
    </row>
    <row r="42" spans="1:5">
      <c r="A42" t="s">
        <v>36</v>
      </c>
      <c r="B42">
        <v>17</v>
      </c>
      <c r="C42" t="s">
        <v>94</v>
      </c>
      <c r="D42">
        <v>70</v>
      </c>
      <c r="E42">
        <v>0.3</v>
      </c>
    </row>
    <row r="43" spans="1:5">
      <c r="A43" t="s">
        <v>36</v>
      </c>
      <c r="B43">
        <v>17</v>
      </c>
      <c r="C43" t="s">
        <v>96</v>
      </c>
      <c r="D43">
        <v>5</v>
      </c>
      <c r="E43">
        <v>0.7</v>
      </c>
    </row>
    <row r="44" spans="1:5">
      <c r="A44" t="s">
        <v>36</v>
      </c>
      <c r="B44">
        <v>18</v>
      </c>
      <c r="C44" t="s">
        <v>67</v>
      </c>
      <c r="D44">
        <v>30</v>
      </c>
      <c r="E44">
        <v>0.7</v>
      </c>
    </row>
    <row r="45" spans="1:5">
      <c r="A45" t="s">
        <v>36</v>
      </c>
      <c r="B45">
        <v>18</v>
      </c>
      <c r="C45" t="s">
        <v>94</v>
      </c>
      <c r="D45">
        <v>90</v>
      </c>
      <c r="E45">
        <v>0.3</v>
      </c>
    </row>
    <row r="46" spans="1:5">
      <c r="A46" t="s">
        <v>37</v>
      </c>
      <c r="B46">
        <v>1</v>
      </c>
      <c r="C46" t="s">
        <v>67</v>
      </c>
      <c r="D46">
        <v>40</v>
      </c>
      <c r="E46">
        <v>0.6</v>
      </c>
    </row>
    <row r="47" spans="1:5">
      <c r="A47" t="s">
        <v>37</v>
      </c>
      <c r="B47">
        <v>1</v>
      </c>
      <c r="C47" t="s">
        <v>94</v>
      </c>
      <c r="D47">
        <v>10</v>
      </c>
      <c r="E47">
        <v>0.2</v>
      </c>
    </row>
    <row r="48" spans="1:5">
      <c r="A48" t="s">
        <v>37</v>
      </c>
      <c r="B48">
        <v>2</v>
      </c>
      <c r="C48" t="s">
        <v>67</v>
      </c>
      <c r="D48">
        <v>15</v>
      </c>
      <c r="E48">
        <v>0.3</v>
      </c>
    </row>
    <row r="49" spans="1:5">
      <c r="A49" t="s">
        <v>37</v>
      </c>
      <c r="B49">
        <v>2</v>
      </c>
      <c r="C49" t="s">
        <v>94</v>
      </c>
      <c r="D49">
        <v>10</v>
      </c>
      <c r="E49">
        <v>0.05</v>
      </c>
    </row>
    <row r="50" spans="1:5">
      <c r="A50" t="s">
        <v>37</v>
      </c>
      <c r="B50">
        <v>3</v>
      </c>
      <c r="C50" t="s">
        <v>67</v>
      </c>
      <c r="D50">
        <v>5</v>
      </c>
      <c r="E50">
        <v>0.1</v>
      </c>
    </row>
    <row r="51" spans="1:5">
      <c r="A51" t="s">
        <v>37</v>
      </c>
      <c r="B51">
        <v>3</v>
      </c>
      <c r="C51" t="s">
        <v>94</v>
      </c>
      <c r="D51">
        <v>5</v>
      </c>
      <c r="E51">
        <v>0.05</v>
      </c>
    </row>
    <row r="52" spans="1:5">
      <c r="A52" t="s">
        <v>37</v>
      </c>
      <c r="B52">
        <v>4</v>
      </c>
      <c r="C52" t="s">
        <v>67</v>
      </c>
      <c r="D52">
        <v>20</v>
      </c>
      <c r="E52">
        <v>0.2</v>
      </c>
    </row>
    <row r="53" spans="1:5">
      <c r="A53" t="s">
        <v>37</v>
      </c>
      <c r="B53">
        <v>4</v>
      </c>
      <c r="C53" t="s">
        <v>94</v>
      </c>
      <c r="D53">
        <v>20</v>
      </c>
      <c r="E53">
        <v>0.1</v>
      </c>
    </row>
    <row r="54" spans="1:5">
      <c r="A54" t="s">
        <v>37</v>
      </c>
      <c r="B54">
        <v>5</v>
      </c>
      <c r="C54" t="s">
        <v>67</v>
      </c>
      <c r="D54">
        <v>20</v>
      </c>
      <c r="E54">
        <v>0.2</v>
      </c>
    </row>
    <row r="55" spans="1:5">
      <c r="A55" t="s">
        <v>37</v>
      </c>
      <c r="B55">
        <v>5</v>
      </c>
      <c r="C55" t="s">
        <v>94</v>
      </c>
      <c r="D55">
        <v>20</v>
      </c>
      <c r="E55">
        <v>0.1</v>
      </c>
    </row>
    <row r="56" spans="1:5">
      <c r="A56" t="s">
        <v>37</v>
      </c>
      <c r="B56">
        <v>6</v>
      </c>
      <c r="C56" t="s">
        <v>67</v>
      </c>
      <c r="D56">
        <v>80</v>
      </c>
      <c r="E56">
        <v>0.3</v>
      </c>
    </row>
    <row r="57" spans="1:5">
      <c r="A57" t="s">
        <v>37</v>
      </c>
      <c r="B57">
        <v>6</v>
      </c>
      <c r="C57" t="s">
        <v>94</v>
      </c>
      <c r="D57">
        <v>30</v>
      </c>
      <c r="E57">
        <v>0.1</v>
      </c>
    </row>
    <row r="58" spans="1:5">
      <c r="A58" t="s">
        <v>37</v>
      </c>
      <c r="B58">
        <v>7</v>
      </c>
      <c r="C58" t="s">
        <v>67</v>
      </c>
      <c r="D58">
        <v>10</v>
      </c>
      <c r="E58">
        <v>0.2</v>
      </c>
    </row>
    <row r="59" spans="1:5">
      <c r="A59" t="s">
        <v>37</v>
      </c>
      <c r="B59">
        <v>7</v>
      </c>
      <c r="C59" t="s">
        <v>94</v>
      </c>
      <c r="D59">
        <v>30</v>
      </c>
      <c r="E59">
        <v>0.1</v>
      </c>
    </row>
    <row r="60" spans="1:5">
      <c r="A60" t="s">
        <v>37</v>
      </c>
      <c r="B60">
        <v>8</v>
      </c>
      <c r="C60" t="s">
        <v>67</v>
      </c>
      <c r="D60">
        <v>5</v>
      </c>
      <c r="E60">
        <v>0.1</v>
      </c>
    </row>
    <row r="61" spans="1:5">
      <c r="A61" t="s">
        <v>37</v>
      </c>
      <c r="B61">
        <v>9</v>
      </c>
      <c r="C61" t="s">
        <v>67</v>
      </c>
      <c r="D61">
        <v>30</v>
      </c>
      <c r="E61">
        <v>0.4</v>
      </c>
    </row>
    <row r="62" spans="1:5">
      <c r="A62" t="s">
        <v>37</v>
      </c>
      <c r="B62">
        <v>9</v>
      </c>
      <c r="C62" t="s">
        <v>94</v>
      </c>
      <c r="D62">
        <v>5</v>
      </c>
      <c r="E62">
        <v>0.1</v>
      </c>
    </row>
    <row r="63" spans="1:5">
      <c r="A63" t="s">
        <v>37</v>
      </c>
      <c r="B63">
        <v>10</v>
      </c>
      <c r="C63" t="s">
        <v>94</v>
      </c>
      <c r="D63">
        <v>5</v>
      </c>
      <c r="E63">
        <v>0.1</v>
      </c>
    </row>
    <row r="64" spans="1:5">
      <c r="A64" t="s">
        <v>37</v>
      </c>
      <c r="B64">
        <v>11</v>
      </c>
      <c r="C64" t="s">
        <v>67</v>
      </c>
      <c r="D64">
        <v>30</v>
      </c>
      <c r="E64">
        <v>0.3</v>
      </c>
    </row>
    <row r="65" spans="1:5">
      <c r="A65" t="s">
        <v>37</v>
      </c>
      <c r="B65">
        <v>11</v>
      </c>
      <c r="C65" t="s">
        <v>94</v>
      </c>
      <c r="D65">
        <v>20</v>
      </c>
      <c r="E65">
        <v>0.1</v>
      </c>
    </row>
    <row r="66" spans="1:5">
      <c r="A66" t="s">
        <v>37</v>
      </c>
      <c r="B66">
        <v>12</v>
      </c>
      <c r="C66" t="s">
        <v>67</v>
      </c>
      <c r="D66">
        <v>60</v>
      </c>
      <c r="E66">
        <v>0.4</v>
      </c>
    </row>
    <row r="67" spans="1:5">
      <c r="A67" t="s">
        <v>37</v>
      </c>
      <c r="B67">
        <v>12</v>
      </c>
      <c r="C67" t="s">
        <v>94</v>
      </c>
      <c r="D67">
        <v>60</v>
      </c>
      <c r="E67">
        <v>0.2</v>
      </c>
    </row>
    <row r="68" spans="1:5">
      <c r="A68" t="s">
        <v>38</v>
      </c>
      <c r="B68">
        <v>1</v>
      </c>
      <c r="C68" t="s">
        <v>99</v>
      </c>
      <c r="D68">
        <v>2</v>
      </c>
      <c r="E68">
        <v>0.05</v>
      </c>
    </row>
    <row r="69" spans="1:5">
      <c r="A69" t="s">
        <v>38</v>
      </c>
      <c r="B69">
        <v>5</v>
      </c>
      <c r="C69" t="s">
        <v>98</v>
      </c>
      <c r="D69">
        <v>20</v>
      </c>
      <c r="E69">
        <v>0.15</v>
      </c>
    </row>
    <row r="70" spans="1:5">
      <c r="A70" t="s">
        <v>38</v>
      </c>
      <c r="B70">
        <v>7</v>
      </c>
      <c r="C70" t="s">
        <v>67</v>
      </c>
      <c r="D70">
        <v>5</v>
      </c>
      <c r="E70">
        <v>0.1</v>
      </c>
    </row>
    <row r="71" spans="1:5">
      <c r="A71" t="s">
        <v>38</v>
      </c>
      <c r="B71">
        <v>10</v>
      </c>
      <c r="C71" t="s">
        <v>67</v>
      </c>
      <c r="D71">
        <v>10</v>
      </c>
      <c r="E71">
        <v>0.2</v>
      </c>
    </row>
    <row r="72" spans="1:5">
      <c r="A72" t="s">
        <v>38</v>
      </c>
      <c r="B72">
        <v>13</v>
      </c>
      <c r="C72" t="s">
        <v>67</v>
      </c>
      <c r="D72">
        <v>5</v>
      </c>
      <c r="E72">
        <v>0.2</v>
      </c>
    </row>
    <row r="73" spans="1:5">
      <c r="A73" t="s">
        <v>38</v>
      </c>
      <c r="B73">
        <v>13</v>
      </c>
      <c r="C73" t="s">
        <v>94</v>
      </c>
      <c r="D73">
        <v>5</v>
      </c>
      <c r="E73">
        <v>0.1</v>
      </c>
    </row>
    <row r="74" spans="1:5">
      <c r="A74" t="s">
        <v>38</v>
      </c>
      <c r="B74">
        <v>14</v>
      </c>
      <c r="C74" t="s">
        <v>94</v>
      </c>
      <c r="D74">
        <v>5</v>
      </c>
      <c r="E74">
        <v>0.05</v>
      </c>
    </row>
    <row r="75" spans="1:5">
      <c r="A75" t="s">
        <v>38</v>
      </c>
      <c r="B75">
        <v>15</v>
      </c>
      <c r="C75" t="s">
        <v>97</v>
      </c>
      <c r="D75">
        <v>10</v>
      </c>
      <c r="E75">
        <v>1.6</v>
      </c>
    </row>
    <row r="76" spans="1:5">
      <c r="A76" t="s">
        <v>38</v>
      </c>
      <c r="B76">
        <v>16</v>
      </c>
      <c r="C76" t="s">
        <v>97</v>
      </c>
      <c r="D76">
        <v>20</v>
      </c>
      <c r="E76">
        <v>2</v>
      </c>
    </row>
    <row r="77" spans="1:5">
      <c r="A77" t="s">
        <v>38</v>
      </c>
      <c r="B77">
        <v>17</v>
      </c>
      <c r="C77" t="s">
        <v>67</v>
      </c>
      <c r="D77">
        <v>20</v>
      </c>
      <c r="E77">
        <v>0.4</v>
      </c>
    </row>
    <row r="78" spans="1:5">
      <c r="A78" t="s">
        <v>39</v>
      </c>
      <c r="B78">
        <v>1</v>
      </c>
      <c r="C78" t="s">
        <v>100</v>
      </c>
      <c r="D78">
        <v>5</v>
      </c>
      <c r="E78">
        <v>0.4</v>
      </c>
    </row>
    <row r="79" spans="1:5">
      <c r="A79" t="s">
        <v>39</v>
      </c>
      <c r="B79">
        <v>1</v>
      </c>
      <c r="C79" t="s">
        <v>94</v>
      </c>
      <c r="D79">
        <v>3</v>
      </c>
      <c r="E79">
        <v>0.5</v>
      </c>
    </row>
    <row r="80" spans="1:5">
      <c r="A80" t="s">
        <v>39</v>
      </c>
      <c r="B80">
        <v>1</v>
      </c>
      <c r="C80" t="s">
        <v>97</v>
      </c>
      <c r="D80">
        <v>10</v>
      </c>
      <c r="E80">
        <v>1.5</v>
      </c>
    </row>
    <row r="81" spans="1:5">
      <c r="A81" t="s">
        <v>39</v>
      </c>
      <c r="B81">
        <v>1</v>
      </c>
      <c r="C81" t="s">
        <v>101</v>
      </c>
      <c r="D81">
        <v>1</v>
      </c>
      <c r="E81">
        <v>0.1</v>
      </c>
    </row>
    <row r="82" spans="1:5">
      <c r="A82" t="s">
        <v>39</v>
      </c>
      <c r="B82">
        <v>1</v>
      </c>
      <c r="C82" t="s">
        <v>102</v>
      </c>
      <c r="D82">
        <v>1</v>
      </c>
      <c r="E82">
        <v>0.15</v>
      </c>
    </row>
    <row r="83" spans="1:5">
      <c r="A83" t="s">
        <v>39</v>
      </c>
      <c r="B83">
        <v>3</v>
      </c>
      <c r="C83" t="s">
        <v>100</v>
      </c>
      <c r="D83">
        <v>80</v>
      </c>
      <c r="E83">
        <v>1.2</v>
      </c>
    </row>
    <row r="84" spans="1:5">
      <c r="A84" t="s">
        <v>39</v>
      </c>
      <c r="B84">
        <v>3</v>
      </c>
      <c r="C84" t="s">
        <v>97</v>
      </c>
      <c r="D84">
        <v>10</v>
      </c>
      <c r="E84">
        <v>2.5</v>
      </c>
    </row>
    <row r="85" spans="1:5">
      <c r="A85" t="s">
        <v>39</v>
      </c>
      <c r="B85">
        <v>4</v>
      </c>
      <c r="C85" t="s">
        <v>100</v>
      </c>
      <c r="D85">
        <v>60</v>
      </c>
      <c r="E85">
        <v>1</v>
      </c>
    </row>
    <row r="86" spans="1:5">
      <c r="A86" t="s">
        <v>39</v>
      </c>
      <c r="B86">
        <v>4</v>
      </c>
      <c r="C86" t="s">
        <v>97</v>
      </c>
      <c r="D86">
        <v>25</v>
      </c>
      <c r="E86">
        <v>1.5</v>
      </c>
    </row>
    <row r="87" spans="1:5">
      <c r="A87" t="s">
        <v>39</v>
      </c>
      <c r="B87">
        <v>4</v>
      </c>
      <c r="C87" t="s">
        <v>94</v>
      </c>
      <c r="D87">
        <v>5</v>
      </c>
      <c r="E87">
        <v>0.1</v>
      </c>
    </row>
    <row r="88" spans="1:5">
      <c r="A88" t="s">
        <v>39</v>
      </c>
      <c r="B88">
        <v>5</v>
      </c>
      <c r="C88" t="s">
        <v>100</v>
      </c>
      <c r="D88">
        <v>70</v>
      </c>
      <c r="E88">
        <v>1</v>
      </c>
    </row>
    <row r="89" spans="1:5">
      <c r="A89" t="s">
        <v>39</v>
      </c>
      <c r="B89">
        <v>5</v>
      </c>
      <c r="C89" t="s">
        <v>94</v>
      </c>
      <c r="D89">
        <v>5</v>
      </c>
      <c r="E89">
        <v>0.1</v>
      </c>
    </row>
    <row r="90" spans="1:5">
      <c r="A90" t="s">
        <v>39</v>
      </c>
      <c r="B90">
        <v>6</v>
      </c>
      <c r="C90" t="s">
        <v>100</v>
      </c>
      <c r="D90">
        <v>60</v>
      </c>
      <c r="E90">
        <v>1.4</v>
      </c>
    </row>
    <row r="91" spans="1:5">
      <c r="A91" t="s">
        <v>39</v>
      </c>
      <c r="B91">
        <v>7</v>
      </c>
      <c r="C91" t="s">
        <v>100</v>
      </c>
      <c r="D91">
        <v>40</v>
      </c>
      <c r="E91">
        <v>1.6</v>
      </c>
    </row>
    <row r="92" spans="1:5">
      <c r="A92" t="s">
        <v>39</v>
      </c>
      <c r="B92">
        <v>8</v>
      </c>
      <c r="C92" t="s">
        <v>97</v>
      </c>
      <c r="D92">
        <v>30</v>
      </c>
      <c r="E92">
        <v>1.3</v>
      </c>
    </row>
    <row r="93" spans="1:5">
      <c r="A93" t="s">
        <v>39</v>
      </c>
      <c r="B93">
        <v>8</v>
      </c>
      <c r="C93" t="s">
        <v>100</v>
      </c>
      <c r="D93">
        <v>10</v>
      </c>
      <c r="E93">
        <v>0.5</v>
      </c>
    </row>
    <row r="94" spans="1:5">
      <c r="A94" t="s">
        <v>39</v>
      </c>
      <c r="B94">
        <v>9</v>
      </c>
      <c r="C94" t="s">
        <v>100</v>
      </c>
      <c r="D94">
        <v>90</v>
      </c>
      <c r="E94">
        <v>1.7</v>
      </c>
    </row>
    <row r="95" spans="1:5">
      <c r="A95" t="s">
        <v>39</v>
      </c>
      <c r="B95">
        <v>10</v>
      </c>
      <c r="C95" t="s">
        <v>100</v>
      </c>
      <c r="D95">
        <v>70</v>
      </c>
      <c r="E95">
        <v>1</v>
      </c>
    </row>
    <row r="96" spans="1:5">
      <c r="A96" t="s">
        <v>39</v>
      </c>
      <c r="B96">
        <v>10</v>
      </c>
      <c r="C96" t="s">
        <v>97</v>
      </c>
      <c r="D96">
        <v>10</v>
      </c>
      <c r="E96">
        <v>1.6</v>
      </c>
    </row>
    <row r="97" spans="1:5">
      <c r="A97" t="s">
        <v>39</v>
      </c>
      <c r="B97">
        <v>11</v>
      </c>
      <c r="C97" t="s">
        <v>100</v>
      </c>
      <c r="D97">
        <v>5</v>
      </c>
      <c r="E97">
        <v>0.2</v>
      </c>
    </row>
    <row r="98" spans="1:5">
      <c r="A98" t="s">
        <v>39</v>
      </c>
      <c r="B98">
        <v>12</v>
      </c>
      <c r="C98" t="s">
        <v>100</v>
      </c>
      <c r="D98">
        <v>90</v>
      </c>
      <c r="E98">
        <v>1.4</v>
      </c>
    </row>
    <row r="99" spans="1:5">
      <c r="A99" t="s">
        <v>39</v>
      </c>
      <c r="B99">
        <v>12</v>
      </c>
      <c r="C99" t="s">
        <v>97</v>
      </c>
      <c r="D99">
        <v>5</v>
      </c>
      <c r="E99">
        <v>2</v>
      </c>
    </row>
    <row r="100" spans="1:5">
      <c r="A100" t="s">
        <v>39</v>
      </c>
      <c r="B100">
        <v>12</v>
      </c>
      <c r="C100" t="s">
        <v>96</v>
      </c>
      <c r="D100">
        <v>1</v>
      </c>
      <c r="E100">
        <v>0.2</v>
      </c>
    </row>
    <row r="101" spans="1:5">
      <c r="A101" t="s">
        <v>39</v>
      </c>
      <c r="B101">
        <v>12</v>
      </c>
      <c r="C101" t="s">
        <v>94</v>
      </c>
      <c r="D101">
        <v>1</v>
      </c>
      <c r="E101">
        <v>0.1</v>
      </c>
    </row>
    <row r="102" spans="1:5">
      <c r="A102" t="s">
        <v>39</v>
      </c>
      <c r="B102">
        <v>13</v>
      </c>
      <c r="C102" t="s">
        <v>100</v>
      </c>
      <c r="D102">
        <v>1</v>
      </c>
      <c r="E102">
        <v>0.5</v>
      </c>
    </row>
    <row r="103" spans="1:5">
      <c r="A103" t="s">
        <v>39</v>
      </c>
      <c r="B103">
        <v>13</v>
      </c>
      <c r="C103" t="s">
        <v>100</v>
      </c>
      <c r="D103">
        <v>1</v>
      </c>
      <c r="E103">
        <v>0.5</v>
      </c>
    </row>
    <row r="104" spans="1:5">
      <c r="A104" t="s">
        <v>39</v>
      </c>
      <c r="B104">
        <v>14</v>
      </c>
      <c r="C104" t="s">
        <v>100</v>
      </c>
      <c r="D104">
        <v>100</v>
      </c>
      <c r="E104">
        <v>1.5</v>
      </c>
    </row>
    <row r="105" spans="1:5">
      <c r="A105" t="s">
        <v>39</v>
      </c>
      <c r="B105">
        <v>14</v>
      </c>
      <c r="C105" t="s">
        <v>97</v>
      </c>
      <c r="D105">
        <v>20</v>
      </c>
      <c r="E105">
        <v>0.9</v>
      </c>
    </row>
    <row r="106" spans="1:5">
      <c r="A106" t="s">
        <v>39</v>
      </c>
      <c r="B106">
        <v>15</v>
      </c>
      <c r="C106" t="s">
        <v>100</v>
      </c>
      <c r="D106">
        <v>90</v>
      </c>
      <c r="E106">
        <v>1.3</v>
      </c>
    </row>
    <row r="107" spans="1:5">
      <c r="A107" t="s">
        <v>39</v>
      </c>
      <c r="B107">
        <v>15</v>
      </c>
      <c r="C107" t="s">
        <v>94</v>
      </c>
      <c r="D107">
        <v>1</v>
      </c>
      <c r="E107">
        <v>0.2</v>
      </c>
    </row>
    <row r="108" spans="1:5">
      <c r="A108" t="s">
        <v>39</v>
      </c>
      <c r="B108">
        <v>16</v>
      </c>
      <c r="C108" t="s">
        <v>100</v>
      </c>
      <c r="D108">
        <v>60</v>
      </c>
      <c r="E108">
        <v>1.2</v>
      </c>
    </row>
    <row r="109" spans="1:5">
      <c r="A109" t="s">
        <v>39</v>
      </c>
      <c r="B109">
        <v>16</v>
      </c>
      <c r="C109" t="s">
        <v>97</v>
      </c>
      <c r="D109">
        <v>20</v>
      </c>
      <c r="E109">
        <v>2</v>
      </c>
    </row>
    <row r="110" spans="1:5">
      <c r="A110" t="s">
        <v>39</v>
      </c>
      <c r="B110">
        <v>17</v>
      </c>
      <c r="C110" t="s">
        <v>100</v>
      </c>
      <c r="D110">
        <v>50</v>
      </c>
      <c r="E110">
        <v>1.3</v>
      </c>
    </row>
    <row r="111" spans="1:5">
      <c r="A111" t="s">
        <v>39</v>
      </c>
      <c r="B111">
        <v>17</v>
      </c>
      <c r="C111" t="s">
        <v>94</v>
      </c>
      <c r="D111">
        <v>5</v>
      </c>
      <c r="E111">
        <v>0.2</v>
      </c>
    </row>
    <row r="112" spans="1:5">
      <c r="A112" t="s">
        <v>39</v>
      </c>
      <c r="B112">
        <v>17</v>
      </c>
      <c r="C112" t="s">
        <v>102</v>
      </c>
      <c r="D112">
        <v>5</v>
      </c>
      <c r="E112">
        <v>0.1</v>
      </c>
    </row>
    <row r="113" spans="1:5">
      <c r="A113" t="s">
        <v>39</v>
      </c>
      <c r="B113">
        <v>17</v>
      </c>
      <c r="C113" t="s">
        <v>96</v>
      </c>
      <c r="D113">
        <v>10</v>
      </c>
      <c r="E113">
        <v>0.6</v>
      </c>
    </row>
    <row r="114" spans="1:5">
      <c r="A114" t="s">
        <v>39</v>
      </c>
      <c r="B114">
        <v>18</v>
      </c>
      <c r="C114" t="s">
        <v>100</v>
      </c>
      <c r="D114">
        <v>1</v>
      </c>
      <c r="E114">
        <v>0.05</v>
      </c>
    </row>
    <row r="115" spans="1:5">
      <c r="A115" t="s">
        <v>39</v>
      </c>
      <c r="B115">
        <v>19</v>
      </c>
      <c r="C115" t="s">
        <v>100</v>
      </c>
      <c r="D115">
        <v>40</v>
      </c>
      <c r="E115">
        <v>1</v>
      </c>
    </row>
    <row r="116" spans="1:5">
      <c r="A116" t="s">
        <v>39</v>
      </c>
      <c r="B116">
        <v>19</v>
      </c>
      <c r="C116" t="s">
        <v>94</v>
      </c>
      <c r="D116">
        <v>1</v>
      </c>
      <c r="E116">
        <v>0.1</v>
      </c>
    </row>
    <row r="117" spans="1:5">
      <c r="A117" t="s">
        <v>39</v>
      </c>
      <c r="B117">
        <v>20</v>
      </c>
      <c r="C117" t="s">
        <v>100</v>
      </c>
      <c r="D117">
        <v>80</v>
      </c>
      <c r="E117">
        <v>1.3</v>
      </c>
    </row>
    <row r="118" spans="1:5">
      <c r="A118" t="s">
        <v>39</v>
      </c>
      <c r="B118">
        <v>20</v>
      </c>
      <c r="C118" t="s">
        <v>102</v>
      </c>
      <c r="D118">
        <v>40</v>
      </c>
      <c r="E118">
        <v>0.1</v>
      </c>
    </row>
    <row r="119" spans="1:5">
      <c r="A119" t="s">
        <v>39</v>
      </c>
      <c r="B119">
        <v>20</v>
      </c>
      <c r="C119" t="s">
        <v>94</v>
      </c>
      <c r="D119">
        <v>5</v>
      </c>
      <c r="E119">
        <v>0.05</v>
      </c>
    </row>
    <row r="120" spans="1:5">
      <c r="A120" t="s">
        <v>39</v>
      </c>
      <c r="B120">
        <v>20</v>
      </c>
      <c r="C120" t="s">
        <v>96</v>
      </c>
      <c r="D120">
        <v>5</v>
      </c>
      <c r="E120">
        <v>0.05</v>
      </c>
    </row>
    <row r="121" spans="1:5">
      <c r="A121" t="s">
        <v>39</v>
      </c>
      <c r="B121">
        <v>21</v>
      </c>
      <c r="C121" t="s">
        <v>100</v>
      </c>
      <c r="D121">
        <v>30</v>
      </c>
      <c r="E121">
        <v>1</v>
      </c>
    </row>
    <row r="122" spans="1:5">
      <c r="A122" t="s">
        <v>39</v>
      </c>
      <c r="B122">
        <v>21</v>
      </c>
      <c r="C122" t="s">
        <v>94</v>
      </c>
      <c r="D122">
        <v>20</v>
      </c>
      <c r="E122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72C2-E52B-4043-8A21-456A92E16DA5}">
  <dimension ref="A1:I79"/>
  <sheetViews>
    <sheetView topLeftCell="A55" workbookViewId="0">
      <selection activeCell="H81" sqref="H81"/>
    </sheetView>
  </sheetViews>
  <sheetFormatPr defaultRowHeight="15"/>
  <cols>
    <col min="1" max="1" width="15.7109375" customWidth="1"/>
    <col min="3" max="3" width="8.140625" bestFit="1" customWidth="1"/>
  </cols>
  <sheetData>
    <row r="1" spans="1:9">
      <c r="A1" t="s">
        <v>0</v>
      </c>
      <c r="B1" t="s">
        <v>43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 spans="1:9">
      <c r="A2" s="3" t="s">
        <v>9</v>
      </c>
      <c r="B2" s="4" t="str" cm="1">
        <f t="array" ref="B2:B4">_xlfn.UNIQUE('TREE PLOT'!D2:D81)</f>
        <v>Pm</v>
      </c>
      <c r="C2" s="4">
        <f>COUNTIF('TREE PLOT'!$D$2:$D$81, B2)</f>
        <v>70</v>
      </c>
      <c r="D2" s="4">
        <f>C2/$C$5</f>
        <v>0.875</v>
      </c>
      <c r="E2" s="4">
        <f>LN(D2)</f>
        <v>-0.13353139262452263</v>
      </c>
      <c r="F2" s="5">
        <f>D2*E2</f>
        <v>-0.1168399685464573</v>
      </c>
      <c r="G2" s="4">
        <f>D2^2</f>
        <v>0.765625</v>
      </c>
      <c r="H2" s="4"/>
      <c r="I2" s="5"/>
    </row>
    <row r="3" spans="1:9">
      <c r="A3" s="6"/>
      <c r="B3" t="str">
        <v>Pa</v>
      </c>
      <c r="C3">
        <f>COUNTIF('TREE PLOT'!$D$2:$D$81, B3)</f>
        <v>5</v>
      </c>
      <c r="D3">
        <f t="shared" ref="D3:D4" si="0">C3/$C$5</f>
        <v>6.25E-2</v>
      </c>
      <c r="E3">
        <f t="shared" ref="E3:E60" si="1">LN(D3)</f>
        <v>-2.7725887222397811</v>
      </c>
      <c r="F3" s="7">
        <f t="shared" ref="F3:F50" si="2">D3*E3</f>
        <v>-0.17328679513998632</v>
      </c>
      <c r="G3">
        <f t="shared" ref="G3:G4" si="3">D3^2</f>
        <v>3.90625E-3</v>
      </c>
      <c r="I3" s="7"/>
    </row>
    <row r="4" spans="1:9">
      <c r="A4" s="6"/>
      <c r="B4" t="str">
        <v>Ap</v>
      </c>
      <c r="C4">
        <f>COUNTIF('TREE PLOT'!$D$2:$D$81, B4)</f>
        <v>5</v>
      </c>
      <c r="D4">
        <f t="shared" si="0"/>
        <v>6.25E-2</v>
      </c>
      <c r="E4">
        <f t="shared" si="1"/>
        <v>-2.7725887222397811</v>
      </c>
      <c r="F4" s="7">
        <f t="shared" si="2"/>
        <v>-0.17328679513998632</v>
      </c>
      <c r="G4">
        <f t="shared" si="3"/>
        <v>3.90625E-3</v>
      </c>
      <c r="I4" s="7"/>
    </row>
    <row r="5" spans="1:9">
      <c r="A5" s="6" t="s">
        <v>110</v>
      </c>
      <c r="C5">
        <f>SUM(C2:C4)</f>
        <v>80</v>
      </c>
      <c r="D5">
        <f>SUM(D2:D4)</f>
        <v>1</v>
      </c>
      <c r="F5" s="7">
        <f t="shared" ref="F5" si="4">SUM(F2:F4)</f>
        <v>-0.46341355882642998</v>
      </c>
      <c r="G5" s="7">
        <f>SUM(G2:G4)</f>
        <v>0.7734375</v>
      </c>
      <c r="H5">
        <f>1-G5</f>
        <v>0.2265625</v>
      </c>
      <c r="I5" s="7">
        <f>1/G5</f>
        <v>1.292929292929293</v>
      </c>
    </row>
    <row r="6" spans="1:9">
      <c r="A6" s="6" t="s">
        <v>10</v>
      </c>
      <c r="B6" t="str" cm="1">
        <f t="array" ref="B6:B15">_xlfn.UNIQUE('REGEN PLOT'!C2:C165)</f>
        <v>Ap</v>
      </c>
      <c r="C6">
        <f>COUNTIF('REGEN PLOT'!$C$2:$C$165,B6)</f>
        <v>1</v>
      </c>
      <c r="D6">
        <f>C6/$C$16</f>
        <v>6.0975609756097563E-3</v>
      </c>
      <c r="E6">
        <f t="shared" si="1"/>
        <v>-5.0998664278241987</v>
      </c>
      <c r="F6" s="7">
        <f t="shared" si="2"/>
        <v>-3.1096746511123163E-2</v>
      </c>
      <c r="G6" s="4">
        <f>D6^2</f>
        <v>3.7180249851279002E-5</v>
      </c>
    </row>
    <row r="7" spans="1:9">
      <c r="A7" s="6"/>
      <c r="B7" t="str">
        <v>Pm</v>
      </c>
      <c r="C7">
        <f>COUNTIF('REGEN PLOT'!$C$2:$C$165,B7)</f>
        <v>48</v>
      </c>
      <c r="D7">
        <f>C7/$C$16</f>
        <v>0.29268292682926828</v>
      </c>
      <c r="E7">
        <f t="shared" si="1"/>
        <v>-1.2286654169163076</v>
      </c>
      <c r="F7" s="7">
        <f t="shared" si="2"/>
        <v>-0.35960939031696804</v>
      </c>
      <c r="G7" s="4">
        <f t="shared" ref="G7:G15" si="5">D7^2</f>
        <v>8.5663295657346802E-2</v>
      </c>
    </row>
    <row r="8" spans="1:9">
      <c r="A8" s="6"/>
      <c r="B8" t="str">
        <v>Ps</v>
      </c>
      <c r="C8">
        <f>COUNTIF('REGEN PLOT'!$C$2:$C$165,B8)</f>
        <v>8</v>
      </c>
      <c r="D8">
        <f>C8/$C$16</f>
        <v>4.878048780487805E-2</v>
      </c>
      <c r="E8">
        <f t="shared" si="1"/>
        <v>-3.0204248861443626</v>
      </c>
      <c r="F8" s="7">
        <f t="shared" si="2"/>
        <v>-0.14733779932411525</v>
      </c>
      <c r="G8" s="4">
        <f t="shared" si="5"/>
        <v>2.3795359904818562E-3</v>
      </c>
    </row>
    <row r="9" spans="1:9">
      <c r="A9" s="6"/>
      <c r="B9" t="str">
        <v>Ia</v>
      </c>
      <c r="C9">
        <f>COUNTIF('REGEN PLOT'!$C$2:$C$165,B9)</f>
        <v>38</v>
      </c>
      <c r="D9">
        <f>C9/$C$16</f>
        <v>0.23170731707317074</v>
      </c>
      <c r="E9">
        <f t="shared" si="1"/>
        <v>-1.4622802680978126</v>
      </c>
      <c r="F9" s="7">
        <f t="shared" si="2"/>
        <v>-0.33882103772998101</v>
      </c>
      <c r="G9" s="4">
        <f t="shared" si="5"/>
        <v>5.3688280785246879E-2</v>
      </c>
    </row>
    <row r="10" spans="1:9">
      <c r="A10" s="6"/>
      <c r="B10" t="str">
        <v>Bsp</v>
      </c>
      <c r="C10">
        <f>COUNTIF('REGEN PLOT'!$C$2:$C$165,B10)</f>
        <v>5</v>
      </c>
      <c r="D10">
        <f>C10/$C$16</f>
        <v>3.048780487804878E-2</v>
      </c>
      <c r="E10">
        <f t="shared" si="1"/>
        <v>-3.4904285153900982</v>
      </c>
      <c r="F10" s="7">
        <f t="shared" si="2"/>
        <v>-0.1064155035179908</v>
      </c>
      <c r="G10" s="4">
        <f t="shared" si="5"/>
        <v>9.2950624628197493E-4</v>
      </c>
    </row>
    <row r="11" spans="1:9">
      <c r="A11" s="6"/>
      <c r="B11" t="str">
        <v>Pa</v>
      </c>
      <c r="C11">
        <f>COUNTIF('REGEN PLOT'!$C$2:$C$165,B11)</f>
        <v>46</v>
      </c>
      <c r="D11">
        <f>C11/$C$16</f>
        <v>0.28048780487804881</v>
      </c>
      <c r="E11">
        <f t="shared" si="1"/>
        <v>-1.2712250313351032</v>
      </c>
      <c r="F11" s="7">
        <f t="shared" si="2"/>
        <v>-0.35656311854521189</v>
      </c>
      <c r="G11" s="4">
        <f t="shared" si="5"/>
        <v>7.8673408685306381E-2</v>
      </c>
    </row>
    <row r="12" spans="1:9">
      <c r="A12" s="6"/>
      <c r="B12" t="str">
        <v>Ca</v>
      </c>
      <c r="C12">
        <f>COUNTIF('REGEN PLOT'!$C$2:$C$165,B12)</f>
        <v>5</v>
      </c>
      <c r="D12">
        <f>C12/$C$16</f>
        <v>3.048780487804878E-2</v>
      </c>
      <c r="E12">
        <f t="shared" si="1"/>
        <v>-3.4904285153900982</v>
      </c>
      <c r="F12" s="7">
        <f t="shared" si="2"/>
        <v>-0.1064155035179908</v>
      </c>
      <c r="G12" s="4">
        <f t="shared" si="5"/>
        <v>9.2950624628197493E-4</v>
      </c>
    </row>
    <row r="13" spans="1:9">
      <c r="A13" s="6"/>
      <c r="B13" t="str">
        <v>Bp</v>
      </c>
      <c r="C13">
        <f>COUNTIF('REGEN PLOT'!$C$2:$C$165,B13)</f>
        <v>9</v>
      </c>
      <c r="D13">
        <f>C13/$C$16</f>
        <v>5.4878048780487805E-2</v>
      </c>
      <c r="E13">
        <f t="shared" si="1"/>
        <v>-2.9026418504879792</v>
      </c>
      <c r="F13" s="7">
        <f t="shared" si="2"/>
        <v>-0.15929132106336472</v>
      </c>
      <c r="G13" s="4">
        <f t="shared" si="5"/>
        <v>3.0116002379535992E-3</v>
      </c>
    </row>
    <row r="14" spans="1:9">
      <c r="A14" s="6"/>
      <c r="B14" t="str">
        <v>Qr</v>
      </c>
      <c r="C14">
        <f>COUNTIF('REGEN PLOT'!$C$2:$C$165,B14)</f>
        <v>3</v>
      </c>
      <c r="D14">
        <f>C14/$C$16</f>
        <v>1.8292682926829267E-2</v>
      </c>
      <c r="E14">
        <f t="shared" si="1"/>
        <v>-4.0012541391560887</v>
      </c>
      <c r="F14" s="7">
        <f t="shared" si="2"/>
        <v>-7.3193673277245519E-2</v>
      </c>
      <c r="G14" s="4">
        <f t="shared" si="5"/>
        <v>3.3462224866151095E-4</v>
      </c>
    </row>
    <row r="15" spans="1:9">
      <c r="A15" s="6"/>
      <c r="B15" t="str">
        <v>Qp</v>
      </c>
      <c r="C15">
        <f>COUNTIF('REGEN PLOT'!$C$2:$C$165,B15)</f>
        <v>1</v>
      </c>
      <c r="D15">
        <f>C15/$C$16</f>
        <v>6.0975609756097563E-3</v>
      </c>
      <c r="E15">
        <f t="shared" si="1"/>
        <v>-5.0998664278241987</v>
      </c>
      <c r="F15" s="7">
        <f t="shared" si="2"/>
        <v>-3.1096746511123163E-2</v>
      </c>
      <c r="G15" s="4">
        <f t="shared" si="5"/>
        <v>3.7180249851279002E-5</v>
      </c>
    </row>
    <row r="16" spans="1:9">
      <c r="A16" s="6" t="s">
        <v>110</v>
      </c>
      <c r="C16">
        <f>SUM(C6:C15)</f>
        <v>164</v>
      </c>
      <c r="D16">
        <f>SUM(D6:D15)</f>
        <v>1</v>
      </c>
      <c r="F16" s="7">
        <f t="shared" ref="E16:F16" si="6">SUM(F6:F15)</f>
        <v>-1.7098408403151142</v>
      </c>
      <c r="G16">
        <f>SUM(G6:G15)</f>
        <v>0.22568411659726353</v>
      </c>
      <c r="H16">
        <f>1-G16</f>
        <v>0.77431588340273649</v>
      </c>
      <c r="I16">
        <f>1/G16</f>
        <v>4.4309719934102141</v>
      </c>
    </row>
    <row r="17" spans="1:9">
      <c r="A17" s="6" t="s">
        <v>11</v>
      </c>
      <c r="B17" t="str" cm="1">
        <f t="array" ref="B17:B22">_xlfn.UNIQUE('SHRUB PLOT'!C2:C45)</f>
        <v>Rf</v>
      </c>
      <c r="C17">
        <f>COUNTIF('SHRUB PLOT'!$C$2:$C$45,'Species diversity'!B17)</f>
        <v>18</v>
      </c>
      <c r="D17">
        <f>C17/$C$23</f>
        <v>0.40909090909090912</v>
      </c>
      <c r="E17">
        <f t="shared" si="1"/>
        <v>-0.89381787602209639</v>
      </c>
      <c r="F17" s="7">
        <f t="shared" si="2"/>
        <v>-0.36565276746358488</v>
      </c>
      <c r="G17" s="4">
        <f>D17^2</f>
        <v>0.16735537190082647</v>
      </c>
    </row>
    <row r="18" spans="1:9">
      <c r="A18" s="6"/>
      <c r="B18" t="str">
        <v>Usp</v>
      </c>
      <c r="C18">
        <f>COUNTIF('SHRUB PLOT'!$C$2:$C$45,'Species diversity'!B18)</f>
        <v>5</v>
      </c>
      <c r="D18">
        <f t="shared" ref="D18:D22" si="7">C18/$C$23</f>
        <v>0.11363636363636363</v>
      </c>
      <c r="E18">
        <f t="shared" si="1"/>
        <v>-2.174751721484161</v>
      </c>
      <c r="F18" s="7">
        <f t="shared" si="2"/>
        <v>-0.24713087744138193</v>
      </c>
      <c r="G18" s="4">
        <f t="shared" ref="G18:G22" si="8">D18^2</f>
        <v>1.2913223140495866E-2</v>
      </c>
    </row>
    <row r="19" spans="1:9">
      <c r="A19" s="6"/>
      <c r="B19" t="str">
        <v>Pa</v>
      </c>
      <c r="C19">
        <f>COUNTIF('SHRUB PLOT'!$C$2:$C$45,'Species diversity'!B19)</f>
        <v>15</v>
      </c>
      <c r="D19">
        <f t="shared" si="7"/>
        <v>0.34090909090909088</v>
      </c>
      <c r="E19">
        <f t="shared" si="1"/>
        <v>-1.0761394328160512</v>
      </c>
      <c r="F19" s="7">
        <f t="shared" si="2"/>
        <v>-0.36686571573274468</v>
      </c>
      <c r="G19" s="4">
        <f t="shared" si="8"/>
        <v>0.1162190082644628</v>
      </c>
    </row>
    <row r="20" spans="1:9">
      <c r="A20" s="6"/>
      <c r="B20" t="str">
        <v>Ud</v>
      </c>
      <c r="C20">
        <f>COUNTIF('SHRUB PLOT'!$C$2:$C$45,'Species diversity'!B20)</f>
        <v>3</v>
      </c>
      <c r="D20">
        <f t="shared" si="7"/>
        <v>6.8181818181818177E-2</v>
      </c>
      <c r="E20">
        <f t="shared" si="1"/>
        <v>-2.6855773452501515</v>
      </c>
      <c r="F20" s="7">
        <f t="shared" si="2"/>
        <v>-0.18310754626705578</v>
      </c>
      <c r="G20" s="4">
        <f t="shared" si="8"/>
        <v>4.6487603305785117E-3</v>
      </c>
    </row>
    <row r="21" spans="1:9">
      <c r="A21" s="6"/>
      <c r="B21" t="str">
        <v>Rp</v>
      </c>
      <c r="C21">
        <f>COUNTIF('SHRUB PLOT'!$C$2:$C$45,'Species diversity'!B21)</f>
        <v>2</v>
      </c>
      <c r="D21">
        <f t="shared" si="7"/>
        <v>4.5454545454545456E-2</v>
      </c>
      <c r="E21">
        <f t="shared" si="1"/>
        <v>-3.0910424533583156</v>
      </c>
      <c r="F21" s="7">
        <f t="shared" si="2"/>
        <v>-0.14050192969810527</v>
      </c>
      <c r="G21" s="4">
        <f t="shared" si="8"/>
        <v>2.0661157024793389E-3</v>
      </c>
    </row>
    <row r="22" spans="1:9">
      <c r="A22" s="6"/>
      <c r="B22" t="str">
        <v>Cv</v>
      </c>
      <c r="C22">
        <f>COUNTIF('SHRUB PLOT'!$C$2:$C$45,'Species diversity'!B22)</f>
        <v>1</v>
      </c>
      <c r="D22">
        <f t="shared" si="7"/>
        <v>2.2727272727272728E-2</v>
      </c>
      <c r="E22">
        <f t="shared" si="1"/>
        <v>-3.784189633918261</v>
      </c>
      <c r="F22" s="7">
        <f t="shared" si="2"/>
        <v>-8.6004309861778663E-2</v>
      </c>
      <c r="G22" s="4">
        <f t="shared" si="8"/>
        <v>5.1652892561983473E-4</v>
      </c>
    </row>
    <row r="23" spans="1:9">
      <c r="A23" s="6" t="s">
        <v>110</v>
      </c>
      <c r="C23">
        <f>SUM(C17:C22)</f>
        <v>44</v>
      </c>
      <c r="D23">
        <f>SUM(D17:D22)</f>
        <v>0.99999999999999978</v>
      </c>
      <c r="F23" s="7">
        <f t="shared" ref="E23:F23" si="9">SUM(F17:F22)</f>
        <v>-1.389263146464651</v>
      </c>
      <c r="G23">
        <f>SUM(G17:G22)</f>
        <v>0.30371900826446285</v>
      </c>
      <c r="H23">
        <f>1-G23</f>
        <v>0.69628099173553715</v>
      </c>
      <c r="I23">
        <f>1/G23</f>
        <v>3.2925170068027207</v>
      </c>
    </row>
    <row r="24" spans="1:9">
      <c r="A24" s="3" t="s">
        <v>12</v>
      </c>
      <c r="B24" s="4" t="str" cm="1">
        <f t="array" ref="B24:B25">_xlfn.UNIQUE('TREE PLOT'!D82:D159)</f>
        <v>Tp</v>
      </c>
      <c r="C24" s="4">
        <f>COUNTIF('TREE PLOT'!$D$82:$D$159,'Species diversity'!B24)</f>
        <v>59</v>
      </c>
      <c r="D24" s="4">
        <f>C24/$C$26</f>
        <v>0.75641025641025639</v>
      </c>
      <c r="E24" s="4">
        <f t="shared" si="1"/>
        <v>-0.27917138278387232</v>
      </c>
      <c r="F24" s="5">
        <f t="shared" si="2"/>
        <v>-0.21116809723395469</v>
      </c>
      <c r="G24" s="4">
        <f>D24^2</f>
        <v>0.57215647600262987</v>
      </c>
    </row>
    <row r="25" spans="1:9">
      <c r="A25" s="6"/>
      <c r="B25" t="str">
        <v>Pa</v>
      </c>
      <c r="C25">
        <f>COUNTIF('TREE PLOT'!$D$82:$D$159,'Species diversity'!B25)</f>
        <v>19</v>
      </c>
      <c r="D25">
        <f>C25/$C$26</f>
        <v>0.24358974358974358</v>
      </c>
      <c r="E25">
        <f t="shared" si="1"/>
        <v>-1.4122698475231512</v>
      </c>
      <c r="F25" s="7">
        <f t="shared" si="2"/>
        <v>-0.34401445003769066</v>
      </c>
      <c r="G25" s="4">
        <f>D25^2</f>
        <v>5.9335963182117028E-2</v>
      </c>
    </row>
    <row r="26" spans="1:9">
      <c r="A26" s="6" t="s">
        <v>110</v>
      </c>
      <c r="C26">
        <f>SUM(C24:C25)</f>
        <v>78</v>
      </c>
      <c r="D26">
        <f>SUM(D24:D25)</f>
        <v>1</v>
      </c>
      <c r="F26" s="7">
        <f t="shared" ref="E26:F26" si="10">SUM(F24:F25)</f>
        <v>-0.5551825472716454</v>
      </c>
      <c r="G26">
        <f>SUM(G24:G25)</f>
        <v>0.63149243918474685</v>
      </c>
      <c r="H26">
        <f>1-G26</f>
        <v>0.36850756081525315</v>
      </c>
      <c r="I26">
        <f>1/G26</f>
        <v>1.5835502342529932</v>
      </c>
    </row>
    <row r="27" spans="1:9">
      <c r="A27" s="6" t="s">
        <v>13</v>
      </c>
      <c r="B27" t="str" cm="1">
        <f t="array" ref="B27:B33">_xlfn.UNIQUE('REGEN PLOT'!C166:C245)</f>
        <v>Ia</v>
      </c>
      <c r="C27">
        <f>COUNTIF('REGEN PLOT'!$C$166:$C$245,'Species diversity'!B27)</f>
        <v>38</v>
      </c>
      <c r="D27">
        <f>C27/$C$34</f>
        <v>0.47499999999999998</v>
      </c>
      <c r="E27">
        <f t="shared" si="1"/>
        <v>-0.74444047494749588</v>
      </c>
      <c r="F27" s="7">
        <f t="shared" si="2"/>
        <v>-0.35360922560006053</v>
      </c>
      <c r="G27" s="4">
        <f>D27^2</f>
        <v>0.22562499999999999</v>
      </c>
    </row>
    <row r="28" spans="1:9">
      <c r="A28" s="6"/>
      <c r="B28" t="str">
        <v>Tb</v>
      </c>
      <c r="C28">
        <f>COUNTIF('REGEN PLOT'!$C$166:$C$245,'Species diversity'!B28)</f>
        <v>1</v>
      </c>
      <c r="D28">
        <f t="shared" ref="D28:D33" si="11">C28/$C$34</f>
        <v>1.2500000000000001E-2</v>
      </c>
      <c r="E28">
        <f t="shared" si="1"/>
        <v>-4.3820266346738812</v>
      </c>
      <c r="F28" s="7">
        <f t="shared" si="2"/>
        <v>-5.4775332933423515E-2</v>
      </c>
      <c r="G28" s="4">
        <f t="shared" ref="G28:G78" si="12">D28^2</f>
        <v>1.5625000000000003E-4</v>
      </c>
    </row>
    <row r="29" spans="1:9">
      <c r="A29" s="6"/>
      <c r="B29" t="str">
        <v>Qr</v>
      </c>
      <c r="C29">
        <f>COUNTIF('REGEN PLOT'!$C$166:$C$245,'Species diversity'!B29)</f>
        <v>3</v>
      </c>
      <c r="D29">
        <f t="shared" si="11"/>
        <v>3.7499999999999999E-2</v>
      </c>
      <c r="E29">
        <f t="shared" si="1"/>
        <v>-3.2834143460057721</v>
      </c>
      <c r="F29" s="7">
        <f t="shared" si="2"/>
        <v>-0.12312803797521644</v>
      </c>
      <c r="G29" s="4">
        <f t="shared" si="12"/>
        <v>1.4062499999999999E-3</v>
      </c>
    </row>
    <row r="30" spans="1:9">
      <c r="A30" s="6"/>
      <c r="B30" t="str">
        <v>Ag</v>
      </c>
      <c r="C30">
        <f>COUNTIF('REGEN PLOT'!$C$166:$C$245,'Species diversity'!B30)</f>
        <v>7</v>
      </c>
      <c r="D30">
        <f t="shared" si="11"/>
        <v>8.7499999999999994E-2</v>
      </c>
      <c r="E30">
        <f t="shared" si="1"/>
        <v>-2.4361164856185682</v>
      </c>
      <c r="F30" s="7">
        <f t="shared" si="2"/>
        <v>-0.21316019249162471</v>
      </c>
      <c r="G30" s="4">
        <f t="shared" si="12"/>
        <v>7.656249999999999E-3</v>
      </c>
    </row>
    <row r="31" spans="1:9">
      <c r="A31" s="6"/>
      <c r="B31" t="str">
        <v>Tp</v>
      </c>
      <c r="C31">
        <f>COUNTIF('REGEN PLOT'!$C$166:$C$245,'Species diversity'!B31)</f>
        <v>24</v>
      </c>
      <c r="D31">
        <f t="shared" si="11"/>
        <v>0.3</v>
      </c>
      <c r="E31">
        <f t="shared" si="1"/>
        <v>-1.2039728043259361</v>
      </c>
      <c r="F31" s="7">
        <f t="shared" si="2"/>
        <v>-0.36119184129778081</v>
      </c>
      <c r="G31" s="4">
        <f t="shared" si="12"/>
        <v>0.09</v>
      </c>
    </row>
    <row r="32" spans="1:9">
      <c r="A32" s="6"/>
      <c r="B32" t="str">
        <v>Pa</v>
      </c>
      <c r="C32">
        <f>COUNTIF('REGEN PLOT'!$C$166:$C$245,'Species diversity'!B32)</f>
        <v>6</v>
      </c>
      <c r="D32">
        <f t="shared" si="11"/>
        <v>7.4999999999999997E-2</v>
      </c>
      <c r="E32">
        <f t="shared" si="1"/>
        <v>-2.5902671654458267</v>
      </c>
      <c r="F32" s="7">
        <f t="shared" si="2"/>
        <v>-0.19427003740843699</v>
      </c>
      <c r="G32" s="4">
        <f t="shared" si="12"/>
        <v>5.6249999999999998E-3</v>
      </c>
    </row>
    <row r="33" spans="1:9">
      <c r="A33" s="6"/>
      <c r="B33" t="str">
        <v>Pm</v>
      </c>
      <c r="C33">
        <f>COUNTIF('REGEN PLOT'!$C$166:$C$245,'Species diversity'!B33)</f>
        <v>1</v>
      </c>
      <c r="D33">
        <f t="shared" si="11"/>
        <v>1.2500000000000001E-2</v>
      </c>
      <c r="E33">
        <f t="shared" si="1"/>
        <v>-4.3820266346738812</v>
      </c>
      <c r="F33" s="7">
        <f t="shared" si="2"/>
        <v>-5.4775332933423515E-2</v>
      </c>
      <c r="G33" s="4">
        <f t="shared" si="12"/>
        <v>1.5625000000000003E-4</v>
      </c>
    </row>
    <row r="34" spans="1:9">
      <c r="A34" s="6" t="s">
        <v>110</v>
      </c>
      <c r="C34">
        <f>SUM(C27:C33)</f>
        <v>80</v>
      </c>
      <c r="D34">
        <f t="shared" ref="D34:F34" si="13">SUM(D27:D33)</f>
        <v>1</v>
      </c>
      <c r="F34" s="7">
        <f t="shared" si="13"/>
        <v>-1.3549100006399666</v>
      </c>
      <c r="G34">
        <f>SUM(G27:G33)</f>
        <v>0.330625</v>
      </c>
      <c r="H34">
        <f>1-G34</f>
        <v>0.66937500000000005</v>
      </c>
      <c r="I34">
        <f>1/G34</f>
        <v>3.0245746691871456</v>
      </c>
    </row>
    <row r="35" spans="1:9">
      <c r="A35" s="6" t="s">
        <v>14</v>
      </c>
      <c r="B35" t="str" cm="1">
        <f t="array" ref="B35:B36">_xlfn.UNIQUE('SHRUB PLOT'!C46:C66)</f>
        <v>Pa</v>
      </c>
      <c r="C35">
        <f>COUNTIF('SHRUB PLOT'!$C$46:$C$67,'Species diversity'!B35)</f>
        <v>11</v>
      </c>
      <c r="D35">
        <f>C35/$C$37</f>
        <v>0.5</v>
      </c>
      <c r="E35">
        <f t="shared" si="1"/>
        <v>-0.69314718055994529</v>
      </c>
      <c r="F35" s="7">
        <f t="shared" si="2"/>
        <v>-0.34657359027997264</v>
      </c>
      <c r="G35" s="4">
        <f t="shared" si="12"/>
        <v>0.25</v>
      </c>
    </row>
    <row r="36" spans="1:9">
      <c r="A36" s="6"/>
      <c r="B36" t="str">
        <v>Rf</v>
      </c>
      <c r="C36">
        <f>COUNTIF('SHRUB PLOT'!$C$46:$C$67,'Species diversity'!B36)</f>
        <v>11</v>
      </c>
      <c r="D36">
        <f>C36/$C$37</f>
        <v>0.5</v>
      </c>
      <c r="E36">
        <f t="shared" si="1"/>
        <v>-0.69314718055994529</v>
      </c>
      <c r="F36" s="7">
        <f t="shared" si="2"/>
        <v>-0.34657359027997264</v>
      </c>
      <c r="G36" s="4">
        <f t="shared" si="12"/>
        <v>0.25</v>
      </c>
    </row>
    <row r="37" spans="1:9">
      <c r="A37" s="6" t="s">
        <v>110</v>
      </c>
      <c r="C37">
        <f>SUM(C35:C36)</f>
        <v>22</v>
      </c>
      <c r="D37">
        <f t="shared" ref="D37:F37" si="14">SUM(D35:D36)</f>
        <v>1</v>
      </c>
      <c r="F37" s="7">
        <f t="shared" si="14"/>
        <v>-0.69314718055994529</v>
      </c>
      <c r="G37">
        <f>SUM(G35:G36)</f>
        <v>0.5</v>
      </c>
      <c r="H37">
        <f>1-G37</f>
        <v>0.5</v>
      </c>
      <c r="I37">
        <f>1/G37</f>
        <v>2</v>
      </c>
    </row>
    <row r="38" spans="1:9">
      <c r="A38" s="3" t="s">
        <v>15</v>
      </c>
      <c r="B38" s="4" t="str" cm="1">
        <f t="array" ref="B38:B40">_xlfn.UNIQUE('TREE PLOT'!D160:D236)</f>
        <v>Th</v>
      </c>
      <c r="C38" s="4">
        <f>COUNTIF('TREE PLOT'!$D$160:$D$236,'Species diversity'!B38)</f>
        <v>74</v>
      </c>
      <c r="D38" s="4">
        <f>C38/$C$41</f>
        <v>0.96103896103896103</v>
      </c>
      <c r="E38" s="4">
        <f t="shared" si="1"/>
        <v>-3.9740328649514108E-2</v>
      </c>
      <c r="F38" s="5">
        <f>D38*E38</f>
        <v>-3.8192004156675896E-2</v>
      </c>
      <c r="G38" s="4">
        <f t="shared" si="12"/>
        <v>0.92359588463484565</v>
      </c>
    </row>
    <row r="39" spans="1:9">
      <c r="A39" s="6"/>
      <c r="B39" t="str">
        <v>Pm</v>
      </c>
      <c r="C39">
        <f>COUNTIF('TREE PLOT'!$D$160:$D$236,'Species diversity'!B39)</f>
        <v>1</v>
      </c>
      <c r="D39">
        <f t="shared" ref="D39:D40" si="15">C39/$C$41</f>
        <v>1.2987012987012988E-2</v>
      </c>
      <c r="E39">
        <f t="shared" si="1"/>
        <v>-4.3438054218536841</v>
      </c>
      <c r="F39" s="7">
        <f t="shared" si="2"/>
        <v>-5.6413057426671229E-2</v>
      </c>
      <c r="G39" s="4">
        <f t="shared" si="12"/>
        <v>1.6866250632484401E-4</v>
      </c>
    </row>
    <row r="40" spans="1:9">
      <c r="A40" s="6"/>
      <c r="B40" t="str">
        <v>Ps</v>
      </c>
      <c r="C40">
        <f>COUNTIF('TREE PLOT'!$D$160:$D$236,'Species diversity'!B40)</f>
        <v>2</v>
      </c>
      <c r="D40">
        <f t="shared" si="15"/>
        <v>2.5974025974025976E-2</v>
      </c>
      <c r="E40">
        <f t="shared" si="1"/>
        <v>-3.6506582412937383</v>
      </c>
      <c r="F40" s="7">
        <f t="shared" si="2"/>
        <v>-9.4822291981655552E-2</v>
      </c>
      <c r="G40" s="4">
        <f t="shared" si="12"/>
        <v>6.7465002529937604E-4</v>
      </c>
    </row>
    <row r="41" spans="1:9">
      <c r="A41" s="6" t="s">
        <v>110</v>
      </c>
      <c r="C41">
        <f>SUM(C38:C40)</f>
        <v>77</v>
      </c>
      <c r="D41">
        <f t="shared" ref="D41:F41" si="16">SUM(D38:D40)</f>
        <v>1</v>
      </c>
      <c r="F41" s="7">
        <f t="shared" si="16"/>
        <v>-0.18942735356500268</v>
      </c>
      <c r="G41">
        <f>SUM(G38:G40)</f>
        <v>0.92443919716646994</v>
      </c>
      <c r="H41">
        <f>1-G41</f>
        <v>7.5560802833530061E-2</v>
      </c>
      <c r="I41">
        <f>1/G41</f>
        <v>1.0817369093231162</v>
      </c>
    </row>
    <row r="42" spans="1:9">
      <c r="A42" s="6" t="s">
        <v>16</v>
      </c>
      <c r="B42" t="str" cm="1">
        <f t="array" ref="B42:B44">_xlfn.UNIQUE('REGEN PLOT'!C246:C696)</f>
        <v>Ia</v>
      </c>
      <c r="C42">
        <f>COUNTIF('REGEN PLOT'!$C$246:$C$696,'Species diversity'!B42)</f>
        <v>122</v>
      </c>
      <c r="D42">
        <f>C42/$C$45</f>
        <v>0.270509977827051</v>
      </c>
      <c r="E42">
        <f t="shared" si="1"/>
        <v>-1.3074462947694219</v>
      </c>
      <c r="F42" s="7">
        <f t="shared" si="2"/>
        <v>-0.35367726820813628</v>
      </c>
      <c r="G42" s="4">
        <f t="shared" si="12"/>
        <v>7.3175648103991617E-2</v>
      </c>
    </row>
    <row r="43" spans="1:9">
      <c r="A43" s="6"/>
      <c r="B43" t="str">
        <v>Th</v>
      </c>
      <c r="C43">
        <f>COUNTIF('REGEN PLOT'!$C$246:$C$696,'Species diversity'!B43)</f>
        <v>328</v>
      </c>
      <c r="D43">
        <f t="shared" ref="D43:D44" si="17">C43/$C$45</f>
        <v>0.72727272727272729</v>
      </c>
      <c r="E43">
        <f t="shared" si="1"/>
        <v>-0.31845373111853459</v>
      </c>
      <c r="F43" s="7">
        <f t="shared" si="2"/>
        <v>-0.23160271354075243</v>
      </c>
      <c r="G43" s="4">
        <f t="shared" si="12"/>
        <v>0.52892561983471076</v>
      </c>
    </row>
    <row r="44" spans="1:9">
      <c r="A44" s="6"/>
      <c r="B44" t="str">
        <v>Bp</v>
      </c>
      <c r="C44">
        <f>COUNTIF('REGEN PLOT'!$C$246:$C$696,'Species diversity'!B44)</f>
        <v>1</v>
      </c>
      <c r="D44">
        <f t="shared" si="17"/>
        <v>2.2172949002217295E-3</v>
      </c>
      <c r="E44">
        <f t="shared" si="1"/>
        <v>-6.1114673395026786</v>
      </c>
      <c r="F44" s="7">
        <f t="shared" si="2"/>
        <v>-1.355092536475095E-2</v>
      </c>
      <c r="G44" s="4">
        <f t="shared" si="12"/>
        <v>4.9163966745492895E-6</v>
      </c>
    </row>
    <row r="45" spans="1:9">
      <c r="A45" s="6" t="s">
        <v>110</v>
      </c>
      <c r="C45">
        <f>SUM(C42:C44)</f>
        <v>451</v>
      </c>
      <c r="D45">
        <f>SUM(D42:D44)</f>
        <v>1</v>
      </c>
      <c r="F45" s="7">
        <f t="shared" ref="E45:F45" si="18">SUM(F42:F44)</f>
        <v>-0.59883090711363973</v>
      </c>
      <c r="G45">
        <f>SUM(G42:G44)</f>
        <v>0.60210618433537688</v>
      </c>
      <c r="H45">
        <f>1-G45</f>
        <v>0.39789381566462312</v>
      </c>
      <c r="I45">
        <f>1/G45</f>
        <v>1.6608366198793165</v>
      </c>
    </row>
    <row r="46" spans="1:9">
      <c r="A46" s="6" t="s">
        <v>17</v>
      </c>
      <c r="B46" t="str" cm="1">
        <f t="array" ref="B46:B50">_xlfn.UNIQUE('SHRUB PLOT'!C68:C77)</f>
        <v>I</v>
      </c>
      <c r="C46">
        <f>COUNTIF('SHRUB PLOT'!$C$68:$C$77,'Species diversity'!B46)</f>
        <v>1</v>
      </c>
      <c r="D46">
        <f>C46/$C$51</f>
        <v>0.1</v>
      </c>
      <c r="E46">
        <f t="shared" si="1"/>
        <v>-2.3025850929940455</v>
      </c>
      <c r="F46" s="7">
        <f t="shared" si="2"/>
        <v>-0.23025850929940456</v>
      </c>
      <c r="G46" s="4">
        <f t="shared" si="12"/>
        <v>1.0000000000000002E-2</v>
      </c>
    </row>
    <row r="47" spans="1:9">
      <c r="A47" s="6"/>
      <c r="B47" t="str">
        <v>Cv</v>
      </c>
      <c r="C47">
        <f>COUNTIF('SHRUB PLOT'!$C$68:$C$77,'Species diversity'!B47)</f>
        <v>1</v>
      </c>
      <c r="D47">
        <f t="shared" ref="D47:D50" si="19">C47/$C$51</f>
        <v>0.1</v>
      </c>
      <c r="E47">
        <f t="shared" si="1"/>
        <v>-2.3025850929940455</v>
      </c>
      <c r="F47" s="7">
        <f t="shared" si="2"/>
        <v>-0.23025850929940456</v>
      </c>
      <c r="G47" s="4">
        <f t="shared" si="12"/>
        <v>1.0000000000000002E-2</v>
      </c>
    </row>
    <row r="48" spans="1:9">
      <c r="A48" s="6"/>
      <c r="B48" t="str">
        <v>Pa</v>
      </c>
      <c r="C48">
        <f>COUNTIF('SHRUB PLOT'!$C$68:$C$77,'Species diversity'!B48)</f>
        <v>4</v>
      </c>
      <c r="D48">
        <f t="shared" si="19"/>
        <v>0.4</v>
      </c>
      <c r="E48">
        <f t="shared" si="1"/>
        <v>-0.916290731874155</v>
      </c>
      <c r="F48" s="7">
        <f t="shared" si="2"/>
        <v>-0.36651629274966202</v>
      </c>
      <c r="G48" s="4">
        <f t="shared" si="12"/>
        <v>0.16000000000000003</v>
      </c>
    </row>
    <row r="49" spans="1:9">
      <c r="A49" s="6"/>
      <c r="B49" t="str">
        <v>Rf</v>
      </c>
      <c r="C49">
        <f>COUNTIF('SHRUB PLOT'!$C$68:$C$77,'Species diversity'!B49)</f>
        <v>2</v>
      </c>
      <c r="D49">
        <f t="shared" si="19"/>
        <v>0.2</v>
      </c>
      <c r="E49">
        <f t="shared" si="1"/>
        <v>-1.6094379124341003</v>
      </c>
      <c r="F49" s="7">
        <f t="shared" si="2"/>
        <v>-0.32188758248682009</v>
      </c>
      <c r="G49" s="4">
        <f t="shared" si="12"/>
        <v>4.0000000000000008E-2</v>
      </c>
    </row>
    <row r="50" spans="1:9">
      <c r="A50" s="6"/>
      <c r="B50" t="str">
        <v>Rp</v>
      </c>
      <c r="C50">
        <f>COUNTIF('SHRUB PLOT'!$C$68:$C$77,'Species diversity'!B50)</f>
        <v>2</v>
      </c>
      <c r="D50">
        <f t="shared" si="19"/>
        <v>0.2</v>
      </c>
      <c r="E50">
        <f t="shared" si="1"/>
        <v>-1.6094379124341003</v>
      </c>
      <c r="F50" s="7">
        <f t="shared" si="2"/>
        <v>-0.32188758248682009</v>
      </c>
      <c r="G50" s="4">
        <f t="shared" si="12"/>
        <v>4.0000000000000008E-2</v>
      </c>
    </row>
    <row r="51" spans="1:9">
      <c r="A51" s="6"/>
      <c r="C51">
        <f>SUM(C46:C50)</f>
        <v>10</v>
      </c>
      <c r="D51">
        <f>SUM(D46:D50)</f>
        <v>1</v>
      </c>
      <c r="F51" s="7">
        <f t="shared" ref="E51:F51" si="20">SUM(F46:F50)</f>
        <v>-1.4708084763221114</v>
      </c>
      <c r="G51">
        <f>SUM(G46:G50)</f>
        <v>0.26000000000000006</v>
      </c>
      <c r="H51">
        <f>1-G51</f>
        <v>0.74</v>
      </c>
      <c r="I51">
        <f>1/G51</f>
        <v>3.8461538461538454</v>
      </c>
    </row>
    <row r="52" spans="1:9">
      <c r="A52" s="3" t="s">
        <v>18</v>
      </c>
      <c r="B52" s="4" t="str" cm="1">
        <f t="array" ref="B52:B60">_xlfn.UNIQUE('TREE PLOT'!D237:D326)</f>
        <v>Pm</v>
      </c>
      <c r="C52" s="4">
        <f>COUNTIF('TREE PLOT'!$D$237:$D$326,'Species diversity'!B52)</f>
        <v>58</v>
      </c>
      <c r="D52" s="4">
        <f>C52/$C$61</f>
        <v>0.64444444444444449</v>
      </c>
      <c r="E52" s="4">
        <f t="shared" si="1"/>
        <v>-0.43936665978384565</v>
      </c>
      <c r="F52" s="5">
        <f>D52*E52</f>
        <v>-0.28314740297181168</v>
      </c>
      <c r="G52" s="4">
        <f t="shared" si="12"/>
        <v>0.4153086419753087</v>
      </c>
    </row>
    <row r="53" spans="1:9">
      <c r="A53" s="6"/>
      <c r="B53" t="str">
        <v>Th</v>
      </c>
      <c r="C53">
        <f>COUNTIF('TREE PLOT'!$D$237:$D$326,'Species diversity'!B53)</f>
        <v>9</v>
      </c>
      <c r="D53">
        <f t="shared" ref="D53:D60" si="21">C53/$C$61</f>
        <v>0.1</v>
      </c>
      <c r="E53">
        <f t="shared" si="1"/>
        <v>-2.3025850929940455</v>
      </c>
      <c r="F53" s="7">
        <f t="shared" ref="F53:F60" si="22">D53*E53</f>
        <v>-0.23025850929940456</v>
      </c>
      <c r="G53" s="4">
        <f t="shared" si="12"/>
        <v>1.0000000000000002E-2</v>
      </c>
    </row>
    <row r="54" spans="1:9">
      <c r="A54" s="6"/>
      <c r="B54" t="str">
        <v>Cs</v>
      </c>
      <c r="C54">
        <f>COUNTIF('TREE PLOT'!$D$237:$D$326,'Species diversity'!B54)</f>
        <v>1</v>
      </c>
      <c r="D54">
        <f t="shared" si="21"/>
        <v>1.1111111111111112E-2</v>
      </c>
      <c r="E54">
        <f t="shared" si="1"/>
        <v>-4.499809670330265</v>
      </c>
      <c r="F54" s="7">
        <f t="shared" si="22"/>
        <v>-4.9997885225891839E-2</v>
      </c>
      <c r="G54" s="4">
        <f t="shared" si="12"/>
        <v>1.2345679012345679E-4</v>
      </c>
    </row>
    <row r="55" spans="1:9">
      <c r="A55" s="6"/>
      <c r="B55" t="str">
        <v>Ap</v>
      </c>
      <c r="C55">
        <f>COUNTIF('TREE PLOT'!$D$237:$D$326,'Species diversity'!B55)</f>
        <v>9</v>
      </c>
      <c r="D55">
        <f t="shared" si="21"/>
        <v>0.1</v>
      </c>
      <c r="E55">
        <f t="shared" si="1"/>
        <v>-2.3025850929940455</v>
      </c>
      <c r="F55" s="7">
        <f t="shared" si="22"/>
        <v>-0.23025850929940456</v>
      </c>
      <c r="G55" s="4">
        <f t="shared" si="12"/>
        <v>1.0000000000000002E-2</v>
      </c>
    </row>
    <row r="56" spans="1:9">
      <c r="A56" s="6"/>
      <c r="B56" t="str">
        <v>Ia</v>
      </c>
      <c r="C56">
        <f>COUNTIF('TREE PLOT'!$D$237:$D$326,'Species diversity'!B56)</f>
        <v>5</v>
      </c>
      <c r="D56">
        <f t="shared" si="21"/>
        <v>5.5555555555555552E-2</v>
      </c>
      <c r="E56">
        <f t="shared" si="1"/>
        <v>-2.890371757896165</v>
      </c>
      <c r="F56" s="7">
        <f t="shared" si="22"/>
        <v>-0.16057620877200915</v>
      </c>
      <c r="G56" s="4">
        <f t="shared" si="12"/>
        <v>3.0864197530864196E-3</v>
      </c>
    </row>
    <row r="57" spans="1:9">
      <c r="A57" s="6"/>
      <c r="B57" t="str">
        <v>Bp</v>
      </c>
      <c r="C57">
        <f>COUNTIF('TREE PLOT'!$D$237:$D$326,'Species diversity'!B57)</f>
        <v>2</v>
      </c>
      <c r="D57">
        <f t="shared" si="21"/>
        <v>2.2222222222222223E-2</v>
      </c>
      <c r="E57">
        <f t="shared" si="1"/>
        <v>-3.8066624897703196</v>
      </c>
      <c r="F57" s="7">
        <f t="shared" si="22"/>
        <v>-8.4592499772673774E-2</v>
      </c>
      <c r="G57" s="4">
        <f t="shared" si="12"/>
        <v>4.9382716049382717E-4</v>
      </c>
    </row>
    <row r="58" spans="1:9">
      <c r="A58" s="6"/>
      <c r="B58" t="str">
        <v>Ssp</v>
      </c>
      <c r="C58">
        <f>COUNTIF('TREE PLOT'!$D$237:$D$326,'Species diversity'!B58)</f>
        <v>1</v>
      </c>
      <c r="D58">
        <f t="shared" si="21"/>
        <v>1.1111111111111112E-2</v>
      </c>
      <c r="E58">
        <f t="shared" si="1"/>
        <v>-4.499809670330265</v>
      </c>
      <c r="F58" s="7">
        <f t="shared" si="22"/>
        <v>-4.9997885225891839E-2</v>
      </c>
      <c r="G58" s="4">
        <f t="shared" si="12"/>
        <v>1.2345679012345679E-4</v>
      </c>
    </row>
    <row r="59" spans="1:9">
      <c r="A59" s="6"/>
      <c r="B59" t="str">
        <v>Bs</v>
      </c>
      <c r="C59">
        <f>COUNTIF('TREE PLOT'!$D$237:$D$326,'Species diversity'!B59)</f>
        <v>4</v>
      </c>
      <c r="D59">
        <f t="shared" si="21"/>
        <v>4.4444444444444446E-2</v>
      </c>
      <c r="E59">
        <f t="shared" si="1"/>
        <v>-3.1135153092103742</v>
      </c>
      <c r="F59" s="7">
        <f t="shared" si="22"/>
        <v>-0.13837845818712774</v>
      </c>
      <c r="G59" s="4">
        <f t="shared" si="12"/>
        <v>1.9753086419753087E-3</v>
      </c>
    </row>
    <row r="60" spans="1:9">
      <c r="A60" s="6"/>
      <c r="B60" t="str">
        <v>Pa</v>
      </c>
      <c r="C60">
        <f>COUNTIF('TREE PLOT'!$D$237:$D$326,'Species diversity'!B60)</f>
        <v>1</v>
      </c>
      <c r="D60">
        <f t="shared" si="21"/>
        <v>1.1111111111111112E-2</v>
      </c>
      <c r="E60">
        <f t="shared" si="1"/>
        <v>-4.499809670330265</v>
      </c>
      <c r="F60" s="7">
        <f t="shared" si="22"/>
        <v>-4.9997885225891839E-2</v>
      </c>
      <c r="G60" s="4">
        <f t="shared" si="12"/>
        <v>1.2345679012345679E-4</v>
      </c>
    </row>
    <row r="61" spans="1:9">
      <c r="A61" s="6" t="s">
        <v>110</v>
      </c>
      <c r="C61">
        <f>SUM(C52:C60)</f>
        <v>90</v>
      </c>
      <c r="D61">
        <f>SUM(D52:D60)</f>
        <v>0.99999999999999989</v>
      </c>
      <c r="F61" s="7">
        <f t="shared" ref="E61:F61" si="23">SUM(F53:F60)</f>
        <v>-0.99405784100829553</v>
      </c>
      <c r="G61">
        <f>SUM(G52:G60)</f>
        <v>0.44123456790123461</v>
      </c>
      <c r="H61">
        <f>1-G61</f>
        <v>0.55876543209876539</v>
      </c>
      <c r="I61">
        <f>1/G61</f>
        <v>2.2663682148852824</v>
      </c>
    </row>
    <row r="62" spans="1:9">
      <c r="A62" s="6" t="s">
        <v>19</v>
      </c>
      <c r="B62" t="str" cm="1">
        <f t="array" ref="B62:B71">_xlfn.UNIQUE('REGEN PLOT'!C696:C1035)</f>
        <v>Ia</v>
      </c>
      <c r="C62">
        <f>COUNTIF('REGEN PLOT'!$C$696:$C$1035,'Species diversity'!B62)</f>
        <v>61</v>
      </c>
      <c r="D62">
        <f>C62/$C$72</f>
        <v>0.17941176470588235</v>
      </c>
      <c r="E62">
        <f t="shared" ref="E62:E71" si="24">LN(D62)</f>
        <v>-1.7180717534368959</v>
      </c>
      <c r="F62" s="7">
        <f t="shared" ref="F62:F71" si="25">D62*E62</f>
        <v>-0.30824228517544311</v>
      </c>
      <c r="G62" s="4">
        <f t="shared" si="12"/>
        <v>3.2188581314878895E-2</v>
      </c>
    </row>
    <row r="63" spans="1:9">
      <c r="A63" s="6"/>
      <c r="B63" t="str">
        <v>Bp</v>
      </c>
      <c r="C63">
        <f>COUNTIF('REGEN PLOT'!$C$696:$C$1035,'Species diversity'!B63)</f>
        <v>130</v>
      </c>
      <c r="D63">
        <f t="shared" ref="D63:D71" si="26">C63/$C$72</f>
        <v>0.38235294117647056</v>
      </c>
      <c r="E63">
        <f t="shared" si="24"/>
        <v>-0.96141116715462471</v>
      </c>
      <c r="F63" s="7">
        <f t="shared" si="25"/>
        <v>-0.36759838744147411</v>
      </c>
      <c r="G63" s="4">
        <f t="shared" si="12"/>
        <v>0.14619377162629757</v>
      </c>
    </row>
    <row r="64" spans="1:9">
      <c r="A64" s="6"/>
      <c r="B64" t="str">
        <v>Th</v>
      </c>
      <c r="C64">
        <f>COUNTIF('REGEN PLOT'!$C$696:$C$1035,'Species diversity'!B64)</f>
        <v>25</v>
      </c>
      <c r="D64">
        <f t="shared" si="26"/>
        <v>7.3529411764705885E-2</v>
      </c>
      <c r="E64">
        <f t="shared" si="24"/>
        <v>-2.6100697927420065</v>
      </c>
      <c r="F64" s="7">
        <f t="shared" si="25"/>
        <v>-0.19191689652514754</v>
      </c>
      <c r="G64" s="4">
        <f t="shared" si="12"/>
        <v>5.4065743944636683E-3</v>
      </c>
    </row>
    <row r="65" spans="1:9">
      <c r="A65" s="6"/>
      <c r="B65" t="str">
        <v>Sa</v>
      </c>
      <c r="C65">
        <f>COUNTIF('REGEN PLOT'!$C$696:$C$1035,'Species diversity'!B65)</f>
        <v>8</v>
      </c>
      <c r="D65">
        <f t="shared" si="26"/>
        <v>2.3529411764705882E-2</v>
      </c>
      <c r="E65">
        <f t="shared" si="24"/>
        <v>-3.7495040759303713</v>
      </c>
      <c r="F65" s="7">
        <f t="shared" si="25"/>
        <v>-8.8223625316008733E-2</v>
      </c>
      <c r="G65" s="4">
        <f t="shared" si="12"/>
        <v>5.5363321799307952E-4</v>
      </c>
    </row>
    <row r="66" spans="1:9">
      <c r="A66" s="6"/>
      <c r="B66" t="str">
        <v>Pm</v>
      </c>
      <c r="C66">
        <f>COUNTIF('REGEN PLOT'!$C$696:$C$1035,'Species diversity'!B66)</f>
        <v>28</v>
      </c>
      <c r="D66">
        <f t="shared" si="26"/>
        <v>8.2352941176470587E-2</v>
      </c>
      <c r="E66">
        <f t="shared" si="24"/>
        <v>-2.4967411074350032</v>
      </c>
      <c r="F66" s="7">
        <f t="shared" si="25"/>
        <v>-0.20561397355347086</v>
      </c>
      <c r="G66" s="4">
        <f t="shared" si="12"/>
        <v>6.7820069204152251E-3</v>
      </c>
    </row>
    <row r="67" spans="1:9">
      <c r="A67" s="6"/>
      <c r="B67" t="str">
        <v>Fs</v>
      </c>
      <c r="C67">
        <f>COUNTIF('REGEN PLOT'!$C$696:$C$1035,'Species diversity'!B67)</f>
        <v>5</v>
      </c>
      <c r="D67">
        <f t="shared" si="26"/>
        <v>1.4705882352941176E-2</v>
      </c>
      <c r="E67">
        <f t="shared" si="24"/>
        <v>-4.219507705176107</v>
      </c>
      <c r="F67" s="7">
        <f t="shared" si="25"/>
        <v>-6.2051583899648634E-2</v>
      </c>
      <c r="G67" s="4">
        <f t="shared" si="12"/>
        <v>2.1626297577854672E-4</v>
      </c>
    </row>
    <row r="68" spans="1:9">
      <c r="A68" s="6"/>
      <c r="B68" t="str">
        <v>Ld</v>
      </c>
      <c r="C68">
        <f>COUNTIF('REGEN PLOT'!$C$696:$C$1035,'Species diversity'!B68)</f>
        <v>2</v>
      </c>
      <c r="D68">
        <f t="shared" si="26"/>
        <v>5.8823529411764705E-3</v>
      </c>
      <c r="E68">
        <f t="shared" si="24"/>
        <v>-5.1357984370502621</v>
      </c>
      <c r="F68" s="7">
        <f t="shared" si="25"/>
        <v>-3.0210579041472129E-2</v>
      </c>
      <c r="G68" s="4">
        <f t="shared" si="12"/>
        <v>3.460207612456747E-5</v>
      </c>
    </row>
    <row r="69" spans="1:9">
      <c r="A69" s="6"/>
      <c r="B69" t="str">
        <v>Ap</v>
      </c>
      <c r="C69">
        <f>COUNTIF('REGEN PLOT'!$C$696:$C$1035,'Species diversity'!B69)</f>
        <v>75</v>
      </c>
      <c r="D69">
        <f t="shared" si="26"/>
        <v>0.22058823529411764</v>
      </c>
      <c r="E69">
        <f t="shared" si="24"/>
        <v>-1.5114575040738967</v>
      </c>
      <c r="F69" s="7">
        <f t="shared" si="25"/>
        <v>-0.33340974354571251</v>
      </c>
      <c r="G69" s="4">
        <f t="shared" si="12"/>
        <v>4.8659169550173006E-2</v>
      </c>
    </row>
    <row r="70" spans="1:9">
      <c r="A70" s="6"/>
      <c r="B70" t="str">
        <v>Bs</v>
      </c>
      <c r="C70">
        <f>COUNTIF('REGEN PLOT'!$C$696:$C$1035,'Species diversity'!B70)</f>
        <v>1</v>
      </c>
      <c r="D70">
        <f t="shared" si="26"/>
        <v>2.9411764705882353E-3</v>
      </c>
      <c r="E70">
        <f t="shared" si="24"/>
        <v>-5.8289456176102075</v>
      </c>
      <c r="F70" s="7">
        <f t="shared" si="25"/>
        <v>-1.7143957698853553E-2</v>
      </c>
      <c r="G70" s="4">
        <f t="shared" si="12"/>
        <v>8.6505190311418676E-6</v>
      </c>
    </row>
    <row r="71" spans="1:9">
      <c r="A71" s="6"/>
      <c r="B71" t="str">
        <v>Fe</v>
      </c>
      <c r="C71">
        <f>COUNTIF('REGEN PLOT'!$C$696:$C$1035,'Species diversity'!B71)</f>
        <v>5</v>
      </c>
      <c r="D71">
        <f t="shared" si="26"/>
        <v>1.4705882352941176E-2</v>
      </c>
      <c r="E71">
        <f t="shared" si="24"/>
        <v>-4.219507705176107</v>
      </c>
      <c r="F71" s="7">
        <f t="shared" si="25"/>
        <v>-6.2051583899648634E-2</v>
      </c>
      <c r="G71" s="4">
        <f t="shared" si="12"/>
        <v>2.1626297577854672E-4</v>
      </c>
    </row>
    <row r="72" spans="1:9">
      <c r="A72" s="6" t="s">
        <v>110</v>
      </c>
      <c r="C72">
        <f>SUM(C62:C71)</f>
        <v>340</v>
      </c>
      <c r="D72">
        <f>SUM(D62:D71)</f>
        <v>0.99999999999999989</v>
      </c>
      <c r="F72" s="7">
        <f>SUM(F62:F71)</f>
        <v>-1.6664626160968801</v>
      </c>
      <c r="G72">
        <f>SUM(G62:G71)</f>
        <v>0.24025951557093422</v>
      </c>
      <c r="H72">
        <f>1-G72</f>
        <v>0.75974048442906583</v>
      </c>
      <c r="I72">
        <f>1/G72</f>
        <v>4.162166054583424</v>
      </c>
    </row>
    <row r="73" spans="1:9">
      <c r="A73" s="6" t="s">
        <v>20</v>
      </c>
      <c r="B73" t="str" cm="1">
        <f t="array" ref="B73:B78">_xlfn.UNIQUE('SHRUB PLOT'!C78:C122)</f>
        <v>Paq</v>
      </c>
      <c r="C73">
        <f>COUNTIF('SHRUB PLOT'!$C$77:$C$122,'Species diversity'!B73)</f>
        <v>21</v>
      </c>
      <c r="D73">
        <f>C73/$C$79</f>
        <v>0.46666666666666667</v>
      </c>
      <c r="E73">
        <f t="shared" ref="E73:E78" si="27">LN(D73)</f>
        <v>-0.76214005204689672</v>
      </c>
      <c r="F73" s="7">
        <f t="shared" ref="F73:F78" si="28">D73*E73</f>
        <v>-0.35566535762188517</v>
      </c>
      <c r="G73" s="4">
        <f t="shared" si="12"/>
        <v>0.21777777777777779</v>
      </c>
    </row>
    <row r="74" spans="1:9">
      <c r="A74" s="6"/>
      <c r="B74" t="str">
        <v>Rf</v>
      </c>
      <c r="C74">
        <f>COUNTIF('SHRUB PLOT'!$C$77:$C$122,'Species diversity'!B74)</f>
        <v>9</v>
      </c>
      <c r="D74">
        <f t="shared" ref="D74:D78" si="29">C74/$C$79</f>
        <v>0.2</v>
      </c>
      <c r="E74">
        <f t="shared" si="27"/>
        <v>-1.6094379124341003</v>
      </c>
      <c r="F74" s="7">
        <f t="shared" si="28"/>
        <v>-0.32188758248682009</v>
      </c>
      <c r="G74" s="4">
        <f t="shared" si="12"/>
        <v>4.0000000000000008E-2</v>
      </c>
    </row>
    <row r="75" spans="1:9">
      <c r="A75" s="6"/>
      <c r="B75" t="str">
        <v>Rp</v>
      </c>
      <c r="C75">
        <f>COUNTIF('SHRUB PLOT'!$C$77:$C$122,'Species diversity'!B75)</f>
        <v>8</v>
      </c>
      <c r="D75">
        <f t="shared" si="29"/>
        <v>0.17777777777777778</v>
      </c>
      <c r="E75">
        <f t="shared" si="27"/>
        <v>-1.7272209480904839</v>
      </c>
      <c r="F75" s="7">
        <f t="shared" si="28"/>
        <v>-0.30706150188275272</v>
      </c>
      <c r="G75" s="4">
        <f t="shared" si="12"/>
        <v>3.1604938271604939E-2</v>
      </c>
    </row>
    <row r="76" spans="1:9">
      <c r="A76" s="6"/>
      <c r="B76" t="str">
        <v>Hh</v>
      </c>
      <c r="C76">
        <f>COUNTIF('SHRUB PLOT'!$C$77:$C$122,'Species diversity'!B76)</f>
        <v>1</v>
      </c>
      <c r="D76">
        <f t="shared" si="29"/>
        <v>2.2222222222222223E-2</v>
      </c>
      <c r="E76">
        <f t="shared" si="27"/>
        <v>-3.8066624897703196</v>
      </c>
      <c r="F76" s="7">
        <f t="shared" si="28"/>
        <v>-8.4592499772673774E-2</v>
      </c>
      <c r="G76" s="4">
        <f t="shared" si="12"/>
        <v>4.9382716049382717E-4</v>
      </c>
    </row>
    <row r="77" spans="1:9">
      <c r="A77" s="6"/>
      <c r="B77" t="str">
        <v>Lp</v>
      </c>
      <c r="C77">
        <f>COUNTIF('SHRUB PLOT'!$C$77:$C$122,'Species diversity'!B77)</f>
        <v>3</v>
      </c>
      <c r="D77">
        <f t="shared" si="29"/>
        <v>6.6666666666666666E-2</v>
      </c>
      <c r="E77">
        <f t="shared" si="27"/>
        <v>-2.7080502011022101</v>
      </c>
      <c r="F77" s="7">
        <f t="shared" si="28"/>
        <v>-0.18053668007348067</v>
      </c>
      <c r="G77" s="4">
        <f t="shared" si="12"/>
        <v>4.4444444444444444E-3</v>
      </c>
    </row>
    <row r="78" spans="1:9">
      <c r="A78" s="6"/>
      <c r="B78" t="str">
        <v>Ud</v>
      </c>
      <c r="C78">
        <f>COUNTIF('SHRUB PLOT'!$C$77:$C$122,'Species diversity'!B78)</f>
        <v>3</v>
      </c>
      <c r="D78">
        <f t="shared" si="29"/>
        <v>6.6666666666666666E-2</v>
      </c>
      <c r="E78">
        <f t="shared" si="27"/>
        <v>-2.7080502011022101</v>
      </c>
      <c r="F78" s="7">
        <f t="shared" si="28"/>
        <v>-0.18053668007348067</v>
      </c>
      <c r="G78" s="4">
        <f t="shared" si="12"/>
        <v>4.4444444444444444E-3</v>
      </c>
    </row>
    <row r="79" spans="1:9">
      <c r="A79" s="8" t="s">
        <v>110</v>
      </c>
      <c r="B79" s="9"/>
      <c r="C79" s="9">
        <f>SUM(C73:C78)</f>
        <v>45</v>
      </c>
      <c r="D79" s="9">
        <f>SUM(D73:D78)</f>
        <v>1.0000000000000002</v>
      </c>
      <c r="E79" s="9"/>
      <c r="F79" s="10">
        <f>SUM(F73:F78)</f>
        <v>-1.430280301911093</v>
      </c>
      <c r="G79">
        <f>SUM(G73:G78)</f>
        <v>0.29876543209876538</v>
      </c>
      <c r="H79">
        <f>1-G79</f>
        <v>0.70123456790123462</v>
      </c>
      <c r="I79">
        <f>1/G79</f>
        <v>3.3471074380165295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CB1C-C5F7-4CDB-8510-26C9DEF1CDE8}">
  <dimension ref="A1:B29"/>
  <sheetViews>
    <sheetView workbookViewId="0">
      <selection activeCell="A29" sqref="A29"/>
    </sheetView>
  </sheetViews>
  <sheetFormatPr defaultRowHeight="15"/>
  <cols>
    <col min="2" max="2" width="23.7109375" bestFit="1" customWidth="1"/>
  </cols>
  <sheetData>
    <row r="1" spans="1:2">
      <c r="A1" t="s">
        <v>111</v>
      </c>
      <c r="B1" t="s">
        <v>43</v>
      </c>
    </row>
    <row r="2" spans="1:2">
      <c r="A2" t="s">
        <v>86</v>
      </c>
      <c r="B2" t="s">
        <v>112</v>
      </c>
    </row>
    <row r="3" spans="1:2">
      <c r="A3" t="s">
        <v>113</v>
      </c>
      <c r="B3" t="s">
        <v>114</v>
      </c>
    </row>
    <row r="4" spans="1:2">
      <c r="A4" t="s">
        <v>74</v>
      </c>
      <c r="B4" t="s">
        <v>115</v>
      </c>
    </row>
    <row r="5" spans="1:2">
      <c r="A5" t="s">
        <v>81</v>
      </c>
      <c r="B5" t="s">
        <v>116</v>
      </c>
    </row>
    <row r="6" spans="1:2">
      <c r="A6" t="s">
        <v>98</v>
      </c>
      <c r="B6" t="s">
        <v>117</v>
      </c>
    </row>
    <row r="7" spans="1:2">
      <c r="A7" t="s">
        <v>82</v>
      </c>
      <c r="B7" t="s">
        <v>118</v>
      </c>
    </row>
    <row r="8" spans="1:2">
      <c r="A8" t="s">
        <v>73</v>
      </c>
      <c r="B8" t="s">
        <v>119</v>
      </c>
    </row>
    <row r="9" spans="1:2">
      <c r="A9" t="s">
        <v>67</v>
      </c>
      <c r="B9" t="s">
        <v>120</v>
      </c>
    </row>
    <row r="10" spans="1:2">
      <c r="A10" t="s">
        <v>71</v>
      </c>
      <c r="B10" t="s">
        <v>121</v>
      </c>
    </row>
    <row r="11" spans="1:2">
      <c r="A11" t="s">
        <v>64</v>
      </c>
      <c r="B11" t="s">
        <v>122</v>
      </c>
    </row>
    <row r="12" spans="1:2">
      <c r="A12" t="s">
        <v>100</v>
      </c>
      <c r="B12" t="s">
        <v>123</v>
      </c>
    </row>
    <row r="13" spans="1:2">
      <c r="A13" t="s">
        <v>84</v>
      </c>
      <c r="B13" t="s">
        <v>124</v>
      </c>
    </row>
    <row r="14" spans="1:2">
      <c r="A14" t="s">
        <v>83</v>
      </c>
      <c r="B14" t="s">
        <v>125</v>
      </c>
    </row>
    <row r="15" spans="1:2">
      <c r="A15" t="s">
        <v>97</v>
      </c>
      <c r="B15" t="s">
        <v>126</v>
      </c>
    </row>
    <row r="16" spans="1:2">
      <c r="A16" t="s">
        <v>94</v>
      </c>
      <c r="B16" t="s">
        <v>127</v>
      </c>
    </row>
    <row r="17" spans="1:2">
      <c r="A17" t="s">
        <v>85</v>
      </c>
      <c r="B17" t="s">
        <v>128</v>
      </c>
    </row>
    <row r="18" spans="1:2">
      <c r="A18" t="s">
        <v>69</v>
      </c>
      <c r="B18" t="s">
        <v>129</v>
      </c>
    </row>
    <row r="19" spans="1:2">
      <c r="A19" t="s">
        <v>70</v>
      </c>
      <c r="B19" t="s">
        <v>130</v>
      </c>
    </row>
    <row r="20" spans="1:2">
      <c r="A20" t="s">
        <v>95</v>
      </c>
      <c r="B20" t="s">
        <v>131</v>
      </c>
    </row>
    <row r="21" spans="1:2">
      <c r="A21" t="s">
        <v>96</v>
      </c>
      <c r="B21" t="s">
        <v>132</v>
      </c>
    </row>
    <row r="22" spans="1:2">
      <c r="A22" t="s">
        <v>72</v>
      </c>
      <c r="B22" t="s">
        <v>133</v>
      </c>
    </row>
    <row r="23" spans="1:2">
      <c r="A23" t="s">
        <v>75</v>
      </c>
      <c r="B23" t="s">
        <v>134</v>
      </c>
    </row>
    <row r="24" spans="1:2">
      <c r="A24" t="s">
        <v>76</v>
      </c>
      <c r="B24" t="s">
        <v>135</v>
      </c>
    </row>
    <row r="25" spans="1:2">
      <c r="A25" t="s">
        <v>88</v>
      </c>
      <c r="B25" t="s">
        <v>136</v>
      </c>
    </row>
    <row r="26" spans="1:2">
      <c r="A26" t="s">
        <v>89</v>
      </c>
      <c r="B26" t="s">
        <v>137</v>
      </c>
    </row>
    <row r="27" spans="1:2">
      <c r="A27" t="s">
        <v>91</v>
      </c>
      <c r="B27" t="s">
        <v>138</v>
      </c>
    </row>
    <row r="28" spans="1:2">
      <c r="A28" t="s">
        <v>101</v>
      </c>
      <c r="B28" t="s">
        <v>139</v>
      </c>
    </row>
    <row r="29" spans="1:2">
      <c r="A29" t="s">
        <v>102</v>
      </c>
      <c r="B2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2020-10-22T16:40:01Z</dcterms:created>
  <dcterms:modified xsi:type="dcterms:W3CDTF">2024-05-19T09:16:06Z</dcterms:modified>
  <cp:category/>
  <cp:contentStatus/>
</cp:coreProperties>
</file>