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yero\Downloads\Tinvio\Ask3\"/>
    </mc:Choice>
  </mc:AlternateContent>
  <xr:revisionPtr revIDLastSave="0" documentId="13_ncr:1_{009B12B0-9626-4D8A-BFE6-A78B371A8274}" xr6:coauthVersionLast="47" xr6:coauthVersionMax="47" xr10:uidLastSave="{00000000-0000-0000-0000-000000000000}"/>
  <bookViews>
    <workbookView xWindow="37320" yWindow="5190" windowWidth="29040" windowHeight="15720" xr2:uid="{00000000-000D-0000-FFFF-FFFF00000000}"/>
  </bookViews>
  <sheets>
    <sheet name="Trial Bala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8" i="1" l="1"/>
  <c r="B97" i="1"/>
  <c r="B96" i="1"/>
  <c r="B95" i="1"/>
  <c r="B94" i="1"/>
  <c r="B93" i="1"/>
  <c r="C92" i="1"/>
  <c r="C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C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C44" i="1"/>
  <c r="C43" i="1"/>
  <c r="C42" i="1"/>
  <c r="B41" i="1"/>
  <c r="C40" i="1"/>
  <c r="C39" i="1"/>
  <c r="C38" i="1"/>
  <c r="B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B19" i="1"/>
  <c r="B18" i="1"/>
  <c r="C17" i="1"/>
  <c r="C99" i="1" s="1"/>
  <c r="B16" i="1"/>
  <c r="B15" i="1"/>
  <c r="B14" i="1"/>
  <c r="B13" i="1"/>
  <c r="B12" i="1"/>
  <c r="B11" i="1"/>
  <c r="B10" i="1"/>
  <c r="B9" i="1"/>
  <c r="B8" i="1"/>
  <c r="B7" i="1"/>
  <c r="B6" i="1"/>
  <c r="B99" i="1" s="1"/>
</calcChain>
</file>

<file path=xl/sharedStrings.xml><?xml version="1.0" encoding="utf-8"?>
<sst xmlns="http://schemas.openxmlformats.org/spreadsheetml/2006/main" count="100" uniqueCount="100">
  <si>
    <t>Debit</t>
  </si>
  <si>
    <t>Credit</t>
  </si>
  <si>
    <t>102.1400 14 BCEI Singapore JPMorgan Chase - SGD</t>
  </si>
  <si>
    <t>contra</t>
  </si>
  <si>
    <t>Trade and other receivables</t>
  </si>
  <si>
    <t>106.0000 Prepaid Expenses</t>
  </si>
  <si>
    <t>106.5000 Advance billing</t>
  </si>
  <si>
    <t>112.0000 Amount due from shareholder</t>
  </si>
  <si>
    <t>113.0000 Other receivables</t>
  </si>
  <si>
    <t>165.0000 Deposits</t>
  </si>
  <si>
    <t>184.1700 Due From/ To Affiliate - BCEI MY</t>
  </si>
  <si>
    <t>184.1701 Due from / to affiliate - BCEI ID Rep office</t>
  </si>
  <si>
    <t>153.000 Right-of-use Lease - Building</t>
  </si>
  <si>
    <t>153.1000 Accumulated depreciation - ROU lease building</t>
  </si>
  <si>
    <t>160.1000 Investment-Affiliate:Investment in BCEI Malaysia</t>
  </si>
  <si>
    <t>160.2000 Investment-Affiliate:Investment in BCEI SG (RO)</t>
  </si>
  <si>
    <t>201.0000 Trade and other payables - SGD</t>
  </si>
  <si>
    <t>201.0001 Trade and other payables - JPY</t>
  </si>
  <si>
    <t>201.0002 Trade and other payables - KRW</t>
  </si>
  <si>
    <t>201.0003 Trade and other payables - MYR</t>
  </si>
  <si>
    <t>201.0004 Trade and other payables - USD</t>
  </si>
  <si>
    <t>201.0005 Trade and other payables - IDR</t>
  </si>
  <si>
    <t>201.0006 Trade and other payables - PHP</t>
  </si>
  <si>
    <t>201.0007 Trade and other payables - EUR</t>
  </si>
  <si>
    <t>179.0500 Due From/To Affiliate - BCEI US</t>
  </si>
  <si>
    <t>205.0000 Accrual</t>
  </si>
  <si>
    <t>206.0000 Loan Payable</t>
  </si>
  <si>
    <t>206.1000 ICO Loan interest Payable</t>
  </si>
  <si>
    <t>207.0000 Lease liability - Building</t>
  </si>
  <si>
    <t>208.0000 Contract Liabilities</t>
  </si>
  <si>
    <t>209.000 Other payables</t>
  </si>
  <si>
    <t>230.0000 Salary Payables</t>
  </si>
  <si>
    <t>231.0000 ACR'D BONUSES &amp; COMM.</t>
  </si>
  <si>
    <t>239.0301 A/P GST - S</t>
  </si>
  <si>
    <t>241.0301 Income tax payable</t>
  </si>
  <si>
    <t>GST Suspense</t>
  </si>
  <si>
    <t>301.0000 Common Stock</t>
  </si>
  <si>
    <t>311.0000 Prev Yrs Retained Earnings</t>
  </si>
  <si>
    <t>444.0200 Intercompany Revenue</t>
  </si>
  <si>
    <t>444.0600 Intercompany Revenue Markup</t>
  </si>
  <si>
    <t>Sales</t>
  </si>
  <si>
    <t>544.0200 Intercompany Expense</t>
  </si>
  <si>
    <t>611.0100 Subcontractors-GENERAL</t>
  </si>
  <si>
    <t>611.0200 Subcontractors-ELECTRICAL</t>
  </si>
  <si>
    <t>612.0000 Consultants</t>
  </si>
  <si>
    <t>629.0000 Hardwr/Equip/Supls</t>
  </si>
  <si>
    <t>521.0000 Travel-Trans,Lodg,Misc.</t>
  </si>
  <si>
    <t>521.5000 Travel-Meals</t>
  </si>
  <si>
    <t>524.0000 Telephone/Internet</t>
  </si>
  <si>
    <t>529.0000 Misc Reimbursable Expense</t>
  </si>
  <si>
    <t>601.0000 Direct Labor</t>
  </si>
  <si>
    <t>602.0000 Direct Contract Labor</t>
  </si>
  <si>
    <t>621.0000 Travel, Meals, Lodging</t>
  </si>
  <si>
    <t>626.0000 Misc. Direct Project Cost</t>
  </si>
  <si>
    <t>628.0000 Permits</t>
  </si>
  <si>
    <t>639.1900 DIRECT SALES TAX - INDONESIA</t>
  </si>
  <si>
    <t>701.0000 Indirect Labor</t>
  </si>
  <si>
    <t>711.0000 Vacation</t>
  </si>
  <si>
    <t>712.0000 Sick</t>
  </si>
  <si>
    <t>713.0000 Holiday</t>
  </si>
  <si>
    <t>714.0000 Bonuses-Annual</t>
  </si>
  <si>
    <t>714.0500 Bonus-Annual Expat</t>
  </si>
  <si>
    <t>714.6000 Bonus-Non Annual</t>
  </si>
  <si>
    <t>714.6500 Bonus-Non Annual Expat</t>
  </si>
  <si>
    <t>715.0000 Employees Benefits</t>
  </si>
  <si>
    <t>719.0000 Payroll Variance</t>
  </si>
  <si>
    <t>719.0100 Payroll Benefit-Tuition</t>
  </si>
  <si>
    <t>719.0500 Payroll Variance-Expat</t>
  </si>
  <si>
    <t>721.0000 Payroll Taxes</t>
  </si>
  <si>
    <t>736.0000 Business Meals</t>
  </si>
  <si>
    <t>737.0000 Travel</t>
  </si>
  <si>
    <t>739.1900 INDIRECT SALES TAX - INDONESIA</t>
  </si>
  <si>
    <t>741.0000 Accounting</t>
  </si>
  <si>
    <t>744.0000 Company secretary</t>
  </si>
  <si>
    <t>747.7000 IT Support, Programming and Sys Maint</t>
  </si>
  <si>
    <t>748.0000 Payroll processing fee</t>
  </si>
  <si>
    <t>749.00000 Recruitment fees</t>
  </si>
  <si>
    <t>757.2000 Insurance-Group</t>
  </si>
  <si>
    <t>758.0000 Interest Expense</t>
  </si>
  <si>
    <t>760.0000 Legal Fees</t>
  </si>
  <si>
    <t>763.0000 Office Expense</t>
  </si>
  <si>
    <t>763.5000 Bank Charges</t>
  </si>
  <si>
    <t>767.0000 Postage/Deliveries</t>
  </si>
  <si>
    <t>773.5000 Rent-Corp.Apt</t>
  </si>
  <si>
    <t>773.5001 Rent-Office</t>
  </si>
  <si>
    <t>777.0000 Supplies</t>
  </si>
  <si>
    <t>779.0000 Telephone</t>
  </si>
  <si>
    <t>801.0100 Intercompany Revenue-Overhead</t>
  </si>
  <si>
    <t>801.0600 Intercompany Revenue Markup-Overhead</t>
  </si>
  <si>
    <t>807.0000 Foreign Exch. (Gain)/Loss</t>
  </si>
  <si>
    <t>808.0000 Corporate Income Tax</t>
  </si>
  <si>
    <t>Stamp duty</t>
  </si>
  <si>
    <t>753.0000 Depreciation</t>
  </si>
  <si>
    <t>Exchange Gain or Loss</t>
  </si>
  <si>
    <t>Other Expense</t>
  </si>
  <si>
    <t>TOTAL</t>
  </si>
  <si>
    <t>Thursday, Apr 25, 2024 05:41:56 PM GMT+8 - Accrual Basis</t>
  </si>
  <si>
    <t>BCEI SG PTE. LTD.</t>
  </si>
  <si>
    <t>Trial Balance</t>
  </si>
  <si>
    <t>As of December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</si>
</sst>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S$&quot;* #,##0.00\ _€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wrapText="1"/>
    </xf>
    <xf numFmtId="165" fontId="2" fillId="0" borderId="2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3"/>
  <sheetViews>
    <sheetView tabSelected="1" workbookViewId="0">
      <selection activeCell="E15" sqref="E15"/>
    </sheetView>
  </sheetViews>
  <sheetFormatPr defaultRowHeight="14.5" x14ac:dyDescent="0.35"/>
  <cols>
    <col min="1" max="1" width="49.81640625" customWidth="1"/>
    <col min="2" max="3" width="13.7265625" customWidth="1"/>
  </cols>
  <sheetData>
    <row r="1" spans="1:3" ht="18" x14ac:dyDescent="0.4">
      <c r="A1" s="9" t="s">
        <v>97</v>
      </c>
      <c r="B1" s="8"/>
      <c r="C1" s="8"/>
    </row>
    <row r="2" spans="1:3" ht="18" x14ac:dyDescent="0.4">
      <c r="A2" s="9" t="s">
        <v>98</v>
      </c>
      <c r="B2" s="8"/>
      <c r="C2" s="8"/>
    </row>
    <row r="3" spans="1:3" x14ac:dyDescent="0.35">
      <c r="A3" s="10" t="s">
        <v>99</v>
      </c>
      <c r="B3" s="8"/>
      <c r="C3" s="8"/>
    </row>
    <row r="5" spans="1:3" x14ac:dyDescent="0.35">
      <c r="A5" s="1"/>
      <c r="B5" s="2" t="s">
        <v>0</v>
      </c>
      <c r="C5" s="2" t="s">
        <v>1</v>
      </c>
    </row>
    <row r="6" spans="1:3" x14ac:dyDescent="0.35">
      <c r="A6" s="3" t="s">
        <v>2</v>
      </c>
      <c r="B6" s="4">
        <f>4273386.3</f>
        <v>4273386.3</v>
      </c>
      <c r="C6" s="5"/>
    </row>
    <row r="7" spans="1:3" x14ac:dyDescent="0.35">
      <c r="A7" s="3" t="s">
        <v>3</v>
      </c>
      <c r="B7" s="4">
        <f>0</f>
        <v>0</v>
      </c>
      <c r="C7" s="5"/>
    </row>
    <row r="8" spans="1:3" x14ac:dyDescent="0.35">
      <c r="A8" s="3" t="s">
        <v>4</v>
      </c>
      <c r="B8" s="4">
        <f>139082.89</f>
        <v>139082.89000000001</v>
      </c>
      <c r="C8" s="5"/>
    </row>
    <row r="9" spans="1:3" x14ac:dyDescent="0.35">
      <c r="A9" s="3" t="s">
        <v>5</v>
      </c>
      <c r="B9" s="4">
        <f>216891.2</f>
        <v>216891.2</v>
      </c>
      <c r="C9" s="5"/>
    </row>
    <row r="10" spans="1:3" x14ac:dyDescent="0.35">
      <c r="A10" s="3" t="s">
        <v>6</v>
      </c>
      <c r="B10" s="4">
        <f>0</f>
        <v>0</v>
      </c>
      <c r="C10" s="5"/>
    </row>
    <row r="11" spans="1:3" x14ac:dyDescent="0.35">
      <c r="A11" s="3" t="s">
        <v>7</v>
      </c>
      <c r="B11" s="4">
        <f>0</f>
        <v>0</v>
      </c>
      <c r="C11" s="5"/>
    </row>
    <row r="12" spans="1:3" x14ac:dyDescent="0.35">
      <c r="A12" s="3" t="s">
        <v>8</v>
      </c>
      <c r="B12" s="4">
        <f>7604.52</f>
        <v>7604.52</v>
      </c>
      <c r="C12" s="5"/>
    </row>
    <row r="13" spans="1:3" x14ac:dyDescent="0.35">
      <c r="A13" s="3" t="s">
        <v>9</v>
      </c>
      <c r="B13" s="4">
        <f>30339</f>
        <v>30339</v>
      </c>
      <c r="C13" s="5"/>
    </row>
    <row r="14" spans="1:3" x14ac:dyDescent="0.35">
      <c r="A14" s="3" t="s">
        <v>10</v>
      </c>
      <c r="B14" s="4">
        <f>0</f>
        <v>0</v>
      </c>
      <c r="C14" s="5"/>
    </row>
    <row r="15" spans="1:3" x14ac:dyDescent="0.35">
      <c r="A15" s="3" t="s">
        <v>11</v>
      </c>
      <c r="B15" s="4">
        <f>400000</f>
        <v>400000</v>
      </c>
      <c r="C15" s="5"/>
    </row>
    <row r="16" spans="1:3" x14ac:dyDescent="0.35">
      <c r="A16" s="3" t="s">
        <v>12</v>
      </c>
      <c r="B16" s="4">
        <f>273911.41</f>
        <v>273911.40999999997</v>
      </c>
      <c r="C16" s="5"/>
    </row>
    <row r="17" spans="1:3" x14ac:dyDescent="0.35">
      <c r="A17" s="3" t="s">
        <v>13</v>
      </c>
      <c r="B17" s="5"/>
      <c r="C17" s="4">
        <f>205433.55</f>
        <v>205433.55</v>
      </c>
    </row>
    <row r="18" spans="1:3" x14ac:dyDescent="0.35">
      <c r="A18" s="3" t="s">
        <v>14</v>
      </c>
      <c r="B18" s="4">
        <f>216310.76</f>
        <v>216310.76</v>
      </c>
      <c r="C18" s="5"/>
    </row>
    <row r="19" spans="1:3" x14ac:dyDescent="0.35">
      <c r="A19" s="3" t="s">
        <v>15</v>
      </c>
      <c r="B19" s="4">
        <f>100000</f>
        <v>100000</v>
      </c>
      <c r="C19" s="5"/>
    </row>
    <row r="20" spans="1:3" x14ac:dyDescent="0.35">
      <c r="A20" s="3" t="s">
        <v>16</v>
      </c>
      <c r="B20" s="5"/>
      <c r="C20" s="4">
        <f>29606.58</f>
        <v>29606.58</v>
      </c>
    </row>
    <row r="21" spans="1:3" x14ac:dyDescent="0.35">
      <c r="A21" s="3" t="s">
        <v>17</v>
      </c>
      <c r="B21" s="5"/>
      <c r="C21" s="4">
        <f>0</f>
        <v>0</v>
      </c>
    </row>
    <row r="22" spans="1:3" x14ac:dyDescent="0.35">
      <c r="A22" s="3" t="s">
        <v>18</v>
      </c>
      <c r="B22" s="5"/>
      <c r="C22" s="4">
        <f>0</f>
        <v>0</v>
      </c>
    </row>
    <row r="23" spans="1:3" x14ac:dyDescent="0.35">
      <c r="A23" s="3" t="s">
        <v>19</v>
      </c>
      <c r="B23" s="5"/>
      <c r="C23" s="4">
        <f>0</f>
        <v>0</v>
      </c>
    </row>
    <row r="24" spans="1:3" x14ac:dyDescent="0.35">
      <c r="A24" s="3" t="s">
        <v>20</v>
      </c>
      <c r="B24" s="5"/>
      <c r="C24" s="4">
        <f>3787.05</f>
        <v>3787.05</v>
      </c>
    </row>
    <row r="25" spans="1:3" x14ac:dyDescent="0.35">
      <c r="A25" s="3" t="s">
        <v>21</v>
      </c>
      <c r="B25" s="5"/>
      <c r="C25" s="4">
        <f>96546.97</f>
        <v>96546.97</v>
      </c>
    </row>
    <row r="26" spans="1:3" x14ac:dyDescent="0.35">
      <c r="A26" s="3" t="s">
        <v>22</v>
      </c>
      <c r="B26" s="5"/>
      <c r="C26" s="4">
        <f>0</f>
        <v>0</v>
      </c>
    </row>
    <row r="27" spans="1:3" x14ac:dyDescent="0.35">
      <c r="A27" s="3" t="s">
        <v>23</v>
      </c>
      <c r="B27" s="5"/>
      <c r="C27" s="4">
        <f>0</f>
        <v>0</v>
      </c>
    </row>
    <row r="28" spans="1:3" x14ac:dyDescent="0.35">
      <c r="A28" s="3" t="s">
        <v>24</v>
      </c>
      <c r="B28" s="5"/>
      <c r="C28" s="4">
        <f>4393655.77</f>
        <v>4393655.7699999996</v>
      </c>
    </row>
    <row r="29" spans="1:3" x14ac:dyDescent="0.35">
      <c r="A29" s="3" t="s">
        <v>25</v>
      </c>
      <c r="B29" s="5"/>
      <c r="C29" s="4">
        <f>22952</f>
        <v>22952</v>
      </c>
    </row>
    <row r="30" spans="1:3" x14ac:dyDescent="0.35">
      <c r="A30" s="3" t="s">
        <v>26</v>
      </c>
      <c r="B30" s="5"/>
      <c r="C30" s="4">
        <f>0</f>
        <v>0</v>
      </c>
    </row>
    <row r="31" spans="1:3" x14ac:dyDescent="0.35">
      <c r="A31" s="3" t="s">
        <v>27</v>
      </c>
      <c r="B31" s="5"/>
      <c r="C31" s="4">
        <f>25495.47</f>
        <v>25495.47</v>
      </c>
    </row>
    <row r="32" spans="1:3" x14ac:dyDescent="0.35">
      <c r="A32" s="3" t="s">
        <v>28</v>
      </c>
      <c r="B32" s="5"/>
      <c r="C32" s="4">
        <f>83218.15</f>
        <v>83218.149999999994</v>
      </c>
    </row>
    <row r="33" spans="1:3" x14ac:dyDescent="0.35">
      <c r="A33" s="3" t="s">
        <v>29</v>
      </c>
      <c r="B33" s="5"/>
      <c r="C33" s="4">
        <f>0</f>
        <v>0</v>
      </c>
    </row>
    <row r="34" spans="1:3" x14ac:dyDescent="0.35">
      <c r="A34" s="3" t="s">
        <v>30</v>
      </c>
      <c r="B34" s="5"/>
      <c r="C34" s="4">
        <f>0</f>
        <v>0</v>
      </c>
    </row>
    <row r="35" spans="1:3" x14ac:dyDescent="0.35">
      <c r="A35" s="3" t="s">
        <v>31</v>
      </c>
      <c r="B35" s="5"/>
      <c r="C35" s="4">
        <f>0</f>
        <v>0</v>
      </c>
    </row>
    <row r="36" spans="1:3" x14ac:dyDescent="0.35">
      <c r="A36" s="3" t="s">
        <v>32</v>
      </c>
      <c r="B36" s="5"/>
      <c r="C36" s="4">
        <f>331106.82</f>
        <v>331106.82</v>
      </c>
    </row>
    <row r="37" spans="1:3" x14ac:dyDescent="0.35">
      <c r="A37" s="3" t="s">
        <v>33</v>
      </c>
      <c r="B37" s="4">
        <f>40991.59</f>
        <v>40991.589999999997</v>
      </c>
      <c r="C37" s="5"/>
    </row>
    <row r="38" spans="1:3" x14ac:dyDescent="0.35">
      <c r="A38" s="3" t="s">
        <v>34</v>
      </c>
      <c r="B38" s="5"/>
      <c r="C38" s="4">
        <f>73986.82</f>
        <v>73986.820000000007</v>
      </c>
    </row>
    <row r="39" spans="1:3" x14ac:dyDescent="0.35">
      <c r="A39" s="3" t="s">
        <v>35</v>
      </c>
      <c r="B39" s="5"/>
      <c r="C39" s="4">
        <f>0</f>
        <v>0</v>
      </c>
    </row>
    <row r="40" spans="1:3" x14ac:dyDescent="0.35">
      <c r="A40" s="3" t="s">
        <v>36</v>
      </c>
      <c r="B40" s="5"/>
      <c r="C40" s="4">
        <f>100000</f>
        <v>100000</v>
      </c>
    </row>
    <row r="41" spans="1:3" x14ac:dyDescent="0.35">
      <c r="A41" s="3" t="s">
        <v>37</v>
      </c>
      <c r="B41" s="4">
        <f>15311.57</f>
        <v>15311.57</v>
      </c>
      <c r="C41" s="5"/>
    </row>
    <row r="42" spans="1:3" x14ac:dyDescent="0.35">
      <c r="A42" s="3" t="s">
        <v>38</v>
      </c>
      <c r="B42" s="5"/>
      <c r="C42" s="4">
        <f>1072482</f>
        <v>1072482</v>
      </c>
    </row>
    <row r="43" spans="1:3" x14ac:dyDescent="0.35">
      <c r="A43" s="3" t="s">
        <v>39</v>
      </c>
      <c r="B43" s="5"/>
      <c r="C43" s="4">
        <f>144661.83</f>
        <v>144661.82999999999</v>
      </c>
    </row>
    <row r="44" spans="1:3" x14ac:dyDescent="0.35">
      <c r="A44" s="3" t="s">
        <v>40</v>
      </c>
      <c r="B44" s="5"/>
      <c r="C44" s="4">
        <f>8445562.41</f>
        <v>8445562.4100000001</v>
      </c>
    </row>
    <row r="45" spans="1:3" x14ac:dyDescent="0.35">
      <c r="A45" s="3" t="s">
        <v>41</v>
      </c>
      <c r="B45" s="4">
        <f>6997804.5</f>
        <v>6997804.5</v>
      </c>
      <c r="C45" s="5"/>
    </row>
    <row r="46" spans="1:3" x14ac:dyDescent="0.35">
      <c r="A46" s="3" t="s">
        <v>42</v>
      </c>
      <c r="B46" s="4">
        <f>1130789.27</f>
        <v>1130789.27</v>
      </c>
      <c r="C46" s="5"/>
    </row>
    <row r="47" spans="1:3" x14ac:dyDescent="0.35">
      <c r="A47" s="3" t="s">
        <v>43</v>
      </c>
      <c r="B47" s="4">
        <f>13505.31</f>
        <v>13505.31</v>
      </c>
      <c r="C47" s="5"/>
    </row>
    <row r="48" spans="1:3" x14ac:dyDescent="0.35">
      <c r="A48" s="3" t="s">
        <v>44</v>
      </c>
      <c r="B48" s="4">
        <f>660620.14</f>
        <v>660620.14</v>
      </c>
      <c r="C48" s="5"/>
    </row>
    <row r="49" spans="1:3" x14ac:dyDescent="0.35">
      <c r="A49" s="3" t="s">
        <v>45</v>
      </c>
      <c r="B49" s="4">
        <f>6015.3</f>
        <v>6015.3</v>
      </c>
      <c r="C49" s="5"/>
    </row>
    <row r="50" spans="1:3" x14ac:dyDescent="0.35">
      <c r="A50" s="3" t="s">
        <v>46</v>
      </c>
      <c r="B50" s="4">
        <f>103874.38</f>
        <v>103874.38</v>
      </c>
      <c r="C50" s="5"/>
    </row>
    <row r="51" spans="1:3" x14ac:dyDescent="0.35">
      <c r="A51" s="3" t="s">
        <v>47</v>
      </c>
      <c r="B51" s="4">
        <f>93.23</f>
        <v>93.23</v>
      </c>
      <c r="C51" s="5"/>
    </row>
    <row r="52" spans="1:3" x14ac:dyDescent="0.35">
      <c r="A52" s="3" t="s">
        <v>48</v>
      </c>
      <c r="B52" s="4">
        <f>604.54</f>
        <v>604.54</v>
      </c>
      <c r="C52" s="5"/>
    </row>
    <row r="53" spans="1:3" x14ac:dyDescent="0.35">
      <c r="A53" s="3" t="s">
        <v>49</v>
      </c>
      <c r="B53" s="4">
        <f>810.8</f>
        <v>810.8</v>
      </c>
      <c r="C53" s="5"/>
    </row>
    <row r="54" spans="1:3" x14ac:dyDescent="0.35">
      <c r="A54" s="3" t="s">
        <v>50</v>
      </c>
      <c r="B54" s="4">
        <f>125935.24</f>
        <v>125935.24</v>
      </c>
      <c r="C54" s="5"/>
    </row>
    <row r="55" spans="1:3" x14ac:dyDescent="0.35">
      <c r="A55" s="3" t="s">
        <v>51</v>
      </c>
      <c r="B55" s="4">
        <f>380763.18</f>
        <v>380763.18</v>
      </c>
      <c r="C55" s="5"/>
    </row>
    <row r="56" spans="1:3" x14ac:dyDescent="0.35">
      <c r="A56" s="3" t="s">
        <v>52</v>
      </c>
      <c r="B56" s="4">
        <f>9439.23</f>
        <v>9439.23</v>
      </c>
      <c r="C56" s="5"/>
    </row>
    <row r="57" spans="1:3" x14ac:dyDescent="0.35">
      <c r="A57" s="3" t="s">
        <v>53</v>
      </c>
      <c r="B57" s="4">
        <f>6523.99</f>
        <v>6523.99</v>
      </c>
      <c r="C57" s="5"/>
    </row>
    <row r="58" spans="1:3" x14ac:dyDescent="0.35">
      <c r="A58" s="3" t="s">
        <v>54</v>
      </c>
      <c r="B58" s="4">
        <f>17575.06</f>
        <v>17575.060000000001</v>
      </c>
      <c r="C58" s="5"/>
    </row>
    <row r="59" spans="1:3" x14ac:dyDescent="0.35">
      <c r="A59" s="3" t="s">
        <v>55</v>
      </c>
      <c r="B59" s="4">
        <f>63227.86</f>
        <v>63227.86</v>
      </c>
      <c r="C59" s="5"/>
    </row>
    <row r="60" spans="1:3" x14ac:dyDescent="0.35">
      <c r="A60" s="3" t="s">
        <v>56</v>
      </c>
      <c r="B60" s="4">
        <f>69405.34</f>
        <v>69405.34</v>
      </c>
      <c r="C60" s="5"/>
    </row>
    <row r="61" spans="1:3" x14ac:dyDescent="0.35">
      <c r="A61" s="3" t="s">
        <v>57</v>
      </c>
      <c r="B61" s="4">
        <f>7753.36</f>
        <v>7753.36</v>
      </c>
      <c r="C61" s="5"/>
    </row>
    <row r="62" spans="1:3" x14ac:dyDescent="0.35">
      <c r="A62" s="3" t="s">
        <v>58</v>
      </c>
      <c r="B62" s="4">
        <f>3353.6</f>
        <v>3353.6</v>
      </c>
      <c r="C62" s="5"/>
    </row>
    <row r="63" spans="1:3" x14ac:dyDescent="0.35">
      <c r="A63" s="3" t="s">
        <v>59</v>
      </c>
      <c r="B63" s="4">
        <f>7753.4</f>
        <v>7753.4</v>
      </c>
      <c r="C63" s="5"/>
    </row>
    <row r="64" spans="1:3" x14ac:dyDescent="0.35">
      <c r="A64" s="3" t="s">
        <v>60</v>
      </c>
      <c r="B64" s="4">
        <f>113560.33</f>
        <v>113560.33</v>
      </c>
      <c r="C64" s="5"/>
    </row>
    <row r="65" spans="1:3" x14ac:dyDescent="0.35">
      <c r="A65" s="3" t="s">
        <v>61</v>
      </c>
      <c r="B65" s="4">
        <f>398361.86</f>
        <v>398361.86</v>
      </c>
      <c r="C65" s="5"/>
    </row>
    <row r="66" spans="1:3" x14ac:dyDescent="0.35">
      <c r="A66" s="3" t="s">
        <v>62</v>
      </c>
      <c r="B66" s="4">
        <f>19757</f>
        <v>19757</v>
      </c>
      <c r="C66" s="5"/>
    </row>
    <row r="67" spans="1:3" x14ac:dyDescent="0.35">
      <c r="A67" s="3" t="s">
        <v>63</v>
      </c>
      <c r="B67" s="4">
        <f>8400</f>
        <v>8400</v>
      </c>
      <c r="C67" s="5"/>
    </row>
    <row r="68" spans="1:3" x14ac:dyDescent="0.35">
      <c r="A68" s="3" t="s">
        <v>64</v>
      </c>
      <c r="B68" s="5"/>
      <c r="C68" s="4">
        <f>714.25</f>
        <v>714.25</v>
      </c>
    </row>
    <row r="69" spans="1:3" x14ac:dyDescent="0.35">
      <c r="A69" s="3" t="s">
        <v>65</v>
      </c>
      <c r="B69" s="4">
        <f>24933.17</f>
        <v>24933.17</v>
      </c>
      <c r="C69" s="5"/>
    </row>
    <row r="70" spans="1:3" x14ac:dyDescent="0.35">
      <c r="A70" s="3" t="s">
        <v>66</v>
      </c>
      <c r="B70" s="4">
        <f>111900.41</f>
        <v>111900.41</v>
      </c>
      <c r="C70" s="5"/>
    </row>
    <row r="71" spans="1:3" x14ac:dyDescent="0.35">
      <c r="A71" s="3" t="s">
        <v>67</v>
      </c>
      <c r="B71" s="4">
        <f>268279.89</f>
        <v>268279.89</v>
      </c>
      <c r="C71" s="5"/>
    </row>
    <row r="72" spans="1:3" x14ac:dyDescent="0.35">
      <c r="A72" s="3" t="s">
        <v>68</v>
      </c>
      <c r="B72" s="4">
        <f>29754</f>
        <v>29754</v>
      </c>
      <c r="C72" s="5"/>
    </row>
    <row r="73" spans="1:3" x14ac:dyDescent="0.35">
      <c r="A73" s="3" t="s">
        <v>69</v>
      </c>
      <c r="B73" s="4">
        <f>135.28</f>
        <v>135.28</v>
      </c>
      <c r="C73" s="5"/>
    </row>
    <row r="74" spans="1:3" x14ac:dyDescent="0.35">
      <c r="A74" s="3" t="s">
        <v>70</v>
      </c>
      <c r="B74" s="4">
        <f>1461.96</f>
        <v>1461.96</v>
      </c>
      <c r="C74" s="5"/>
    </row>
    <row r="75" spans="1:3" x14ac:dyDescent="0.35">
      <c r="A75" s="3" t="s">
        <v>71</v>
      </c>
      <c r="B75" s="4">
        <f>1284.03</f>
        <v>1284.03</v>
      </c>
      <c r="C75" s="5"/>
    </row>
    <row r="76" spans="1:3" x14ac:dyDescent="0.35">
      <c r="A76" s="3" t="s">
        <v>72</v>
      </c>
      <c r="B76" s="4">
        <f>40369.43</f>
        <v>40369.43</v>
      </c>
      <c r="C76" s="5"/>
    </row>
    <row r="77" spans="1:3" x14ac:dyDescent="0.35">
      <c r="A77" s="3" t="s">
        <v>73</v>
      </c>
      <c r="B77" s="4">
        <f>1500</f>
        <v>1500</v>
      </c>
      <c r="C77" s="5"/>
    </row>
    <row r="78" spans="1:3" x14ac:dyDescent="0.35">
      <c r="A78" s="3" t="s">
        <v>74</v>
      </c>
      <c r="B78" s="4">
        <f>23000</f>
        <v>23000</v>
      </c>
      <c r="C78" s="5"/>
    </row>
    <row r="79" spans="1:3" x14ac:dyDescent="0.35">
      <c r="A79" s="3" t="s">
        <v>75</v>
      </c>
      <c r="B79" s="4">
        <f>2438.49</f>
        <v>2438.4899999999998</v>
      </c>
      <c r="C79" s="5"/>
    </row>
    <row r="80" spans="1:3" x14ac:dyDescent="0.35">
      <c r="A80" s="3" t="s">
        <v>76</v>
      </c>
      <c r="B80" s="4">
        <f>17050</f>
        <v>17050</v>
      </c>
      <c r="C80" s="5"/>
    </row>
    <row r="81" spans="1:3" x14ac:dyDescent="0.35">
      <c r="A81" s="3" t="s">
        <v>77</v>
      </c>
      <c r="B81" s="4">
        <f>314024.86</f>
        <v>314024.86</v>
      </c>
      <c r="C81" s="5"/>
    </row>
    <row r="82" spans="1:3" x14ac:dyDescent="0.35">
      <c r="A82" s="3" t="s">
        <v>78</v>
      </c>
      <c r="B82" s="4">
        <f>33452.11</f>
        <v>33452.11</v>
      </c>
      <c r="C82" s="5"/>
    </row>
    <row r="83" spans="1:3" x14ac:dyDescent="0.35">
      <c r="A83" s="3" t="s">
        <v>79</v>
      </c>
      <c r="B83" s="4">
        <f>138693.54</f>
        <v>138693.54</v>
      </c>
      <c r="C83" s="5"/>
    </row>
    <row r="84" spans="1:3" x14ac:dyDescent="0.35">
      <c r="A84" s="3" t="s">
        <v>80</v>
      </c>
      <c r="B84" s="4">
        <f>873</f>
        <v>873</v>
      </c>
      <c r="C84" s="5"/>
    </row>
    <row r="85" spans="1:3" x14ac:dyDescent="0.35">
      <c r="A85" s="3" t="s">
        <v>81</v>
      </c>
      <c r="B85" s="4">
        <f>14248.08</f>
        <v>14248.08</v>
      </c>
      <c r="C85" s="5"/>
    </row>
    <row r="86" spans="1:3" x14ac:dyDescent="0.35">
      <c r="A86" s="3" t="s">
        <v>82</v>
      </c>
      <c r="B86" s="4">
        <f>105.46</f>
        <v>105.46</v>
      </c>
      <c r="C86" s="5"/>
    </row>
    <row r="87" spans="1:3" x14ac:dyDescent="0.35">
      <c r="A87" s="3" t="s">
        <v>83</v>
      </c>
      <c r="B87" s="4">
        <f>19160.17</f>
        <v>19160.169999999998</v>
      </c>
      <c r="C87" s="5"/>
    </row>
    <row r="88" spans="1:3" x14ac:dyDescent="0.35">
      <c r="A88" s="3" t="s">
        <v>84</v>
      </c>
      <c r="B88" s="4">
        <f>400.96</f>
        <v>400.96</v>
      </c>
      <c r="C88" s="5"/>
    </row>
    <row r="89" spans="1:3" x14ac:dyDescent="0.35">
      <c r="A89" s="3" t="s">
        <v>85</v>
      </c>
      <c r="B89" s="4">
        <f>666.4</f>
        <v>666.4</v>
      </c>
      <c r="C89" s="5"/>
    </row>
    <row r="90" spans="1:3" x14ac:dyDescent="0.35">
      <c r="A90" s="3" t="s">
        <v>86</v>
      </c>
      <c r="B90" s="4">
        <f>1562.57</f>
        <v>1562.57</v>
      </c>
      <c r="C90" s="5"/>
    </row>
    <row r="91" spans="1:3" x14ac:dyDescent="0.35">
      <c r="A91" s="3" t="s">
        <v>87</v>
      </c>
      <c r="B91" s="5"/>
      <c r="C91" s="4">
        <f>2000496.28</f>
        <v>2000496.28</v>
      </c>
    </row>
    <row r="92" spans="1:3" x14ac:dyDescent="0.35">
      <c r="A92" s="3" t="s">
        <v>88</v>
      </c>
      <c r="B92" s="5"/>
      <c r="C92" s="4">
        <f>114828.49</f>
        <v>114828.49</v>
      </c>
    </row>
    <row r="93" spans="1:3" x14ac:dyDescent="0.35">
      <c r="A93" s="3" t="s">
        <v>89</v>
      </c>
      <c r="B93" s="4">
        <f>0.34</f>
        <v>0.34</v>
      </c>
      <c r="C93" s="5"/>
    </row>
    <row r="94" spans="1:3" x14ac:dyDescent="0.35">
      <c r="A94" s="3" t="s">
        <v>90</v>
      </c>
      <c r="B94" s="4">
        <f>73986.82</f>
        <v>73986.820000000007</v>
      </c>
      <c r="C94" s="5"/>
    </row>
    <row r="95" spans="1:3" x14ac:dyDescent="0.35">
      <c r="A95" s="3" t="s">
        <v>91</v>
      </c>
      <c r="B95" s="4">
        <f>1152</f>
        <v>1152</v>
      </c>
      <c r="C95" s="5"/>
    </row>
    <row r="96" spans="1:3" x14ac:dyDescent="0.35">
      <c r="A96" s="3" t="s">
        <v>92</v>
      </c>
      <c r="B96" s="4">
        <f>148398.75</f>
        <v>148398.75</v>
      </c>
      <c r="C96" s="5"/>
    </row>
    <row r="97" spans="1:3" x14ac:dyDescent="0.35">
      <c r="A97" s="3" t="s">
        <v>93</v>
      </c>
      <c r="B97" s="4">
        <f>15946.56</f>
        <v>15946.56</v>
      </c>
      <c r="C97" s="5"/>
    </row>
    <row r="98" spans="1:3" x14ac:dyDescent="0.35">
      <c r="A98" s="3" t="s">
        <v>94</v>
      </c>
      <c r="B98" s="4">
        <f>0</f>
        <v>0</v>
      </c>
      <c r="C98" s="5"/>
    </row>
    <row r="99" spans="1:3" x14ac:dyDescent="0.35">
      <c r="A99" s="3" t="s">
        <v>95</v>
      </c>
      <c r="B99" s="6">
        <f>((((((((((((((((((((((((((((((((((((((((((((((((((((((((((((((((((((((((((((((((((((((((((((B6)+(B7))+(B8))+(B9))+(B10))+(B11))+(B12))+(B13))+(B14))+(B15))+(B16))+(B17))+(B18))+(B19))+(B20))+(B21))+(B22))+(B23))+(B24))+(B25))+(B26))+(B27))+(B28))+(B29))+(B30))+(B31))+(B32))+(B33))+(B34))+(B35))+(B36))+(B37))+(B38))+(B39))+(B40))+(B41))+(B42))+(B43))+(B44))+(B45))+(B46))+(B47))+(B48))+(B49))+(B50))+(B51))+(B52))+(B53))+(B54))+(B55))+(B56))+(B57))+(B58))+(B59))+(B60))+(B61))+(B62))+(B63))+(B64))+(B65))+(B66))+(B67))+(B68))+(B69))+(B70))+(B71))+(B72))+(B73))+(B74))+(B75))+(B76))+(B77))+(B78))+(B79))+(B80))+(B81))+(B82))+(B83))+(B84))+(B85))+(B86))+(B87))+(B88))+(B89))+(B90))+(B91))+(B92))+(B93))+(B94))+(B95))+(B96))+(B97))+(B98)</f>
        <v>17144534.439999998</v>
      </c>
      <c r="C99" s="6">
        <f>((((((((((((((((((((((((((((((((((((((((((((((((((((((((((((((((((((((((((((((((((((((((((((C6)+(C7))+(C8))+(C9))+(C10))+(C11))+(C12))+(C13))+(C14))+(C15))+(C16))+(C17))+(C18))+(C19))+(C20))+(C21))+(C22))+(C23))+(C24))+(C25))+(C26))+(C27))+(C28))+(C29))+(C30))+(C31))+(C32))+(C33))+(C34))+(C35))+(C36))+(C37))+(C38))+(C39))+(C40))+(C41))+(C42))+(C43))+(C44))+(C45))+(C46))+(C47))+(C48))+(C49))+(C50))+(C51))+(C52))+(C53))+(C54))+(C55))+(C56))+(C57))+(C58))+(C59))+(C60))+(C61))+(C62))+(C63))+(C64))+(C65))+(C66))+(C67))+(C68))+(C69))+(C70))+(C71))+(C72))+(C73))+(C74))+(C75))+(C76))+(C77))+(C78))+(C79))+(C80))+(C81))+(C82))+(C83))+(C84))+(C85))+(C86))+(C87))+(C88))+(C89))+(C90))+(C91))+(C92))+(C93))+(C94))+(C95))+(C96))+(C97))+(C98)</f>
        <v>17144534.440000001</v>
      </c>
    </row>
    <row r="100" spans="1:3" x14ac:dyDescent="0.35">
      <c r="A100" s="3"/>
      <c r="B100" s="5"/>
      <c r="C100" s="5"/>
    </row>
    <row r="103" spans="1:3" x14ac:dyDescent="0.35">
      <c r="A103" s="7" t="s">
        <v>96</v>
      </c>
      <c r="B103" s="8"/>
      <c r="C103" s="8"/>
    </row>
  </sheetData>
  <mergeCells count="4">
    <mergeCell ref="A103:C103"/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 Wye Rock</cp:lastModifiedBy>
  <dcterms:created xsi:type="dcterms:W3CDTF">2024-04-25T09:41:56Z</dcterms:created>
  <dcterms:modified xsi:type="dcterms:W3CDTF">2024-05-05T03:05:50Z</dcterms:modified>
</cp:coreProperties>
</file>