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 and Loss" r:id="rId3" sheetId="1"/>
  </sheets>
</workbook>
</file>

<file path=xl/sharedStrings.xml><?xml version="1.0" encoding="utf-8"?>
<sst xmlns="http://schemas.openxmlformats.org/spreadsheetml/2006/main" count="73" uniqueCount="73">
  <si>
    <t>Total</t>
  </si>
  <si>
    <t>Revenue</t>
  </si>
  <si>
    <t xml:space="preserve">   444.0200 Intercompany Revenue</t>
  </si>
  <si>
    <t xml:space="preserve">   444.0600 Intercompany Revenue Markup</t>
  </si>
  <si>
    <t xml:space="preserve">   Sales</t>
  </si>
  <si>
    <t>Total Revenue</t>
  </si>
  <si>
    <t>Cost of Sales</t>
  </si>
  <si>
    <t xml:space="preserve">   544.0200 Intercompany Expense</t>
  </si>
  <si>
    <t xml:space="preserve">   611.0100 Subcontractors-GENERAL</t>
  </si>
  <si>
    <t xml:space="preserve">   611.0200 Subcontractors-ELECTRICAL</t>
  </si>
  <si>
    <t xml:space="preserve">   612.0000 Consultants</t>
  </si>
  <si>
    <t xml:space="preserve">   629.0000 Hardwr/Equip/Supls</t>
  </si>
  <si>
    <t>Total Cost of Sales</t>
  </si>
  <si>
    <t>Gross Profit</t>
  </si>
  <si>
    <t>Expenses</t>
  </si>
  <si>
    <t xml:space="preserve">   521.0000 Travel-Trans,Lodg,Misc.</t>
  </si>
  <si>
    <t xml:space="preserve">   521.5000 Travel-Meals</t>
  </si>
  <si>
    <t xml:space="preserve">   524.0000 Telephone/Internet</t>
  </si>
  <si>
    <t xml:space="preserve">   529.0000 Misc Reimbursable Expense</t>
  </si>
  <si>
    <t xml:space="preserve">   601.0000 Direct Labor</t>
  </si>
  <si>
    <t xml:space="preserve">   602.0000 Direct Contract Labor</t>
  </si>
  <si>
    <t xml:space="preserve">   621.0000 Travel, Meals, Lodging</t>
  </si>
  <si>
    <t xml:space="preserve">   626.0000 Misc. Direct Project Cost</t>
  </si>
  <si>
    <t xml:space="preserve">   628.0000 Permits</t>
  </si>
  <si>
    <t xml:space="preserve">   639.1900 DIRECT SALES TAX - INDONESIA</t>
  </si>
  <si>
    <t xml:space="preserve">   701.0000 Indirect Labor</t>
  </si>
  <si>
    <t xml:space="preserve">   711.0000 Vacation</t>
  </si>
  <si>
    <t xml:space="preserve">   712.0000 Sick</t>
  </si>
  <si>
    <t xml:space="preserve">   713.0000 Holiday</t>
  </si>
  <si>
    <t xml:space="preserve">   714.0000 Bonuses-Annual</t>
  </si>
  <si>
    <t xml:space="preserve">   714.0500 Bonus-Annual Expat</t>
  </si>
  <si>
    <t xml:space="preserve">   714.6000 Bonus-Non Annual</t>
  </si>
  <si>
    <t xml:space="preserve">   714.6500 Bonus-Non Annual Expat</t>
  </si>
  <si>
    <t xml:space="preserve">   715.0000 Employees Benefits</t>
  </si>
  <si>
    <t xml:space="preserve">   719.0000 Payroll Variance</t>
  </si>
  <si>
    <t xml:space="preserve">   719.0100 Payroll Benefit-Tuition</t>
  </si>
  <si>
    <t xml:space="preserve">   719.0500 Payroll Variance-Expat</t>
  </si>
  <si>
    <t xml:space="preserve">   721.0000 Payroll Taxes</t>
  </si>
  <si>
    <t xml:space="preserve">   736.0000 Business Meals</t>
  </si>
  <si>
    <t xml:space="preserve">   737.0000 Travel</t>
  </si>
  <si>
    <t xml:space="preserve">   739.1900 INDIRECT SALES TAX - INDONESIA</t>
  </si>
  <si>
    <t xml:space="preserve">   741.0000 Accounting</t>
  </si>
  <si>
    <t xml:space="preserve">   744.0000 Company secretary</t>
  </si>
  <si>
    <t xml:space="preserve">   747.7000 IT Support, Programming and Sys Maint</t>
  </si>
  <si>
    <t xml:space="preserve">   748.0000 Payroll processing fee</t>
  </si>
  <si>
    <t xml:space="preserve">   749.00000 Recruitment fees</t>
  </si>
  <si>
    <t xml:space="preserve">   757.2000 Insurance-Group</t>
  </si>
  <si>
    <t xml:space="preserve">   758.0000 Interest Expense</t>
  </si>
  <si>
    <t xml:space="preserve">   760.0000 Legal Fees</t>
  </si>
  <si>
    <t xml:space="preserve">   763.0000 Office Expense</t>
  </si>
  <si>
    <t xml:space="preserve">   763.5000 Bank Charges</t>
  </si>
  <si>
    <t xml:space="preserve">   767.0000 Postage/Deliveries</t>
  </si>
  <si>
    <t xml:space="preserve">   773.5000 Rent-Corp.Apt</t>
  </si>
  <si>
    <t xml:space="preserve">   773.5001 Rent-Office</t>
  </si>
  <si>
    <t xml:space="preserve">   777.0000 Supplies</t>
  </si>
  <si>
    <t xml:space="preserve">   779.0000 Telephone</t>
  </si>
  <si>
    <t xml:space="preserve">   801.0100 Intercompany Revenue-Overhead</t>
  </si>
  <si>
    <t xml:space="preserve">   801.0600 Intercompany Revenue Markup-Overhead</t>
  </si>
  <si>
    <t xml:space="preserve">   807.0000 Foreign Exch. (Gain)/Loss</t>
  </si>
  <si>
    <t xml:space="preserve">   808.0000 Corporate Income Tax</t>
  </si>
  <si>
    <t xml:space="preserve">   Stamp duty</t>
  </si>
  <si>
    <t>Total Expenses</t>
  </si>
  <si>
    <t>Other Expenses</t>
  </si>
  <si>
    <t xml:space="preserve">   Unrealised Gain or Loss</t>
  </si>
  <si>
    <t xml:space="preserve">   753.0000 Depreciation</t>
  </si>
  <si>
    <t xml:space="preserve">   Exchange Gain or Loss</t>
  </si>
  <si>
    <t xml:space="preserve">   Other Expense</t>
  </si>
  <si>
    <t>Total Other Expenses</t>
  </si>
  <si>
    <t>Profit/Loss</t>
  </si>
  <si>
    <t>Thursday, Apr 25, 2024 05:42:32 PM GMT+8 - Accrual Basis</t>
  </si>
  <si>
    <t>BCEI SG PTE. LTD.</t>
  </si>
  <si>
    <t>Profit and Loss</t>
  </si>
  <si>
    <t>January - December 2023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</si>
</sst>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S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top style="thin"/>
    </border>
    <border>
      <top style="thin"/>
      <bottom>
        <color indexed="6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true"/>
    </xf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3" fillId="0" borderId="0" xfId="0" applyNumberFormat="true" applyFont="true">
      <alignment wrapText="true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165" fontId="2" fillId="0" borderId="3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cols>
    <col min="1" max="1" width="42.96875" customWidth="true"/>
    <col min="2" max="2" width="15.46875" customWidth="true"/>
  </cols>
  <sheetData>
    <row r="1">
      <c r="A1" s="9" t="s">
        <v>70</v>
      </c>
      <c r="B1"/>
    </row>
    <row r="2">
      <c r="A2" s="9" t="s">
        <v>71</v>
      </c>
      <c r="B2"/>
    </row>
    <row r="3">
      <c r="A3" s="10" t="s">
        <v>72</v>
      </c>
      <c r="B3"/>
    </row>
    <row r="5">
      <c r="A5" s="1"/>
      <c r="B5" t="s" s="2">
        <v>0</v>
      </c>
    </row>
    <row r="6">
      <c r="A6" t="s" s="3">
        <v>1</v>
      </c>
      <c r="B6" s="4"/>
    </row>
    <row r="7">
      <c r="A7" t="s" s="3">
        <v>2</v>
      </c>
      <c r="B7" t="n" s="5">
        <f>1072482.00</f>
        <v>0.0</v>
      </c>
    </row>
    <row r="8">
      <c r="A8" t="s" s="3">
        <v>3</v>
      </c>
      <c r="B8" t="n" s="5">
        <f>144661.83</f>
        <v>0.0</v>
      </c>
    </row>
    <row r="9">
      <c r="A9" t="s" s="3">
        <v>4</v>
      </c>
      <c r="B9" t="n" s="5">
        <f>8445562.41</f>
        <v>0.0</v>
      </c>
    </row>
    <row r="10">
      <c r="A10" t="s" s="3">
        <v>5</v>
      </c>
      <c r="B10" t="n" s="6">
        <f>((B7)+(B8))+(B9)</f>
        <v>0.0</v>
      </c>
    </row>
    <row r="11">
      <c r="A11" t="s" s="3">
        <v>6</v>
      </c>
      <c r="B11" s="4"/>
    </row>
    <row r="12">
      <c r="A12" t="s" s="3">
        <v>7</v>
      </c>
      <c r="B12" t="n" s="5">
        <f>6997804.50</f>
        <v>0.0</v>
      </c>
    </row>
    <row r="13">
      <c r="A13" t="s" s="3">
        <v>8</v>
      </c>
      <c r="B13" t="n" s="5">
        <f>1130789.27</f>
        <v>0.0</v>
      </c>
    </row>
    <row r="14">
      <c r="A14" t="s" s="3">
        <v>9</v>
      </c>
      <c r="B14" t="n" s="5">
        <f>13505.31</f>
        <v>0.0</v>
      </c>
    </row>
    <row r="15">
      <c r="A15" t="s" s="3">
        <v>10</v>
      </c>
      <c r="B15" t="n" s="5">
        <f>660620.14</f>
        <v>0.0</v>
      </c>
    </row>
    <row r="16">
      <c r="A16" t="s" s="3">
        <v>11</v>
      </c>
      <c r="B16" t="n" s="5">
        <f>6015.30</f>
        <v>0.0</v>
      </c>
    </row>
    <row r="17">
      <c r="A17" t="s" s="3">
        <v>12</v>
      </c>
      <c r="B17" t="n" s="6">
        <f>((((B12)+(B13))+(B14))+(B15))+(B16)</f>
        <v>0.0</v>
      </c>
    </row>
    <row r="18">
      <c r="A18" t="s" s="3">
        <v>13</v>
      </c>
      <c r="B18" t="n" s="6">
        <f>(B10)-(B17)</f>
        <v>0.0</v>
      </c>
    </row>
    <row r="19">
      <c r="A19" t="s" s="3">
        <v>14</v>
      </c>
      <c r="B19" s="4"/>
    </row>
    <row r="20">
      <c r="A20" t="s" s="3">
        <v>15</v>
      </c>
      <c r="B20" t="n" s="5">
        <f>103874.38</f>
        <v>0.0</v>
      </c>
    </row>
    <row r="21">
      <c r="A21" t="s" s="3">
        <v>16</v>
      </c>
      <c r="B21" t="n" s="5">
        <f>93.23</f>
        <v>0.0</v>
      </c>
    </row>
    <row r="22">
      <c r="A22" t="s" s="3">
        <v>17</v>
      </c>
      <c r="B22" t="n" s="5">
        <f>604.54</f>
        <v>0.0</v>
      </c>
    </row>
    <row r="23">
      <c r="A23" t="s" s="3">
        <v>18</v>
      </c>
      <c r="B23" t="n" s="5">
        <f>810.80</f>
        <v>0.0</v>
      </c>
    </row>
    <row r="24">
      <c r="A24" t="s" s="3">
        <v>19</v>
      </c>
      <c r="B24" t="n" s="5">
        <f>125935.24</f>
        <v>0.0</v>
      </c>
    </row>
    <row r="25">
      <c r="A25" t="s" s="3">
        <v>20</v>
      </c>
      <c r="B25" t="n" s="5">
        <f>380763.18</f>
        <v>0.0</v>
      </c>
    </row>
    <row r="26">
      <c r="A26" t="s" s="3">
        <v>21</v>
      </c>
      <c r="B26" t="n" s="5">
        <f>9439.23</f>
        <v>0.0</v>
      </c>
    </row>
    <row r="27">
      <c r="A27" t="s" s="3">
        <v>22</v>
      </c>
      <c r="B27" t="n" s="5">
        <f>6523.99</f>
        <v>0.0</v>
      </c>
    </row>
    <row r="28">
      <c r="A28" t="s" s="3">
        <v>23</v>
      </c>
      <c r="B28" t="n" s="5">
        <f>17575.06</f>
        <v>0.0</v>
      </c>
    </row>
    <row r="29">
      <c r="A29" t="s" s="3">
        <v>24</v>
      </c>
      <c r="B29" t="n" s="5">
        <f>63227.86</f>
        <v>0.0</v>
      </c>
    </row>
    <row r="30">
      <c r="A30" t="s" s="3">
        <v>25</v>
      </c>
      <c r="B30" t="n" s="5">
        <f>69405.34</f>
        <v>0.0</v>
      </c>
    </row>
    <row r="31">
      <c r="A31" t="s" s="3">
        <v>26</v>
      </c>
      <c r="B31" t="n" s="5">
        <f>7753.36</f>
        <v>0.0</v>
      </c>
    </row>
    <row r="32">
      <c r="A32" t="s" s="3">
        <v>27</v>
      </c>
      <c r="B32" t="n" s="5">
        <f>3353.60</f>
        <v>0.0</v>
      </c>
    </row>
    <row r="33">
      <c r="A33" t="s" s="3">
        <v>28</v>
      </c>
      <c r="B33" t="n" s="5">
        <f>7753.40</f>
        <v>0.0</v>
      </c>
    </row>
    <row r="34">
      <c r="A34" t="s" s="3">
        <v>29</v>
      </c>
      <c r="B34" t="n" s="5">
        <f>113560.33</f>
        <v>0.0</v>
      </c>
    </row>
    <row r="35">
      <c r="A35" t="s" s="3">
        <v>30</v>
      </c>
      <c r="B35" t="n" s="5">
        <f>398361.86</f>
        <v>0.0</v>
      </c>
    </row>
    <row r="36">
      <c r="A36" t="s" s="3">
        <v>31</v>
      </c>
      <c r="B36" t="n" s="5">
        <f>19757.00</f>
        <v>0.0</v>
      </c>
    </row>
    <row r="37">
      <c r="A37" t="s" s="3">
        <v>32</v>
      </c>
      <c r="B37" t="n" s="5">
        <f>8400.00</f>
        <v>0.0</v>
      </c>
    </row>
    <row r="38">
      <c r="A38" t="s" s="3">
        <v>33</v>
      </c>
      <c r="B38" t="n" s="5">
        <f>-714.25</f>
        <v>0.0</v>
      </c>
    </row>
    <row r="39">
      <c r="A39" t="s" s="3">
        <v>34</v>
      </c>
      <c r="B39" t="n" s="5">
        <f>24933.17</f>
        <v>0.0</v>
      </c>
    </row>
    <row r="40">
      <c r="A40" t="s" s="3">
        <v>35</v>
      </c>
      <c r="B40" t="n" s="5">
        <f>111900.41</f>
        <v>0.0</v>
      </c>
    </row>
    <row r="41">
      <c r="A41" t="s" s="3">
        <v>36</v>
      </c>
      <c r="B41" t="n" s="5">
        <f>268279.89</f>
        <v>0.0</v>
      </c>
    </row>
    <row r="42">
      <c r="A42" t="s" s="3">
        <v>37</v>
      </c>
      <c r="B42" t="n" s="5">
        <f>29754.00</f>
        <v>0.0</v>
      </c>
    </row>
    <row r="43">
      <c r="A43" t="s" s="3">
        <v>38</v>
      </c>
      <c r="B43" t="n" s="5">
        <f>135.28</f>
        <v>0.0</v>
      </c>
    </row>
    <row r="44">
      <c r="A44" t="s" s="3">
        <v>39</v>
      </c>
      <c r="B44" t="n" s="5">
        <f>1461.96</f>
        <v>0.0</v>
      </c>
    </row>
    <row r="45">
      <c r="A45" t="s" s="3">
        <v>40</v>
      </c>
      <c r="B45" t="n" s="5">
        <f>1284.03</f>
        <v>0.0</v>
      </c>
    </row>
    <row r="46">
      <c r="A46" t="s" s="3">
        <v>41</v>
      </c>
      <c r="B46" t="n" s="5">
        <f>40369.43</f>
        <v>0.0</v>
      </c>
    </row>
    <row r="47">
      <c r="A47" t="s" s="3">
        <v>42</v>
      </c>
      <c r="B47" t="n" s="5">
        <f>1500.00</f>
        <v>0.0</v>
      </c>
    </row>
    <row r="48">
      <c r="A48" t="s" s="3">
        <v>43</v>
      </c>
      <c r="B48" t="n" s="5">
        <f>23000.00</f>
        <v>0.0</v>
      </c>
    </row>
    <row r="49">
      <c r="A49" t="s" s="3">
        <v>44</v>
      </c>
      <c r="B49" t="n" s="5">
        <f>2438.49</f>
        <v>0.0</v>
      </c>
    </row>
    <row r="50">
      <c r="A50" t="s" s="3">
        <v>45</v>
      </c>
      <c r="B50" t="n" s="5">
        <f>17050.00</f>
        <v>0.0</v>
      </c>
    </row>
    <row r="51">
      <c r="A51" t="s" s="3">
        <v>46</v>
      </c>
      <c r="B51" t="n" s="5">
        <f>314024.86</f>
        <v>0.0</v>
      </c>
    </row>
    <row r="52">
      <c r="A52" t="s" s="3">
        <v>47</v>
      </c>
      <c r="B52" t="n" s="5">
        <f>33452.11</f>
        <v>0.0</v>
      </c>
    </row>
    <row r="53">
      <c r="A53" t="s" s="3">
        <v>48</v>
      </c>
      <c r="B53" t="n" s="5">
        <f>138693.54</f>
        <v>0.0</v>
      </c>
    </row>
    <row r="54">
      <c r="A54" t="s" s="3">
        <v>49</v>
      </c>
      <c r="B54" t="n" s="5">
        <f>873.00</f>
        <v>0.0</v>
      </c>
    </row>
    <row r="55">
      <c r="A55" t="s" s="3">
        <v>50</v>
      </c>
      <c r="B55" t="n" s="5">
        <f>14248.08</f>
        <v>0.0</v>
      </c>
    </row>
    <row r="56">
      <c r="A56" t="s" s="3">
        <v>51</v>
      </c>
      <c r="B56" t="n" s="5">
        <f>105.46</f>
        <v>0.0</v>
      </c>
    </row>
    <row r="57">
      <c r="A57" t="s" s="3">
        <v>52</v>
      </c>
      <c r="B57" t="n" s="5">
        <f>19160.17</f>
        <v>0.0</v>
      </c>
    </row>
    <row r="58">
      <c r="A58" t="s" s="3">
        <v>53</v>
      </c>
      <c r="B58" t="n" s="5">
        <f>400.96</f>
        <v>0.0</v>
      </c>
    </row>
    <row r="59">
      <c r="A59" t="s" s="3">
        <v>54</v>
      </c>
      <c r="B59" t="n" s="5">
        <f>666.40</f>
        <v>0.0</v>
      </c>
    </row>
    <row r="60">
      <c r="A60" t="s" s="3">
        <v>55</v>
      </c>
      <c r="B60" t="n" s="5">
        <f>1562.57</f>
        <v>0.0</v>
      </c>
    </row>
    <row r="61">
      <c r="A61" t="s" s="3">
        <v>56</v>
      </c>
      <c r="B61" t="n" s="5">
        <f>-2000496.28</f>
        <v>0.0</v>
      </c>
    </row>
    <row r="62">
      <c r="A62" t="s" s="3">
        <v>57</v>
      </c>
      <c r="B62" t="n" s="5">
        <f>-114828.49</f>
        <v>0.0</v>
      </c>
    </row>
    <row r="63">
      <c r="A63" t="s" s="3">
        <v>58</v>
      </c>
      <c r="B63" t="n" s="5">
        <f>0.34</f>
        <v>0.0</v>
      </c>
    </row>
    <row r="64">
      <c r="A64" t="s" s="3">
        <v>59</v>
      </c>
      <c r="B64" t="n" s="5">
        <f>73986.82</f>
        <v>0.0</v>
      </c>
    </row>
    <row r="65">
      <c r="A65" t="s" s="3">
        <v>60</v>
      </c>
      <c r="B65" t="n" s="5">
        <f>1152.00</f>
        <v>0.0</v>
      </c>
    </row>
    <row r="66">
      <c r="A66" t="s" s="3">
        <v>61</v>
      </c>
      <c r="B66" t="n" s="6">
        <f>(((((((((((((((((((((((((((((((((((((((((((((B20)+(B21))+(B22))+(B23))+(B24))+(B25))+(B26))+(B27))+(B28))+(B29))+(B30))+(B31))+(B32))+(B33))+(B34))+(B35))+(B36))+(B37))+(B38))+(B39))+(B40))+(B41))+(B42))+(B43))+(B44))+(B45))+(B46))+(B47))+(B48))+(B49))+(B50))+(B51))+(B52))+(B53))+(B54))+(B55))+(B56))+(B57))+(B58))+(B59))+(B60))+(B61))+(B62))+(B63))+(B64))+(B65)</f>
        <v>0.0</v>
      </c>
    </row>
    <row r="67">
      <c r="A67" t="s" s="3">
        <v>62</v>
      </c>
      <c r="B67" s="4"/>
    </row>
    <row r="68">
      <c r="A68" t="s" s="3">
        <v>63</v>
      </c>
      <c r="B68" t="n" s="5">
        <f>-5665.38</f>
        <v>0.0</v>
      </c>
    </row>
    <row r="69">
      <c r="A69" t="s" s="3">
        <v>64</v>
      </c>
      <c r="B69" t="n" s="5">
        <f>148398.75</f>
        <v>0.0</v>
      </c>
    </row>
    <row r="70">
      <c r="A70" t="s" s="3">
        <v>65</v>
      </c>
      <c r="B70" t="n" s="5">
        <f>15946.56</f>
        <v>0.0</v>
      </c>
    </row>
    <row r="71">
      <c r="A71" t="s" s="3">
        <v>66</v>
      </c>
      <c r="B71" t="n" s="5">
        <f>0.00</f>
        <v>0.0</v>
      </c>
    </row>
    <row r="72">
      <c r="A72" t="s" s="3">
        <v>67</v>
      </c>
      <c r="B72" t="n" s="6">
        <f>(((B68)+(B69))+(B70))+(B71)</f>
        <v>0.0</v>
      </c>
    </row>
    <row r="73">
      <c r="A73" t="s" s="3">
        <v>68</v>
      </c>
      <c r="B73" t="n" s="7">
        <f>(((B18)-(B66))+(0))-(B72)</f>
        <v>0.0</v>
      </c>
    </row>
    <row r="74">
      <c r="A74" s="3"/>
      <c r="B74" s="4"/>
    </row>
    <row r="77">
      <c r="A77" s="8" t="s">
        <v>69</v>
      </c>
      <c r="B77"/>
    </row>
  </sheetData>
  <mergeCells count="4">
    <mergeCell ref="A77:B77"/>
    <mergeCell ref="A1:B1"/>
    <mergeCell ref="A2:B2"/>
    <mergeCell ref="A3:B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2024-04-25T09:42:32Z</dcterms:created>
  <dc:creator>Apache POI</dc:creator>
</cp:coreProperties>
</file>