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m\Documents\Virginia Tech\2023 Fall\Launch Vehicle Design\Analysis\TopDown\"/>
    </mc:Choice>
  </mc:AlternateContent>
  <xr:revisionPtr revIDLastSave="0" documentId="8_{D1B98398-7E9A-428A-ACEA-1731EF49E1E5}" xr6:coauthVersionLast="47" xr6:coauthVersionMax="47" xr10:uidLastSave="{00000000-0000-0000-0000-000000000000}"/>
  <bookViews>
    <workbookView xWindow="-93" yWindow="-93" windowWidth="25786" windowHeight="13986" xr2:uid="{BF8BD9D7-58A2-49D7-A2C5-D9343A60FA2D}"/>
  </bookViews>
  <sheets>
    <sheet name="Δv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38" i="1"/>
  <c r="E20" i="1"/>
  <c r="E16" i="1"/>
  <c r="E17" i="1"/>
  <c r="B6" i="1"/>
  <c r="B27" i="1" l="1"/>
  <c r="B28" i="1" s="1"/>
  <c r="B7" i="1" l="1"/>
  <c r="E21" i="1" s="1"/>
  <c r="B5" i="1"/>
  <c r="B24" i="1" l="1"/>
</calcChain>
</file>

<file path=xl/sharedStrings.xml><?xml version="1.0" encoding="utf-8"?>
<sst xmlns="http://schemas.openxmlformats.org/spreadsheetml/2006/main" count="43" uniqueCount="43">
  <si>
    <t>Desired Altitude (ft)</t>
  </si>
  <si>
    <t>Desired Velocity (ft/s)</t>
  </si>
  <si>
    <r>
      <t xml:space="preserve">Total </t>
    </r>
    <r>
      <rPr>
        <b/>
        <sz val="11"/>
        <color theme="1"/>
        <rFont val="Calibri"/>
        <family val="2"/>
      </rPr>
      <t>Δv Requirement</t>
    </r>
  </si>
  <si>
    <t>Requirements</t>
  </si>
  <si>
    <t>Orbit Inclination (deg)</t>
  </si>
  <si>
    <t>Orbit Eccentricity</t>
  </si>
  <si>
    <t>Release Altitude (ft)</t>
  </si>
  <si>
    <t>Release Mach Number</t>
  </si>
  <si>
    <t>Standard Day Launch</t>
  </si>
  <si>
    <t>Std Pressure (psi)</t>
  </si>
  <si>
    <t>Std Pressure (Pa)</t>
  </si>
  <si>
    <t>Std Temperature (deg F)</t>
  </si>
  <si>
    <t>Std Temperature (K)</t>
  </si>
  <si>
    <t>RFP stated requirement stat</t>
  </si>
  <si>
    <t>Release Altitude (m)</t>
  </si>
  <si>
    <t>Standard Constant</t>
  </si>
  <si>
    <t>Std Specific Heat Constant</t>
  </si>
  <si>
    <t>Constant</t>
  </si>
  <si>
    <t>Air Gas Constant (J/Kg K)</t>
  </si>
  <si>
    <t>Loss Estimates</t>
  </si>
  <si>
    <t>Gravitational Constant (N m^2/kg^2)</t>
  </si>
  <si>
    <t>Desired Velocity (m/s)</t>
  </si>
  <si>
    <t>Desired Altitude (m)</t>
  </si>
  <si>
    <t>Release Velocity (m/s)</t>
  </si>
  <si>
    <t>Mass of the Earth (kg)</t>
  </si>
  <si>
    <t>Radius of the Earth (m)</t>
  </si>
  <si>
    <t>LV Orbital &amp; Launch Δv (m/s)</t>
  </si>
  <si>
    <t>Orbital Δv</t>
  </si>
  <si>
    <t>Δv Gravity Loss (m/s)</t>
  </si>
  <si>
    <t>Δv Drag Loss (m/s)</t>
  </si>
  <si>
    <t>Estimate</t>
  </si>
  <si>
    <t>Δv Thrust Loss (m/s)</t>
  </si>
  <si>
    <t>Δv Steering Loss (m/s)</t>
  </si>
  <si>
    <t>Maneuver Δv</t>
  </si>
  <si>
    <t>2nd Stage De-orbit  (m/s)</t>
  </si>
  <si>
    <t>2nd Stage Orbital Correction (m/s)</t>
  </si>
  <si>
    <t>Launch Site Gain Δv</t>
  </si>
  <si>
    <t>LS ECI Speed (m/s)</t>
  </si>
  <si>
    <t>Total Δv Budget</t>
  </si>
  <si>
    <t>Reserved Δv (m/s)</t>
  </si>
  <si>
    <t>Total loss (m/s)</t>
  </si>
  <si>
    <t>Δv Gravity with 80% Modifier</t>
  </si>
  <si>
    <t>Total Budget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</si>
</sst>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42333</xdr:colOff>
      <xdr:row>1</xdr:row>
      <xdr:rowOff>21166</xdr:rowOff>
    </xdr:from>
    <xdr:to>
      <xdr:col>13</xdr:col>
      <xdr:colOff>7990</xdr:colOff>
      <xdr:row>12</xdr:row>
      <xdr:rowOff>122766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22773-B203-C819-C39E-040E2551B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866" y="203199"/>
          <a:ext cx="4567291" cy="2264834"/>
        </a:xfrm>
        <a:prstGeom prst="rect">
          <a:avLst/>
        </a:prstGeom>
      </xdr:spPr>
    </xdr:pic>
    <xdr:clientData/>
  </xdr:twoCellAnchor>
  <xdr:oneCellAnchor>
    <xdr:from>
      <xdr:col>6</xdr:col>
      <xdr:colOff>76199</xdr:colOff>
      <xdr:row>14</xdr:row>
      <xdr:rowOff>58366</xdr:rowOff>
    </xdr:from>
    <xdr:ext cx="4610101" cy="2017917"/>
    <xdr:pic>
      <xdr:nvPicPr>
        <xdr:cNvPr id="4" name="Picture 3">
          <a:extLst>
            <a:ext uri="{FF2B5EF4-FFF2-40B4-BE49-F238E27FC236}">
              <a16:creationId xmlns:a16="http://schemas.microsoft.com/office/drawing/2014/main" id="{C45C4FBD-5770-4D8B-BABB-045A775B3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0732" y="2767699"/>
          <a:ext cx="4610101" cy="201791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66E4-E524-4532-9C0E-5E72D8472CB9}">
  <dimension ref="A1:G43"/>
  <sheetViews>
    <sheetView tabSelected="1" topLeftCell="A26" zoomScaleNormal="100" workbookViewId="0">
      <selection activeCell="O28" sqref="O28"/>
    </sheetView>
  </sheetViews>
  <sheetFormatPr defaultRowHeight="14.35" x14ac:dyDescent="0.5"/>
  <cols>
    <col min="1" max="1" width="32.05859375" style="1" customWidth="1"/>
    <col min="2" max="2" width="22.703125" style="1" customWidth="1"/>
    <col min="3" max="3" width="11.234375" style="1" bestFit="1" customWidth="1"/>
    <col min="4" max="4" width="22.3515625" style="1" customWidth="1"/>
    <col min="5" max="5" width="24.76171875" style="1" customWidth="1"/>
    <col min="6" max="6" width="8.52734375" style="1" customWidth="1"/>
    <col min="7" max="7" width="8.9375" style="1"/>
    <col min="8" max="8" width="10.29296875" style="1" customWidth="1"/>
    <col min="9" max="16384" width="8.9375" style="1"/>
  </cols>
  <sheetData>
    <row r="1" spans="1:7" x14ac:dyDescent="0.5">
      <c r="A1" s="2" t="s">
        <v>2</v>
      </c>
      <c r="D1" s="4"/>
      <c r="E1" s="2" t="s">
        <v>13</v>
      </c>
    </row>
    <row r="2" spans="1:7" x14ac:dyDescent="0.5">
      <c r="A2" s="2"/>
      <c r="D2" s="3"/>
      <c r="E2" s="1" t="s">
        <v>15</v>
      </c>
    </row>
    <row r="3" spans="1:7" ht="20.7" x14ac:dyDescent="0.5">
      <c r="A3" s="12" t="s">
        <v>8</v>
      </c>
      <c r="D3" s="13"/>
      <c r="E3" s="7" t="s">
        <v>30</v>
      </c>
    </row>
    <row r="4" spans="1:7" x14ac:dyDescent="0.5">
      <c r="A4" s="3" t="s">
        <v>9</v>
      </c>
      <c r="B4" s="3">
        <v>2.73</v>
      </c>
      <c r="E4" s="8"/>
      <c r="G4" s="7"/>
    </row>
    <row r="5" spans="1:7" x14ac:dyDescent="0.5">
      <c r="A5" s="3" t="s">
        <v>10</v>
      </c>
      <c r="B5" s="3">
        <f>6894.7573*B4</f>
        <v>18822.687429000001</v>
      </c>
      <c r="E5" s="8"/>
      <c r="G5" s="7"/>
    </row>
    <row r="6" spans="1:7" x14ac:dyDescent="0.5">
      <c r="A6" s="3" t="s">
        <v>11</v>
      </c>
      <c r="B6" s="9">
        <f>-69.7</f>
        <v>-69.7</v>
      </c>
    </row>
    <row r="7" spans="1:7" x14ac:dyDescent="0.5">
      <c r="A7" s="3" t="s">
        <v>12</v>
      </c>
      <c r="B7" s="3">
        <f>(B6-32)*5/9+273.15</f>
        <v>216.64999999999998</v>
      </c>
    </row>
    <row r="8" spans="1:7" x14ac:dyDescent="0.5">
      <c r="A8" s="3" t="s">
        <v>16</v>
      </c>
      <c r="B8" s="6">
        <v>1.4</v>
      </c>
    </row>
    <row r="9" spans="1:7" ht="20.7" x14ac:dyDescent="0.5">
      <c r="A9" s="12" t="s">
        <v>17</v>
      </c>
    </row>
    <row r="10" spans="1:7" x14ac:dyDescent="0.5">
      <c r="A10" s="3" t="s">
        <v>18</v>
      </c>
      <c r="B10" s="3">
        <v>287</v>
      </c>
    </row>
    <row r="11" spans="1:7" x14ac:dyDescent="0.5">
      <c r="A11" s="3" t="s">
        <v>20</v>
      </c>
      <c r="B11" s="10">
        <v>6.6742799999999995E-11</v>
      </c>
      <c r="D11" s="11"/>
    </row>
    <row r="12" spans="1:7" x14ac:dyDescent="0.5">
      <c r="A12" s="3" t="s">
        <v>24</v>
      </c>
      <c r="B12" s="10">
        <v>5.9722000000000002E+24</v>
      </c>
    </row>
    <row r="13" spans="1:7" x14ac:dyDescent="0.5">
      <c r="A13" s="3" t="s">
        <v>25</v>
      </c>
      <c r="B13" s="10">
        <v>6378100</v>
      </c>
    </row>
    <row r="15" spans="1:7" ht="20.7" x14ac:dyDescent="0.5">
      <c r="A15" s="12" t="s">
        <v>3</v>
      </c>
    </row>
    <row r="16" spans="1:7" x14ac:dyDescent="0.5">
      <c r="A16" s="5" t="s">
        <v>0</v>
      </c>
      <c r="B16" s="4">
        <v>825000</v>
      </c>
      <c r="D16" s="2" t="s">
        <v>22</v>
      </c>
      <c r="E16" s="1">
        <f>B16*0.3048</f>
        <v>251460</v>
      </c>
    </row>
    <row r="17" spans="1:5" x14ac:dyDescent="0.5">
      <c r="A17" s="5" t="s">
        <v>1</v>
      </c>
      <c r="B17" s="4">
        <v>25440</v>
      </c>
      <c r="D17" s="2" t="s">
        <v>21</v>
      </c>
      <c r="E17" s="1">
        <f>25440*0.3048</f>
        <v>7754.1120000000001</v>
      </c>
    </row>
    <row r="18" spans="1:5" x14ac:dyDescent="0.5">
      <c r="A18" s="2" t="s">
        <v>4</v>
      </c>
      <c r="B18" s="1">
        <v>180</v>
      </c>
    </row>
    <row r="19" spans="1:5" x14ac:dyDescent="0.5">
      <c r="A19" s="5" t="s">
        <v>5</v>
      </c>
      <c r="B19" s="4">
        <v>0</v>
      </c>
    </row>
    <row r="20" spans="1:5" x14ac:dyDescent="0.5">
      <c r="A20" s="5" t="s">
        <v>6</v>
      </c>
      <c r="B20" s="4">
        <v>40000</v>
      </c>
      <c r="D20" s="2" t="s">
        <v>14</v>
      </c>
      <c r="E20" s="1">
        <f>0.3048*B20</f>
        <v>12192</v>
      </c>
    </row>
    <row r="21" spans="1:5" x14ac:dyDescent="0.5">
      <c r="A21" s="5" t="s">
        <v>7</v>
      </c>
      <c r="B21" s="4">
        <v>0.85</v>
      </c>
      <c r="D21" s="2" t="s">
        <v>23</v>
      </c>
      <c r="E21" s="1">
        <f>B21*SQRT(B8*B10*B7)</f>
        <v>250.78597114870675</v>
      </c>
    </row>
    <row r="23" spans="1:5" ht="20.7" x14ac:dyDescent="0.5">
      <c r="A23" s="12" t="s">
        <v>27</v>
      </c>
    </row>
    <row r="24" spans="1:5" x14ac:dyDescent="0.5">
      <c r="A24" s="2" t="s">
        <v>26</v>
      </c>
      <c r="B24" s="1">
        <f>E17-E21</f>
        <v>7503.3260288512929</v>
      </c>
    </row>
    <row r="26" spans="1:5" ht="20.7" x14ac:dyDescent="0.5">
      <c r="A26" s="12" t="s">
        <v>19</v>
      </c>
    </row>
    <row r="27" spans="1:5" x14ac:dyDescent="0.5">
      <c r="A27" s="1" t="s">
        <v>28</v>
      </c>
      <c r="B27" s="1">
        <f>SQRT(B11*B12*2*(1/(B13+E20)-1/(B13+E16)))</f>
        <v>2121.8954708401516</v>
      </c>
    </row>
    <row r="28" spans="1:5" x14ac:dyDescent="0.5">
      <c r="A28" s="1" t="s">
        <v>41</v>
      </c>
      <c r="B28" s="1">
        <f>0.8*B27</f>
        <v>1697.5163766721214</v>
      </c>
    </row>
    <row r="29" spans="1:5" x14ac:dyDescent="0.5">
      <c r="A29" s="1" t="s">
        <v>29</v>
      </c>
      <c r="B29" s="7">
        <v>80</v>
      </c>
    </row>
    <row r="30" spans="1:5" x14ac:dyDescent="0.5">
      <c r="A30" s="1" t="s">
        <v>31</v>
      </c>
      <c r="B30" s="7">
        <v>150</v>
      </c>
    </row>
    <row r="31" spans="1:5" x14ac:dyDescent="0.5">
      <c r="A31" s="1" t="s">
        <v>32</v>
      </c>
      <c r="B31" s="7">
        <v>360</v>
      </c>
    </row>
    <row r="33" spans="1:2" ht="20.7" x14ac:dyDescent="0.5">
      <c r="A33" s="12" t="s">
        <v>33</v>
      </c>
    </row>
    <row r="34" spans="1:2" x14ac:dyDescent="0.5">
      <c r="A34" s="1" t="s">
        <v>34</v>
      </c>
      <c r="B34" s="7">
        <v>50</v>
      </c>
    </row>
    <row r="35" spans="1:2" x14ac:dyDescent="0.5">
      <c r="A35" s="1" t="s">
        <v>35</v>
      </c>
      <c r="B35" s="7">
        <v>100</v>
      </c>
    </row>
    <row r="37" spans="1:2" ht="20.7" x14ac:dyDescent="0.5">
      <c r="A37" s="12" t="s">
        <v>36</v>
      </c>
    </row>
    <row r="38" spans="1:2" x14ac:dyDescent="0.5">
      <c r="A38" s="1" t="s">
        <v>37</v>
      </c>
      <c r="B38" s="1">
        <f>465.1*COS(B18/180*PI())</f>
        <v>-465.1</v>
      </c>
    </row>
    <row r="40" spans="1:2" ht="20.7" x14ac:dyDescent="0.5">
      <c r="A40" s="12" t="s">
        <v>38</v>
      </c>
    </row>
    <row r="41" spans="1:2" x14ac:dyDescent="0.5">
      <c r="A41" s="1" t="s">
        <v>40</v>
      </c>
      <c r="B41" s="1">
        <f>SUM(B28:B31)</f>
        <v>2287.5163766721216</v>
      </c>
    </row>
    <row r="42" spans="1:2" x14ac:dyDescent="0.5">
      <c r="A42" s="1" t="s">
        <v>39</v>
      </c>
      <c r="B42" s="1">
        <f>0.02*(B41+B24)</f>
        <v>195.81684811046827</v>
      </c>
    </row>
    <row r="43" spans="1:2" x14ac:dyDescent="0.5">
      <c r="A43" s="1" t="s">
        <v>42</v>
      </c>
      <c r="B43" s="1">
        <f>SUM(B41:B42)+B24+SUM(B34:B35)-B38</f>
        <v>10601.759253633883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Δv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Chenming Fan</dc:creator>
  <cp:lastModifiedBy>Chenming Fan</cp:lastModifiedBy>
  <dcterms:created xsi:type="dcterms:W3CDTF">2023-08-24T18:08:10Z</dcterms:created>
  <dcterms:modified xsi:type="dcterms:W3CDTF">2023-09-05T19:23:26Z</dcterms:modified>
</cp:coreProperties>
</file>