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xr:revisionPtr revIDLastSave="0" documentId="13_ncr:1_{E9B3FA6A-EA7A-4169-BAAA-EB65D9B9B53A}" xr6:coauthVersionLast="47" xr6:coauthVersionMax="47" xr10:uidLastSave="{00000000-0000-0000-0000-000000000000}"/>
  <bookViews>
    <workbookView xWindow="-108" yWindow="-108" windowWidth="23256" windowHeight="12456" xr2:uid="{44D40449-C640-4623-8F59-5C36B797465B}"/>
  </bookViews>
  <sheets>
    <sheet name="Hoja1" sheetId="1" r:id="rId1"/>
  </sheets>
  <definedNames>
    <definedName name="_xlchart.v1.0" hidden="1">Hoja1!$C$10:$H$10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3" i="1" l="1"/>
  <c r="L84" i="1"/>
  <c r="L85" i="1"/>
  <c r="L86" i="1"/>
  <c r="L87" i="1"/>
  <c r="L88" i="1"/>
  <c r="L82" i="1"/>
  <c r="K82" i="1" a="1"/>
  <c r="K82" i="1" s="1"/>
  <c r="H83" i="1"/>
  <c r="H84" i="1"/>
  <c r="H85" i="1"/>
  <c r="H86" i="1"/>
  <c r="H87" i="1"/>
  <c r="H88" i="1"/>
  <c r="H82" i="1"/>
  <c r="G83" i="1"/>
  <c r="G84" i="1"/>
  <c r="G85" i="1"/>
  <c r="G86" i="1"/>
  <c r="G87" i="1"/>
  <c r="G88" i="1"/>
  <c r="G82" i="1"/>
  <c r="F83" i="1"/>
  <c r="F84" i="1"/>
  <c r="F85" i="1"/>
  <c r="F86" i="1"/>
  <c r="F87" i="1"/>
  <c r="F88" i="1"/>
  <c r="F82" i="1"/>
  <c r="E83" i="1"/>
  <c r="E84" i="1"/>
  <c r="E85" i="1"/>
  <c r="E86" i="1"/>
  <c r="E87" i="1"/>
  <c r="E88" i="1"/>
  <c r="E82" i="1"/>
  <c r="D83" i="1"/>
  <c r="D84" i="1"/>
  <c r="D85" i="1"/>
  <c r="D86" i="1"/>
  <c r="D87" i="1"/>
  <c r="D88" i="1"/>
  <c r="D82" i="1"/>
  <c r="C83" i="1"/>
  <c r="C84" i="1"/>
  <c r="C85" i="1"/>
  <c r="C86" i="1"/>
  <c r="C87" i="1"/>
  <c r="C88" i="1"/>
  <c r="C82" i="1"/>
  <c r="B83" i="1"/>
  <c r="B84" i="1"/>
  <c r="B85" i="1"/>
  <c r="B86" i="1"/>
  <c r="B87" i="1"/>
  <c r="B88" i="1"/>
  <c r="B82" i="1"/>
  <c r="L13" i="1"/>
  <c r="D58" i="1" s="1"/>
  <c r="D59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H38" i="1" a="1"/>
  <c r="H38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H39" i="1" a="1"/>
  <c r="H39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H40" i="1" a="1"/>
  <c r="H40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C58" i="1" l="1"/>
  <c r="C59" i="1" s="1"/>
  <c r="C60" i="1" s="1"/>
  <c r="H58" i="1"/>
  <c r="H59" i="1" s="1"/>
  <c r="H60" i="1" s="1"/>
  <c r="D60" i="1"/>
  <c r="D61" i="1"/>
  <c r="G58" i="1"/>
  <c r="G59" i="1" s="1"/>
  <c r="F58" i="1"/>
  <c r="F59" i="1" s="1"/>
  <c r="E58" i="1"/>
  <c r="E59" i="1" s="1"/>
  <c r="C61" i="1"/>
  <c r="C43" i="1"/>
  <c r="D43" i="1"/>
  <c r="G43" i="1"/>
  <c r="F43" i="1"/>
  <c r="H43" i="1"/>
  <c r="E43" i="1"/>
  <c r="I42" i="1"/>
  <c r="I41" i="1"/>
  <c r="I40" i="1"/>
  <c r="I39" i="1"/>
  <c r="J39" i="1" s="1"/>
  <c r="I38" i="1"/>
  <c r="J38" i="1" s="1"/>
  <c r="I37" i="1"/>
  <c r="J37" i="1" s="1"/>
  <c r="I36" i="1"/>
  <c r="J36" i="1" s="1"/>
  <c r="H61" i="1" l="1"/>
  <c r="E61" i="1"/>
  <c r="E60" i="1"/>
  <c r="F61" i="1"/>
  <c r="F60" i="1"/>
  <c r="G60" i="1"/>
  <c r="G61" i="1"/>
  <c r="J41" i="1"/>
  <c r="J42" i="1"/>
  <c r="J40" i="1"/>
  <c r="I43" i="1"/>
  <c r="J43" i="1" l="1"/>
  <c r="G4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<sst xmlns="http://schemas.openxmlformats.org/spreadsheetml/2006/main" count="150" uniqueCount="52">
  <si>
    <t>Concesionarios</t>
  </si>
  <si>
    <t>Z-250</t>
  </si>
  <si>
    <t>Z-350D</t>
  </si>
  <si>
    <t>Z-520gti</t>
  </si>
  <si>
    <t>V-250</t>
  </si>
  <si>
    <t>V-250ddi</t>
  </si>
  <si>
    <t>3500-Trail</t>
  </si>
  <si>
    <t>Total</t>
  </si>
  <si>
    <t>Alicante</t>
  </si>
  <si>
    <t>Valencia</t>
  </si>
  <si>
    <t>Castellón</t>
  </si>
  <si>
    <t>Játiva</t>
  </si>
  <si>
    <t>Vila-real</t>
  </si>
  <si>
    <t>Gandía</t>
  </si>
  <si>
    <t>Elche</t>
  </si>
  <si>
    <t>Coste del producto</t>
  </si>
  <si>
    <t>70 % sobre el precio de venta</t>
  </si>
  <si>
    <t>Volumen de ventas</t>
  </si>
  <si>
    <t>Descuento</t>
  </si>
  <si>
    <t>Gandia</t>
  </si>
  <si>
    <t>Tabla 1 Ventas a los concesiona</t>
  </si>
  <si>
    <t xml:space="preserve">Tabla 2 Costes de distribución </t>
  </si>
  <si>
    <t>Tabla 3 Descuentos sobre volumen de ventas</t>
  </si>
  <si>
    <t>Tabla 4 Precios de venta del fabricante</t>
  </si>
  <si>
    <t>Modelo</t>
  </si>
  <si>
    <t>Tabla 5. Costes variables sobre ventas a soportar por el distribuidor por cada vehículo</t>
  </si>
  <si>
    <t>Tabla 6. Costes fijos de los distribuidores</t>
  </si>
  <si>
    <t>Tabla 7. Precios de venta al público</t>
  </si>
  <si>
    <t>1. Calcular el beneficio total que obtiene Autesa y realizar un gráfico circular con efecto 3D según las ventas en unidades físicas de los distintos modelos de automóvil, separando el de mayor venta.</t>
  </si>
  <si>
    <t>Ingresos</t>
  </si>
  <si>
    <t>Descuentos</t>
  </si>
  <si>
    <t>BENEFICIO=</t>
  </si>
  <si>
    <t>2. Calcular el beneficio total por modelo y la rentabilidad (beneficio/coste) de los
distintos modelos de automóvil para la empresa Autesa.</t>
  </si>
  <si>
    <t>Precio de venta</t>
  </si>
  <si>
    <t>Coste unitario</t>
  </si>
  <si>
    <t>Beneficio unitario</t>
  </si>
  <si>
    <t>Rentabilidad</t>
  </si>
  <si>
    <t>Beneficio total por modelo</t>
  </si>
  <si>
    <t>Gasto unitario distribución</t>
  </si>
  <si>
    <t>Gasto total de distribución</t>
  </si>
  <si>
    <t>3. Hallar los beneficios que obtienen los concesionarios, ordenándolos de mayor
a menor.</t>
  </si>
  <si>
    <t>CONCESIONARIOS</t>
  </si>
  <si>
    <t xml:space="preserve">Costes Fijos </t>
  </si>
  <si>
    <t>Precio de venta al público</t>
  </si>
  <si>
    <t>Total ingresos</t>
  </si>
  <si>
    <t>T. Costes compra</t>
  </si>
  <si>
    <t>Costes variables</t>
  </si>
  <si>
    <t>Costes Fijos</t>
  </si>
  <si>
    <t>Total costes</t>
  </si>
  <si>
    <t xml:space="preserve">Descuento </t>
  </si>
  <si>
    <t>Beneficios</t>
  </si>
  <si>
    <t>Datos Ordenados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</si>
</sst>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  <numFmt numFmtId="165" formatCode="_-* #,##0\ _€_-;\-* #,##0\ _€_-;_-* &quot;-&quot;\ _€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9"/>
      <color theme="1"/>
      <name val="Aptos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0" xfId="0" applyNumberFormat="1"/>
    <xf numFmtId="2" fontId="0" fillId="3" borderId="1" xfId="0" applyNumberFormat="1" applyFill="1" applyBorder="1"/>
    <xf numFmtId="0" fontId="3" fillId="0" borderId="0" xfId="0" applyFont="1"/>
    <xf numFmtId="2" fontId="0" fillId="0" borderId="1" xfId="0" applyNumberFormat="1" applyBorder="1"/>
    <xf numFmtId="1" fontId="0" fillId="3" borderId="1" xfId="0" applyNumberFormat="1" applyFill="1" applyBorder="1"/>
    <xf numFmtId="1" fontId="0" fillId="0" borderId="0" xfId="0" applyNumberFormat="1" applyAlignment="1">
      <alignment horizontal="right"/>
    </xf>
    <xf numFmtId="0" fontId="4" fillId="4" borderId="3" xfId="0" applyFont="1" applyFill="1" applyBorder="1"/>
    <xf numFmtId="165" fontId="0" fillId="4" borderId="5" xfId="0" applyNumberFormat="1" applyFill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0" fillId="0" borderId="8" xfId="0" applyBorder="1"/>
    <xf numFmtId="164" fontId="0" fillId="0" borderId="2" xfId="1" applyNumberFormat="1" applyFont="1" applyBorder="1" applyAlignment="1">
      <alignment horizontal="center"/>
    </xf>
    <xf numFmtId="164" fontId="0" fillId="0" borderId="2" xfId="0" applyNumberForma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Border="1"/>
    <xf numFmtId="0" fontId="4" fillId="0" borderId="3" xfId="0" applyFont="1" applyFill="1" applyBorder="1"/>
    <xf numFmtId="0" fontId="4" fillId="0" borderId="2" xfId="0" applyFont="1" applyBorder="1"/>
    <xf numFmtId="10" fontId="0" fillId="0" borderId="2" xfId="2" applyNumberFormat="1" applyFont="1" applyBorder="1"/>
    <xf numFmtId="0" fontId="4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4" fillId="0" borderId="0" xfId="0" applyFont="1" applyBorder="1"/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3" xfId="0" applyFont="1" applyBorder="1"/>
    <xf numFmtId="165" fontId="0" fillId="0" borderId="2" xfId="0" applyNumberFormat="1" applyBorder="1"/>
  </cellXfs>
  <cellStyles count="3">
    <cellStyle name="Moneda" xfId="1" builtinId="4"/>
    <cellStyle name="Normal" xfId="0" builtinId="0"/>
    <cellStyle name="Porcentaje" xfId="2" builtinId="5"/>
  </cellStyles>
  <dxfs count="18">
    <dxf>
      <numFmt numFmtId="165" formatCode="_-* #,##0\ _€_-;\-* #,##0\ _€_-;_-* &quot;-&quot;\ _€_-;_-@_-"/>
    </dxf>
    <dxf>
      <numFmt numFmtId="165" formatCode="_-* #,##0\ _€_-;\-* #,##0\ _€_-;_-* &quot;-&quot;\ _€_-;_-@_-"/>
    </dxf>
    <dxf>
      <numFmt numFmtId="165" formatCode="_-* #,##0\ _€_-;\-* #,##0\ _€_-;_-* &quot;-&quot;\ _€_-;_-@_-"/>
    </dxf>
    <dxf>
      <numFmt numFmtId="165" formatCode="_-* #,##0\ _€_-;\-* #,##0\ _€_-;_-* &quot;-&quot;\ _€_-;_-@_-"/>
    </dxf>
    <dxf>
      <numFmt numFmtId="165" formatCode="_-* #,##0\ _€_-;\-* #,##0\ _€_-;_-* &quot;-&quot;\ _€_-;_-@_-"/>
    </dxf>
    <dxf>
      <numFmt numFmtId="165" formatCode="_-* #,##0\ _€_-;\-* #,##0\ _€_-;_-* &quot;-&quot;\ _€_-;_-@_-"/>
    </dxf>
    <dxf>
      <numFmt numFmtId="165" formatCode="_-* #,##0\ _€_-;\-* #,##0\ _€_-;_-* &quot;-&quot;\ _€_-;_-@_-"/>
    </dxf>
    <dxf>
      <numFmt numFmtId="165" formatCode="_-* #,##0\ _€_-;\-* #,##0\ _€_-;_-* &quot;-&quot;\ _€_-;_-@_-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Gráfica de ventas por modelos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225208322806431"/>
          <c:y val="0.21397382277821125"/>
          <c:w val="0.74944626666637382"/>
          <c:h val="0.6182336722414140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9BAD-49CC-8242-78B5CE3C4C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BAD-49CC-8242-78B5CE3C4C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BAD-49CC-8242-78B5CE3C4CC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9BAD-49CC-8242-78B5CE3C4CC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9BAD-49CC-8242-78B5CE3C4CC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9BAD-49CC-8242-78B5CE3C4CC2}"/>
              </c:ext>
            </c:extLst>
          </c:dPt>
          <c:dLbls>
            <c:dLbl>
              <c:idx val="0"/>
              <c:layout>
                <c:manualLayout>
                  <c:x val="3.9061212743006661E-2"/>
                  <c:y val="0"/>
                </c:manualLayout>
              </c:layout>
              <c:tx>
                <c:rich>
                  <a:bodyPr/>
                  <a:lstStyle/>
                  <a:p>
                    <a:fld id="{4CB5178D-B921-493D-84BA-1B822FC2D2B9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6F0FC936-A3C3-4131-871E-4D0C17D87FF2}" type="PERCENTAGE">
                      <a:rPr lang="en-US"/>
                      <a:pPr/>
                      <a:t>[PORCENTAJE]</a:t>
                    </a:fld>
                    <a:endParaRPr lang="es-E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9BAD-49CC-8242-78B5CE3C4CC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8775A25-A558-41DE-8A65-0EB32D67F931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876CC580-4D99-4350-BBF7-DD6671ED3075}" type="PERCENTAGE">
                      <a:rPr lang="en-US"/>
                      <a:pPr/>
                      <a:t>[PORCENTAJE]</a:t>
                    </a:fld>
                    <a:endParaRPr lang="es-E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BAD-49CC-8242-78B5CE3C4CC2}"/>
                </c:ext>
              </c:extLst>
            </c:dLbl>
            <c:dLbl>
              <c:idx val="2"/>
              <c:layout>
                <c:manualLayout>
                  <c:x val="2.511077962050428E-2"/>
                  <c:y val="-1.8888887236318E-2"/>
                </c:manualLayout>
              </c:layout>
              <c:tx>
                <c:rich>
                  <a:bodyPr/>
                  <a:lstStyle/>
                  <a:p>
                    <a:fld id="{7EF09A64-F0BF-4367-95D2-0220CE329EDB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B770F08D-C7B7-44B1-B0A7-EDCE9705881B}" type="PERCENTAGE">
                      <a:rPr lang="en-US"/>
                      <a:pPr/>
                      <a:t>[PORCENTAJE]</a:t>
                    </a:fld>
                    <a:endParaRPr lang="es-E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55071257054855"/>
                      <c:h val="0.1714456542917188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9BAD-49CC-8242-78B5CE3C4CC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ED47ECA-D075-4B4B-9CFE-47FC33E44EC0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23DFF45D-1C4E-4E48-999C-656E6E79402C}" type="PERCENTAGE">
                      <a:rPr lang="en-US"/>
                      <a:pPr/>
                      <a:t>[PORCENTAJE]</a:t>
                    </a:fld>
                    <a:endParaRPr lang="es-E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BAD-49CC-8242-78B5CE3C4CC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8866A71-5FCA-431B-B736-B6969B4856C1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92F07D72-4F95-4D7D-A5B6-2EFCF5FBBDDA}" type="PERCENTAGE">
                      <a:rPr lang="en-US"/>
                      <a:pPr/>
                      <a:t>[PORCENTAJE]</a:t>
                    </a:fld>
                    <a:endParaRPr lang="es-E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BAD-49CC-8242-78B5CE3C4C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2DB3AEB-7AAD-46FB-A5FE-F3F9951EFB5B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56B62C97-8779-42A0-9348-00A1FA9FF1AB}" type="PERCENTAGE">
                      <a:rPr lang="en-US"/>
                      <a:pPr/>
                      <a:t>[PORCENTAJE]</a:t>
                    </a:fld>
                    <a:endParaRPr lang="es-E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BAD-49CC-8242-78B5CE3C4CC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</c:ext>
            </c:extLst>
          </c:dLbls>
          <c:val>
            <c:numRef>
              <c:f>Hoja1!$C$10:$H$10</c:f>
              <c:numCache>
                <c:formatCode>General</c:formatCode>
                <c:ptCount val="6"/>
                <c:pt idx="0">
                  <c:v>49</c:v>
                </c:pt>
                <c:pt idx="1">
                  <c:v>63</c:v>
                </c:pt>
                <c:pt idx="2">
                  <c:v>68</c:v>
                </c:pt>
                <c:pt idx="3">
                  <c:v>36</c:v>
                </c:pt>
                <c:pt idx="4">
                  <c:v>51</c:v>
                </c:pt>
                <c:pt idx="5">
                  <c:v>57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Hoja1!$C$2:$H$2</c15:f>
                <c15:dlblRangeCache>
                  <c:ptCount val="6"/>
                  <c:pt idx="0">
                    <c:v>Z-250</c:v>
                  </c:pt>
                  <c:pt idx="1">
                    <c:v>Z-350D</c:v>
                  </c:pt>
                  <c:pt idx="2">
                    <c:v>Z-520gti</c:v>
                  </c:pt>
                  <c:pt idx="3">
                    <c:v>V-250</c:v>
                  </c:pt>
                  <c:pt idx="4">
                    <c:v>V-250ddi</c:v>
                  </c:pt>
                  <c:pt idx="5">
                    <c:v>3500-Trail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BAD-49CC-8242-78B5CE3C4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434340</xdr:colOff>
      <xdr:row>33</xdr:row>
      <xdr:rowOff>102869</xdr:rowOff>
    </xdr:from>
    <xdr:to>
      <xdr:col>16</xdr:col>
      <xdr:colOff>91440</xdr:colOff>
      <xdr:row>50</xdr:row>
      <xdr:rowOff>8964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359C69D-9669-4E1B-F780-7413AC445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DFE6408-66E6-480A-80D2-3404CCF871F4}" name="Tabla_1_Ventas_a_los_concesionarios__número_de_automóviles912" displayName="Tabla_1_Ventas_a_los_concesionarios__número_de_automóviles912" ref="B35:J43" totalsRowShown="0">
  <autoFilter ref="B35:J43" xr:uid="{3DFE6408-66E6-480A-80D2-3404CCF871F4}"/>
  <tableColumns count="9">
    <tableColumn id="1" xr3:uid="{9B695F5A-BF34-4F85-A972-96066A1B2BC4}" name="Concesionarios" dataDxfId="8"/>
    <tableColumn id="2" xr3:uid="{B76A3026-443B-4294-A44E-DA627C5EA1C3}" name="Z-250" dataDxfId="7"/>
    <tableColumn id="3" xr3:uid="{21D55733-E65C-424A-ABE3-2E8077E367E9}" name="Z-350D" dataDxfId="6"/>
    <tableColumn id="4" xr3:uid="{9A745BAA-2404-4979-9181-DAA6C260CCC6}" name="Z-520gti" dataDxfId="5"/>
    <tableColumn id="5" xr3:uid="{B767531C-F661-451B-91CB-FC65B24D85BE}" name="V-250" dataDxfId="4"/>
    <tableColumn id="6" xr3:uid="{FA4E60EC-4C2C-4BCF-A472-CE9BDA2B7BA4}" name="V-250ddi" dataDxfId="3"/>
    <tableColumn id="7" xr3:uid="{D5AEDEF3-4C35-4E70-A467-A768E0C5C1C8}" name="3500-Trail" dataDxfId="2"/>
    <tableColumn id="8" xr3:uid="{8E091426-B5B2-4BEA-A022-1D854B8E30D9}" name="Ingresos" dataDxfId="1"/>
    <tableColumn id="9" xr3:uid="{4A61A4CB-64E1-454D-B2D3-6CF331E067F6}" name="Descuentos" dataDxfId="0">
      <calculatedColumnFormula>VLOOKUP(I3,$B$15:$D$17,3,TRUE)*I36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3D3105-F259-4DA8-AA44-EF92D15DAFE2}" name="Tabla_1_Ventas_a_los_concesionarios__número_de_automóviles9" displayName="Tabla_1_Ventas_a_los_concesionarios__número_de_automóviles9" ref="B2:I10" totalsRowShown="0">
  <autoFilter ref="B2:I10" xr:uid="{153D3105-F259-4DA8-AA44-EF92D15DAFE2}"/>
  <tableColumns count="8">
    <tableColumn id="1" xr3:uid="{231DA1D7-D22D-4CB5-8ABE-68A73F76E648}" name="Concesionarios" dataDxfId="17"/>
    <tableColumn id="2" xr3:uid="{1CE44A05-CAAF-4AFE-A86C-9350D7241A80}" name="Z-250" dataDxfId="16"/>
    <tableColumn id="3" xr3:uid="{68B59BF4-C5AF-49E3-9A75-2241C936618B}" name="Z-350D" dataDxfId="15"/>
    <tableColumn id="4" xr3:uid="{B8CCCEBC-CFCF-495F-A093-F2436AD69EE5}" name="Z-520gti" dataDxfId="14"/>
    <tableColumn id="5" xr3:uid="{A7E8D1E5-8162-4589-9A5C-9041CC44D436}" name="V-250" dataDxfId="13"/>
    <tableColumn id="6" xr3:uid="{9D7DBB1C-70F6-459E-A682-7604F7D7DDF6}" name="V-250ddi" dataDxfId="12"/>
    <tableColumn id="7" xr3:uid="{274D2BF2-A3CB-4577-A153-3E7A84B3F358}" name="3500-Trail" dataDxfId="11"/>
    <tableColumn id="8" xr3:uid="{BCCDA418-FB60-49BB-A917-BF62D64B57B9}" name="Total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5E909B-1CEB-4867-8A13-2CC1CD96223D}" name="Tabla_4_Precios_de_venta_del_fabricante11" displayName="Tabla_4_Precios_de_venta_del_fabricante11" ref="F18:K19" totalsRowShown="0">
  <autoFilter ref="F18:K19" xr:uid="{CB5E909B-1CEB-4867-8A13-2CC1CD96223D}"/>
  <tableColumns count="6">
    <tableColumn id="1" xr3:uid="{8E8C8311-9C64-44A0-B97F-46B53A4D6CEC}" name="Z-250"/>
    <tableColumn id="2" xr3:uid="{944F03C0-3DCC-4E4E-A0E9-DA08A2869FC7}" name="Z-350D"/>
    <tableColumn id="3" xr3:uid="{CA21851D-9DBB-408B-B178-11FA4AD22DA9}" name="Z-520gti"/>
    <tableColumn id="4" xr3:uid="{FE8FB142-2DF1-4DF5-AA22-1F5427495873}" name="V-250"/>
    <tableColumn id="5" xr3:uid="{8CD4A40F-2E97-44C0-A55E-5FD33D154888}" name="V-250ddi"/>
    <tableColumn id="6" xr3:uid="{94018700-860B-4F88-874F-C2A28740A915}" name="3500-Trail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391677-9CD1-4B3E-98CF-6FC09FBCC654}" name="Tabla_5_Costes_variables_sobre_ventas_a_soportar_por_el_distribuidor" displayName="Tabla_5_Costes_variables_sobre_ventas_a_soportar_por_el_distribuidor" ref="B23:I29" totalsRowShown="0">
  <autoFilter ref="B23:I29" xr:uid="{D5391677-9CD1-4B3E-98CF-6FC09FBCC654}"/>
  <tableColumns count="8">
    <tableColumn id="1" xr3:uid="{4C5F5BCD-D01B-4A85-A08C-EBF582EE32B0}" name="Modelo" dataDxfId="9"/>
    <tableColumn id="2" xr3:uid="{25A171F2-F7E1-45AD-8CEA-5DE5EDC31047}" name="Alicante"/>
    <tableColumn id="3" xr3:uid="{58125C1C-FA93-4880-939B-6D820317DD20}" name="Valencia"/>
    <tableColumn id="4" xr3:uid="{3DF485DF-838B-422E-A2E4-CAB84CA2679B}" name="Castellón"/>
    <tableColumn id="5" xr3:uid="{1929A6DC-1439-46EE-A26F-86EFEE5A1E91}" name="Játiva"/>
    <tableColumn id="6" xr3:uid="{D5BEDB88-9A3C-40C2-8E54-F99C0F934E88}" name="Vila-real"/>
    <tableColumn id="7" xr3:uid="{AC09F9C4-4BBD-4178-B7FD-C429DA076237}" name="Gandia"/>
    <tableColumn id="8" xr3:uid="{ED5C6DCF-B74B-4F88-BBB5-98380C588A5A}" name="Elch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B9E343-8F00-4F7A-9625-E619A7A3B8E1}" name="Tabla_6_Costes_fijos_de_los_distribuidores" displayName="Tabla_6_Costes_fijos_de_los_distribuidores" ref="K23:Q24" totalsRowShown="0">
  <autoFilter ref="K23:Q24" xr:uid="{23B9E343-8F00-4F7A-9625-E619A7A3B8E1}"/>
  <tableColumns count="7">
    <tableColumn id="1" xr3:uid="{4B46EDF5-0614-4B73-817A-F2468E4C20F8}" name="Alicante"/>
    <tableColumn id="2" xr3:uid="{A6E980E3-0D9D-41C4-BB44-CB686C22A9B9}" name="Valencia"/>
    <tableColumn id="3" xr3:uid="{06179547-82EE-4AD6-8064-42CCE4CD39FF}" name="Castellón"/>
    <tableColumn id="4" xr3:uid="{194C4892-50D8-4282-AE32-A0D1C62F9A07}" name="Játiva"/>
    <tableColumn id="5" xr3:uid="{ACDF20BA-396E-4141-8A49-93CBFAE86596}" name="Vila-real"/>
    <tableColumn id="6" xr3:uid="{9ADB6C3B-BBE6-4D6E-B40D-F656A9FFD35B}" name="Gandía"/>
    <tableColumn id="7" xr3:uid="{CCEB7F2C-9EDC-454F-A1E9-5E427D916999}" name="Elch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685308-3A64-4851-A296-2CAD1C30C35C}" name="Tabla_7_Precios_de_venta_al_público" displayName="Tabla_7_Precios_de_venta_al_público" ref="K28:P29" totalsRowShown="0">
  <autoFilter ref="K28:P29" xr:uid="{68685308-3A64-4851-A296-2CAD1C30C35C}"/>
  <tableColumns count="6">
    <tableColumn id="1" xr3:uid="{81220AB4-32AD-477F-926A-780CFD108405}" name="Z-250"/>
    <tableColumn id="2" xr3:uid="{DE76ECB9-ACF0-4615-9EE7-AD09716B283E}" name="Z-350D"/>
    <tableColumn id="3" xr3:uid="{537EF102-51AD-4F22-8F28-23231DF75971}" name="Z-520gti"/>
    <tableColumn id="4" xr3:uid="{C6475AB6-A27A-44DC-8AB0-C04C93F37D35}" name="V-250"/>
    <tableColumn id="5" xr3:uid="{FA28B5B6-5CF9-45E5-BA53-49D33D0DD1DF}" name="V-250ddi"/>
    <tableColumn id="6" xr3:uid="{D6A9143F-3D8A-44D7-8406-9A8370798780}" name="3500-Trai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8C7B-61DD-406A-8668-AAA52D86594C}">
  <dimension ref="A2:R88"/>
  <sheetViews>
    <sheetView tabSelected="1" topLeftCell="A61" zoomScale="85" zoomScaleNormal="85" workbookViewId="0">
      <selection activeCell="J88" sqref="J88"/>
    </sheetView>
  </sheetViews>
  <sheetFormatPr baseColWidth="10" defaultRowHeight="14.4" x14ac:dyDescent="0.3"/>
  <cols>
    <col min="1" max="1" width="13.77734375" customWidth="1"/>
    <col min="2" max="2" width="12.33203125" customWidth="1"/>
    <col min="3" max="3" width="14.6640625" customWidth="1"/>
    <col min="4" max="4" width="14.88671875" customWidth="1"/>
    <col min="5" max="5" width="12.21875" customWidth="1"/>
    <col min="6" max="6" width="11.77734375" bestFit="1" customWidth="1"/>
    <col min="7" max="7" width="12.21875" customWidth="1"/>
    <col min="8" max="8" width="12.5546875" customWidth="1"/>
    <col min="9" max="9" width="13.33203125" bestFit="1" customWidth="1"/>
    <col min="10" max="10" width="12.5546875" bestFit="1" customWidth="1"/>
    <col min="11" max="11" width="12.44140625" customWidth="1"/>
    <col min="13" max="13" width="13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12" x14ac:dyDescent="0.3">
      <c r="B3" t="s">
        <v>8</v>
      </c>
      <c r="C3">
        <v>10</v>
      </c>
      <c r="D3">
        <v>11</v>
      </c>
      <c r="E3">
        <v>15</v>
      </c>
      <c r="F3">
        <v>3</v>
      </c>
      <c r="G3">
        <v>9</v>
      </c>
      <c r="H3">
        <v>11</v>
      </c>
      <c r="I3">
        <v>59</v>
      </c>
    </row>
    <row r="4" spans="2:12" x14ac:dyDescent="0.3">
      <c r="B4" t="s">
        <v>9</v>
      </c>
      <c r="C4">
        <v>8</v>
      </c>
      <c r="D4">
        <v>9</v>
      </c>
      <c r="E4">
        <v>18</v>
      </c>
      <c r="F4">
        <v>6</v>
      </c>
      <c r="G4">
        <v>12</v>
      </c>
      <c r="H4">
        <v>8</v>
      </c>
      <c r="I4">
        <v>61</v>
      </c>
    </row>
    <row r="5" spans="2:12" x14ac:dyDescent="0.3">
      <c r="B5" t="s">
        <v>10</v>
      </c>
      <c r="C5">
        <v>4</v>
      </c>
      <c r="D5">
        <v>12</v>
      </c>
      <c r="E5">
        <v>8</v>
      </c>
      <c r="F5">
        <v>4</v>
      </c>
      <c r="G5">
        <v>7</v>
      </c>
      <c r="H5">
        <v>9</v>
      </c>
      <c r="I5">
        <v>44</v>
      </c>
    </row>
    <row r="6" spans="2:12" x14ac:dyDescent="0.3">
      <c r="B6" t="s">
        <v>11</v>
      </c>
      <c r="C6">
        <v>6</v>
      </c>
      <c r="D6">
        <v>4</v>
      </c>
      <c r="E6">
        <v>5</v>
      </c>
      <c r="F6">
        <v>9</v>
      </c>
      <c r="G6">
        <v>8</v>
      </c>
      <c r="H6">
        <v>9</v>
      </c>
      <c r="I6">
        <v>41</v>
      </c>
    </row>
    <row r="7" spans="2:12" x14ac:dyDescent="0.3">
      <c r="B7" t="s">
        <v>12</v>
      </c>
      <c r="C7">
        <v>9</v>
      </c>
      <c r="D7">
        <v>3</v>
      </c>
      <c r="E7">
        <v>11</v>
      </c>
      <c r="F7">
        <v>2</v>
      </c>
      <c r="G7">
        <v>4</v>
      </c>
      <c r="H7">
        <v>5</v>
      </c>
      <c r="I7">
        <v>34</v>
      </c>
    </row>
    <row r="8" spans="2:12" x14ac:dyDescent="0.3">
      <c r="B8" t="s">
        <v>13</v>
      </c>
      <c r="C8">
        <v>4</v>
      </c>
      <c r="D8">
        <v>16</v>
      </c>
      <c r="E8">
        <v>4</v>
      </c>
      <c r="F8">
        <v>5</v>
      </c>
      <c r="G8">
        <v>6</v>
      </c>
      <c r="H8">
        <v>7</v>
      </c>
      <c r="I8">
        <v>42</v>
      </c>
    </row>
    <row r="9" spans="2:12" x14ac:dyDescent="0.3">
      <c r="B9" t="s">
        <v>14</v>
      </c>
      <c r="C9">
        <v>8</v>
      </c>
      <c r="D9">
        <v>8</v>
      </c>
      <c r="E9">
        <v>7</v>
      </c>
      <c r="F9">
        <v>7</v>
      </c>
      <c r="G9">
        <v>5</v>
      </c>
      <c r="H9">
        <v>8</v>
      </c>
      <c r="I9">
        <v>43</v>
      </c>
    </row>
    <row r="10" spans="2:12" x14ac:dyDescent="0.3">
      <c r="B10" t="s">
        <v>7</v>
      </c>
      <c r="C10">
        <v>49</v>
      </c>
      <c r="D10">
        <v>63</v>
      </c>
      <c r="E10">
        <v>68</v>
      </c>
      <c r="F10">
        <v>36</v>
      </c>
      <c r="G10">
        <v>51</v>
      </c>
      <c r="H10">
        <v>57</v>
      </c>
      <c r="I10">
        <v>324</v>
      </c>
    </row>
    <row r="11" spans="2:12" x14ac:dyDescent="0.3">
      <c r="B11" s="13" t="s">
        <v>20</v>
      </c>
      <c r="C11" s="13"/>
      <c r="D11" s="13"/>
    </row>
    <row r="13" spans="2:12" x14ac:dyDescent="0.3">
      <c r="F13" s="3" t="s">
        <v>39</v>
      </c>
      <c r="G13" s="4"/>
      <c r="H13" s="24">
        <v>343440</v>
      </c>
      <c r="I13" s="24"/>
      <c r="J13" s="24" t="s">
        <v>38</v>
      </c>
      <c r="K13" s="24"/>
      <c r="L13" s="25">
        <f>H13/I10</f>
        <v>1060</v>
      </c>
    </row>
    <row r="14" spans="2:12" x14ac:dyDescent="0.3">
      <c r="B14" s="1" t="s">
        <v>17</v>
      </c>
      <c r="C14" s="1"/>
      <c r="D14" s="1" t="s">
        <v>18</v>
      </c>
      <c r="F14" s="3" t="s">
        <v>15</v>
      </c>
      <c r="G14" s="4"/>
      <c r="H14" s="23" t="s">
        <v>16</v>
      </c>
      <c r="I14" s="23"/>
    </row>
    <row r="15" spans="2:12" x14ac:dyDescent="0.3">
      <c r="B15" s="9">
        <v>0</v>
      </c>
      <c r="C15" s="9">
        <v>40</v>
      </c>
      <c r="D15" s="6">
        <v>0.05</v>
      </c>
      <c r="F15" s="14" t="s">
        <v>21</v>
      </c>
      <c r="G15" s="14"/>
      <c r="H15" s="14"/>
    </row>
    <row r="16" spans="2:12" x14ac:dyDescent="0.3">
      <c r="B16" s="10">
        <v>41</v>
      </c>
      <c r="C16" s="10">
        <v>55</v>
      </c>
      <c r="D16" s="8">
        <v>0.08</v>
      </c>
    </row>
    <row r="17" spans="2:17" x14ac:dyDescent="0.3">
      <c r="B17" s="9">
        <v>56</v>
      </c>
      <c r="C17" s="9">
        <v>70</v>
      </c>
      <c r="D17" s="6">
        <v>0.12</v>
      </c>
    </row>
    <row r="18" spans="2:17" x14ac:dyDescent="0.3">
      <c r="B18" s="13" t="s">
        <v>22</v>
      </c>
      <c r="C18" s="13"/>
      <c r="D18" s="13"/>
      <c r="F18" t="s">
        <v>1</v>
      </c>
      <c r="G18" t="s">
        <v>2</v>
      </c>
      <c r="H18" t="s">
        <v>3</v>
      </c>
      <c r="I18" t="s">
        <v>4</v>
      </c>
      <c r="J18" t="s">
        <v>5</v>
      </c>
      <c r="K18" t="s">
        <v>6</v>
      </c>
    </row>
    <row r="19" spans="2:17" x14ac:dyDescent="0.3">
      <c r="F19">
        <v>7350</v>
      </c>
      <c r="G19">
        <v>8550</v>
      </c>
      <c r="H19">
        <v>10900</v>
      </c>
      <c r="I19">
        <v>11650</v>
      </c>
      <c r="J19">
        <v>14800</v>
      </c>
      <c r="K19">
        <v>18700</v>
      </c>
    </row>
    <row r="20" spans="2:17" x14ac:dyDescent="0.3">
      <c r="F20" s="13" t="s">
        <v>23</v>
      </c>
      <c r="G20" s="13"/>
      <c r="H20" s="13"/>
    </row>
    <row r="22" spans="2:17" x14ac:dyDescent="0.3">
      <c r="C22" s="33" t="s">
        <v>0</v>
      </c>
      <c r="D22" s="33"/>
      <c r="E22" s="33"/>
      <c r="F22" s="33"/>
      <c r="G22" s="33"/>
      <c r="H22" s="33"/>
      <c r="I22" s="33"/>
    </row>
    <row r="23" spans="2:17" x14ac:dyDescent="0.3">
      <c r="B23" t="s">
        <v>24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 t="s">
        <v>19</v>
      </c>
      <c r="I23" t="s">
        <v>14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</row>
    <row r="24" spans="2:17" x14ac:dyDescent="0.3">
      <c r="B24" t="s">
        <v>1</v>
      </c>
      <c r="C24">
        <v>660</v>
      </c>
      <c r="D24">
        <v>780</v>
      </c>
      <c r="E24">
        <v>860</v>
      </c>
      <c r="F24">
        <v>980</v>
      </c>
      <c r="G24">
        <v>1090</v>
      </c>
      <c r="H24">
        <v>1160</v>
      </c>
      <c r="I24">
        <v>1460</v>
      </c>
      <c r="K24">
        <v>95550</v>
      </c>
      <c r="L24">
        <v>91350</v>
      </c>
      <c r="M24">
        <v>121040</v>
      </c>
      <c r="N24">
        <v>68760</v>
      </c>
      <c r="O24">
        <v>106590</v>
      </c>
      <c r="P24">
        <v>104310</v>
      </c>
      <c r="Q24">
        <v>132060</v>
      </c>
    </row>
    <row r="25" spans="2:17" x14ac:dyDescent="0.3">
      <c r="B25" t="s">
        <v>2</v>
      </c>
      <c r="C25">
        <v>780</v>
      </c>
      <c r="D25">
        <v>830</v>
      </c>
      <c r="E25">
        <v>910</v>
      </c>
      <c r="F25">
        <v>940</v>
      </c>
      <c r="G25">
        <v>1080</v>
      </c>
      <c r="H25">
        <v>1230</v>
      </c>
      <c r="I25">
        <v>1540</v>
      </c>
      <c r="K25" s="13" t="s">
        <v>26</v>
      </c>
      <c r="L25" s="13"/>
      <c r="M25" s="13"/>
    </row>
    <row r="26" spans="2:17" x14ac:dyDescent="0.3">
      <c r="B26" t="s">
        <v>3</v>
      </c>
      <c r="C26">
        <v>630</v>
      </c>
      <c r="D26">
        <v>770</v>
      </c>
      <c r="E26">
        <v>880</v>
      </c>
      <c r="F26">
        <v>1020</v>
      </c>
      <c r="G26">
        <v>1110</v>
      </c>
      <c r="H26">
        <v>1210</v>
      </c>
      <c r="I26">
        <v>1480</v>
      </c>
    </row>
    <row r="27" spans="2:17" x14ac:dyDescent="0.3">
      <c r="B27" t="s">
        <v>4</v>
      </c>
      <c r="C27">
        <v>610</v>
      </c>
      <c r="D27">
        <v>820</v>
      </c>
      <c r="E27">
        <v>850</v>
      </c>
      <c r="F27">
        <v>970</v>
      </c>
      <c r="G27">
        <v>1200</v>
      </c>
      <c r="H27">
        <v>1190</v>
      </c>
      <c r="I27">
        <v>1590</v>
      </c>
    </row>
    <row r="28" spans="2:17" x14ac:dyDescent="0.3">
      <c r="B28" t="s">
        <v>5</v>
      </c>
      <c r="C28">
        <v>690</v>
      </c>
      <c r="D28">
        <v>840</v>
      </c>
      <c r="E28">
        <v>840</v>
      </c>
      <c r="F28">
        <v>960</v>
      </c>
      <c r="G28">
        <v>1150</v>
      </c>
      <c r="H28">
        <v>1280</v>
      </c>
      <c r="I28">
        <v>1570</v>
      </c>
      <c r="K28" t="s">
        <v>1</v>
      </c>
      <c r="L28" t="s">
        <v>2</v>
      </c>
      <c r="M28" t="s">
        <v>3</v>
      </c>
      <c r="N28" t="s">
        <v>4</v>
      </c>
      <c r="O28" t="s">
        <v>5</v>
      </c>
      <c r="P28" t="s">
        <v>6</v>
      </c>
    </row>
    <row r="29" spans="2:17" x14ac:dyDescent="0.3">
      <c r="B29" t="s">
        <v>6</v>
      </c>
      <c r="C29">
        <v>590</v>
      </c>
      <c r="D29">
        <v>810</v>
      </c>
      <c r="E29">
        <v>890</v>
      </c>
      <c r="F29">
        <v>990</v>
      </c>
      <c r="G29">
        <v>1110</v>
      </c>
      <c r="H29">
        <v>1200</v>
      </c>
      <c r="I29">
        <v>1630</v>
      </c>
      <c r="K29">
        <v>12800</v>
      </c>
      <c r="L29">
        <v>14650</v>
      </c>
      <c r="M29">
        <v>15980</v>
      </c>
      <c r="N29">
        <v>18050</v>
      </c>
      <c r="O29">
        <v>20260</v>
      </c>
      <c r="P29">
        <v>28900</v>
      </c>
    </row>
    <row r="30" spans="2:17" ht="14.4" customHeight="1" x14ac:dyDescent="0.3">
      <c r="B30" s="15" t="s">
        <v>25</v>
      </c>
      <c r="C30" s="15"/>
      <c r="D30" s="15"/>
      <c r="E30" s="15"/>
      <c r="F30" s="15"/>
      <c r="G30" s="15"/>
      <c r="H30" s="15"/>
      <c r="I30" s="15"/>
      <c r="K30" s="13" t="s">
        <v>27</v>
      </c>
      <c r="L30" s="13"/>
      <c r="M30" s="13"/>
    </row>
    <row r="33" spans="2:16" x14ac:dyDescent="0.3">
      <c r="B33" s="16" t="s">
        <v>28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</row>
    <row r="35" spans="2:16" x14ac:dyDescent="0.3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29</v>
      </c>
      <c r="J35" t="s">
        <v>30</v>
      </c>
    </row>
    <row r="36" spans="2:16" x14ac:dyDescent="0.3">
      <c r="B36" t="s">
        <v>8</v>
      </c>
      <c r="C36" s="5" cm="1">
        <f t="array" ref="C36">C3*Tabla_4_Precios_de_venta_del_fabricante11[Z-250]</f>
        <v>73500</v>
      </c>
      <c r="D36" s="5" cm="1">
        <f t="array" ref="D36">D3*Tabla_4_Precios_de_venta_del_fabricante11[Z-350D]</f>
        <v>94050</v>
      </c>
      <c r="E36" s="5" cm="1">
        <f t="array" ref="E36">E3*Tabla_4_Precios_de_venta_del_fabricante11[Z-520gti]</f>
        <v>163500</v>
      </c>
      <c r="F36" s="5" cm="1">
        <f t="array" ref="F36">F3*Tabla_4_Precios_de_venta_del_fabricante11[V-250]</f>
        <v>34950</v>
      </c>
      <c r="G36" s="5" cm="1">
        <f t="array" ref="G36">G3*Tabla_4_Precios_de_venta_del_fabricante11[V-250ddi]</f>
        <v>133200</v>
      </c>
      <c r="H36" s="5" cm="1">
        <f t="array" ref="H36">H3*Tabla_4_Precios_de_venta_del_fabricante11[3500-Trail]</f>
        <v>205700</v>
      </c>
      <c r="I36" s="5">
        <f>SUM(Tabla_1_Ventas_a_los_concesionarios__número_de_automóviles912[[#This Row],[Z-250]:[3500-Trail]])</f>
        <v>704900</v>
      </c>
      <c r="J36" s="5">
        <f t="shared" ref="J36:J42" si="0">VLOOKUP(I3,$B$15:$D$17,3,TRUE)*I36</f>
        <v>84588</v>
      </c>
    </row>
    <row r="37" spans="2:16" x14ac:dyDescent="0.3">
      <c r="B37" t="s">
        <v>9</v>
      </c>
      <c r="C37" s="5" cm="1">
        <f t="array" ref="C37">C4*Tabla_4_Precios_de_venta_del_fabricante11[Z-250]</f>
        <v>58800</v>
      </c>
      <c r="D37" s="5" cm="1">
        <f t="array" ref="D37">D4*Tabla_4_Precios_de_venta_del_fabricante11[Z-350D]</f>
        <v>76950</v>
      </c>
      <c r="E37" s="5" cm="1">
        <f t="array" ref="E37">E4*Tabla_4_Precios_de_venta_del_fabricante11[Z-520gti]</f>
        <v>196200</v>
      </c>
      <c r="F37" s="5" cm="1">
        <f t="array" ref="F37">F4*Tabla_4_Precios_de_venta_del_fabricante11[V-250]</f>
        <v>69900</v>
      </c>
      <c r="G37" s="5" cm="1">
        <f t="array" ref="G37">G4*Tabla_4_Precios_de_venta_del_fabricante11[V-250ddi]</f>
        <v>177600</v>
      </c>
      <c r="H37" s="5" cm="1">
        <f t="array" ref="H37">H4*Tabla_4_Precios_de_venta_del_fabricante11[3500-Trail]</f>
        <v>149600</v>
      </c>
      <c r="I37" s="5">
        <f>SUM(Tabla_1_Ventas_a_los_concesionarios__número_de_automóviles912[[#This Row],[Z-250]:[3500-Trail]])</f>
        <v>729050</v>
      </c>
      <c r="J37" s="5">
        <f t="shared" si="0"/>
        <v>87486</v>
      </c>
    </row>
    <row r="38" spans="2:16" x14ac:dyDescent="0.3">
      <c r="B38" t="s">
        <v>10</v>
      </c>
      <c r="C38" s="5" cm="1">
        <f t="array" ref="C38">C5*Tabla_4_Precios_de_venta_del_fabricante11[Z-250]</f>
        <v>29400</v>
      </c>
      <c r="D38" s="5" cm="1">
        <f t="array" ref="D38">D5*Tabla_4_Precios_de_venta_del_fabricante11[Z-350D]</f>
        <v>102600</v>
      </c>
      <c r="E38" s="5" cm="1">
        <f t="array" ref="E38">E5*Tabla_4_Precios_de_venta_del_fabricante11[Z-520gti]</f>
        <v>87200</v>
      </c>
      <c r="F38" s="5" cm="1">
        <f t="array" ref="F38">F5*Tabla_4_Precios_de_venta_del_fabricante11[V-250]</f>
        <v>46600</v>
      </c>
      <c r="G38" s="5" cm="1">
        <f t="array" ref="G38">G5*Tabla_4_Precios_de_venta_del_fabricante11[V-250ddi]</f>
        <v>103600</v>
      </c>
      <c r="H38" s="5" cm="1">
        <f t="array" ref="H38">H5*Tabla_4_Precios_de_venta_del_fabricante11[3500-Trail]</f>
        <v>168300</v>
      </c>
      <c r="I38" s="5">
        <f>SUM(Tabla_1_Ventas_a_los_concesionarios__número_de_automóviles912[[#This Row],[Z-250]:[3500-Trail]])</f>
        <v>537700</v>
      </c>
      <c r="J38" s="5">
        <f t="shared" si="0"/>
        <v>43016</v>
      </c>
    </row>
    <row r="39" spans="2:16" x14ac:dyDescent="0.3">
      <c r="B39" t="s">
        <v>11</v>
      </c>
      <c r="C39" s="5" cm="1">
        <f t="array" ref="C39">C6*Tabla_4_Precios_de_venta_del_fabricante11[Z-250]</f>
        <v>44100</v>
      </c>
      <c r="D39" s="5" cm="1">
        <f t="array" ref="D39">D6*Tabla_4_Precios_de_venta_del_fabricante11[Z-350D]</f>
        <v>34200</v>
      </c>
      <c r="E39" s="5" cm="1">
        <f t="array" ref="E39">E6*Tabla_4_Precios_de_venta_del_fabricante11[Z-520gti]</f>
        <v>54500</v>
      </c>
      <c r="F39" s="5" cm="1">
        <f t="array" ref="F39">F6*Tabla_4_Precios_de_venta_del_fabricante11[V-250]</f>
        <v>104850</v>
      </c>
      <c r="G39" s="5" cm="1">
        <f t="array" ref="G39">G6*Tabla_4_Precios_de_venta_del_fabricante11[V-250ddi]</f>
        <v>118400</v>
      </c>
      <c r="H39" s="5" cm="1">
        <f t="array" ref="H39">H6*Tabla_4_Precios_de_venta_del_fabricante11[3500-Trail]</f>
        <v>168300</v>
      </c>
      <c r="I39" s="5">
        <f>SUM(Tabla_1_Ventas_a_los_concesionarios__número_de_automóviles912[[#This Row],[Z-250]:[3500-Trail]])</f>
        <v>524350</v>
      </c>
      <c r="J39" s="5">
        <f t="shared" si="0"/>
        <v>41948</v>
      </c>
    </row>
    <row r="40" spans="2:16" x14ac:dyDescent="0.3">
      <c r="B40" t="s">
        <v>12</v>
      </c>
      <c r="C40" s="5" cm="1">
        <f t="array" ref="C40">C7*Tabla_4_Precios_de_venta_del_fabricante11[Z-250]</f>
        <v>66150</v>
      </c>
      <c r="D40" s="5" cm="1">
        <f t="array" ref="D40">D7*Tabla_4_Precios_de_venta_del_fabricante11[Z-350D]</f>
        <v>25650</v>
      </c>
      <c r="E40" s="5" cm="1">
        <f t="array" ref="E40">E7*Tabla_4_Precios_de_venta_del_fabricante11[Z-520gti]</f>
        <v>119900</v>
      </c>
      <c r="F40" s="5" cm="1">
        <f t="array" ref="F40">F7*Tabla_4_Precios_de_venta_del_fabricante11[V-250]</f>
        <v>23300</v>
      </c>
      <c r="G40" s="5" cm="1">
        <f t="array" ref="G40">G7*Tabla_4_Precios_de_venta_del_fabricante11[V-250ddi]</f>
        <v>59200</v>
      </c>
      <c r="H40" s="5" cm="1">
        <f t="array" ref="H40">H7*Tabla_4_Precios_de_venta_del_fabricante11[3500-Trail]</f>
        <v>93500</v>
      </c>
      <c r="I40" s="5">
        <f>SUM(Tabla_1_Ventas_a_los_concesionarios__número_de_automóviles912[[#This Row],[Z-250]:[3500-Trail]])</f>
        <v>387700</v>
      </c>
      <c r="J40" s="5">
        <f t="shared" si="0"/>
        <v>19385</v>
      </c>
    </row>
    <row r="41" spans="2:16" x14ac:dyDescent="0.3">
      <c r="B41" t="s">
        <v>13</v>
      </c>
      <c r="C41" s="5" cm="1">
        <f t="array" ref="C41">C8*Tabla_4_Precios_de_venta_del_fabricante11[Z-250]</f>
        <v>29400</v>
      </c>
      <c r="D41" s="5" cm="1">
        <f t="array" ref="D41">D8*Tabla_4_Precios_de_venta_del_fabricante11[Z-350D]</f>
        <v>136800</v>
      </c>
      <c r="E41" s="5" cm="1">
        <f t="array" ref="E41">E8*Tabla_4_Precios_de_venta_del_fabricante11[Z-520gti]</f>
        <v>43600</v>
      </c>
      <c r="F41" s="5" cm="1">
        <f t="array" ref="F41">F8*Tabla_4_Precios_de_venta_del_fabricante11[V-250]</f>
        <v>58250</v>
      </c>
      <c r="G41" s="5" cm="1">
        <f t="array" ref="G41">G8*Tabla_4_Precios_de_venta_del_fabricante11[V-250ddi]</f>
        <v>88800</v>
      </c>
      <c r="H41" s="5" cm="1">
        <f t="array" ref="H41">H8*Tabla_4_Precios_de_venta_del_fabricante11[3500-Trail]</f>
        <v>130900</v>
      </c>
      <c r="I41" s="5">
        <f>SUM(Tabla_1_Ventas_a_los_concesionarios__número_de_automóviles912[[#This Row],[Z-250]:[3500-Trail]])</f>
        <v>487750</v>
      </c>
      <c r="J41" s="5">
        <f t="shared" si="0"/>
        <v>39020</v>
      </c>
    </row>
    <row r="42" spans="2:16" x14ac:dyDescent="0.3">
      <c r="B42" t="s">
        <v>14</v>
      </c>
      <c r="C42" s="5" cm="1">
        <f t="array" ref="C42">C9*Tabla_4_Precios_de_venta_del_fabricante11[Z-250]</f>
        <v>58800</v>
      </c>
      <c r="D42" s="5" cm="1">
        <f t="array" ref="D42">D9*Tabla_4_Precios_de_venta_del_fabricante11[Z-350D]</f>
        <v>68400</v>
      </c>
      <c r="E42" s="5" cm="1">
        <f t="array" ref="E42">E9*Tabla_4_Precios_de_venta_del_fabricante11[Z-520gti]</f>
        <v>76300</v>
      </c>
      <c r="F42" s="5" cm="1">
        <f t="array" ref="F42">F9*Tabla_4_Precios_de_venta_del_fabricante11[V-250]</f>
        <v>81550</v>
      </c>
      <c r="G42" s="5" cm="1">
        <f t="array" ref="G42">G9*Tabla_4_Precios_de_venta_del_fabricante11[V-250ddi]</f>
        <v>74000</v>
      </c>
      <c r="H42" s="5" cm="1">
        <f t="array" ref="H42">H9*Tabla_4_Precios_de_venta_del_fabricante11[3500-Trail]</f>
        <v>149600</v>
      </c>
      <c r="I42" s="5">
        <f>SUM(Tabla_1_Ventas_a_los_concesionarios__número_de_automóviles912[[#This Row],[Z-250]:[3500-Trail]])</f>
        <v>508650</v>
      </c>
      <c r="J42" s="5">
        <f t="shared" si="0"/>
        <v>40692</v>
      </c>
      <c r="L42" s="7"/>
    </row>
    <row r="43" spans="2:16" x14ac:dyDescent="0.3">
      <c r="B43" t="s">
        <v>7</v>
      </c>
      <c r="C43" s="5">
        <f t="shared" ref="C43:J43" si="1">SUM(C36:C42)</f>
        <v>360150</v>
      </c>
      <c r="D43" s="5">
        <f t="shared" si="1"/>
        <v>538650</v>
      </c>
      <c r="E43" s="5">
        <f t="shared" si="1"/>
        <v>741200</v>
      </c>
      <c r="F43" s="5">
        <f t="shared" si="1"/>
        <v>419400</v>
      </c>
      <c r="G43" s="5">
        <f t="shared" si="1"/>
        <v>754800</v>
      </c>
      <c r="H43" s="5">
        <f t="shared" si="1"/>
        <v>1065900</v>
      </c>
      <c r="I43" s="5">
        <f t="shared" si="1"/>
        <v>3880100</v>
      </c>
      <c r="J43" s="5">
        <f t="shared" si="1"/>
        <v>356135</v>
      </c>
    </row>
    <row r="45" spans="2:16" x14ac:dyDescent="0.3">
      <c r="F45" s="11" t="s">
        <v>31</v>
      </c>
      <c r="G45" s="12">
        <f>I43-I43*0.7-J43-H13</f>
        <v>464455</v>
      </c>
    </row>
    <row r="53" spans="1:18" ht="14.4" customHeight="1" x14ac:dyDescent="0.3">
      <c r="B53" s="20" t="s">
        <v>32</v>
      </c>
      <c r="C53" s="21"/>
      <c r="D53" s="21"/>
      <c r="E53" s="21"/>
      <c r="F53" s="21"/>
      <c r="G53" s="21"/>
      <c r="H53" s="22"/>
      <c r="I53" s="19"/>
      <c r="J53" s="19"/>
      <c r="K53" s="19"/>
      <c r="L53" s="19"/>
      <c r="M53" s="19"/>
      <c r="N53" s="19"/>
      <c r="O53" s="19"/>
      <c r="P53" s="19"/>
    </row>
    <row r="55" spans="1:18" x14ac:dyDescent="0.3">
      <c r="K55" s="2"/>
      <c r="L55" s="2" t="s">
        <v>0</v>
      </c>
      <c r="M55" s="2"/>
      <c r="N55" s="2"/>
      <c r="O55" s="2"/>
      <c r="P55" s="2"/>
      <c r="Q55" s="2"/>
      <c r="R55" s="2"/>
    </row>
    <row r="56" spans="1:18" x14ac:dyDescent="0.3">
      <c r="C56" s="30" t="s">
        <v>1</v>
      </c>
      <c r="D56" s="30" t="s">
        <v>2</v>
      </c>
      <c r="E56" s="30" t="s">
        <v>3</v>
      </c>
      <c r="F56" s="30" t="s">
        <v>4</v>
      </c>
      <c r="G56" s="30" t="s">
        <v>5</v>
      </c>
      <c r="H56" s="30" t="s">
        <v>6</v>
      </c>
      <c r="K56" s="2" t="s">
        <v>24</v>
      </c>
      <c r="L56" s="2" t="s">
        <v>8</v>
      </c>
      <c r="M56" s="2" t="s">
        <v>9</v>
      </c>
      <c r="N56" s="2" t="s">
        <v>10</v>
      </c>
      <c r="O56" s="2" t="s">
        <v>11</v>
      </c>
      <c r="P56" s="2" t="s">
        <v>12</v>
      </c>
      <c r="Q56" s="2" t="s">
        <v>19</v>
      </c>
      <c r="R56" s="2" t="s">
        <v>14</v>
      </c>
    </row>
    <row r="57" spans="1:18" x14ac:dyDescent="0.3">
      <c r="A57" s="26" t="s">
        <v>33</v>
      </c>
      <c r="B57" s="28"/>
      <c r="C57" s="2">
        <v>7350</v>
      </c>
      <c r="D57" s="2">
        <v>8550</v>
      </c>
      <c r="E57" s="2">
        <v>10900</v>
      </c>
      <c r="F57" s="2">
        <v>11650</v>
      </c>
      <c r="G57" s="2">
        <v>14800</v>
      </c>
      <c r="H57" s="2">
        <v>18700</v>
      </c>
      <c r="K57" s="2" t="s">
        <v>1</v>
      </c>
      <c r="L57" s="2">
        <v>660</v>
      </c>
      <c r="M57" s="2">
        <v>780</v>
      </c>
      <c r="N57" s="2">
        <v>860</v>
      </c>
      <c r="O57" s="2">
        <v>980</v>
      </c>
      <c r="P57" s="2">
        <v>1090</v>
      </c>
      <c r="Q57" s="2">
        <v>1160</v>
      </c>
      <c r="R57" s="2">
        <v>1460</v>
      </c>
    </row>
    <row r="58" spans="1:18" x14ac:dyDescent="0.3">
      <c r="A58" s="26" t="s">
        <v>34</v>
      </c>
      <c r="B58" s="28"/>
      <c r="C58" s="25">
        <f>C57*0.7+$L$13</f>
        <v>6205</v>
      </c>
      <c r="D58" s="25">
        <f t="shared" ref="D58:H58" si="2">D57*0.7+$L$13</f>
        <v>7045</v>
      </c>
      <c r="E58" s="25">
        <f t="shared" si="2"/>
        <v>8690</v>
      </c>
      <c r="F58" s="25">
        <f t="shared" si="2"/>
        <v>9215</v>
      </c>
      <c r="G58" s="25">
        <f t="shared" si="2"/>
        <v>11420</v>
      </c>
      <c r="H58" s="25">
        <f t="shared" si="2"/>
        <v>14150</v>
      </c>
      <c r="K58" s="2" t="s">
        <v>2</v>
      </c>
      <c r="L58" s="2">
        <v>780</v>
      </c>
      <c r="M58" s="2">
        <v>830</v>
      </c>
      <c r="N58" s="2">
        <v>910</v>
      </c>
      <c r="O58" s="2">
        <v>940</v>
      </c>
      <c r="P58" s="2">
        <v>1080</v>
      </c>
      <c r="Q58" s="2">
        <v>1230</v>
      </c>
      <c r="R58" s="2">
        <v>1540</v>
      </c>
    </row>
    <row r="59" spans="1:18" x14ac:dyDescent="0.3">
      <c r="A59" s="26" t="s">
        <v>35</v>
      </c>
      <c r="B59" s="28"/>
      <c r="C59" s="25">
        <f>C57-C58</f>
        <v>1145</v>
      </c>
      <c r="D59" s="25">
        <f t="shared" ref="D59:H59" si="3">D57-D58</f>
        <v>1505</v>
      </c>
      <c r="E59" s="25">
        <f t="shared" si="3"/>
        <v>2210</v>
      </c>
      <c r="F59" s="25">
        <f t="shared" si="3"/>
        <v>2435</v>
      </c>
      <c r="G59" s="25">
        <f t="shared" si="3"/>
        <v>3380</v>
      </c>
      <c r="H59" s="25">
        <f t="shared" si="3"/>
        <v>4550</v>
      </c>
      <c r="K59" s="2" t="s">
        <v>3</v>
      </c>
      <c r="L59" s="2">
        <v>630</v>
      </c>
      <c r="M59" s="2">
        <v>770</v>
      </c>
      <c r="N59" s="2">
        <v>880</v>
      </c>
      <c r="O59" s="2">
        <v>1020</v>
      </c>
      <c r="P59" s="2">
        <v>1110</v>
      </c>
      <c r="Q59" s="2">
        <v>1210</v>
      </c>
      <c r="R59" s="2">
        <v>1480</v>
      </c>
    </row>
    <row r="60" spans="1:18" x14ac:dyDescent="0.3">
      <c r="A60" s="27" t="s">
        <v>36</v>
      </c>
      <c r="B60" s="29"/>
      <c r="C60" s="31">
        <f>C59/C58</f>
        <v>0.18452860596293311</v>
      </c>
      <c r="D60" s="31">
        <f t="shared" ref="D60:H60" si="4">D59/D58</f>
        <v>0.21362668559261888</v>
      </c>
      <c r="E60" s="31">
        <f t="shared" si="4"/>
        <v>0.25431530494821636</v>
      </c>
      <c r="F60" s="31">
        <f t="shared" si="4"/>
        <v>0.26424308193163321</v>
      </c>
      <c r="G60" s="31">
        <f t="shared" si="4"/>
        <v>0.29597197898423816</v>
      </c>
      <c r="H60" s="31">
        <f t="shared" si="4"/>
        <v>0.32155477031802121</v>
      </c>
      <c r="K60" s="2" t="s">
        <v>4</v>
      </c>
      <c r="L60" s="2">
        <v>610</v>
      </c>
      <c r="M60" s="2">
        <v>820</v>
      </c>
      <c r="N60" s="2">
        <v>850</v>
      </c>
      <c r="O60" s="2">
        <v>970</v>
      </c>
      <c r="P60" s="2">
        <v>1200</v>
      </c>
      <c r="Q60" s="2">
        <v>1190</v>
      </c>
      <c r="R60" s="2">
        <v>1590</v>
      </c>
    </row>
    <row r="61" spans="1:18" x14ac:dyDescent="0.3">
      <c r="A61" s="27" t="s">
        <v>37</v>
      </c>
      <c r="B61" s="29"/>
      <c r="C61" s="25">
        <f>C59*C10</f>
        <v>56105</v>
      </c>
      <c r="D61" s="25">
        <f t="shared" ref="D61:H61" si="5">D59*D10</f>
        <v>94815</v>
      </c>
      <c r="E61" s="25">
        <f t="shared" si="5"/>
        <v>150280</v>
      </c>
      <c r="F61" s="25">
        <f t="shared" si="5"/>
        <v>87660</v>
      </c>
      <c r="G61" s="25">
        <f t="shared" si="5"/>
        <v>172380</v>
      </c>
      <c r="H61" s="25">
        <f t="shared" si="5"/>
        <v>259350</v>
      </c>
      <c r="K61" s="2" t="s">
        <v>5</v>
      </c>
      <c r="L61" s="2">
        <v>690</v>
      </c>
      <c r="M61" s="2">
        <v>840</v>
      </c>
      <c r="N61" s="2">
        <v>840</v>
      </c>
      <c r="O61" s="2">
        <v>960</v>
      </c>
      <c r="P61" s="2">
        <v>1150</v>
      </c>
      <c r="Q61" s="2">
        <v>1280</v>
      </c>
      <c r="R61" s="2">
        <v>1570</v>
      </c>
    </row>
    <row r="62" spans="1:18" x14ac:dyDescent="0.3">
      <c r="K62" s="2" t="s">
        <v>6</v>
      </c>
      <c r="L62" s="2">
        <v>590</v>
      </c>
      <c r="M62" s="2">
        <v>810</v>
      </c>
      <c r="N62" s="2">
        <v>890</v>
      </c>
      <c r="O62" s="2">
        <v>990</v>
      </c>
      <c r="P62" s="2">
        <v>1110</v>
      </c>
      <c r="Q62" s="2">
        <v>1200</v>
      </c>
      <c r="R62" s="2">
        <v>1630</v>
      </c>
    </row>
    <row r="64" spans="1:18" ht="14.4" customHeight="1" x14ac:dyDescent="0.3">
      <c r="B64" s="32" t="s">
        <v>40</v>
      </c>
      <c r="C64" s="32"/>
      <c r="D64" s="32"/>
      <c r="E64" s="32"/>
      <c r="F64" s="32"/>
      <c r="G64" s="32"/>
      <c r="H64" s="32"/>
      <c r="I64" s="19"/>
      <c r="J64" s="19"/>
    </row>
    <row r="66" spans="1:11" x14ac:dyDescent="0.3">
      <c r="A66" s="34"/>
      <c r="B66" s="35" t="s">
        <v>46</v>
      </c>
      <c r="C66" s="35"/>
      <c r="D66" s="35"/>
      <c r="E66" s="35"/>
      <c r="F66" s="35"/>
      <c r="G66" s="35"/>
      <c r="H66" s="35"/>
      <c r="I66" s="35"/>
    </row>
    <row r="67" spans="1:11" x14ac:dyDescent="0.3">
      <c r="A67" s="23"/>
      <c r="B67" s="30" t="s">
        <v>24</v>
      </c>
      <c r="C67" s="30" t="s">
        <v>1</v>
      </c>
      <c r="D67" s="30" t="s">
        <v>2</v>
      </c>
      <c r="E67" s="30" t="s">
        <v>3</v>
      </c>
      <c r="F67" s="30" t="s">
        <v>4</v>
      </c>
      <c r="G67" s="30" t="s">
        <v>5</v>
      </c>
      <c r="H67" s="30" t="s">
        <v>6</v>
      </c>
      <c r="I67" s="40" t="s">
        <v>42</v>
      </c>
    </row>
    <row r="68" spans="1:11" x14ac:dyDescent="0.3">
      <c r="A68" s="38" t="s">
        <v>41</v>
      </c>
      <c r="B68" s="30" t="s">
        <v>8</v>
      </c>
      <c r="C68" s="2">
        <v>660</v>
      </c>
      <c r="D68" s="2">
        <v>780</v>
      </c>
      <c r="E68" s="2">
        <v>630</v>
      </c>
      <c r="F68" s="2">
        <v>610</v>
      </c>
      <c r="G68" s="2">
        <v>690</v>
      </c>
      <c r="H68" s="2">
        <v>590</v>
      </c>
      <c r="I68" s="2">
        <v>95550</v>
      </c>
    </row>
    <row r="69" spans="1:11" x14ac:dyDescent="0.3">
      <c r="A69" s="39"/>
      <c r="B69" s="30" t="s">
        <v>9</v>
      </c>
      <c r="C69" s="2">
        <v>780</v>
      </c>
      <c r="D69" s="2">
        <v>830</v>
      </c>
      <c r="E69" s="2">
        <v>770</v>
      </c>
      <c r="F69" s="2">
        <v>820</v>
      </c>
      <c r="G69" s="2">
        <v>840</v>
      </c>
      <c r="H69" s="2">
        <v>810</v>
      </c>
      <c r="I69" s="2">
        <v>91350</v>
      </c>
    </row>
    <row r="70" spans="1:11" x14ac:dyDescent="0.3">
      <c r="A70" s="39"/>
      <c r="B70" s="30" t="s">
        <v>10</v>
      </c>
      <c r="C70" s="2">
        <v>860</v>
      </c>
      <c r="D70" s="2">
        <v>910</v>
      </c>
      <c r="E70" s="2">
        <v>880</v>
      </c>
      <c r="F70" s="2">
        <v>850</v>
      </c>
      <c r="G70" s="2">
        <v>840</v>
      </c>
      <c r="H70" s="2">
        <v>890</v>
      </c>
      <c r="I70" s="2">
        <v>121040</v>
      </c>
    </row>
    <row r="71" spans="1:11" x14ac:dyDescent="0.3">
      <c r="A71" s="39"/>
      <c r="B71" s="30" t="s">
        <v>11</v>
      </c>
      <c r="C71" s="2">
        <v>980</v>
      </c>
      <c r="D71" s="2">
        <v>940</v>
      </c>
      <c r="E71" s="2">
        <v>1020</v>
      </c>
      <c r="F71" s="2">
        <v>970</v>
      </c>
      <c r="G71" s="2">
        <v>960</v>
      </c>
      <c r="H71" s="2">
        <v>990</v>
      </c>
      <c r="I71" s="2">
        <v>68760</v>
      </c>
    </row>
    <row r="72" spans="1:11" x14ac:dyDescent="0.3">
      <c r="A72" s="39"/>
      <c r="B72" s="30" t="s">
        <v>12</v>
      </c>
      <c r="C72" s="2">
        <v>1090</v>
      </c>
      <c r="D72" s="2">
        <v>1080</v>
      </c>
      <c r="E72" s="2">
        <v>1110</v>
      </c>
      <c r="F72" s="2">
        <v>1200</v>
      </c>
      <c r="G72" s="2">
        <v>1150</v>
      </c>
      <c r="H72" s="2">
        <v>1110</v>
      </c>
      <c r="I72" s="2">
        <v>106590</v>
      </c>
    </row>
    <row r="73" spans="1:11" x14ac:dyDescent="0.3">
      <c r="A73" s="39"/>
      <c r="B73" s="30" t="s">
        <v>19</v>
      </c>
      <c r="C73" s="2">
        <v>1160</v>
      </c>
      <c r="D73" s="2">
        <v>1230</v>
      </c>
      <c r="E73" s="2">
        <v>1210</v>
      </c>
      <c r="F73" s="2">
        <v>1190</v>
      </c>
      <c r="G73" s="2">
        <v>1280</v>
      </c>
      <c r="H73" s="2">
        <v>1200</v>
      </c>
      <c r="I73" s="2">
        <v>104310</v>
      </c>
    </row>
    <row r="74" spans="1:11" x14ac:dyDescent="0.3">
      <c r="A74" s="36"/>
      <c r="B74" s="30" t="s">
        <v>14</v>
      </c>
      <c r="C74" s="2">
        <v>1460</v>
      </c>
      <c r="D74" s="2">
        <v>1540</v>
      </c>
      <c r="E74" s="2">
        <v>1480</v>
      </c>
      <c r="F74" s="2">
        <v>1590</v>
      </c>
      <c r="G74" s="2">
        <v>1570</v>
      </c>
      <c r="H74" s="2">
        <v>1630</v>
      </c>
      <c r="I74" s="2">
        <v>132060</v>
      </c>
    </row>
    <row r="76" spans="1:11" x14ac:dyDescent="0.3">
      <c r="A76" s="34"/>
      <c r="B76" s="34"/>
      <c r="C76" s="41" t="s">
        <v>43</v>
      </c>
      <c r="D76" s="42"/>
      <c r="E76" s="42"/>
      <c r="F76" s="42"/>
      <c r="G76" s="42"/>
      <c r="H76" s="43"/>
      <c r="I76" s="34"/>
    </row>
    <row r="77" spans="1:11" x14ac:dyDescent="0.3">
      <c r="A77" s="34"/>
      <c r="B77" s="37"/>
      <c r="C77" s="30" t="s">
        <v>1</v>
      </c>
      <c r="D77" s="30" t="s">
        <v>2</v>
      </c>
      <c r="E77" s="30" t="s">
        <v>3</v>
      </c>
      <c r="F77" s="30" t="s">
        <v>4</v>
      </c>
      <c r="G77" s="30" t="s">
        <v>5</v>
      </c>
      <c r="H77" s="30" t="s">
        <v>6</v>
      </c>
      <c r="I77" s="34"/>
    </row>
    <row r="78" spans="1:11" x14ac:dyDescent="0.3">
      <c r="A78" s="34"/>
      <c r="B78" s="34"/>
      <c r="C78" s="2">
        <v>12800</v>
      </c>
      <c r="D78" s="2">
        <v>14650</v>
      </c>
      <c r="E78" s="2">
        <v>15980</v>
      </c>
      <c r="F78" s="2">
        <v>18050</v>
      </c>
      <c r="G78" s="2">
        <v>20260</v>
      </c>
      <c r="H78" s="2">
        <v>28900</v>
      </c>
      <c r="I78" s="34"/>
    </row>
    <row r="79" spans="1:11" x14ac:dyDescent="0.3">
      <c r="A79" s="34"/>
      <c r="B79" s="34"/>
      <c r="C79" s="34"/>
      <c r="D79" s="34"/>
      <c r="E79" s="34"/>
      <c r="F79" s="34"/>
      <c r="G79" s="34"/>
      <c r="H79" s="34"/>
      <c r="I79" s="34"/>
    </row>
    <row r="80" spans="1:11" x14ac:dyDescent="0.3">
      <c r="A80" s="34"/>
      <c r="B80" s="34"/>
      <c r="C80" s="34"/>
      <c r="D80" s="34"/>
      <c r="E80" s="34"/>
      <c r="F80" s="34"/>
      <c r="G80" s="34"/>
      <c r="H80" s="34"/>
      <c r="I80" s="34"/>
      <c r="J80" s="13" t="s">
        <v>51</v>
      </c>
      <c r="K80" s="13"/>
    </row>
    <row r="81" spans="1:12" x14ac:dyDescent="0.3">
      <c r="B81" s="30" t="s">
        <v>44</v>
      </c>
      <c r="C81" s="30" t="s">
        <v>45</v>
      </c>
      <c r="D81" s="30" t="s">
        <v>46</v>
      </c>
      <c r="E81" s="30" t="s">
        <v>47</v>
      </c>
      <c r="F81" s="30" t="s">
        <v>48</v>
      </c>
      <c r="G81" s="30" t="s">
        <v>49</v>
      </c>
      <c r="H81" s="30" t="s">
        <v>50</v>
      </c>
      <c r="L81" s="30" t="s">
        <v>50</v>
      </c>
    </row>
    <row r="82" spans="1:12" x14ac:dyDescent="0.3">
      <c r="A82" s="44" t="s">
        <v>8</v>
      </c>
      <c r="B82" s="45">
        <f>SUMPRODUCT($C$78:$H$78,C3:H3)</f>
        <v>1083240</v>
      </c>
      <c r="C82" s="45">
        <f>I36</f>
        <v>704900</v>
      </c>
      <c r="D82" s="45">
        <f>SUMPRODUCT(C68:H68,C3:H3)</f>
        <v>39160</v>
      </c>
      <c r="E82" s="45">
        <f>I68</f>
        <v>95550</v>
      </c>
      <c r="F82" s="45">
        <f>SUM(C82:E82)</f>
        <v>839610</v>
      </c>
      <c r="G82" s="45">
        <f>J36</f>
        <v>84588</v>
      </c>
      <c r="H82" s="45">
        <f>B82-(F82-G82)</f>
        <v>328218</v>
      </c>
      <c r="K82" s="2" t="str" cm="1">
        <f t="array" ref="K82:K88">_xlfn.SORTBY(A82:A88,H82:H88,-1)</f>
        <v>Alicante</v>
      </c>
      <c r="L82" s="45">
        <f>VLOOKUP(K82,$A$82:$H$88,8,FALSE)</f>
        <v>328218</v>
      </c>
    </row>
    <row r="83" spans="1:12" x14ac:dyDescent="0.3">
      <c r="A83" s="44" t="s">
        <v>9</v>
      </c>
      <c r="B83" s="45">
        <f t="shared" ref="B83:B88" si="6">SUMPRODUCT($C$78:$H$78,C4:H4)</f>
        <v>1104510</v>
      </c>
      <c r="C83" s="45">
        <f t="shared" ref="C83:C88" si="7">I37</f>
        <v>729050</v>
      </c>
      <c r="D83" s="45">
        <f t="shared" ref="D83:D88" si="8">SUMPRODUCT(C69:H69,C4:H4)</f>
        <v>49050</v>
      </c>
      <c r="E83" s="45">
        <f t="shared" ref="E83:E88" si="9">I69</f>
        <v>91350</v>
      </c>
      <c r="F83" s="45">
        <f t="shared" ref="F83:F88" si="10">SUM(C83:E83)</f>
        <v>869450</v>
      </c>
      <c r="G83" s="45">
        <f t="shared" ref="G83:G88" si="11">J37</f>
        <v>87486</v>
      </c>
      <c r="H83" s="45">
        <f t="shared" ref="H83:H88" si="12">B83-(F83-G83)</f>
        <v>322546</v>
      </c>
      <c r="K83" s="2" t="str">
        <v>Valencia</v>
      </c>
      <c r="L83" s="45">
        <f t="shared" ref="L83:L88" si="13">VLOOKUP(K83,$A$82:$H$88,8,FALSE)</f>
        <v>322546</v>
      </c>
    </row>
    <row r="84" spans="1:12" x14ac:dyDescent="0.3">
      <c r="A84" s="44" t="s">
        <v>10</v>
      </c>
      <c r="B84" s="45">
        <f t="shared" si="6"/>
        <v>828960</v>
      </c>
      <c r="C84" s="45">
        <f t="shared" si="7"/>
        <v>537700</v>
      </c>
      <c r="D84" s="45">
        <f t="shared" si="8"/>
        <v>38690</v>
      </c>
      <c r="E84" s="45">
        <f t="shared" si="9"/>
        <v>121040</v>
      </c>
      <c r="F84" s="45">
        <f t="shared" si="10"/>
        <v>697430</v>
      </c>
      <c r="G84" s="45">
        <f t="shared" si="11"/>
        <v>43016</v>
      </c>
      <c r="H84" s="45">
        <f t="shared" si="12"/>
        <v>174546</v>
      </c>
      <c r="K84" s="2" t="str">
        <v>Játiva</v>
      </c>
      <c r="L84" s="45">
        <f t="shared" si="13"/>
        <v>208708</v>
      </c>
    </row>
    <row r="85" spans="1:12" x14ac:dyDescent="0.3">
      <c r="A85" s="44" t="s">
        <v>11</v>
      </c>
      <c r="B85" s="45">
        <f t="shared" si="6"/>
        <v>799930</v>
      </c>
      <c r="C85" s="45">
        <f t="shared" si="7"/>
        <v>524350</v>
      </c>
      <c r="D85" s="45">
        <f t="shared" si="8"/>
        <v>40060</v>
      </c>
      <c r="E85" s="45">
        <f t="shared" si="9"/>
        <v>68760</v>
      </c>
      <c r="F85" s="45">
        <f t="shared" si="10"/>
        <v>633170</v>
      </c>
      <c r="G85" s="45">
        <f t="shared" si="11"/>
        <v>41948</v>
      </c>
      <c r="H85" s="45">
        <f t="shared" si="12"/>
        <v>208708</v>
      </c>
      <c r="K85" s="2" t="str">
        <v>Castellón</v>
      </c>
      <c r="L85" s="45">
        <f t="shared" si="13"/>
        <v>174546</v>
      </c>
    </row>
    <row r="86" spans="1:12" x14ac:dyDescent="0.3">
      <c r="A86" s="44" t="s">
        <v>12</v>
      </c>
      <c r="B86" s="45">
        <f t="shared" si="6"/>
        <v>596570</v>
      </c>
      <c r="C86" s="45">
        <f t="shared" si="7"/>
        <v>387700</v>
      </c>
      <c r="D86" s="45">
        <f t="shared" si="8"/>
        <v>37810</v>
      </c>
      <c r="E86" s="45">
        <f t="shared" si="9"/>
        <v>106590</v>
      </c>
      <c r="F86" s="45">
        <f t="shared" si="10"/>
        <v>532100</v>
      </c>
      <c r="G86" s="45">
        <f t="shared" si="11"/>
        <v>19385</v>
      </c>
      <c r="H86" s="45">
        <f t="shared" si="12"/>
        <v>83855</v>
      </c>
      <c r="K86" s="2" t="str">
        <v>Gandia</v>
      </c>
      <c r="L86" s="45">
        <f t="shared" si="13"/>
        <v>159400</v>
      </c>
    </row>
    <row r="87" spans="1:12" x14ac:dyDescent="0.3">
      <c r="A87" s="44" t="s">
        <v>19</v>
      </c>
      <c r="B87" s="45">
        <f t="shared" si="6"/>
        <v>763630</v>
      </c>
      <c r="C87" s="45">
        <f t="shared" si="7"/>
        <v>487750</v>
      </c>
      <c r="D87" s="45">
        <f t="shared" si="8"/>
        <v>51190</v>
      </c>
      <c r="E87" s="45">
        <f t="shared" si="9"/>
        <v>104310</v>
      </c>
      <c r="F87" s="45">
        <f t="shared" si="10"/>
        <v>643250</v>
      </c>
      <c r="G87" s="45">
        <f t="shared" si="11"/>
        <v>39020</v>
      </c>
      <c r="H87" s="45">
        <f t="shared" si="12"/>
        <v>159400</v>
      </c>
      <c r="K87" s="2" t="str">
        <v>Elche</v>
      </c>
      <c r="L87" s="45">
        <f t="shared" si="13"/>
        <v>123912</v>
      </c>
    </row>
    <row r="88" spans="1:12" x14ac:dyDescent="0.3">
      <c r="A88" s="44" t="s">
        <v>14</v>
      </c>
      <c r="B88" s="45">
        <f t="shared" si="6"/>
        <v>790310</v>
      </c>
      <c r="C88" s="45">
        <f t="shared" si="7"/>
        <v>508650</v>
      </c>
      <c r="D88" s="45">
        <f t="shared" si="8"/>
        <v>66380</v>
      </c>
      <c r="E88" s="45">
        <f t="shared" si="9"/>
        <v>132060</v>
      </c>
      <c r="F88" s="45">
        <f t="shared" si="10"/>
        <v>707090</v>
      </c>
      <c r="G88" s="45">
        <f t="shared" si="11"/>
        <v>40692</v>
      </c>
      <c r="H88" s="45">
        <f t="shared" si="12"/>
        <v>123912</v>
      </c>
      <c r="J88" s="7"/>
      <c r="K88" s="2" t="str">
        <v>Vila-real</v>
      </c>
      <c r="L88" s="45">
        <f t="shared" si="13"/>
        <v>83855</v>
      </c>
    </row>
  </sheetData>
  <mergeCells count="22">
    <mergeCell ref="A68:A74"/>
    <mergeCell ref="C76:H76"/>
    <mergeCell ref="J80:K80"/>
    <mergeCell ref="B66:I66"/>
    <mergeCell ref="A60:B60"/>
    <mergeCell ref="A61:B61"/>
    <mergeCell ref="J13:K13"/>
    <mergeCell ref="H13:I13"/>
    <mergeCell ref="B64:H64"/>
    <mergeCell ref="C22:I22"/>
    <mergeCell ref="B53:H53"/>
    <mergeCell ref="A57:B57"/>
    <mergeCell ref="A58:B58"/>
    <mergeCell ref="A59:B59"/>
    <mergeCell ref="B11:D11"/>
    <mergeCell ref="K25:M25"/>
    <mergeCell ref="K30:M30"/>
    <mergeCell ref="B18:D18"/>
    <mergeCell ref="F15:H15"/>
    <mergeCell ref="F20:H20"/>
    <mergeCell ref="B30:I30"/>
    <mergeCell ref="B33:P33"/>
  </mergeCells>
  <phoneticPr fontId="5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06AC8F-CB3B-4688-8919-0590C9C63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Llorens Angulo</dc:creator>
  <cp:lastModifiedBy>Laura Llorens Angulo</cp:lastModifiedBy>
  <dcterms:created xsi:type="dcterms:W3CDTF">2024-03-26T12:25:48Z</dcterms:created>
  <dcterms:modified xsi:type="dcterms:W3CDTF">2024-03-27T21:05:16Z</dcterms:modified>
</cp:coreProperties>
</file>