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laura\Desktop\"/>
    </mc:Choice>
  </mc:AlternateContent>
  <xr:revisionPtr revIDLastSave="0" documentId="8_{7B804D79-42C8-4530-AF70-CFCB1D205EBB}" xr6:coauthVersionLast="47" xr6:coauthVersionMax="47" xr10:uidLastSave="{00000000-0000-0000-0000-000000000000}"/>
  <bookViews>
    <workbookView xWindow="11424" yWindow="0" windowWidth="11712" windowHeight="12336" firstSheet="3" activeTab="5" xr2:uid="{37064423-9052-460A-95C7-914FCFC90ECE}"/>
  </bookViews>
  <sheets>
    <sheet name="Datos" sheetId="1" r:id="rId1"/>
    <sheet name="Ejercicio 1" sheetId="2" r:id="rId2"/>
    <sheet name="Ejercicio 2" sheetId="3" r:id="rId3"/>
    <sheet name="Ejercicio 3" sheetId="4" r:id="rId4"/>
    <sheet name="Ejercicio 4" sheetId="5" r:id="rId5"/>
    <sheet name="Ejercicio 5" sheetId="6" r:id="rId6"/>
  </sheets>
  <definedNames>
    <definedName name="solver_adj" localSheetId="4" hidden="1">'Ejercicio 4'!$C$37:$G$37</definedName>
    <definedName name="solver_cvg" localSheetId="4" hidden="1">0.0001</definedName>
    <definedName name="solver_drv" localSheetId="4" hidden="1">1</definedName>
    <definedName name="solver_eng" localSheetId="4" hidden="1">2</definedName>
    <definedName name="solver_est" localSheetId="4" hidden="1">1</definedName>
    <definedName name="solver_itr" localSheetId="4" hidden="1">2147483647</definedName>
    <definedName name="solver_lhs1" localSheetId="4" hidden="1">'Ejercicio 4'!$C$37</definedName>
    <definedName name="solver_lhs2" localSheetId="4" hidden="1">'Ejercicio 4'!$C$37:$G$37</definedName>
    <definedName name="solver_lhs3" localSheetId="4" hidden="1">'Ejercicio 4'!$D$37</definedName>
    <definedName name="solver_lhs4" localSheetId="4" hidden="1">'Ejercicio 4'!$E$37</definedName>
    <definedName name="solver_lhs5" localSheetId="4" hidden="1">'Ejercicio 4'!$F$12:$F$18</definedName>
    <definedName name="solver_lhs6" localSheetId="4" hidden="1">'Ejercicio 4'!$F$37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6</definedName>
    <definedName name="solver_nwt" localSheetId="4" hidden="1">1</definedName>
    <definedName name="solver_opt" localSheetId="4" hidden="1">'Ejercicio 4'!$F$12</definedName>
    <definedName name="solver_pre" localSheetId="4" hidden="1">0.000001</definedName>
    <definedName name="solver_rbv" localSheetId="4" hidden="1">1</definedName>
    <definedName name="solver_rel1" localSheetId="4" hidden="1">2</definedName>
    <definedName name="solver_rel2" localSheetId="4" hidden="1">4</definedName>
    <definedName name="solver_rel3" localSheetId="4" hidden="1">2</definedName>
    <definedName name="solver_rel4" localSheetId="4" hidden="1">2</definedName>
    <definedName name="solver_rel5" localSheetId="4" hidden="1">1</definedName>
    <definedName name="solver_rel6" localSheetId="4" hidden="1">2</definedName>
    <definedName name="solver_rhs1" localSheetId="4" hidden="1">'Ejercicio 4'!$D$37</definedName>
    <definedName name="solver_rhs2" localSheetId="4" hidden="1">"entero"</definedName>
    <definedName name="solver_rhs3" localSheetId="4" hidden="1">'Ejercicio 4'!$E$37</definedName>
    <definedName name="solver_rhs4" localSheetId="4" hidden="1">'Ejercicio 4'!$F$37</definedName>
    <definedName name="solver_rhs5" localSheetId="4" hidden="1">'Ejercicio 4'!$C$12:$C$18</definedName>
    <definedName name="solver_rhs6" localSheetId="4" hidden="1">'Ejercicio 4'!$G$37</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1</definedName>
    <definedName name="solver_val" localSheetId="4" hidden="1">0</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6" l="1"/>
  <c r="E24" i="6"/>
  <c r="F24" i="6"/>
  <c r="G24" i="6"/>
  <c r="C24" i="6"/>
  <c r="D23" i="6"/>
  <c r="E23" i="6"/>
  <c r="F23" i="6"/>
  <c r="G23" i="6"/>
  <c r="C23" i="6"/>
  <c r="D22" i="6"/>
  <c r="E22" i="6"/>
  <c r="F22" i="6"/>
  <c r="G22" i="6"/>
  <c r="C22" i="6"/>
  <c r="D21" i="6"/>
  <c r="E21" i="6"/>
  <c r="F21" i="6"/>
  <c r="G21" i="6"/>
  <c r="C21" i="6"/>
  <c r="H20" i="6"/>
  <c r="H22" i="6"/>
  <c r="H23" i="6"/>
  <c r="D20" i="6"/>
  <c r="E20" i="6"/>
  <c r="F20" i="6"/>
  <c r="G20" i="6"/>
  <c r="C20" i="6"/>
  <c r="H19" i="6"/>
  <c r="D19" i="6"/>
  <c r="E19" i="6"/>
  <c r="F19" i="6"/>
  <c r="G19" i="6"/>
  <c r="C19" i="6"/>
  <c r="F13" i="5"/>
  <c r="F14" i="5"/>
  <c r="F15" i="5"/>
  <c r="F16" i="5"/>
  <c r="F17" i="5"/>
  <c r="F18" i="5"/>
  <c r="F12" i="5"/>
  <c r="G13" i="5"/>
  <c r="G14" i="5"/>
  <c r="G15" i="5"/>
  <c r="G16" i="5"/>
  <c r="G17" i="5"/>
  <c r="G18" i="5"/>
  <c r="G12" i="5"/>
  <c r="C38" i="5"/>
  <c r="G38" i="5"/>
  <c r="F38" i="5"/>
  <c r="E38" i="5"/>
  <c r="D38" i="5"/>
  <c r="H32" i="5"/>
  <c r="D31" i="5"/>
  <c r="E17" i="5" s="1"/>
  <c r="E31" i="5"/>
  <c r="F31" i="5"/>
  <c r="G31" i="5"/>
  <c r="C31" i="5"/>
  <c r="E13" i="5"/>
  <c r="E16" i="5"/>
  <c r="D13" i="5"/>
  <c r="D12" i="5"/>
  <c r="G32" i="5"/>
  <c r="F32" i="5"/>
  <c r="E32" i="5"/>
  <c r="C32" i="5"/>
  <c r="D25" i="5"/>
  <c r="E25" i="5"/>
  <c r="F25" i="5"/>
  <c r="G25" i="5"/>
  <c r="C25" i="5"/>
  <c r="D14" i="5"/>
  <c r="D15" i="5"/>
  <c r="D16" i="5"/>
  <c r="D17" i="5"/>
  <c r="D18" i="5"/>
  <c r="E30" i="4"/>
  <c r="D30" i="4"/>
  <c r="E29" i="4"/>
  <c r="D29" i="4"/>
  <c r="D22" i="4"/>
  <c r="E22" i="4"/>
  <c r="F22" i="4"/>
  <c r="G22" i="4"/>
  <c r="C22" i="4"/>
  <c r="D21" i="4"/>
  <c r="E21" i="4"/>
  <c r="F21" i="4"/>
  <c r="G21" i="4"/>
  <c r="C21" i="4"/>
  <c r="D20" i="4"/>
  <c r="E20" i="4"/>
  <c r="F20" i="4"/>
  <c r="G20" i="4"/>
  <c r="C20" i="4"/>
  <c r="D19" i="4"/>
  <c r="E19" i="4"/>
  <c r="F19" i="4"/>
  <c r="G19" i="4"/>
  <c r="C19" i="4"/>
  <c r="D18" i="4"/>
  <c r="E18" i="4"/>
  <c r="F18" i="4"/>
  <c r="G18" i="4"/>
  <c r="C18" i="4"/>
  <c r="D17" i="4"/>
  <c r="E17" i="4"/>
  <c r="F17" i="4"/>
  <c r="G17" i="4"/>
  <c r="C17" i="4"/>
  <c r="D11" i="4"/>
  <c r="E11" i="4"/>
  <c r="F11" i="4"/>
  <c r="G11" i="4"/>
  <c r="C11" i="4"/>
  <c r="D19" i="3"/>
  <c r="E19" i="3"/>
  <c r="F19" i="3"/>
  <c r="G19" i="3"/>
  <c r="H19" i="3"/>
  <c r="D20" i="3"/>
  <c r="E20" i="3"/>
  <c r="F20" i="3"/>
  <c r="G20" i="3"/>
  <c r="H20" i="3"/>
  <c r="D21" i="3"/>
  <c r="E21" i="3"/>
  <c r="F21" i="3"/>
  <c r="G21" i="3"/>
  <c r="H21" i="3"/>
  <c r="D22" i="3"/>
  <c r="E22" i="3"/>
  <c r="F22" i="3"/>
  <c r="G22" i="3"/>
  <c r="H22" i="3"/>
  <c r="D23" i="3"/>
  <c r="E23" i="3"/>
  <c r="F23" i="3"/>
  <c r="G23" i="3"/>
  <c r="H23" i="3"/>
  <c r="D24" i="3"/>
  <c r="E24" i="3"/>
  <c r="F24" i="3"/>
  <c r="G24" i="3"/>
  <c r="H24" i="3"/>
  <c r="E18" i="3"/>
  <c r="F18" i="3"/>
  <c r="G18" i="3"/>
  <c r="H18" i="3"/>
  <c r="D18" i="3"/>
  <c r="F10" i="3"/>
  <c r="G10" i="3"/>
  <c r="F11" i="3"/>
  <c r="G11" i="3"/>
  <c r="F12" i="3"/>
  <c r="G12" i="3"/>
  <c r="G9" i="3"/>
  <c r="C10" i="3"/>
  <c r="D10" i="3"/>
  <c r="E10" i="3"/>
  <c r="C11" i="3"/>
  <c r="D11" i="3"/>
  <c r="E11" i="3"/>
  <c r="C12" i="3"/>
  <c r="D12" i="3"/>
  <c r="E12" i="3"/>
  <c r="D9" i="3"/>
  <c r="E9" i="3"/>
  <c r="F9" i="3"/>
  <c r="C9" i="3"/>
  <c r="J19" i="2"/>
  <c r="J20" i="2"/>
  <c r="J21" i="2"/>
  <c r="J22" i="2"/>
  <c r="J23" i="2"/>
  <c r="J24" i="2"/>
  <c r="J18" i="2"/>
  <c r="H25" i="2"/>
  <c r="D25" i="2"/>
  <c r="E25" i="2"/>
  <c r="F25" i="2"/>
  <c r="G25" i="2"/>
  <c r="C25" i="2"/>
  <c r="C19" i="2"/>
  <c r="D19" i="2"/>
  <c r="E19" i="2"/>
  <c r="F19" i="2"/>
  <c r="G19" i="2"/>
  <c r="C20" i="2"/>
  <c r="H20" i="2" s="1"/>
  <c r="D20" i="2"/>
  <c r="E20" i="2"/>
  <c r="F20" i="2"/>
  <c r="G20" i="2"/>
  <c r="C21" i="2"/>
  <c r="H21" i="2" s="1"/>
  <c r="D21" i="2"/>
  <c r="E21" i="2"/>
  <c r="F21" i="2"/>
  <c r="G21" i="2"/>
  <c r="C22" i="2"/>
  <c r="H22" i="2" s="1"/>
  <c r="D22" i="2"/>
  <c r="E22" i="2"/>
  <c r="F22" i="2"/>
  <c r="G22" i="2"/>
  <c r="C23" i="2"/>
  <c r="D23" i="2"/>
  <c r="E23" i="2"/>
  <c r="F23" i="2"/>
  <c r="G23" i="2"/>
  <c r="C24" i="2"/>
  <c r="H24" i="2" s="1"/>
  <c r="D24" i="2"/>
  <c r="E24" i="2"/>
  <c r="F24" i="2"/>
  <c r="G24" i="2"/>
  <c r="D18" i="2"/>
  <c r="E18" i="2"/>
  <c r="F18" i="2"/>
  <c r="G18" i="2"/>
  <c r="C18" i="2"/>
  <c r="D13" i="2"/>
  <c r="E13" i="2"/>
  <c r="F13" i="2"/>
  <c r="G13" i="2"/>
  <c r="C13" i="2"/>
  <c r="H24" i="6" l="1"/>
  <c r="H21" i="6"/>
  <c r="H38" i="5"/>
  <c r="E15" i="5"/>
  <c r="E14" i="5"/>
  <c r="E12" i="5"/>
  <c r="E18" i="5"/>
  <c r="D32" i="5"/>
  <c r="H25" i="5"/>
  <c r="C13" i="3"/>
  <c r="F13" i="3"/>
  <c r="E13" i="3"/>
  <c r="D13" i="3"/>
  <c r="G13" i="3"/>
  <c r="F25" i="3"/>
  <c r="E25" i="3"/>
  <c r="H25" i="3"/>
  <c r="D25" i="3"/>
  <c r="G25" i="3"/>
  <c r="H23" i="2"/>
  <c r="H19" i="2"/>
  <c r="H18" i="2"/>
  <c r="H13" i="2"/>
</calcChain>
</file>

<file path=xl/sharedStrings.xml><?xml version="1.0" encoding="utf-8"?>
<sst xmlns="http://schemas.openxmlformats.org/spreadsheetml/2006/main" count="231" uniqueCount="81">
  <si>
    <t>Tabla 1. Materias primas y productos</t>
  </si>
  <si>
    <t>Productos</t>
  </si>
  <si>
    <t>Cachorro</t>
  </si>
  <si>
    <t>Crecimiento</t>
  </si>
  <si>
    <t>Juvenil</t>
  </si>
  <si>
    <t>Adulto</t>
  </si>
  <si>
    <t>Dieta</t>
  </si>
  <si>
    <t>Proteínas vegetales</t>
  </si>
  <si>
    <t>Cereales hortalizas</t>
  </si>
  <si>
    <t>Proteínas animales</t>
  </si>
  <si>
    <t>Grasas animales</t>
  </si>
  <si>
    <t>Harinas de pescado</t>
  </si>
  <si>
    <t>Estabilizantes autorizados</t>
  </si>
  <si>
    <t>Colorantes artificiales</t>
  </si>
  <si>
    <t>Existencias 
iniciales (kg)</t>
  </si>
  <si>
    <t>Materias 
primas (kg)</t>
  </si>
  <si>
    <t>Tabla 2. Demanda semanal de sacos esperada por producto</t>
  </si>
  <si>
    <t>Probabilidad</t>
  </si>
  <si>
    <t>Alta (15 %)</t>
  </si>
  <si>
    <t>Media (60 %)</t>
  </si>
  <si>
    <t>Baja (25 %)</t>
  </si>
  <si>
    <t>Tabla 3. Tiempo consumido (horas/saco) en cada sección</t>
  </si>
  <si>
    <t>Sección</t>
  </si>
  <si>
    <t>Coste Sección (€/h)</t>
  </si>
  <si>
    <t>Molienda</t>
  </si>
  <si>
    <t>Mezcladora</t>
  </si>
  <si>
    <t>Prensa</t>
  </si>
  <si>
    <t>Envasado</t>
  </si>
  <si>
    <t>Tabla 4. Coste de las materias primas</t>
  </si>
  <si>
    <t>Materias primas</t>
  </si>
  <si>
    <t>Coste (€/ Kg)</t>
  </si>
  <si>
    <t>Cereales</t>
  </si>
  <si>
    <t>Harina de pescado</t>
  </si>
  <si>
    <t>Estabilizantes</t>
  </si>
  <si>
    <t>Colorantes</t>
  </si>
  <si>
    <t>Utilidades horarias por sección y producto (saco de 10 kg.)</t>
  </si>
  <si>
    <t>Tabla 5. Precios de venta</t>
  </si>
  <si>
    <t>Precio Venta (€/saco)</t>
  </si>
  <si>
    <t>Los gastos de transporte y distribución por saco</t>
  </si>
  <si>
    <t>1. Teniendo en cuenta las probabilidades de ocurrencia, calcular la demanda esperada para cada uno de
 los productos (redondeando por exceso y eliminando los decimales resultantes con la función 
«Redondear.Mas» de Excel), así como la compra de materias primas necesarias para realizar la producción
 que cubra la demanda esperada.</t>
  </si>
  <si>
    <t>Demanda esperada</t>
  </si>
  <si>
    <t>Total consumo</t>
  </si>
  <si>
    <t>Total</t>
  </si>
  <si>
    <t>Existencias</t>
  </si>
  <si>
    <t>Compras</t>
  </si>
  <si>
    <t xml:space="preserve">2. Calcular los siguientes costes unitarios:
a) Coste de transformación por saco 
b) Coste de materiales por saco </t>
  </si>
  <si>
    <t>Coste de transfromación</t>
  </si>
  <si>
    <t>Coste</t>
  </si>
  <si>
    <t>Coste de materiales por saco</t>
  </si>
  <si>
    <t>3. Calcular la rentabilidad unitaria de cada producto. 
Asimismo, utilizando la función «Buscarh» de Excel mostrar el producto con mayor y menor rentabilidad (margen/coste).</t>
  </si>
  <si>
    <t>P. V. P.</t>
  </si>
  <si>
    <t>Demanda</t>
  </si>
  <si>
    <t>Rentabilidad de cada producto</t>
  </si>
  <si>
    <t>Costes de distribución</t>
  </si>
  <si>
    <t>Costes transformación</t>
  </si>
  <si>
    <t>Coste materiales</t>
  </si>
  <si>
    <t>C. Total</t>
  </si>
  <si>
    <t>Precio venta</t>
  </si>
  <si>
    <t>Margen</t>
  </si>
  <si>
    <t>Rentabilida</t>
  </si>
  <si>
    <t>Producto con mayor rentabilidad</t>
  </si>
  <si>
    <t>Producto con menor rentabilidad</t>
  </si>
  <si>
    <t>4. Calcular (utilizando la herramienta «Solver» de Excel): 
a) La producción que maximice el beneficio. 
b) El beneficio máximo si como mínimo se tiene que producir la demanda esperada. En caso de necesitar más materia prima, calcular las compras que se deben realizar. Para su resolución, en opciones de solver señalar «Asumir Modelo lineal» y «Asumir no negativos». 
c) El beneficio máximo si se desea que el número de sacos de cada producto sea el mismo.</t>
  </si>
  <si>
    <t>Materias P</t>
  </si>
  <si>
    <t>Exits. Inicial.</t>
  </si>
  <si>
    <t>Consumo 4.a)</t>
  </si>
  <si>
    <t>Consumo 4.b)</t>
  </si>
  <si>
    <t>Compras 4.b)</t>
  </si>
  <si>
    <t>Consumo 4.c)</t>
  </si>
  <si>
    <t>Producción</t>
  </si>
  <si>
    <t xml:space="preserve">Beneficio </t>
  </si>
  <si>
    <t>a)</t>
  </si>
  <si>
    <t>b)</t>
  </si>
  <si>
    <t>Pedidos demanda esperada</t>
  </si>
  <si>
    <t>c)</t>
  </si>
  <si>
    <t>5. Con la demanda esperada calcular el beneficio por producto y 
el beneficio total que se obtiene para la empresa. Realizar un gráfico circular en 3D del beneficio por producto para observar la participación de cada producto en el beneficio de la empresa (expresado en %)</t>
  </si>
  <si>
    <t>C.T. Distribución</t>
  </si>
  <si>
    <t>CT. Transformación</t>
  </si>
  <si>
    <t>C.T. Materiales</t>
  </si>
  <si>
    <t>Ingresos</t>
  </si>
  <si>
    <t>Beneficios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</si>
</sst>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2" x14ac:knownFonts="1">
    <font>
      <sz val="11"/>
      <color theme="1"/>
      <name val="Aptos Narrow"/>
      <family val="2"/>
      <scheme val="minor"/>
    </font>
    <font>
      <sz val="11"/>
      <color theme="1"/>
      <name val="Aptos Narrow"/>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39997558519241921"/>
        <bgColor indexed="64"/>
      </patternFill>
    </fill>
    <fill>
      <patternFill patternType="solid">
        <fgColor theme="3"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3" fontId="0" fillId="0" borderId="1" xfId="0" applyNumberFormat="1" applyBorder="1"/>
    <xf numFmtId="0" fontId="0" fillId="0" borderId="3" xfId="0"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2" borderId="0" xfId="0" applyFill="1" applyAlignment="1">
      <alignment horizontal="center"/>
    </xf>
    <xf numFmtId="0" fontId="0" fillId="4" borderId="0" xfId="0" applyFill="1" applyAlignment="1">
      <alignment horizontal="center"/>
    </xf>
    <xf numFmtId="0" fontId="0" fillId="0" borderId="4" xfId="0" applyBorder="1" applyAlignment="1">
      <alignment horizontal="center"/>
    </xf>
    <xf numFmtId="8" fontId="0" fillId="0" borderId="1" xfId="0" applyNumberFormat="1" applyBorder="1"/>
    <xf numFmtId="0" fontId="0" fillId="0" borderId="1" xfId="0" applyFill="1" applyBorder="1"/>
    <xf numFmtId="9" fontId="0" fillId="0" borderId="1" xfId="0" applyNumberFormat="1" applyBorder="1"/>
    <xf numFmtId="2" fontId="0" fillId="0" borderId="1" xfId="0" applyNumberFormat="1" applyBorder="1"/>
    <xf numFmtId="0" fontId="0" fillId="5" borderId="1" xfId="0" applyFill="1" applyBorder="1"/>
    <xf numFmtId="0" fontId="0" fillId="0" borderId="2" xfId="0" applyBorder="1"/>
    <xf numFmtId="2" fontId="0" fillId="0" borderId="0" xfId="0" applyNumberFormat="1" applyBorder="1"/>
    <xf numFmtId="0" fontId="0" fillId="0" borderId="0" xfId="0" applyBorder="1"/>
    <xf numFmtId="2" fontId="0" fillId="5" borderId="1" xfId="0" applyNumberFormat="1" applyFill="1" applyBorder="1"/>
    <xf numFmtId="0" fontId="0" fillId="6" borderId="0" xfId="0" applyFill="1" applyAlignment="1">
      <alignment horizontal="center"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5" borderId="5" xfId="0" applyFill="1" applyBorder="1" applyAlignment="1">
      <alignment horizontal="center"/>
    </xf>
    <xf numFmtId="0" fontId="0" fillId="5" borderId="6" xfId="0" applyFill="1" applyBorder="1" applyAlignment="1">
      <alignment horizontal="center"/>
    </xf>
    <xf numFmtId="10" fontId="0" fillId="5" borderId="1" xfId="1" applyNumberFormat="1" applyFont="1" applyFill="1" applyBorder="1"/>
    <xf numFmtId="0" fontId="0" fillId="3" borderId="1" xfId="0" applyFill="1" applyBorder="1"/>
    <xf numFmtId="10" fontId="0" fillId="3" borderId="1" xfId="1" applyNumberFormat="1" applyFont="1" applyFill="1" applyBorder="1"/>
    <xf numFmtId="0" fontId="0" fillId="5" borderId="1" xfId="0" applyFill="1" applyBorder="1"/>
    <xf numFmtId="10" fontId="0" fillId="5" borderId="1" xfId="0" applyNumberForma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0" borderId="0" xfId="0" applyAlignment="1">
      <alignment horizontal="right"/>
    </xf>
    <xf numFmtId="0" fontId="0" fillId="6" borderId="0" xfId="0" applyFill="1" applyAlignment="1">
      <alignment horizontal="right"/>
    </xf>
    <xf numFmtId="0" fontId="0" fillId="0" borderId="5" xfId="0" applyBorder="1" applyAlignment="1">
      <alignment horizontal="center"/>
    </xf>
    <xf numFmtId="0" fontId="0" fillId="0" borderId="5" xfId="0" applyBorder="1"/>
    <xf numFmtId="0" fontId="0" fillId="0" borderId="7" xfId="0" applyBorder="1" applyAlignment="1">
      <alignment horizontal="center" vertical="center" wrapText="1"/>
    </xf>
    <xf numFmtId="0" fontId="0" fillId="0" borderId="7" xfId="0" applyBorder="1" applyAlignment="1">
      <alignment horizontal="center" vertical="center"/>
    </xf>
    <xf numFmtId="3" fontId="0" fillId="0" borderId="7" xfId="0" applyNumberFormat="1" applyBorder="1"/>
    <xf numFmtId="0" fontId="0" fillId="0" borderId="7" xfId="0" applyBorder="1"/>
    <xf numFmtId="0" fontId="0" fillId="7" borderId="0" xfId="0" applyFill="1" applyAlignment="1">
      <alignment horizontal="center" vertical="top" wrapText="1"/>
    </xf>
    <xf numFmtId="0" fontId="0" fillId="7" borderId="0" xfId="0" applyFill="1" applyAlignment="1">
      <alignment horizontal="center" vertical="top"/>
    </xf>
    <xf numFmtId="0" fontId="0" fillId="0" borderId="6" xfId="0" applyBorder="1"/>
    <xf numFmtId="0" fontId="0" fillId="0" borderId="3" xfId="0" applyBorder="1"/>
    <xf numFmtId="0" fontId="0" fillId="0" borderId="8" xfId="0" applyBorder="1"/>
    <xf numFmtId="0" fontId="0" fillId="0" borderId="4" xfId="0" applyBorder="1"/>
    <xf numFmtId="2" fontId="0" fillId="3" borderId="1" xfId="0" applyNumberFormat="1" applyFill="1" applyBorder="1"/>
    <xf numFmtId="2" fontId="0" fillId="3" borderId="2" xfId="0" applyNumberFormat="1" applyFill="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s-ES"/>
              <a:t>Aportación de cada producto al beneficio de la empresa según la demanda esperada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s-E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explosion val="26"/>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3D9E-4783-B082-2F839A72B384}"/>
              </c:ext>
            </c:extLst>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dLbl>
              <c:idx val="0"/>
              <c:tx>
                <c:rich>
                  <a:bodyPr/>
                  <a:lstStyle/>
                  <a:p>
                    <a:fld id="{170426EC-89E6-40B5-9B1D-1D353DA82126}" type="CATEGORYNAME">
                      <a:rPr lang="en-US"/>
                      <a:pPr/>
                      <a:t>[NOMBRE DE CATEGORÍA]</a:t>
                    </a:fld>
                    <a:r>
                      <a:rPr lang="en-US" baseline="0"/>
                      <a:t>
</a:t>
                    </a:r>
                    <a:fld id="{20E79679-98BE-4C48-B80C-3DAA4EC1A957}" type="PERCENTAGE">
                      <a:rPr lang="en-US" baseline="0"/>
                      <a:pPr/>
                      <a:t>[PORCENTAJE]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D9E-4783-B082-2F839A72B3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'Ejercicio 5'!$C$18:$G$18</c:f>
              <c:strCache>
                <c:ptCount val="5"/>
                <c:pt idx="0">
                  <c:v>Cachorro</c:v>
                </c:pt>
                <c:pt idx="1">
                  <c:v>Crecimiento</c:v>
                </c:pt>
                <c:pt idx="2">
                  <c:v>Juvenil</c:v>
                </c:pt>
                <c:pt idx="3">
                  <c:v>Adulto</c:v>
                </c:pt>
                <c:pt idx="4">
                  <c:v>Dieta</c:v>
                </c:pt>
              </c:strCache>
            </c:strRef>
          </c:cat>
          <c:val>
            <c:numRef>
              <c:f>'Ejercicio 5'!$C$24:$G$24</c:f>
              <c:numCache>
                <c:formatCode>0.00</c:formatCode>
                <c:ptCount val="5"/>
                <c:pt idx="0">
                  <c:v>406.22400000000016</c:v>
                </c:pt>
                <c:pt idx="1">
                  <c:v>298.7679999999998</c:v>
                </c:pt>
                <c:pt idx="2">
                  <c:v>233.77200000000016</c:v>
                </c:pt>
                <c:pt idx="3">
                  <c:v>243.7800000000002</c:v>
                </c:pt>
                <c:pt idx="4">
                  <c:v>337.97400000000016</c:v>
                </c:pt>
              </c:numCache>
            </c:numRef>
          </c:val>
          <c:extLst>
            <c:ext xmlns:c16="http://schemas.microsoft.com/office/drawing/2014/chart" uri="{C3380CC4-5D6E-409C-BE32-E72D297353CC}">
              <c16:uniqueId val="{00000000-3D9E-4783-B082-2F839A72B384}"/>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609600</xdr:colOff>
      <xdr:row>6</xdr:row>
      <xdr:rowOff>179070</xdr:rowOff>
    </xdr:from>
    <xdr:to>
      <xdr:col>14</xdr:col>
      <xdr:colOff>426720</xdr:colOff>
      <xdr:row>21</xdr:row>
      <xdr:rowOff>179070</xdr:rowOff>
    </xdr:to>
    <xdr:graphicFrame macro="">
      <xdr:nvGraphicFramePr>
        <xdr:cNvPr id="2" name="Gráfico 1">
          <a:extLst>
            <a:ext uri="{FF2B5EF4-FFF2-40B4-BE49-F238E27FC236}">
              <a16:creationId xmlns:a16="http://schemas.microsoft.com/office/drawing/2014/main" id="{224EE086-E340-B695-3C9F-603D1726D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8BC23-8517-4263-9F88-3A1F325B7267}">
  <dimension ref="B3:O26"/>
  <sheetViews>
    <sheetView workbookViewId="0">
      <selection activeCell="B5" sqref="B5:H13"/>
    </sheetView>
  </sheetViews>
  <sheetFormatPr baseColWidth="10" defaultRowHeight="14.4" x14ac:dyDescent="0.3"/>
  <cols>
    <col min="2" max="2" width="24.109375" customWidth="1"/>
    <col min="3" max="3" width="9.21875" customWidth="1"/>
    <col min="4" max="4" width="11.109375" customWidth="1"/>
    <col min="5" max="5" width="8.109375" customWidth="1"/>
    <col min="6" max="6" width="8.44140625" customWidth="1"/>
    <col min="7" max="7" width="8.33203125" customWidth="1"/>
    <col min="8" max="8" width="17.44140625" bestFit="1" customWidth="1"/>
    <col min="10" max="10" width="11" customWidth="1"/>
    <col min="11" max="11" width="20" customWidth="1"/>
    <col min="12" max="12" width="12.88671875" customWidth="1"/>
    <col min="13" max="13" width="14.33203125" customWidth="1"/>
    <col min="14" max="14" width="11.21875" bestFit="1" customWidth="1"/>
    <col min="15" max="15" width="19.44140625" bestFit="1" customWidth="1"/>
  </cols>
  <sheetData>
    <row r="3" spans="2:15" x14ac:dyDescent="0.3">
      <c r="B3" s="8" t="s">
        <v>0</v>
      </c>
      <c r="C3" s="8"/>
      <c r="D3" s="8"/>
      <c r="E3" s="8"/>
      <c r="F3" s="8"/>
      <c r="G3" s="8"/>
      <c r="H3" s="8"/>
      <c r="K3" s="8" t="s">
        <v>16</v>
      </c>
      <c r="L3" s="8"/>
      <c r="M3" s="8"/>
      <c r="N3" s="8"/>
    </row>
    <row r="5" spans="2:15" ht="16.2" customHeight="1" x14ac:dyDescent="0.3">
      <c r="B5" s="7" t="s">
        <v>15</v>
      </c>
      <c r="C5" s="2" t="s">
        <v>1</v>
      </c>
      <c r="D5" s="2"/>
      <c r="E5" s="2"/>
      <c r="F5" s="2"/>
      <c r="G5" s="2"/>
      <c r="H5" s="6" t="s">
        <v>14</v>
      </c>
      <c r="K5" s="3" t="s">
        <v>17</v>
      </c>
      <c r="L5" s="3" t="s">
        <v>18</v>
      </c>
      <c r="M5" s="3" t="s">
        <v>19</v>
      </c>
      <c r="N5" s="3" t="s">
        <v>20</v>
      </c>
    </row>
    <row r="6" spans="2:15" ht="16.8" customHeight="1" x14ac:dyDescent="0.3">
      <c r="B6" s="1"/>
      <c r="C6" s="3" t="s">
        <v>2</v>
      </c>
      <c r="D6" s="3" t="s">
        <v>3</v>
      </c>
      <c r="E6" s="3" t="s">
        <v>4</v>
      </c>
      <c r="F6" s="3" t="s">
        <v>5</v>
      </c>
      <c r="G6" s="3" t="s">
        <v>6</v>
      </c>
      <c r="H6" s="5"/>
      <c r="K6" s="3" t="s">
        <v>2</v>
      </c>
      <c r="L6" s="3">
        <v>500</v>
      </c>
      <c r="M6" s="3">
        <v>400</v>
      </c>
      <c r="N6" s="3">
        <v>350</v>
      </c>
    </row>
    <row r="7" spans="2:15" x14ac:dyDescent="0.3">
      <c r="B7" s="3" t="s">
        <v>7</v>
      </c>
      <c r="C7" s="3">
        <v>1.85</v>
      </c>
      <c r="D7" s="3">
        <v>2.25</v>
      </c>
      <c r="E7" s="3">
        <v>2.5</v>
      </c>
      <c r="F7" s="3">
        <v>2.5</v>
      </c>
      <c r="G7" s="3">
        <v>2.75</v>
      </c>
      <c r="H7" s="4">
        <v>4200</v>
      </c>
      <c r="K7" s="3" t="s">
        <v>3</v>
      </c>
      <c r="L7" s="3">
        <v>400</v>
      </c>
      <c r="M7" s="3">
        <v>300</v>
      </c>
      <c r="N7" s="3">
        <v>175</v>
      </c>
    </row>
    <row r="8" spans="2:15" x14ac:dyDescent="0.3">
      <c r="B8" s="3" t="s">
        <v>8</v>
      </c>
      <c r="C8" s="3">
        <v>2.15</v>
      </c>
      <c r="D8" s="3">
        <v>1.5</v>
      </c>
      <c r="E8" s="3">
        <v>1.7</v>
      </c>
      <c r="F8" s="3">
        <v>2.2999999999999998</v>
      </c>
      <c r="G8" s="3">
        <v>2.4500000000000002</v>
      </c>
      <c r="H8" s="4">
        <v>3700</v>
      </c>
      <c r="K8" s="3" t="s">
        <v>4</v>
      </c>
      <c r="L8" s="3">
        <v>350</v>
      </c>
      <c r="M8" s="3">
        <v>250</v>
      </c>
      <c r="N8" s="3">
        <v>200</v>
      </c>
    </row>
    <row r="9" spans="2:15" x14ac:dyDescent="0.3">
      <c r="B9" s="3" t="s">
        <v>9</v>
      </c>
      <c r="C9" s="3">
        <v>1.8</v>
      </c>
      <c r="D9" s="3">
        <v>1.7</v>
      </c>
      <c r="E9" s="3">
        <v>1.55</v>
      </c>
      <c r="F9" s="3">
        <v>1.75</v>
      </c>
      <c r="G9" s="3">
        <v>1.25</v>
      </c>
      <c r="H9" s="4">
        <v>3250</v>
      </c>
      <c r="K9" s="3" t="s">
        <v>5</v>
      </c>
      <c r="L9" s="3">
        <v>600</v>
      </c>
      <c r="M9" s="3">
        <v>500</v>
      </c>
      <c r="N9" s="3">
        <v>350</v>
      </c>
    </row>
    <row r="10" spans="2:15" x14ac:dyDescent="0.3">
      <c r="B10" s="3" t="s">
        <v>10</v>
      </c>
      <c r="C10" s="3">
        <v>1.2</v>
      </c>
      <c r="D10" s="3">
        <v>1.35</v>
      </c>
      <c r="E10" s="3">
        <v>1.4</v>
      </c>
      <c r="F10" s="3">
        <v>1.25</v>
      </c>
      <c r="G10" s="3">
        <v>0.5</v>
      </c>
      <c r="H10" s="4">
        <v>2600</v>
      </c>
      <c r="K10" s="3" t="s">
        <v>6</v>
      </c>
      <c r="L10" s="3">
        <v>450</v>
      </c>
      <c r="M10" s="3">
        <v>400</v>
      </c>
      <c r="N10" s="3">
        <v>225</v>
      </c>
    </row>
    <row r="11" spans="2:15" x14ac:dyDescent="0.3">
      <c r="B11" s="3" t="s">
        <v>11</v>
      </c>
      <c r="C11" s="3">
        <v>2.9</v>
      </c>
      <c r="D11" s="3">
        <v>3.1</v>
      </c>
      <c r="E11" s="3">
        <v>2.75</v>
      </c>
      <c r="F11" s="3">
        <v>2.1</v>
      </c>
      <c r="G11" s="3">
        <v>2.95</v>
      </c>
      <c r="H11" s="4">
        <v>4180</v>
      </c>
    </row>
    <row r="12" spans="2:15" x14ac:dyDescent="0.3">
      <c r="B12" s="3" t="s">
        <v>12</v>
      </c>
      <c r="C12" s="3">
        <v>0.05</v>
      </c>
      <c r="D12" s="3">
        <v>0.05</v>
      </c>
      <c r="E12" s="3">
        <v>0.05</v>
      </c>
      <c r="F12" s="3">
        <v>0.05</v>
      </c>
      <c r="G12" s="3">
        <v>0.05</v>
      </c>
      <c r="H12" s="3">
        <v>88.5</v>
      </c>
    </row>
    <row r="13" spans="2:15" x14ac:dyDescent="0.3">
      <c r="B13" s="3" t="s">
        <v>13</v>
      </c>
      <c r="C13" s="3">
        <v>0.05</v>
      </c>
      <c r="D13" s="3">
        <v>0.05</v>
      </c>
      <c r="E13" s="3">
        <v>0.05</v>
      </c>
      <c r="F13" s="3">
        <v>0.05</v>
      </c>
      <c r="G13" s="3">
        <v>0.05</v>
      </c>
      <c r="H13" s="3">
        <v>94.5</v>
      </c>
    </row>
    <row r="14" spans="2:15" x14ac:dyDescent="0.3">
      <c r="K14" s="9" t="s">
        <v>28</v>
      </c>
      <c r="L14" s="9"/>
      <c r="N14" s="9" t="s">
        <v>36</v>
      </c>
      <c r="O14" s="9"/>
    </row>
    <row r="16" spans="2:15" x14ac:dyDescent="0.3">
      <c r="K16" s="3" t="s">
        <v>29</v>
      </c>
      <c r="L16" s="3" t="s">
        <v>30</v>
      </c>
      <c r="N16" s="3" t="s">
        <v>1</v>
      </c>
      <c r="O16" s="3" t="s">
        <v>37</v>
      </c>
    </row>
    <row r="17" spans="2:15" x14ac:dyDescent="0.3">
      <c r="B17" s="8" t="s">
        <v>21</v>
      </c>
      <c r="C17" s="8"/>
      <c r="D17" s="8"/>
      <c r="E17" s="8"/>
      <c r="F17" s="8"/>
      <c r="G17" s="8"/>
      <c r="H17" s="8"/>
      <c r="K17" s="3" t="s">
        <v>7</v>
      </c>
      <c r="L17" s="3">
        <v>0.25</v>
      </c>
      <c r="N17" s="3" t="s">
        <v>2</v>
      </c>
      <c r="O17" s="3">
        <v>6.25</v>
      </c>
    </row>
    <row r="18" spans="2:15" x14ac:dyDescent="0.3">
      <c r="K18" s="3" t="s">
        <v>31</v>
      </c>
      <c r="L18" s="3">
        <v>0.3</v>
      </c>
      <c r="N18" s="3" t="s">
        <v>3</v>
      </c>
      <c r="O18" s="3">
        <v>6.35</v>
      </c>
    </row>
    <row r="19" spans="2:15" x14ac:dyDescent="0.3">
      <c r="K19" s="3" t="s">
        <v>9</v>
      </c>
      <c r="L19" s="3">
        <v>0.35</v>
      </c>
      <c r="N19" s="3" t="s">
        <v>4</v>
      </c>
      <c r="O19" s="3">
        <v>6.45</v>
      </c>
    </row>
    <row r="20" spans="2:15" x14ac:dyDescent="0.3">
      <c r="B20" s="3" t="s">
        <v>22</v>
      </c>
      <c r="C20" s="3" t="s">
        <v>2</v>
      </c>
      <c r="D20" s="3" t="s">
        <v>3</v>
      </c>
      <c r="E20" s="3" t="s">
        <v>4</v>
      </c>
      <c r="F20" s="3" t="s">
        <v>5</v>
      </c>
      <c r="G20" s="3" t="s">
        <v>6</v>
      </c>
      <c r="H20" s="3" t="s">
        <v>23</v>
      </c>
      <c r="K20" s="3" t="s">
        <v>10</v>
      </c>
      <c r="L20" s="3">
        <v>0.22</v>
      </c>
      <c r="N20" s="3" t="s">
        <v>5</v>
      </c>
      <c r="O20" s="3">
        <v>6</v>
      </c>
    </row>
    <row r="21" spans="2:15" x14ac:dyDescent="0.3">
      <c r="B21" s="3" t="s">
        <v>24</v>
      </c>
      <c r="C21" s="3">
        <v>0.01</v>
      </c>
      <c r="D21" s="3">
        <v>1.4999999999999999E-2</v>
      </c>
      <c r="E21" s="3">
        <v>1.2500000000000001E-2</v>
      </c>
      <c r="F21" s="3">
        <v>1.2E-2</v>
      </c>
      <c r="G21" s="3">
        <v>1.4E-2</v>
      </c>
      <c r="H21" s="3">
        <v>36</v>
      </c>
      <c r="K21" s="3" t="s">
        <v>32</v>
      </c>
      <c r="L21" s="3">
        <v>0.18</v>
      </c>
      <c r="N21" s="3" t="s">
        <v>6</v>
      </c>
      <c r="O21" s="3">
        <v>6.2</v>
      </c>
    </row>
    <row r="22" spans="2:15" x14ac:dyDescent="0.3">
      <c r="B22" s="3" t="s">
        <v>25</v>
      </c>
      <c r="C22" s="3">
        <v>1.2E-2</v>
      </c>
      <c r="D22" s="3">
        <v>1.4E-2</v>
      </c>
      <c r="E22" s="3">
        <v>1.7999999999999999E-2</v>
      </c>
      <c r="F22" s="3">
        <v>1.6E-2</v>
      </c>
      <c r="G22" s="3">
        <v>1.0999999999999999E-2</v>
      </c>
      <c r="H22" s="3">
        <v>48</v>
      </c>
      <c r="K22" s="3" t="s">
        <v>33</v>
      </c>
      <c r="L22" s="3">
        <v>0.68</v>
      </c>
    </row>
    <row r="23" spans="2:15" x14ac:dyDescent="0.3">
      <c r="B23" s="3" t="s">
        <v>26</v>
      </c>
      <c r="C23" s="3">
        <v>1.7500000000000002E-2</v>
      </c>
      <c r="D23" s="3">
        <v>1.55E-2</v>
      </c>
      <c r="E23" s="3">
        <v>1.6500000000000001E-2</v>
      </c>
      <c r="F23" s="3">
        <v>1.7000000000000001E-2</v>
      </c>
      <c r="G23" s="3">
        <v>1.8499999999999999E-2</v>
      </c>
      <c r="H23" s="3">
        <v>32</v>
      </c>
      <c r="K23" s="3" t="s">
        <v>34</v>
      </c>
      <c r="L23" s="3">
        <v>0.85</v>
      </c>
    </row>
    <row r="24" spans="2:15" x14ac:dyDescent="0.3">
      <c r="B24" s="3" t="s">
        <v>27</v>
      </c>
      <c r="C24" s="3">
        <v>1.7000000000000001E-2</v>
      </c>
      <c r="D24" s="3">
        <v>1.4500000000000001E-2</v>
      </c>
      <c r="E24" s="3">
        <v>1.6500000000000001E-2</v>
      </c>
      <c r="F24" s="3">
        <v>1.55E-2</v>
      </c>
      <c r="G24" s="3">
        <v>1.4999999999999999E-2</v>
      </c>
      <c r="H24" s="3">
        <v>38</v>
      </c>
    </row>
    <row r="25" spans="2:15" x14ac:dyDescent="0.3">
      <c r="C25" s="10" t="s">
        <v>35</v>
      </c>
      <c r="D25" s="10"/>
      <c r="E25" s="10"/>
      <c r="F25" s="10"/>
      <c r="G25" s="10"/>
      <c r="H25" s="10"/>
    </row>
    <row r="26" spans="2:15" x14ac:dyDescent="0.3">
      <c r="K26" s="2" t="s">
        <v>38</v>
      </c>
      <c r="L26" s="2"/>
      <c r="M26" s="2"/>
      <c r="N26" s="11">
        <v>0.5</v>
      </c>
    </row>
  </sheetData>
  <mergeCells count="10">
    <mergeCell ref="N14:O14"/>
    <mergeCell ref="K26:M26"/>
    <mergeCell ref="B17:H17"/>
    <mergeCell ref="K14:L14"/>
    <mergeCell ref="C25:H25"/>
    <mergeCell ref="B5:B6"/>
    <mergeCell ref="C5:G5"/>
    <mergeCell ref="H5:H6"/>
    <mergeCell ref="B3:H3"/>
    <mergeCell ref="K3:N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1DF2-E85B-42B4-A585-8F097AB511F3}">
  <dimension ref="B2:K26"/>
  <sheetViews>
    <sheetView topLeftCell="B1" workbookViewId="0">
      <selection activeCell="C13" sqref="C13:H13"/>
    </sheetView>
  </sheetViews>
  <sheetFormatPr baseColWidth="10" defaultRowHeight="14.4" x14ac:dyDescent="0.3"/>
  <cols>
    <col min="2" max="2" width="23.44140625" customWidth="1"/>
    <col min="8" max="8" width="13.6640625" customWidth="1"/>
  </cols>
  <sheetData>
    <row r="2" spans="2:9" x14ac:dyDescent="0.3">
      <c r="B2" s="20" t="s">
        <v>39</v>
      </c>
      <c r="C2" s="21"/>
      <c r="D2" s="21"/>
      <c r="E2" s="21"/>
      <c r="F2" s="21"/>
      <c r="G2" s="21"/>
      <c r="H2" s="21"/>
      <c r="I2" s="21"/>
    </row>
    <row r="3" spans="2:9" x14ac:dyDescent="0.3">
      <c r="B3" s="21"/>
      <c r="C3" s="21"/>
      <c r="D3" s="21"/>
      <c r="E3" s="21"/>
      <c r="F3" s="21"/>
      <c r="G3" s="21"/>
      <c r="H3" s="21"/>
      <c r="I3" s="21"/>
    </row>
    <row r="4" spans="2:9" x14ac:dyDescent="0.3">
      <c r="B4" s="21"/>
      <c r="C4" s="21"/>
      <c r="D4" s="21"/>
      <c r="E4" s="21"/>
      <c r="F4" s="21"/>
      <c r="G4" s="21"/>
      <c r="H4" s="21"/>
      <c r="I4" s="21"/>
    </row>
    <row r="5" spans="2:9" x14ac:dyDescent="0.3">
      <c r="B5" s="21"/>
      <c r="C5" s="21"/>
      <c r="D5" s="21"/>
      <c r="E5" s="21"/>
      <c r="F5" s="21"/>
      <c r="G5" s="21"/>
      <c r="H5" s="21"/>
      <c r="I5" s="21"/>
    </row>
    <row r="9" spans="2:9" x14ac:dyDescent="0.3">
      <c r="B9" s="3" t="s">
        <v>17</v>
      </c>
      <c r="C9" s="3" t="s">
        <v>2</v>
      </c>
      <c r="D9" s="3" t="s">
        <v>3</v>
      </c>
      <c r="E9" s="3" t="s">
        <v>4</v>
      </c>
      <c r="F9" s="3" t="s">
        <v>5</v>
      </c>
      <c r="G9" s="3" t="s">
        <v>6</v>
      </c>
      <c r="H9" s="12" t="s">
        <v>17</v>
      </c>
    </row>
    <row r="10" spans="2:9" x14ac:dyDescent="0.3">
      <c r="B10" s="3" t="s">
        <v>18</v>
      </c>
      <c r="C10" s="3">
        <v>500</v>
      </c>
      <c r="D10" s="3">
        <v>400</v>
      </c>
      <c r="E10" s="3">
        <v>350</v>
      </c>
      <c r="F10" s="3">
        <v>600</v>
      </c>
      <c r="G10" s="3">
        <v>450</v>
      </c>
      <c r="H10" s="13">
        <v>0.15</v>
      </c>
    </row>
    <row r="11" spans="2:9" x14ac:dyDescent="0.3">
      <c r="B11" s="3" t="s">
        <v>19</v>
      </c>
      <c r="C11" s="3">
        <v>400</v>
      </c>
      <c r="D11" s="3">
        <v>300</v>
      </c>
      <c r="E11" s="3">
        <v>250</v>
      </c>
      <c r="F11" s="3">
        <v>500</v>
      </c>
      <c r="G11" s="3">
        <v>400</v>
      </c>
      <c r="H11" s="13">
        <v>0.6</v>
      </c>
    </row>
    <row r="12" spans="2:9" x14ac:dyDescent="0.3">
      <c r="B12" s="3" t="s">
        <v>20</v>
      </c>
      <c r="C12" s="3">
        <v>350</v>
      </c>
      <c r="D12" s="3">
        <v>175</v>
      </c>
      <c r="E12" s="3">
        <v>200</v>
      </c>
      <c r="F12" s="3">
        <v>350</v>
      </c>
      <c r="G12" s="3">
        <v>225</v>
      </c>
      <c r="H12" s="13">
        <v>0.25</v>
      </c>
    </row>
    <row r="13" spans="2:9" x14ac:dyDescent="0.3">
      <c r="B13" s="15" t="s">
        <v>40</v>
      </c>
      <c r="C13" s="15">
        <f>ROUNDUP(SUMPRODUCT(C10:C12,$H$10:$H$12),0)</f>
        <v>403</v>
      </c>
      <c r="D13" s="15">
        <f t="shared" ref="D13:G13" si="0">ROUNDUP(SUMPRODUCT(D10:D12,$H$10:$H$12),0)</f>
        <v>284</v>
      </c>
      <c r="E13" s="15">
        <f t="shared" si="0"/>
        <v>253</v>
      </c>
      <c r="F13" s="15">
        <f t="shared" si="0"/>
        <v>478</v>
      </c>
      <c r="G13" s="15">
        <f t="shared" si="0"/>
        <v>364</v>
      </c>
      <c r="H13" s="15">
        <f>SUM(C13:G13)</f>
        <v>1782</v>
      </c>
    </row>
    <row r="17" spans="2:11" x14ac:dyDescent="0.3">
      <c r="B17" s="3" t="s">
        <v>29</v>
      </c>
      <c r="C17" s="3" t="s">
        <v>2</v>
      </c>
      <c r="D17" s="3" t="s">
        <v>3</v>
      </c>
      <c r="E17" s="3" t="s">
        <v>4</v>
      </c>
      <c r="F17" s="3" t="s">
        <v>5</v>
      </c>
      <c r="G17" s="3" t="s">
        <v>6</v>
      </c>
      <c r="H17" s="3" t="s">
        <v>41</v>
      </c>
      <c r="I17" s="12" t="s">
        <v>43</v>
      </c>
      <c r="J17" s="15" t="s">
        <v>44</v>
      </c>
    </row>
    <row r="18" spans="2:11" x14ac:dyDescent="0.3">
      <c r="B18" s="3" t="s">
        <v>7</v>
      </c>
      <c r="C18" s="14">
        <f>C$13*Datos!C7</f>
        <v>745.55000000000007</v>
      </c>
      <c r="D18" s="14">
        <f>D$13*Datos!D7</f>
        <v>639</v>
      </c>
      <c r="E18" s="14">
        <f>E$13*Datos!E7</f>
        <v>632.5</v>
      </c>
      <c r="F18" s="14">
        <f>F$13*Datos!F7</f>
        <v>1195</v>
      </c>
      <c r="G18" s="14">
        <f>G$13*Datos!G7</f>
        <v>1001</v>
      </c>
      <c r="H18" s="14">
        <f>SUM(C18:G18)</f>
        <v>4213.05</v>
      </c>
      <c r="I18" s="4">
        <v>4200</v>
      </c>
      <c r="J18" s="19">
        <f>MAX(H18-I18,0)</f>
        <v>13.050000000000182</v>
      </c>
    </row>
    <row r="19" spans="2:11" x14ac:dyDescent="0.3">
      <c r="B19" s="3" t="s">
        <v>8</v>
      </c>
      <c r="C19" s="14">
        <f>C$13*Datos!C8</f>
        <v>866.44999999999993</v>
      </c>
      <c r="D19" s="14">
        <f>D$13*Datos!D8</f>
        <v>426</v>
      </c>
      <c r="E19" s="14">
        <f>E$13*Datos!E8</f>
        <v>430.09999999999997</v>
      </c>
      <c r="F19" s="14">
        <f>F$13*Datos!F8</f>
        <v>1099.3999999999999</v>
      </c>
      <c r="G19" s="14">
        <f>G$13*Datos!G8</f>
        <v>891.80000000000007</v>
      </c>
      <c r="H19" s="14">
        <f t="shared" ref="H19:H25" si="1">SUM(C19:G19)</f>
        <v>3713.75</v>
      </c>
      <c r="I19" s="4">
        <v>3700</v>
      </c>
      <c r="J19" s="19">
        <f t="shared" ref="J19:J24" si="2">MAX(H19-I19,0)</f>
        <v>13.75</v>
      </c>
    </row>
    <row r="20" spans="2:11" x14ac:dyDescent="0.3">
      <c r="B20" s="3" t="s">
        <v>9</v>
      </c>
      <c r="C20" s="14">
        <f>C$13*Datos!C9</f>
        <v>725.4</v>
      </c>
      <c r="D20" s="14">
        <f>D$13*Datos!D9</f>
        <v>482.8</v>
      </c>
      <c r="E20" s="14">
        <f>E$13*Datos!E9</f>
        <v>392.15000000000003</v>
      </c>
      <c r="F20" s="14">
        <f>F$13*Datos!F9</f>
        <v>836.5</v>
      </c>
      <c r="G20" s="14">
        <f>G$13*Datos!G9</f>
        <v>455</v>
      </c>
      <c r="H20" s="14">
        <f t="shared" si="1"/>
        <v>2891.8500000000004</v>
      </c>
      <c r="I20" s="4">
        <v>3250</v>
      </c>
      <c r="J20" s="19">
        <f t="shared" si="2"/>
        <v>0</v>
      </c>
    </row>
    <row r="21" spans="2:11" x14ac:dyDescent="0.3">
      <c r="B21" s="3" t="s">
        <v>10</v>
      </c>
      <c r="C21" s="14">
        <f>C$13*Datos!C10</f>
        <v>483.59999999999997</v>
      </c>
      <c r="D21" s="14">
        <f>D$13*Datos!D10</f>
        <v>383.40000000000003</v>
      </c>
      <c r="E21" s="14">
        <f>E$13*Datos!E10</f>
        <v>354.2</v>
      </c>
      <c r="F21" s="14">
        <f>F$13*Datos!F10</f>
        <v>597.5</v>
      </c>
      <c r="G21" s="14">
        <f>G$13*Datos!G10</f>
        <v>182</v>
      </c>
      <c r="H21" s="14">
        <f t="shared" si="1"/>
        <v>2000.7</v>
      </c>
      <c r="I21" s="4">
        <v>2600</v>
      </c>
      <c r="J21" s="19">
        <f t="shared" si="2"/>
        <v>0</v>
      </c>
    </row>
    <row r="22" spans="2:11" x14ac:dyDescent="0.3">
      <c r="B22" s="3" t="s">
        <v>11</v>
      </c>
      <c r="C22" s="14">
        <f>C$13*Datos!C11</f>
        <v>1168.7</v>
      </c>
      <c r="D22" s="14">
        <f>D$13*Datos!D11</f>
        <v>880.4</v>
      </c>
      <c r="E22" s="14">
        <f>E$13*Datos!E11</f>
        <v>695.75</v>
      </c>
      <c r="F22" s="14">
        <f>F$13*Datos!F11</f>
        <v>1003.8000000000001</v>
      </c>
      <c r="G22" s="14">
        <f>G$13*Datos!G11</f>
        <v>1073.8</v>
      </c>
      <c r="H22" s="14">
        <f t="shared" si="1"/>
        <v>4822.45</v>
      </c>
      <c r="I22" s="4">
        <v>4180</v>
      </c>
      <c r="J22" s="19">
        <f t="shared" si="2"/>
        <v>642.44999999999982</v>
      </c>
    </row>
    <row r="23" spans="2:11" x14ac:dyDescent="0.3">
      <c r="B23" s="3" t="s">
        <v>12</v>
      </c>
      <c r="C23" s="14">
        <f>C$13*Datos!C12</f>
        <v>20.150000000000002</v>
      </c>
      <c r="D23" s="14">
        <f>D$13*Datos!D12</f>
        <v>14.200000000000001</v>
      </c>
      <c r="E23" s="14">
        <f>E$13*Datos!E12</f>
        <v>12.65</v>
      </c>
      <c r="F23" s="14">
        <f>F$13*Datos!F12</f>
        <v>23.900000000000002</v>
      </c>
      <c r="G23" s="14">
        <f>G$13*Datos!G12</f>
        <v>18.2</v>
      </c>
      <c r="H23" s="14">
        <f t="shared" si="1"/>
        <v>89.100000000000009</v>
      </c>
      <c r="I23" s="3">
        <v>88.5</v>
      </c>
      <c r="J23" s="19">
        <f t="shared" si="2"/>
        <v>0.60000000000000853</v>
      </c>
    </row>
    <row r="24" spans="2:11" x14ac:dyDescent="0.3">
      <c r="B24" s="3" t="s">
        <v>13</v>
      </c>
      <c r="C24" s="14">
        <f>C$13*Datos!C13</f>
        <v>20.150000000000002</v>
      </c>
      <c r="D24" s="14">
        <f>D$13*Datos!D13</f>
        <v>14.200000000000001</v>
      </c>
      <c r="E24" s="14">
        <f>E$13*Datos!E13</f>
        <v>12.65</v>
      </c>
      <c r="F24" s="14">
        <f>F$13*Datos!F13</f>
        <v>23.900000000000002</v>
      </c>
      <c r="G24" s="14">
        <f>G$13*Datos!G13</f>
        <v>18.2</v>
      </c>
      <c r="H24" s="14">
        <f t="shared" si="1"/>
        <v>89.100000000000009</v>
      </c>
      <c r="I24" s="3">
        <v>94.5</v>
      </c>
      <c r="J24" s="19">
        <f t="shared" si="2"/>
        <v>0</v>
      </c>
    </row>
    <row r="25" spans="2:11" x14ac:dyDescent="0.3">
      <c r="B25" s="12" t="s">
        <v>42</v>
      </c>
      <c r="C25" s="14">
        <f>SUM(C18:C24)</f>
        <v>4030</v>
      </c>
      <c r="D25" s="14">
        <f t="shared" ref="D25:H25" si="3">SUM(D18:D24)</f>
        <v>2839.9999999999995</v>
      </c>
      <c r="E25" s="14">
        <f t="shared" si="3"/>
        <v>2530</v>
      </c>
      <c r="F25" s="14">
        <f t="shared" si="3"/>
        <v>4779.9999999999991</v>
      </c>
      <c r="G25" s="14">
        <f t="shared" si="3"/>
        <v>3640</v>
      </c>
      <c r="H25" s="14">
        <f t="shared" si="3"/>
        <v>17820</v>
      </c>
      <c r="I25" s="17"/>
      <c r="J25" s="17"/>
      <c r="K25" s="18"/>
    </row>
    <row r="26" spans="2:11" x14ac:dyDescent="0.3">
      <c r="I26" s="18"/>
      <c r="J26" s="18"/>
      <c r="K26" s="18"/>
    </row>
  </sheetData>
  <mergeCells count="1">
    <mergeCell ref="B2: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8D21-9A3E-4B8F-B1CC-60D0D9CDB795}">
  <dimension ref="B2:H25"/>
  <sheetViews>
    <sheetView topLeftCell="A4" workbookViewId="0">
      <selection activeCell="D25" sqref="D25:H25"/>
    </sheetView>
  </sheetViews>
  <sheetFormatPr baseColWidth="10" defaultRowHeight="14.4" x14ac:dyDescent="0.3"/>
  <cols>
    <col min="2" max="2" width="22.33203125" customWidth="1"/>
  </cols>
  <sheetData>
    <row r="2" spans="2:7" ht="14.4" customHeight="1" x14ac:dyDescent="0.3">
      <c r="B2" s="22" t="s">
        <v>45</v>
      </c>
      <c r="C2" s="22"/>
      <c r="D2" s="22"/>
      <c r="E2" s="22"/>
      <c r="F2" s="22"/>
      <c r="G2" s="22"/>
    </row>
    <row r="3" spans="2:7" x14ac:dyDescent="0.3">
      <c r="B3" s="22"/>
      <c r="C3" s="22"/>
      <c r="D3" s="22"/>
      <c r="E3" s="22"/>
      <c r="F3" s="22"/>
      <c r="G3" s="22"/>
    </row>
    <row r="4" spans="2:7" x14ac:dyDescent="0.3">
      <c r="B4" s="22"/>
      <c r="C4" s="22"/>
      <c r="D4" s="22"/>
      <c r="E4" s="22"/>
      <c r="F4" s="22"/>
      <c r="G4" s="22"/>
    </row>
    <row r="8" spans="2:7" x14ac:dyDescent="0.3">
      <c r="B8" s="3" t="s">
        <v>22</v>
      </c>
      <c r="C8" s="3" t="s">
        <v>2</v>
      </c>
      <c r="D8" s="3" t="s">
        <v>3</v>
      </c>
      <c r="E8" s="3" t="s">
        <v>4</v>
      </c>
      <c r="F8" s="3" t="s">
        <v>5</v>
      </c>
      <c r="G8" s="3" t="s">
        <v>6</v>
      </c>
    </row>
    <row r="9" spans="2:7" x14ac:dyDescent="0.3">
      <c r="B9" s="3" t="s">
        <v>24</v>
      </c>
      <c r="C9" s="3">
        <f>Datos!$H21*Datos!C21</f>
        <v>0.36</v>
      </c>
      <c r="D9" s="3">
        <f>Datos!$H21*Datos!D21</f>
        <v>0.54</v>
      </c>
      <c r="E9" s="3">
        <f>Datos!$H21*Datos!E21</f>
        <v>0.45</v>
      </c>
      <c r="F9" s="3">
        <f>Datos!$H21*Datos!F21</f>
        <v>0.432</v>
      </c>
      <c r="G9" s="3">
        <f>Datos!$H21*Datos!G21</f>
        <v>0.504</v>
      </c>
    </row>
    <row r="10" spans="2:7" x14ac:dyDescent="0.3">
      <c r="B10" s="3" t="s">
        <v>25</v>
      </c>
      <c r="C10" s="3">
        <f>Datos!$H22*Datos!C22</f>
        <v>0.57600000000000007</v>
      </c>
      <c r="D10" s="3">
        <f>Datos!$H22*Datos!D22</f>
        <v>0.67200000000000004</v>
      </c>
      <c r="E10" s="3">
        <f>Datos!$H22*Datos!E22</f>
        <v>0.86399999999999988</v>
      </c>
      <c r="F10" s="3">
        <f>Datos!$H22*Datos!F22</f>
        <v>0.76800000000000002</v>
      </c>
      <c r="G10" s="3">
        <f>Datos!$H22*Datos!G22</f>
        <v>0.52800000000000002</v>
      </c>
    </row>
    <row r="11" spans="2:7" x14ac:dyDescent="0.3">
      <c r="B11" s="3" t="s">
        <v>26</v>
      </c>
      <c r="C11" s="3">
        <f>Datos!$H23*Datos!C23</f>
        <v>0.56000000000000005</v>
      </c>
      <c r="D11" s="3">
        <f>Datos!$H23*Datos!D23</f>
        <v>0.496</v>
      </c>
      <c r="E11" s="3">
        <f>Datos!$H23*Datos!E23</f>
        <v>0.52800000000000002</v>
      </c>
      <c r="F11" s="3">
        <f>Datos!$H23*Datos!F23</f>
        <v>0.54400000000000004</v>
      </c>
      <c r="G11" s="3">
        <f>Datos!$H23*Datos!G23</f>
        <v>0.59199999999999997</v>
      </c>
    </row>
    <row r="12" spans="2:7" x14ac:dyDescent="0.3">
      <c r="B12" s="3" t="s">
        <v>27</v>
      </c>
      <c r="C12" s="3">
        <f>Datos!$H24*Datos!C24</f>
        <v>0.64600000000000002</v>
      </c>
      <c r="D12" s="3">
        <f>Datos!$H24*Datos!D24</f>
        <v>0.55100000000000005</v>
      </c>
      <c r="E12" s="3">
        <f>Datos!$H24*Datos!E24</f>
        <v>0.627</v>
      </c>
      <c r="F12" s="3">
        <f>Datos!$H24*Datos!F24</f>
        <v>0.58899999999999997</v>
      </c>
      <c r="G12" s="3">
        <f>Datos!$H24*Datos!G24</f>
        <v>0.56999999999999995</v>
      </c>
    </row>
    <row r="13" spans="2:7" x14ac:dyDescent="0.3">
      <c r="B13" s="15" t="s">
        <v>46</v>
      </c>
      <c r="C13" s="15">
        <f>SUM(C9:C12)</f>
        <v>2.1419999999999999</v>
      </c>
      <c r="D13" s="15">
        <f t="shared" ref="D13:G13" si="0">SUM(D9:D12)</f>
        <v>2.2590000000000003</v>
      </c>
      <c r="E13" s="15">
        <f t="shared" si="0"/>
        <v>2.4689999999999999</v>
      </c>
      <c r="F13" s="15">
        <f t="shared" si="0"/>
        <v>2.3330000000000002</v>
      </c>
      <c r="G13" s="15">
        <f t="shared" si="0"/>
        <v>2.194</v>
      </c>
    </row>
    <row r="17" spans="2:8" x14ac:dyDescent="0.3">
      <c r="B17" s="3" t="s">
        <v>29</v>
      </c>
      <c r="C17" s="3" t="s">
        <v>47</v>
      </c>
      <c r="D17" s="3" t="s">
        <v>2</v>
      </c>
      <c r="E17" s="3" t="s">
        <v>3</v>
      </c>
      <c r="F17" s="3" t="s">
        <v>4</v>
      </c>
      <c r="G17" s="3" t="s">
        <v>5</v>
      </c>
      <c r="H17" s="3" t="s">
        <v>6</v>
      </c>
    </row>
    <row r="18" spans="2:8" x14ac:dyDescent="0.3">
      <c r="B18" s="3" t="s">
        <v>7</v>
      </c>
      <c r="C18" s="3">
        <v>0.25</v>
      </c>
      <c r="D18" s="14">
        <f>Datos!C7*$C18</f>
        <v>0.46250000000000002</v>
      </c>
      <c r="E18" s="14">
        <f>Datos!D7*$C18</f>
        <v>0.5625</v>
      </c>
      <c r="F18" s="14">
        <f>Datos!E7*$C18</f>
        <v>0.625</v>
      </c>
      <c r="G18" s="14">
        <f>Datos!F7*$C18</f>
        <v>0.625</v>
      </c>
      <c r="H18" s="14">
        <f>Datos!G7*$C18</f>
        <v>0.6875</v>
      </c>
    </row>
    <row r="19" spans="2:8" x14ac:dyDescent="0.3">
      <c r="B19" s="3" t="s">
        <v>8</v>
      </c>
      <c r="C19" s="3">
        <v>0.3</v>
      </c>
      <c r="D19" s="14">
        <f>Datos!C8*$C19</f>
        <v>0.64499999999999991</v>
      </c>
      <c r="E19" s="14">
        <f>Datos!D8*$C19</f>
        <v>0.44999999999999996</v>
      </c>
      <c r="F19" s="14">
        <f>Datos!E8*$C19</f>
        <v>0.51</v>
      </c>
      <c r="G19" s="14">
        <f>Datos!F8*$C19</f>
        <v>0.69</v>
      </c>
      <c r="H19" s="14">
        <f>Datos!G8*$C19</f>
        <v>0.73499999999999999</v>
      </c>
    </row>
    <row r="20" spans="2:8" x14ac:dyDescent="0.3">
      <c r="B20" s="3" t="s">
        <v>9</v>
      </c>
      <c r="C20" s="3">
        <v>0.35</v>
      </c>
      <c r="D20" s="14">
        <f>Datos!C9*$C20</f>
        <v>0.63</v>
      </c>
      <c r="E20" s="14">
        <f>Datos!D9*$C20</f>
        <v>0.59499999999999997</v>
      </c>
      <c r="F20" s="14">
        <f>Datos!E9*$C20</f>
        <v>0.54249999999999998</v>
      </c>
      <c r="G20" s="14">
        <f>Datos!F9*$C20</f>
        <v>0.61249999999999993</v>
      </c>
      <c r="H20" s="14">
        <f>Datos!G9*$C20</f>
        <v>0.4375</v>
      </c>
    </row>
    <row r="21" spans="2:8" x14ac:dyDescent="0.3">
      <c r="B21" s="3" t="s">
        <v>10</v>
      </c>
      <c r="C21" s="3">
        <v>0.22</v>
      </c>
      <c r="D21" s="14">
        <f>Datos!C10*$C21</f>
        <v>0.26400000000000001</v>
      </c>
      <c r="E21" s="14">
        <f>Datos!D10*$C21</f>
        <v>0.29700000000000004</v>
      </c>
      <c r="F21" s="14">
        <f>Datos!E10*$C21</f>
        <v>0.308</v>
      </c>
      <c r="G21" s="14">
        <f>Datos!F10*$C21</f>
        <v>0.27500000000000002</v>
      </c>
      <c r="H21" s="14">
        <f>Datos!G10*$C21</f>
        <v>0.11</v>
      </c>
    </row>
    <row r="22" spans="2:8" x14ac:dyDescent="0.3">
      <c r="B22" s="3" t="s">
        <v>11</v>
      </c>
      <c r="C22" s="3">
        <v>0.18</v>
      </c>
      <c r="D22" s="14">
        <f>Datos!C11*$C22</f>
        <v>0.52200000000000002</v>
      </c>
      <c r="E22" s="14">
        <f>Datos!D11*$C22</f>
        <v>0.55799999999999994</v>
      </c>
      <c r="F22" s="14">
        <f>Datos!E11*$C22</f>
        <v>0.495</v>
      </c>
      <c r="G22" s="14">
        <f>Datos!F11*$C22</f>
        <v>0.378</v>
      </c>
      <c r="H22" s="14">
        <f>Datos!G11*$C22</f>
        <v>0.53100000000000003</v>
      </c>
    </row>
    <row r="23" spans="2:8" x14ac:dyDescent="0.3">
      <c r="B23" s="3" t="s">
        <v>12</v>
      </c>
      <c r="C23" s="3">
        <v>0.68</v>
      </c>
      <c r="D23" s="14">
        <f>Datos!C12*$C23</f>
        <v>3.4000000000000002E-2</v>
      </c>
      <c r="E23" s="14">
        <f>Datos!D12*$C23</f>
        <v>3.4000000000000002E-2</v>
      </c>
      <c r="F23" s="14">
        <f>Datos!E12*$C23</f>
        <v>3.4000000000000002E-2</v>
      </c>
      <c r="G23" s="14">
        <f>Datos!F12*$C23</f>
        <v>3.4000000000000002E-2</v>
      </c>
      <c r="H23" s="14">
        <f>Datos!G12*$C23</f>
        <v>3.4000000000000002E-2</v>
      </c>
    </row>
    <row r="24" spans="2:8" x14ac:dyDescent="0.3">
      <c r="B24" s="3" t="s">
        <v>13</v>
      </c>
      <c r="C24" s="3">
        <v>0.85</v>
      </c>
      <c r="D24" s="14">
        <f>Datos!C13*$C24</f>
        <v>4.2500000000000003E-2</v>
      </c>
      <c r="E24" s="14">
        <f>Datos!D13*$C24</f>
        <v>4.2500000000000003E-2</v>
      </c>
      <c r="F24" s="14">
        <f>Datos!E13*$C24</f>
        <v>4.2500000000000003E-2</v>
      </c>
      <c r="G24" s="14">
        <f>Datos!F13*$C24</f>
        <v>4.2500000000000003E-2</v>
      </c>
      <c r="H24" s="14">
        <f>Datos!G13*$C24</f>
        <v>4.2500000000000003E-2</v>
      </c>
    </row>
    <row r="25" spans="2:8" x14ac:dyDescent="0.3">
      <c r="B25" s="23" t="s">
        <v>48</v>
      </c>
      <c r="C25" s="24"/>
      <c r="D25" s="19">
        <f>SUM(D18:D24)</f>
        <v>2.6</v>
      </c>
      <c r="E25" s="19">
        <f t="shared" ref="E25:H25" si="1">SUM(E18:E24)</f>
        <v>2.5389999999999997</v>
      </c>
      <c r="F25" s="19">
        <f t="shared" si="1"/>
        <v>2.5569999999999999</v>
      </c>
      <c r="G25" s="19">
        <f t="shared" si="1"/>
        <v>2.6569999999999996</v>
      </c>
      <c r="H25" s="19">
        <f t="shared" si="1"/>
        <v>2.5774999999999997</v>
      </c>
    </row>
  </sheetData>
  <mergeCells count="2">
    <mergeCell ref="B2:G4"/>
    <mergeCell ref="B25:C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BE1E6-C9A2-4076-A94E-6935B060D114}">
  <dimension ref="B2:G30"/>
  <sheetViews>
    <sheetView workbookViewId="0">
      <selection activeCell="B20" sqref="B20:G20"/>
    </sheetView>
  </sheetViews>
  <sheetFormatPr baseColWidth="10" defaultRowHeight="14.4" x14ac:dyDescent="0.3"/>
  <cols>
    <col min="2" max="2" width="20.6640625" bestFit="1" customWidth="1"/>
    <col min="3" max="3" width="11.44140625" customWidth="1"/>
    <col min="4" max="4" width="12.6640625" customWidth="1"/>
    <col min="5" max="5" width="10.77734375" customWidth="1"/>
    <col min="6" max="6" width="9.88671875" customWidth="1"/>
    <col min="7" max="7" width="7.44140625" customWidth="1"/>
  </cols>
  <sheetData>
    <row r="2" spans="2:7" x14ac:dyDescent="0.3">
      <c r="B2" s="20" t="s">
        <v>49</v>
      </c>
      <c r="C2" s="21"/>
      <c r="D2" s="21"/>
      <c r="E2" s="21"/>
      <c r="F2" s="21"/>
      <c r="G2" s="21"/>
    </row>
    <row r="3" spans="2:7" x14ac:dyDescent="0.3">
      <c r="B3" s="21"/>
      <c r="C3" s="21"/>
      <c r="D3" s="21"/>
      <c r="E3" s="21"/>
      <c r="F3" s="21"/>
      <c r="G3" s="21"/>
    </row>
    <row r="4" spans="2:7" x14ac:dyDescent="0.3">
      <c r="B4" s="21"/>
      <c r="C4" s="21"/>
      <c r="D4" s="21"/>
      <c r="E4" s="21"/>
      <c r="F4" s="21"/>
      <c r="G4" s="21"/>
    </row>
    <row r="5" spans="2:7" x14ac:dyDescent="0.3">
      <c r="B5" s="21"/>
      <c r="C5" s="21"/>
      <c r="D5" s="21"/>
      <c r="E5" s="21"/>
      <c r="F5" s="21"/>
      <c r="G5" s="21"/>
    </row>
    <row r="9" spans="2:7" x14ac:dyDescent="0.3">
      <c r="B9" s="3" t="s">
        <v>1</v>
      </c>
      <c r="C9" s="3" t="s">
        <v>2</v>
      </c>
      <c r="D9" s="3" t="s">
        <v>3</v>
      </c>
      <c r="E9" s="3" t="s">
        <v>4</v>
      </c>
      <c r="F9" s="3" t="s">
        <v>5</v>
      </c>
      <c r="G9" s="3" t="s">
        <v>6</v>
      </c>
    </row>
    <row r="10" spans="2:7" x14ac:dyDescent="0.3">
      <c r="B10" s="3" t="s">
        <v>50</v>
      </c>
      <c r="C10" s="14">
        <v>6.25</v>
      </c>
      <c r="D10" s="14">
        <v>6.35</v>
      </c>
      <c r="E10" s="14">
        <v>6.45</v>
      </c>
      <c r="F10" s="14">
        <v>6</v>
      </c>
      <c r="G10" s="14">
        <v>6.2</v>
      </c>
    </row>
    <row r="11" spans="2:7" x14ac:dyDescent="0.3">
      <c r="B11" s="3" t="s">
        <v>51</v>
      </c>
      <c r="C11" s="3">
        <f>'Ejercicio 1'!C13</f>
        <v>403</v>
      </c>
      <c r="D11" s="3">
        <f>'Ejercicio 1'!D13</f>
        <v>284</v>
      </c>
      <c r="E11" s="3">
        <f>'Ejercicio 1'!E13</f>
        <v>253</v>
      </c>
      <c r="F11" s="3">
        <f>'Ejercicio 1'!F13</f>
        <v>478</v>
      </c>
      <c r="G11" s="3">
        <f>'Ejercicio 1'!G13</f>
        <v>364</v>
      </c>
    </row>
    <row r="14" spans="2:7" x14ac:dyDescent="0.3">
      <c r="B14" s="2" t="s">
        <v>52</v>
      </c>
      <c r="C14" s="2"/>
      <c r="D14" s="2"/>
      <c r="E14" s="2"/>
      <c r="F14" s="2"/>
      <c r="G14" s="2"/>
    </row>
    <row r="15" spans="2:7" x14ac:dyDescent="0.3">
      <c r="B15" s="3" t="s">
        <v>1</v>
      </c>
      <c r="C15" s="3" t="s">
        <v>2</v>
      </c>
      <c r="D15" s="3" t="s">
        <v>3</v>
      </c>
      <c r="E15" s="3" t="s">
        <v>4</v>
      </c>
      <c r="F15" s="3" t="s">
        <v>5</v>
      </c>
      <c r="G15" s="3" t="s">
        <v>6</v>
      </c>
    </row>
    <row r="16" spans="2:7" x14ac:dyDescent="0.3">
      <c r="B16" s="3" t="s">
        <v>53</v>
      </c>
      <c r="C16" s="14">
        <v>0.5</v>
      </c>
      <c r="D16" s="14">
        <v>0.5</v>
      </c>
      <c r="E16" s="14">
        <v>0.5</v>
      </c>
      <c r="F16" s="14">
        <v>0.5</v>
      </c>
      <c r="G16" s="14">
        <v>0.5</v>
      </c>
    </row>
    <row r="17" spans="2:7" x14ac:dyDescent="0.3">
      <c r="B17" s="3" t="s">
        <v>54</v>
      </c>
      <c r="C17" s="14">
        <f>'Ejercicio 2'!C13</f>
        <v>2.1419999999999999</v>
      </c>
      <c r="D17" s="14">
        <f>'Ejercicio 2'!D13</f>
        <v>2.2590000000000003</v>
      </c>
      <c r="E17" s="14">
        <f>'Ejercicio 2'!E13</f>
        <v>2.4689999999999999</v>
      </c>
      <c r="F17" s="14">
        <f>'Ejercicio 2'!F13</f>
        <v>2.3330000000000002</v>
      </c>
      <c r="G17" s="14">
        <f>'Ejercicio 2'!G13</f>
        <v>2.194</v>
      </c>
    </row>
    <row r="18" spans="2:7" x14ac:dyDescent="0.3">
      <c r="B18" s="3" t="s">
        <v>55</v>
      </c>
      <c r="C18" s="14">
        <f>'Ejercicio 2'!D25</f>
        <v>2.6</v>
      </c>
      <c r="D18" s="14">
        <f>'Ejercicio 2'!E25</f>
        <v>2.5389999999999997</v>
      </c>
      <c r="E18" s="14">
        <f>'Ejercicio 2'!F25</f>
        <v>2.5569999999999999</v>
      </c>
      <c r="F18" s="14">
        <f>'Ejercicio 2'!G25</f>
        <v>2.6569999999999996</v>
      </c>
      <c r="G18" s="14">
        <f>'Ejercicio 2'!H25</f>
        <v>2.5774999999999997</v>
      </c>
    </row>
    <row r="19" spans="2:7" x14ac:dyDescent="0.3">
      <c r="B19" s="3" t="s">
        <v>56</v>
      </c>
      <c r="C19" s="14">
        <f>SUM(C16:C18)</f>
        <v>5.242</v>
      </c>
      <c r="D19" s="14">
        <f t="shared" ref="D19:G19" si="0">SUM(D16:D18)</f>
        <v>5.298</v>
      </c>
      <c r="E19" s="14">
        <f t="shared" si="0"/>
        <v>5.5259999999999998</v>
      </c>
      <c r="F19" s="14">
        <f t="shared" si="0"/>
        <v>5.49</v>
      </c>
      <c r="G19" s="14">
        <f t="shared" si="0"/>
        <v>5.2714999999999996</v>
      </c>
    </row>
    <row r="20" spans="2:7" x14ac:dyDescent="0.3">
      <c r="B20" s="3" t="s">
        <v>57</v>
      </c>
      <c r="C20" s="3">
        <f>C10</f>
        <v>6.25</v>
      </c>
      <c r="D20" s="3">
        <f t="shared" ref="D20:G20" si="1">D10</f>
        <v>6.35</v>
      </c>
      <c r="E20" s="3">
        <f t="shared" si="1"/>
        <v>6.45</v>
      </c>
      <c r="F20" s="3">
        <f t="shared" si="1"/>
        <v>6</v>
      </c>
      <c r="G20" s="3">
        <f t="shared" si="1"/>
        <v>6.2</v>
      </c>
    </row>
    <row r="21" spans="2:7" x14ac:dyDescent="0.3">
      <c r="B21" s="3" t="s">
        <v>58</v>
      </c>
      <c r="C21" s="14">
        <f>C20-C19</f>
        <v>1.008</v>
      </c>
      <c r="D21" s="14">
        <f t="shared" ref="D21:G21" si="2">D20-D19</f>
        <v>1.0519999999999996</v>
      </c>
      <c r="E21" s="14">
        <f t="shared" si="2"/>
        <v>0.92400000000000038</v>
      </c>
      <c r="F21" s="14">
        <f t="shared" si="2"/>
        <v>0.50999999999999979</v>
      </c>
      <c r="G21" s="14">
        <f t="shared" si="2"/>
        <v>0.92850000000000055</v>
      </c>
    </row>
    <row r="22" spans="2:7" x14ac:dyDescent="0.3">
      <c r="B22" s="15" t="s">
        <v>59</v>
      </c>
      <c r="C22" s="25">
        <f>C21/C19</f>
        <v>0.192293017932087</v>
      </c>
      <c r="D22" s="25">
        <f>D21/D19</f>
        <v>0.19856549641374097</v>
      </c>
      <c r="E22" s="25">
        <f t="shared" ref="D22:G22" si="3">E21/E19</f>
        <v>0.16720955483170474</v>
      </c>
      <c r="F22" s="25">
        <f t="shared" si="3"/>
        <v>9.2896174863387942E-2</v>
      </c>
      <c r="G22" s="25">
        <f t="shared" si="3"/>
        <v>0.17613582471782238</v>
      </c>
    </row>
    <row r="25" spans="2:7" x14ac:dyDescent="0.3">
      <c r="B25" s="26" t="s">
        <v>59</v>
      </c>
      <c r="C25" s="27">
        <v>0.192293017932087</v>
      </c>
      <c r="D25" s="27">
        <v>0.19856549641374097</v>
      </c>
      <c r="E25" s="27">
        <v>0.16720955483170474</v>
      </c>
      <c r="F25" s="27">
        <v>9.2896174863387942E-2</v>
      </c>
      <c r="G25" s="27">
        <v>0.17613582471782238</v>
      </c>
    </row>
    <row r="26" spans="2:7" x14ac:dyDescent="0.3">
      <c r="B26" s="3" t="s">
        <v>1</v>
      </c>
      <c r="C26" s="3" t="s">
        <v>2</v>
      </c>
      <c r="D26" s="3" t="s">
        <v>3</v>
      </c>
      <c r="E26" s="3" t="s">
        <v>4</v>
      </c>
      <c r="F26" s="3" t="s">
        <v>5</v>
      </c>
      <c r="G26" s="3" t="s">
        <v>6</v>
      </c>
    </row>
    <row r="29" spans="2:7" x14ac:dyDescent="0.3">
      <c r="B29" s="28" t="s">
        <v>60</v>
      </c>
      <c r="C29" s="28"/>
      <c r="D29" s="29">
        <f>MAX(C25:G25)</f>
        <v>0.19856549641374097</v>
      </c>
      <c r="E29" s="15" t="str">
        <f>HLOOKUP(D29,C25:G26,2,FALSE)</f>
        <v>Crecimiento</v>
      </c>
    </row>
    <row r="30" spans="2:7" x14ac:dyDescent="0.3">
      <c r="B30" s="28" t="s">
        <v>61</v>
      </c>
      <c r="C30" s="28"/>
      <c r="D30" s="29">
        <f>MIN(C25:G25)</f>
        <v>9.2896174863387942E-2</v>
      </c>
      <c r="E30" s="15" t="str">
        <f>HLOOKUP(D30,C25:G26,2,FALSE)</f>
        <v>Adulto</v>
      </c>
    </row>
  </sheetData>
  <mergeCells count="4">
    <mergeCell ref="B2:G5"/>
    <mergeCell ref="B14:G14"/>
    <mergeCell ref="B29:C29"/>
    <mergeCell ref="B30:C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A6288-53CC-48FE-B45A-9545E9E6AC3E}">
  <dimension ref="A2:Q38"/>
  <sheetViews>
    <sheetView workbookViewId="0">
      <selection activeCell="N27" sqref="N27"/>
    </sheetView>
  </sheetViews>
  <sheetFormatPr baseColWidth="10" defaultRowHeight="14.4" x14ac:dyDescent="0.3"/>
  <cols>
    <col min="2" max="2" width="26.6640625" customWidth="1"/>
    <col min="3" max="3" width="11.77734375" bestFit="1" customWidth="1"/>
    <col min="4" max="5" width="12.88671875" bestFit="1" customWidth="1"/>
    <col min="6" max="6" width="12.33203125" bestFit="1" customWidth="1"/>
    <col min="7" max="7" width="12.6640625" bestFit="1" customWidth="1"/>
    <col min="8" max="8" width="12.44140625" customWidth="1"/>
    <col min="11" max="11" width="24.6640625" customWidth="1"/>
  </cols>
  <sheetData>
    <row r="2" spans="2:17" x14ac:dyDescent="0.3">
      <c r="B2" s="30" t="s">
        <v>62</v>
      </c>
      <c r="C2" s="31"/>
      <c r="D2" s="31"/>
      <c r="E2" s="31"/>
      <c r="F2" s="31"/>
      <c r="G2" s="31"/>
      <c r="H2" s="31"/>
    </row>
    <row r="3" spans="2:17" x14ac:dyDescent="0.3">
      <c r="B3" s="31"/>
      <c r="C3" s="31"/>
      <c r="D3" s="31"/>
      <c r="E3" s="31"/>
      <c r="F3" s="31"/>
      <c r="G3" s="31"/>
      <c r="H3" s="31"/>
    </row>
    <row r="4" spans="2:17" x14ac:dyDescent="0.3">
      <c r="B4" s="31"/>
      <c r="C4" s="31"/>
      <c r="D4" s="31"/>
      <c r="E4" s="31"/>
      <c r="F4" s="31"/>
      <c r="G4" s="31"/>
      <c r="H4" s="31"/>
    </row>
    <row r="5" spans="2:17" x14ac:dyDescent="0.3">
      <c r="B5" s="31"/>
      <c r="C5" s="31"/>
      <c r="D5" s="31"/>
      <c r="E5" s="31"/>
      <c r="F5" s="31"/>
      <c r="G5" s="31"/>
      <c r="H5" s="31"/>
    </row>
    <row r="6" spans="2:17" x14ac:dyDescent="0.3">
      <c r="B6" s="31"/>
      <c r="C6" s="31"/>
      <c r="D6" s="31"/>
      <c r="E6" s="31"/>
      <c r="F6" s="31"/>
      <c r="G6" s="31"/>
      <c r="H6" s="31"/>
    </row>
    <row r="7" spans="2:17" ht="23.4" customHeight="1" x14ac:dyDescent="0.3">
      <c r="B7" s="31"/>
      <c r="C7" s="31"/>
      <c r="D7" s="31"/>
      <c r="E7" s="31"/>
      <c r="F7" s="31"/>
      <c r="G7" s="31"/>
      <c r="H7" s="31"/>
    </row>
    <row r="10" spans="2:17" x14ac:dyDescent="0.3">
      <c r="K10" s="7" t="s">
        <v>15</v>
      </c>
      <c r="L10" s="2" t="s">
        <v>1</v>
      </c>
      <c r="M10" s="2"/>
      <c r="N10" s="2"/>
      <c r="O10" s="2"/>
      <c r="P10" s="34"/>
      <c r="Q10" s="36"/>
    </row>
    <row r="11" spans="2:17" x14ac:dyDescent="0.3">
      <c r="B11" s="3" t="s">
        <v>63</v>
      </c>
      <c r="C11" s="3" t="s">
        <v>64</v>
      </c>
      <c r="D11" s="3" t="s">
        <v>65</v>
      </c>
      <c r="E11" s="3" t="s">
        <v>66</v>
      </c>
      <c r="F11" s="3" t="s">
        <v>67</v>
      </c>
      <c r="G11" s="3" t="s">
        <v>68</v>
      </c>
      <c r="K11" s="1"/>
      <c r="L11" s="3" t="s">
        <v>2</v>
      </c>
      <c r="M11" s="3" t="s">
        <v>3</v>
      </c>
      <c r="N11" s="3" t="s">
        <v>4</v>
      </c>
      <c r="O11" s="3" t="s">
        <v>5</v>
      </c>
      <c r="P11" s="35" t="s">
        <v>6</v>
      </c>
      <c r="Q11" s="37"/>
    </row>
    <row r="12" spans="2:17" x14ac:dyDescent="0.3">
      <c r="B12" s="3" t="s">
        <v>7</v>
      </c>
      <c r="C12" s="4">
        <v>4200</v>
      </c>
      <c r="D12" s="15">
        <f>SUMPRODUCT(C$24:G$24,L12:P12)</f>
        <v>2665.85</v>
      </c>
      <c r="E12" s="15">
        <f>SUMPRODUCT(C$31:G$31,L12:P12)</f>
        <v>4213.05</v>
      </c>
      <c r="F12" s="19">
        <f>MAX(E12-C12,0)</f>
        <v>13.050000000000182</v>
      </c>
      <c r="G12" s="15">
        <f>SUMPRODUCT(C$37:G$37,L12:P12)</f>
        <v>3578.7</v>
      </c>
      <c r="K12" s="3" t="s">
        <v>7</v>
      </c>
      <c r="L12" s="3">
        <v>1.85</v>
      </c>
      <c r="M12" s="3">
        <v>2.25</v>
      </c>
      <c r="N12" s="3">
        <v>2.5</v>
      </c>
      <c r="O12" s="3">
        <v>2.5</v>
      </c>
      <c r="P12" s="35">
        <v>2.75</v>
      </c>
      <c r="Q12" s="38"/>
    </row>
    <row r="13" spans="2:17" x14ac:dyDescent="0.3">
      <c r="B13" s="3" t="s">
        <v>8</v>
      </c>
      <c r="C13" s="4">
        <v>3700</v>
      </c>
      <c r="D13" s="15">
        <f>SUMPRODUCT(C$24:G$24,L13:P13)</f>
        <v>3098.15</v>
      </c>
      <c r="E13" s="15">
        <f>SUMPRODUCT(C$31:G$31,L13:P13)</f>
        <v>3713.75</v>
      </c>
      <c r="F13" s="19">
        <f t="shared" ref="F13:F18" si="0">MAX(E13-C13,0)</f>
        <v>13.75</v>
      </c>
      <c r="G13" s="15">
        <f t="shared" ref="G13:G18" si="1">SUMPRODUCT(C$37:G$37,L13:P13)</f>
        <v>3050.2</v>
      </c>
      <c r="K13" s="3" t="s">
        <v>8</v>
      </c>
      <c r="L13" s="3">
        <v>2.15</v>
      </c>
      <c r="M13" s="3">
        <v>1.5</v>
      </c>
      <c r="N13" s="3">
        <v>1.7</v>
      </c>
      <c r="O13" s="3">
        <v>2.2999999999999998</v>
      </c>
      <c r="P13" s="35">
        <v>2.4500000000000002</v>
      </c>
      <c r="Q13" s="38"/>
    </row>
    <row r="14" spans="2:17" x14ac:dyDescent="0.3">
      <c r="B14" s="3" t="s">
        <v>9</v>
      </c>
      <c r="C14" s="4">
        <v>3250</v>
      </c>
      <c r="D14" s="15">
        <f t="shared" ref="D14:D18" si="2">SUMPRODUCT(C$24:G$24,L14:P14)</f>
        <v>2593.8000000000002</v>
      </c>
      <c r="E14" s="15">
        <f>SUMPRODUCT(C$31:G$31,L14:P14)</f>
        <v>2891.8500000000004</v>
      </c>
      <c r="F14" s="19">
        <f t="shared" si="0"/>
        <v>0</v>
      </c>
      <c r="G14" s="15">
        <f t="shared" si="1"/>
        <v>2431.1</v>
      </c>
      <c r="K14" s="3" t="s">
        <v>9</v>
      </c>
      <c r="L14" s="3">
        <v>1.8</v>
      </c>
      <c r="M14" s="3">
        <v>1.7</v>
      </c>
      <c r="N14" s="3">
        <v>1.55</v>
      </c>
      <c r="O14" s="3">
        <v>1.75</v>
      </c>
      <c r="P14" s="35">
        <v>1.25</v>
      </c>
      <c r="Q14" s="38"/>
    </row>
    <row r="15" spans="2:17" x14ac:dyDescent="0.3">
      <c r="B15" s="3" t="s">
        <v>10</v>
      </c>
      <c r="C15" s="4">
        <v>2600</v>
      </c>
      <c r="D15" s="15">
        <f t="shared" si="2"/>
        <v>1729.2</v>
      </c>
      <c r="E15" s="15">
        <f>SUMPRODUCT(C$31:G$31,L15:P15)</f>
        <v>2000.7</v>
      </c>
      <c r="F15" s="19">
        <f t="shared" si="0"/>
        <v>0</v>
      </c>
      <c r="G15" s="15">
        <f t="shared" si="1"/>
        <v>1721.4</v>
      </c>
      <c r="K15" s="3" t="s">
        <v>10</v>
      </c>
      <c r="L15" s="3">
        <v>1.2</v>
      </c>
      <c r="M15" s="3">
        <v>1.35</v>
      </c>
      <c r="N15" s="3">
        <v>1.4</v>
      </c>
      <c r="O15" s="3">
        <v>1.25</v>
      </c>
      <c r="P15" s="35">
        <v>0.5</v>
      </c>
      <c r="Q15" s="38"/>
    </row>
    <row r="16" spans="2:17" x14ac:dyDescent="0.3">
      <c r="B16" s="3" t="s">
        <v>11</v>
      </c>
      <c r="C16" s="4">
        <v>4180</v>
      </c>
      <c r="D16" s="15">
        <f t="shared" si="2"/>
        <v>4178.8999999999996</v>
      </c>
      <c r="E16" s="15">
        <f>SUMPRODUCT(C$31:G$31,L16:P16)</f>
        <v>4822.45</v>
      </c>
      <c r="F16" s="19">
        <f t="shared" si="0"/>
        <v>642.44999999999982</v>
      </c>
      <c r="G16" s="15">
        <f t="shared" si="1"/>
        <v>4167.6000000000004</v>
      </c>
      <c r="K16" s="3" t="s">
        <v>11</v>
      </c>
      <c r="L16" s="3">
        <v>2.9</v>
      </c>
      <c r="M16" s="3">
        <v>3.1</v>
      </c>
      <c r="N16" s="3">
        <v>2.75</v>
      </c>
      <c r="O16" s="3">
        <v>2.1</v>
      </c>
      <c r="P16" s="35">
        <v>2.95</v>
      </c>
      <c r="Q16" s="38"/>
    </row>
    <row r="17" spans="1:17" x14ac:dyDescent="0.3">
      <c r="B17" s="3" t="s">
        <v>12</v>
      </c>
      <c r="C17" s="3">
        <v>88.5</v>
      </c>
      <c r="D17" s="15">
        <f t="shared" si="2"/>
        <v>72.05</v>
      </c>
      <c r="E17" s="15">
        <f>SUMPRODUCT(C$31:G$31,L17:P17)</f>
        <v>89.100000000000009</v>
      </c>
      <c r="F17" s="19">
        <f t="shared" si="0"/>
        <v>0.60000000000000853</v>
      </c>
      <c r="G17" s="15">
        <f t="shared" si="1"/>
        <v>75.5</v>
      </c>
      <c r="K17" s="3" t="s">
        <v>12</v>
      </c>
      <c r="L17" s="3">
        <v>0.05</v>
      </c>
      <c r="M17" s="3">
        <v>0.05</v>
      </c>
      <c r="N17" s="3">
        <v>0.05</v>
      </c>
      <c r="O17" s="3">
        <v>0.05</v>
      </c>
      <c r="P17" s="35">
        <v>0.05</v>
      </c>
      <c r="Q17" s="39"/>
    </row>
    <row r="18" spans="1:17" x14ac:dyDescent="0.3">
      <c r="B18" s="3" t="s">
        <v>13</v>
      </c>
      <c r="C18" s="3">
        <v>94.5</v>
      </c>
      <c r="D18" s="15">
        <f t="shared" si="2"/>
        <v>72.05</v>
      </c>
      <c r="E18" s="15">
        <f>SUMPRODUCT(C$31:G$31,L18:P18)</f>
        <v>89.100000000000009</v>
      </c>
      <c r="F18" s="19">
        <f t="shared" si="0"/>
        <v>0</v>
      </c>
      <c r="G18" s="15">
        <f t="shared" si="1"/>
        <v>75.5</v>
      </c>
      <c r="K18" s="3" t="s">
        <v>13</v>
      </c>
      <c r="L18" s="3">
        <v>0.05</v>
      </c>
      <c r="M18" s="3">
        <v>0.05</v>
      </c>
      <c r="N18" s="3">
        <v>0.05</v>
      </c>
      <c r="O18" s="3">
        <v>0.05</v>
      </c>
      <c r="P18" s="35">
        <v>0.05</v>
      </c>
      <c r="Q18" s="39"/>
    </row>
    <row r="22" spans="1:17" x14ac:dyDescent="0.3">
      <c r="A22" s="33" t="s">
        <v>71</v>
      </c>
      <c r="B22" s="3" t="s">
        <v>1</v>
      </c>
      <c r="C22" s="3" t="s">
        <v>2</v>
      </c>
      <c r="D22" s="3" t="s">
        <v>3</v>
      </c>
      <c r="E22" s="3" t="s">
        <v>4</v>
      </c>
      <c r="F22" s="3" t="s">
        <v>5</v>
      </c>
      <c r="G22" s="3" t="s">
        <v>6</v>
      </c>
    </row>
    <row r="23" spans="1:17" x14ac:dyDescent="0.3">
      <c r="B23" s="3" t="s">
        <v>58</v>
      </c>
      <c r="C23" s="14">
        <v>1.008</v>
      </c>
      <c r="D23" s="14">
        <v>1.0519999999999996</v>
      </c>
      <c r="E23" s="14">
        <v>0.92400000000000038</v>
      </c>
      <c r="F23" s="14">
        <v>0.50999999999999979</v>
      </c>
      <c r="G23" s="14">
        <v>0.92850000000000055</v>
      </c>
    </row>
    <row r="24" spans="1:17" x14ac:dyDescent="0.3">
      <c r="B24" s="3" t="s">
        <v>69</v>
      </c>
      <c r="C24" s="3">
        <v>1441</v>
      </c>
      <c r="D24" s="3">
        <v>0</v>
      </c>
      <c r="E24" s="3">
        <v>0</v>
      </c>
      <c r="F24" s="3">
        <v>0</v>
      </c>
      <c r="G24" s="3">
        <v>0</v>
      </c>
      <c r="H24" s="15" t="s">
        <v>42</v>
      </c>
    </row>
    <row r="25" spans="1:17" x14ac:dyDescent="0.3">
      <c r="B25" s="3" t="s">
        <v>70</v>
      </c>
      <c r="C25" s="14">
        <f>C23*C24</f>
        <v>1452.528</v>
      </c>
      <c r="D25" s="14">
        <f t="shared" ref="D25:G25" si="3">D23*D24</f>
        <v>0</v>
      </c>
      <c r="E25" s="14">
        <f t="shared" si="3"/>
        <v>0</v>
      </c>
      <c r="F25" s="14">
        <f t="shared" si="3"/>
        <v>0</v>
      </c>
      <c r="G25" s="14">
        <f t="shared" si="3"/>
        <v>0</v>
      </c>
      <c r="H25" s="19">
        <f>SUM(C25:G25)</f>
        <v>1452.528</v>
      </c>
    </row>
    <row r="28" spans="1:17" x14ac:dyDescent="0.3">
      <c r="A28" s="33" t="s">
        <v>72</v>
      </c>
      <c r="B28" s="3" t="s">
        <v>1</v>
      </c>
      <c r="C28" s="3" t="s">
        <v>2</v>
      </c>
      <c r="D28" s="3" t="s">
        <v>3</v>
      </c>
      <c r="E28" s="3" t="s">
        <v>4</v>
      </c>
      <c r="F28" s="3" t="s">
        <v>5</v>
      </c>
      <c r="G28" s="3" t="s">
        <v>6</v>
      </c>
    </row>
    <row r="29" spans="1:17" x14ac:dyDescent="0.3">
      <c r="A29" s="32"/>
      <c r="B29" s="3" t="s">
        <v>73</v>
      </c>
      <c r="C29" s="3">
        <v>403</v>
      </c>
      <c r="D29" s="3">
        <v>284</v>
      </c>
      <c r="E29" s="3">
        <v>253</v>
      </c>
      <c r="F29" s="3">
        <v>478</v>
      </c>
      <c r="G29" s="3">
        <v>364</v>
      </c>
    </row>
    <row r="30" spans="1:17" x14ac:dyDescent="0.3">
      <c r="B30" s="3" t="s">
        <v>58</v>
      </c>
      <c r="C30" s="14">
        <v>1.008</v>
      </c>
      <c r="D30" s="14">
        <v>1.0519999999999996</v>
      </c>
      <c r="E30" s="14">
        <v>0.92400000000000038</v>
      </c>
      <c r="F30" s="14">
        <v>0.50999999999999979</v>
      </c>
      <c r="G30" s="14">
        <v>0.92850000000000055</v>
      </c>
    </row>
    <row r="31" spans="1:17" x14ac:dyDescent="0.3">
      <c r="B31" s="3" t="s">
        <v>69</v>
      </c>
      <c r="C31" s="3">
        <f>C29</f>
        <v>403</v>
      </c>
      <c r="D31" s="3">
        <f t="shared" ref="D31:G31" si="4">D29</f>
        <v>284</v>
      </c>
      <c r="E31" s="3">
        <f t="shared" si="4"/>
        <v>253</v>
      </c>
      <c r="F31" s="3">
        <f t="shared" si="4"/>
        <v>478</v>
      </c>
      <c r="G31" s="3">
        <f t="shared" si="4"/>
        <v>364</v>
      </c>
      <c r="H31" s="15" t="s">
        <v>42</v>
      </c>
    </row>
    <row r="32" spans="1:17" x14ac:dyDescent="0.3">
      <c r="B32" s="3" t="s">
        <v>70</v>
      </c>
      <c r="C32" s="14">
        <f>C30*C31</f>
        <v>406.22399999999999</v>
      </c>
      <c r="D32" s="14">
        <f t="shared" ref="D32" si="5">D30*D31</f>
        <v>298.76799999999992</v>
      </c>
      <c r="E32" s="14">
        <f t="shared" ref="E32" si="6">E30*E31</f>
        <v>233.77200000000011</v>
      </c>
      <c r="F32" s="14">
        <f t="shared" ref="F32" si="7">F30*F31</f>
        <v>243.77999999999989</v>
      </c>
      <c r="G32" s="14">
        <f t="shared" ref="G32" si="8">G30*G31</f>
        <v>337.97400000000022</v>
      </c>
      <c r="H32" s="19">
        <f>SUM(C32:G32)</f>
        <v>1520.5180000000003</v>
      </c>
    </row>
    <row r="35" spans="1:8" x14ac:dyDescent="0.3">
      <c r="A35" s="33" t="s">
        <v>74</v>
      </c>
      <c r="B35" s="3" t="s">
        <v>1</v>
      </c>
      <c r="C35" s="3" t="s">
        <v>2</v>
      </c>
      <c r="D35" s="3" t="s">
        <v>3</v>
      </c>
      <c r="E35" s="3" t="s">
        <v>4</v>
      </c>
      <c r="F35" s="3" t="s">
        <v>5</v>
      </c>
      <c r="G35" s="3" t="s">
        <v>6</v>
      </c>
    </row>
    <row r="36" spans="1:8" x14ac:dyDescent="0.3">
      <c r="B36" s="3" t="s">
        <v>58</v>
      </c>
      <c r="C36" s="14">
        <v>1.008</v>
      </c>
      <c r="D36" s="14">
        <v>1.0519999999999996</v>
      </c>
      <c r="E36" s="14">
        <v>0.92400000000000038</v>
      </c>
      <c r="F36" s="14">
        <v>0.50999999999999979</v>
      </c>
      <c r="G36" s="14">
        <v>0.92850000000000055</v>
      </c>
    </row>
    <row r="37" spans="1:8" x14ac:dyDescent="0.3">
      <c r="B37" s="3" t="s">
        <v>69</v>
      </c>
      <c r="C37" s="3">
        <v>302</v>
      </c>
      <c r="D37" s="3">
        <v>302</v>
      </c>
      <c r="E37" s="3">
        <v>302</v>
      </c>
      <c r="F37" s="3">
        <v>302</v>
      </c>
      <c r="G37" s="3">
        <v>302</v>
      </c>
      <c r="H37" s="15" t="s">
        <v>42</v>
      </c>
    </row>
    <row r="38" spans="1:8" x14ac:dyDescent="0.3">
      <c r="B38" s="3" t="s">
        <v>70</v>
      </c>
      <c r="C38" s="14">
        <f>C36*C37</f>
        <v>304.416</v>
      </c>
      <c r="D38" s="14">
        <f t="shared" ref="D38" si="9">D36*D37</f>
        <v>317.70399999999989</v>
      </c>
      <c r="E38" s="14">
        <f t="shared" ref="E38" si="10">E36*E37</f>
        <v>279.04800000000012</v>
      </c>
      <c r="F38" s="14">
        <f t="shared" ref="F38" si="11">F36*F37</f>
        <v>154.01999999999992</v>
      </c>
      <c r="G38" s="14">
        <f t="shared" ref="G38" si="12">G36*G37</f>
        <v>280.40700000000015</v>
      </c>
      <c r="H38" s="19">
        <f>SUM(C38:G38)</f>
        <v>1335.595</v>
      </c>
    </row>
  </sheetData>
  <mergeCells count="4">
    <mergeCell ref="B2:H7"/>
    <mergeCell ref="K10:K11"/>
    <mergeCell ref="L10:P10"/>
    <mergeCell ref="Q10:Q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39C8E-F59C-4BDF-8A45-1DF04FB58B1C}">
  <dimension ref="A2:H24"/>
  <sheetViews>
    <sheetView tabSelected="1" topLeftCell="I7" workbookViewId="0">
      <selection activeCell="P19" sqref="P19"/>
    </sheetView>
  </sheetViews>
  <sheetFormatPr baseColWidth="10" defaultRowHeight="14.4" x14ac:dyDescent="0.3"/>
  <cols>
    <col min="2" max="2" width="16.77734375" bestFit="1" customWidth="1"/>
    <col min="3" max="3" width="8.5546875" bestFit="1" customWidth="1"/>
    <col min="4" max="4" width="10.88671875" bestFit="1" customWidth="1"/>
    <col min="5" max="5" width="7.88671875" bestFit="1" customWidth="1"/>
    <col min="6" max="6" width="8" bestFit="1" customWidth="1"/>
    <col min="7" max="7" width="7.5546875" bestFit="1" customWidth="1"/>
    <col min="8" max="8" width="9.21875" bestFit="1" customWidth="1"/>
  </cols>
  <sheetData>
    <row r="2" spans="1:8" x14ac:dyDescent="0.3">
      <c r="B2" s="40" t="s">
        <v>75</v>
      </c>
      <c r="C2" s="41"/>
      <c r="D2" s="41"/>
      <c r="E2" s="41"/>
      <c r="F2" s="41"/>
      <c r="G2" s="41"/>
    </row>
    <row r="3" spans="1:8" x14ac:dyDescent="0.3">
      <c r="B3" s="41"/>
      <c r="C3" s="41"/>
      <c r="D3" s="41"/>
      <c r="E3" s="41"/>
      <c r="F3" s="41"/>
      <c r="G3" s="41"/>
    </row>
    <row r="4" spans="1:8" x14ac:dyDescent="0.3">
      <c r="B4" s="41"/>
      <c r="C4" s="41"/>
      <c r="D4" s="41"/>
      <c r="E4" s="41"/>
      <c r="F4" s="41"/>
      <c r="G4" s="41"/>
    </row>
    <row r="5" spans="1:8" x14ac:dyDescent="0.3">
      <c r="B5" s="41"/>
      <c r="C5" s="41"/>
      <c r="D5" s="41"/>
      <c r="E5" s="41"/>
      <c r="F5" s="41"/>
      <c r="G5" s="41"/>
    </row>
    <row r="8" spans="1:8" x14ac:dyDescent="0.3">
      <c r="H8" s="18"/>
    </row>
    <row r="9" spans="1:8" x14ac:dyDescent="0.3">
      <c r="B9" s="44"/>
      <c r="C9" s="42" t="s">
        <v>2</v>
      </c>
      <c r="D9" s="3" t="s">
        <v>3</v>
      </c>
      <c r="E9" s="3" t="s">
        <v>4</v>
      </c>
      <c r="F9" s="3" t="s">
        <v>5</v>
      </c>
      <c r="G9" s="3" t="s">
        <v>6</v>
      </c>
      <c r="H9" s="18"/>
    </row>
    <row r="10" spans="1:8" x14ac:dyDescent="0.3">
      <c r="B10" s="43" t="s">
        <v>76</v>
      </c>
      <c r="C10" s="14">
        <v>0.5</v>
      </c>
      <c r="D10" s="14">
        <v>0.5</v>
      </c>
      <c r="E10" s="14">
        <v>0.5</v>
      </c>
      <c r="F10" s="14">
        <v>0.5</v>
      </c>
      <c r="G10" s="14">
        <v>0.5</v>
      </c>
      <c r="H10" s="18"/>
    </row>
    <row r="11" spans="1:8" x14ac:dyDescent="0.3">
      <c r="B11" s="3" t="s">
        <v>77</v>
      </c>
      <c r="C11" s="46">
        <v>2.1419999999999999</v>
      </c>
      <c r="D11" s="46">
        <v>2.2590000000000003</v>
      </c>
      <c r="E11" s="46">
        <v>2.4689999999999999</v>
      </c>
      <c r="F11" s="46">
        <v>2.3330000000000002</v>
      </c>
      <c r="G11" s="46">
        <v>2.194</v>
      </c>
      <c r="H11" s="18"/>
    </row>
    <row r="12" spans="1:8" x14ac:dyDescent="0.3">
      <c r="B12" s="3" t="s">
        <v>78</v>
      </c>
      <c r="C12" s="14">
        <v>2.6</v>
      </c>
      <c r="D12" s="14">
        <v>2.5389999999999997</v>
      </c>
      <c r="E12" s="14">
        <v>2.5569999999999999</v>
      </c>
      <c r="F12" s="14">
        <v>2.6569999999999996</v>
      </c>
      <c r="G12" s="14">
        <v>2.5774999999999997</v>
      </c>
    </row>
    <row r="13" spans="1:8" x14ac:dyDescent="0.3">
      <c r="B13" s="3" t="s">
        <v>57</v>
      </c>
      <c r="C13" s="14">
        <v>6.25</v>
      </c>
      <c r="D13" s="14">
        <v>6.35</v>
      </c>
      <c r="E13" s="14">
        <v>6.45</v>
      </c>
      <c r="F13" s="14">
        <v>6</v>
      </c>
      <c r="G13" s="14">
        <v>6.2</v>
      </c>
    </row>
    <row r="14" spans="1:8" x14ac:dyDescent="0.3">
      <c r="B14" s="16" t="s">
        <v>40</v>
      </c>
      <c r="C14" s="47">
        <v>403</v>
      </c>
      <c r="D14" s="47">
        <v>284</v>
      </c>
      <c r="E14" s="47">
        <v>253</v>
      </c>
      <c r="F14" s="47">
        <v>478</v>
      </c>
      <c r="G14" s="46">
        <v>364</v>
      </c>
    </row>
    <row r="15" spans="1:8" x14ac:dyDescent="0.3">
      <c r="A15" s="18"/>
      <c r="B15" s="45"/>
      <c r="C15" s="45"/>
      <c r="D15" s="45"/>
      <c r="E15" s="45"/>
      <c r="F15" s="45"/>
      <c r="G15" s="45"/>
    </row>
    <row r="18" spans="2:8" x14ac:dyDescent="0.3">
      <c r="B18" s="44"/>
      <c r="C18" s="42" t="s">
        <v>2</v>
      </c>
      <c r="D18" s="3" t="s">
        <v>3</v>
      </c>
      <c r="E18" s="3" t="s">
        <v>4</v>
      </c>
      <c r="F18" s="3" t="s">
        <v>5</v>
      </c>
      <c r="G18" s="3" t="s">
        <v>6</v>
      </c>
      <c r="H18" s="3" t="s">
        <v>42</v>
      </c>
    </row>
    <row r="19" spans="2:8" x14ac:dyDescent="0.3">
      <c r="B19" s="43" t="s">
        <v>76</v>
      </c>
      <c r="C19" s="14">
        <f>C10*C14</f>
        <v>201.5</v>
      </c>
      <c r="D19" s="14">
        <f t="shared" ref="D19:G19" si="0">D10*D14</f>
        <v>142</v>
      </c>
      <c r="E19" s="14">
        <f t="shared" si="0"/>
        <v>126.5</v>
      </c>
      <c r="F19" s="14">
        <f t="shared" si="0"/>
        <v>239</v>
      </c>
      <c r="G19" s="14">
        <f t="shared" si="0"/>
        <v>182</v>
      </c>
      <c r="H19" s="14">
        <f>SUM(C19:G19)</f>
        <v>891</v>
      </c>
    </row>
    <row r="20" spans="2:8" x14ac:dyDescent="0.3">
      <c r="B20" s="3" t="s">
        <v>77</v>
      </c>
      <c r="C20" s="46">
        <f>C11*C14</f>
        <v>863.226</v>
      </c>
      <c r="D20" s="46">
        <f t="shared" ref="D20:G20" si="1">D11*D14</f>
        <v>641.55600000000004</v>
      </c>
      <c r="E20" s="46">
        <f t="shared" si="1"/>
        <v>624.65699999999993</v>
      </c>
      <c r="F20" s="46">
        <f t="shared" si="1"/>
        <v>1115.174</v>
      </c>
      <c r="G20" s="46">
        <f t="shared" si="1"/>
        <v>798.61599999999999</v>
      </c>
      <c r="H20" s="14">
        <f t="shared" ref="H20:H24" si="2">SUM(C20:G20)</f>
        <v>4043.2290000000003</v>
      </c>
    </row>
    <row r="21" spans="2:8" x14ac:dyDescent="0.3">
      <c r="B21" s="3" t="s">
        <v>78</v>
      </c>
      <c r="C21" s="14">
        <f>C12*C14</f>
        <v>1047.8</v>
      </c>
      <c r="D21" s="14">
        <f t="shared" ref="D21:G21" si="3">D12*D14</f>
        <v>721.07599999999991</v>
      </c>
      <c r="E21" s="14">
        <f t="shared" si="3"/>
        <v>646.92099999999994</v>
      </c>
      <c r="F21" s="14">
        <f t="shared" si="3"/>
        <v>1270.0459999999998</v>
      </c>
      <c r="G21" s="14">
        <f t="shared" si="3"/>
        <v>938.20999999999992</v>
      </c>
      <c r="H21" s="14">
        <f t="shared" si="2"/>
        <v>4624.052999999999</v>
      </c>
    </row>
    <row r="22" spans="2:8" x14ac:dyDescent="0.3">
      <c r="B22" s="3" t="s">
        <v>56</v>
      </c>
      <c r="C22" s="14">
        <f>SUM(C19:C21)</f>
        <v>2112.5259999999998</v>
      </c>
      <c r="D22" s="14">
        <f t="shared" ref="D22:G22" si="4">SUM(D19:D21)</f>
        <v>1504.6320000000001</v>
      </c>
      <c r="E22" s="14">
        <f t="shared" si="4"/>
        <v>1398.078</v>
      </c>
      <c r="F22" s="14">
        <f t="shared" si="4"/>
        <v>2624.22</v>
      </c>
      <c r="G22" s="14">
        <f t="shared" si="4"/>
        <v>1918.826</v>
      </c>
      <c r="H22" s="14">
        <f t="shared" si="2"/>
        <v>9558.2819999999992</v>
      </c>
    </row>
    <row r="23" spans="2:8" x14ac:dyDescent="0.3">
      <c r="B23" s="3" t="s">
        <v>79</v>
      </c>
      <c r="C23" s="14">
        <f>C13*C14</f>
        <v>2518.75</v>
      </c>
      <c r="D23" s="14">
        <f t="shared" ref="D23:G23" si="5">D13*D14</f>
        <v>1803.3999999999999</v>
      </c>
      <c r="E23" s="14">
        <f t="shared" si="5"/>
        <v>1631.8500000000001</v>
      </c>
      <c r="F23" s="14">
        <f t="shared" si="5"/>
        <v>2868</v>
      </c>
      <c r="G23" s="14">
        <f t="shared" si="5"/>
        <v>2256.8000000000002</v>
      </c>
      <c r="H23" s="14">
        <f t="shared" si="2"/>
        <v>11078.8</v>
      </c>
    </row>
    <row r="24" spans="2:8" x14ac:dyDescent="0.3">
      <c r="B24" s="15" t="s">
        <v>80</v>
      </c>
      <c r="C24" s="19">
        <f>C23-C22</f>
        <v>406.22400000000016</v>
      </c>
      <c r="D24" s="19">
        <f t="shared" ref="D24:G24" si="6">D23-D22</f>
        <v>298.7679999999998</v>
      </c>
      <c r="E24" s="19">
        <f t="shared" si="6"/>
        <v>233.77200000000016</v>
      </c>
      <c r="F24" s="19">
        <f t="shared" si="6"/>
        <v>243.7800000000002</v>
      </c>
      <c r="G24" s="19">
        <f t="shared" si="6"/>
        <v>337.97400000000016</v>
      </c>
      <c r="H24" s="19">
        <f t="shared" si="2"/>
        <v>1520.5180000000005</v>
      </c>
    </row>
  </sheetData>
  <mergeCells count="1">
    <mergeCell ref="B2:G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Y u p W L Q u o V O k A A A A 9 g A A A B I A H A B D b 2 5 m a W c v U G F j a 2 F n Z S 5 4 b W w g o h g A K K A U A A A A A A A A A A A A A A A A A A A A A A A A A A A A h Y 8 x D o I w G I W v Q r r T l j p g y E 8 Z j J s k J i T G t S k V G q A Y W i x 3 c / B I X k G M o m 6 O 7 3 v f 8 N 7 9 e o N s 6 t r g o g a r e 5 O i C F M U K C P 7 U p s q R a M 7 h W u U c d g L 2 Y h K B b N s b D L Z M k W 1 c + e E E O 8 9 9 i v c D x V h l E b k m O 8 K W a t O o I + s / 8 u h N t Y J I x X i c H i N 4 Q x H L M Y s j j E F s k D I t f k K b N 7 7 b H 8 g b M b W j Y P i y o b b A s g S g b w / 8 A d Q S w M E F A A C A A g A U Y u 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G L q V g o i k e 4 D g A A A B E A A A A T A B w A R m 9 y b X V s Y X M v U 2 V j d G l v b j E u b S C i G A A o o B Q A A A A A A A A A A A A A A A A A A A A A A A A A A A A r T k 0 u y c z P U w i G 0 I b W A F B L A Q I t A B Q A A g A I A F G L q V i 0 L q F T p A A A A P Y A A A A S A A A A A A A A A A A A A A A A A A A A A A B D b 2 5 m a W c v U G F j a 2 F n Z S 5 4 b W x Q S w E C L Q A U A A I A C A B R i 6 l Y D 8 r p q 6 Q A A A D p A A A A E w A A A A A A A A A A A A A A A A D w A A A A W 0 N v b n R l b n R f V H l w Z X N d L n h t b F B L A Q I t A B Q A A g A I A F G L q 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G K M N W b K w + T q h h A y H C 1 1 N g A A A A A A I A A A A A A B B m A A A A A Q A A I A A A A O 3 g I G n H M g P j 2 s v k G c x + N I / Q S v 4 v u u M p 5 i o l 8 k 3 S y G z S A A A A A A 6 A A A A A A g A A I A A A A A 6 x 1 G N b q E P A 8 f N 9 J p 5 S q m S l L l G M + 4 G 4 c J f f g 2 K 3 J a z 1 U A A A A J C P D 4 4 l 5 C X h S C X 2 3 W q P d b 0 u L j h z X N z o E E s S D s i K Z D z 5 S L X Z H S p S u x 5 o 2 8 d s q A / G L 4 A y W m X Y Z J F c m U s B P w G 8 O X G w R L T 4 2 I r 3 z h S t e w D 2 Z 6 G X Q A A A A M Q N B x l q D r i W k x o R Z G T a 2 3 Z 9 S x k K L 9 3 + 0 6 t i s z 2 O g e n o m 6 T i 7 x W Q c u x D O + i 6 O e x j h 7 O / F M 2 O H g c s o 3 J E w / T x h n E = < / D a t a M a s h u p > 
</file>

<file path=customXml/itemProps1.xml><?xml version="1.0" encoding="utf-8"?>
<ds:datastoreItem xmlns:ds="http://schemas.openxmlformats.org/officeDocument/2006/customXml" ds:itemID="{48471EDF-7F3E-4B3B-990D-C2B8DF213B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vt:lpstr>
      <vt:lpstr>Ejercicio 1</vt:lpstr>
      <vt:lpstr>Ejercicio 2</vt:lpstr>
      <vt:lpstr>Ejercicio 3</vt:lpstr>
      <vt:lpstr>Ejercicio 4</vt:lpstr>
      <vt:lpstr>Ejercicio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Llorens Angulo</dc:creator>
  <cp:lastModifiedBy>Laura Llorens Angulo</cp:lastModifiedBy>
  <dcterms:created xsi:type="dcterms:W3CDTF">2024-05-09T15:22:53Z</dcterms:created>
  <dcterms:modified xsi:type="dcterms:W3CDTF">2024-05-09T21:25:22Z</dcterms:modified>
</cp:coreProperties>
</file>