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gramming-Methodology\Excel\"/>
    </mc:Choice>
  </mc:AlternateContent>
  <xr:revisionPtr revIDLastSave="0" documentId="13_ncr:1_{27CA9DFB-E61D-4850-888B-1C97BD606ABB}" xr6:coauthVersionLast="47" xr6:coauthVersionMax="47" xr10:uidLastSave="{00000000-0000-0000-0000-000000000000}"/>
  <bookViews>
    <workbookView xWindow="-110" yWindow="-110" windowWidth="19420" windowHeight="11020" firstSheet="2" activeTab="2" xr2:uid="{EE5BFBFD-C14C-4BAC-8CCB-BB30AFA1B6AD}"/>
  </bookViews>
  <sheets>
    <sheet name="B" sheetId="2" r:id="rId1"/>
    <sheet name="A" sheetId="1" r:id="rId2"/>
    <sheet name="C" sheetId="3" r:id="rId3"/>
    <sheet name="May 2022B" sheetId="4" r:id="rId4"/>
    <sheet name="May 2022C" sheetId="5" r:id="rId5"/>
    <sheet name="MAy2022D" sheetId="6" r:id="rId6"/>
    <sheet name="MAy2022F" sheetId="7" r:id="rId7"/>
  </sheets>
  <definedNames>
    <definedName name="solver_adj" localSheetId="2" hidden="1">'C'!$B$8:$G$8</definedName>
    <definedName name="solver_adj" localSheetId="3" hidden="1">'May 2022B'!$E$6:$G$6</definedName>
    <definedName name="solver_adj" localSheetId="4" hidden="1">'May 2022C'!$B$4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2" hidden="1">1</definedName>
    <definedName name="solver_drv" localSheetId="3" hidden="1">2</definedName>
    <definedName name="solver_drv" localSheetId="4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2" hidden="1">'C'!$B$8</definedName>
    <definedName name="solver_lhs1" localSheetId="3" hidden="1">'May 2022B'!$E$6</definedName>
    <definedName name="solver_lhs10" localSheetId="2" hidden="1">'C'!$F$8</definedName>
    <definedName name="solver_lhs11" localSheetId="2" hidden="1">'C'!$G$8</definedName>
    <definedName name="solver_lhs12" localSheetId="2" hidden="1">'C'!$G$8</definedName>
    <definedName name="solver_lhs2" localSheetId="2" hidden="1">'C'!$B$8</definedName>
    <definedName name="solver_lhs2" localSheetId="3" hidden="1">'May 2022B'!$F$6</definedName>
    <definedName name="solver_lhs3" localSheetId="2" hidden="1">'C'!$C$8</definedName>
    <definedName name="solver_lhs3" localSheetId="3" hidden="1">'May 2022B'!$G$6</definedName>
    <definedName name="solver_lhs4" localSheetId="2" hidden="1">'C'!$C$8</definedName>
    <definedName name="solver_lhs4" localSheetId="3" hidden="1">'May 2022B'!$H$10</definedName>
    <definedName name="solver_lhs5" localSheetId="2" hidden="1">'C'!$D$8</definedName>
    <definedName name="solver_lhs5" localSheetId="3" hidden="1">'May 2022B'!$H$11</definedName>
    <definedName name="solver_lhs6" localSheetId="2" hidden="1">'C'!$D$8</definedName>
    <definedName name="solver_lhs6" localSheetId="3" hidden="1">'May 2022B'!$H$12</definedName>
    <definedName name="solver_lhs7" localSheetId="2" hidden="1">'C'!$E$8</definedName>
    <definedName name="solver_lhs8" localSheetId="2" hidden="1">'C'!$E$8</definedName>
    <definedName name="solver_lhs9" localSheetId="2" hidden="1">'C'!$F$8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12</definedName>
    <definedName name="solver_num" localSheetId="3" hidden="1">6</definedName>
    <definedName name="solver_num" localSheetId="4" hidden="1">0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'C'!$Q$20</definedName>
    <definedName name="solver_opt" localSheetId="3" hidden="1">'May 2022B'!$H$10</definedName>
    <definedName name="solver_opt" localSheetId="4" hidden="1">'May 2022C'!$G$46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2" hidden="1">1</definedName>
    <definedName name="solver_rbv" localSheetId="3" hidden="1">2</definedName>
    <definedName name="solver_rbv" localSheetId="4" hidden="1">1</definedName>
    <definedName name="solver_rel1" localSheetId="2" hidden="1">1</definedName>
    <definedName name="solver_rel1" localSheetId="3" hidden="1">1</definedName>
    <definedName name="solver_rel10" localSheetId="2" hidden="1">3</definedName>
    <definedName name="solver_rel11" localSheetId="2" hidden="1">1</definedName>
    <definedName name="solver_rel12" localSheetId="2" hidden="1">3</definedName>
    <definedName name="solver_rel2" localSheetId="2" hidden="1">3</definedName>
    <definedName name="solver_rel2" localSheetId="3" hidden="1">1</definedName>
    <definedName name="solver_rel3" localSheetId="2" hidden="1">1</definedName>
    <definedName name="solver_rel3" localSheetId="3" hidden="1">1</definedName>
    <definedName name="solver_rel4" localSheetId="2" hidden="1">3</definedName>
    <definedName name="solver_rel4" localSheetId="3" hidden="1">3</definedName>
    <definedName name="solver_rel5" localSheetId="2" hidden="1">1</definedName>
    <definedName name="solver_rel5" localSheetId="3" hidden="1">1</definedName>
    <definedName name="solver_rel6" localSheetId="2" hidden="1">3</definedName>
    <definedName name="solver_rel6" localSheetId="3" hidden="1">1</definedName>
    <definedName name="solver_rel7" localSheetId="2" hidden="1">1</definedName>
    <definedName name="solver_rel8" localSheetId="2" hidden="1">3</definedName>
    <definedName name="solver_rel9" localSheetId="2" hidden="1">1</definedName>
    <definedName name="solver_rhs1" localSheetId="2" hidden="1">'C'!$K$2</definedName>
    <definedName name="solver_rhs1" localSheetId="3" hidden="1">'May 2022B'!$E$5</definedName>
    <definedName name="solver_rhs10" localSheetId="2" hidden="1">'C'!$N$6</definedName>
    <definedName name="solver_rhs11" localSheetId="2" hidden="1">'C'!$K$2</definedName>
    <definedName name="solver_rhs12" localSheetId="2" hidden="1">'C'!$O$6</definedName>
    <definedName name="solver_rhs2" localSheetId="2" hidden="1">'C'!$J$6</definedName>
    <definedName name="solver_rhs2" localSheetId="3" hidden="1">'May 2022B'!$F$5</definedName>
    <definedName name="solver_rhs3" localSheetId="2" hidden="1">'C'!$K$2</definedName>
    <definedName name="solver_rhs3" localSheetId="3" hidden="1">'May 2022B'!$G$5</definedName>
    <definedName name="solver_rhs4" localSheetId="2" hidden="1">'C'!$K$6</definedName>
    <definedName name="solver_rhs4" localSheetId="3" hidden="1">0</definedName>
    <definedName name="solver_rhs5" localSheetId="2" hidden="1">'C'!$K$2</definedName>
    <definedName name="solver_rhs5" localSheetId="3" hidden="1">'May 2022B'!$B$1</definedName>
    <definedName name="solver_rhs6" localSheetId="2" hidden="1">'C'!$L$6</definedName>
    <definedName name="solver_rhs6" localSheetId="3" hidden="1">'May 2022B'!$B$2</definedName>
    <definedName name="solver_rhs7" localSheetId="2" hidden="1">'C'!$K$2</definedName>
    <definedName name="solver_rhs8" localSheetId="2" hidden="1">'C'!$M$6</definedName>
    <definedName name="solver_rhs9" localSheetId="2" hidden="1">'C'!$K$2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3" hidden="1">2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1</definedName>
    <definedName name="solver_typ" localSheetId="3" hidden="1">1</definedName>
    <definedName name="solver_typ" localSheetId="4" hidden="1">3</definedName>
    <definedName name="solver_val" localSheetId="2" hidden="1">0</definedName>
    <definedName name="solver_val" localSheetId="3" hidden="1">0</definedName>
    <definedName name="solver_val" localSheetId="4" hidden="1">2500000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 a="1"/>
  <c r="J5" i="3" s="1"/>
  <c r="H16" i="3"/>
  <c r="H13" i="3"/>
  <c r="P17" i="3" l="1"/>
  <c r="O17" i="3"/>
  <c r="N17" i="3"/>
  <c r="M17" i="3"/>
  <c r="L17" i="3"/>
  <c r="K17" i="3"/>
  <c r="H15" i="3"/>
  <c r="H14" i="3"/>
  <c r="H12" i="3"/>
  <c r="H11" i="3"/>
  <c r="L16" i="3"/>
  <c r="M16" i="3"/>
  <c r="N16" i="3"/>
  <c r="O16" i="3"/>
  <c r="P16" i="3"/>
  <c r="K16" i="3"/>
  <c r="L15" i="3"/>
  <c r="M15" i="3"/>
  <c r="N15" i="3"/>
  <c r="O15" i="3"/>
  <c r="P15" i="3"/>
  <c r="K15" i="3"/>
  <c r="C8" i="6"/>
  <c r="C6" i="6"/>
  <c r="I4" i="6"/>
  <c r="D4" i="6"/>
  <c r="E4" i="6"/>
  <c r="F4" i="6"/>
  <c r="G4" i="6"/>
  <c r="H4" i="6"/>
  <c r="C4" i="6"/>
  <c r="B1" i="6" a="1"/>
  <c r="B1" i="6" s="1"/>
  <c r="F7" i="5"/>
  <c r="E7" i="5"/>
  <c r="D6" i="5" a="1"/>
  <c r="D6" i="5" s="1"/>
  <c r="E11" i="4"/>
  <c r="F11" i="4"/>
  <c r="G11" i="4"/>
  <c r="E12" i="4"/>
  <c r="F12" i="4"/>
  <c r="G12" i="4"/>
  <c r="F10" i="4"/>
  <c r="G10" i="4"/>
  <c r="E10" i="4"/>
  <c r="H5" i="4"/>
  <c r="B7" i="3" a="1"/>
  <c r="B7" i="3" s="1"/>
  <c r="B1" i="3" a="1"/>
  <c r="B1" i="3" s="1"/>
  <c r="E6" i="1" a="1"/>
  <c r="E6" i="1" s="1"/>
  <c r="F6" i="1"/>
  <c r="G7" i="1" s="1"/>
  <c r="F8" i="1" s="1"/>
  <c r="G9" i="1" s="1"/>
  <c r="F10" i="1" s="1"/>
  <c r="G11" i="1" s="1"/>
  <c r="F12" i="1" s="1"/>
  <c r="G13" i="1" s="1"/>
  <c r="F14" i="1" s="1"/>
  <c r="G15" i="1" s="1"/>
  <c r="F16" i="1" s="1"/>
  <c r="G17" i="1" s="1"/>
  <c r="F18" i="1" s="1"/>
  <c r="G19" i="1" s="1"/>
  <c r="F20" i="1" s="1"/>
  <c r="G21" i="1" s="1"/>
  <c r="F22" i="1" s="1"/>
  <c r="G23" i="1" s="1"/>
  <c r="F24" i="1" s="1"/>
  <c r="G25" i="1" s="1"/>
  <c r="F26" i="1" s="1"/>
  <c r="G27" i="1" s="1"/>
  <c r="F28" i="1" s="1"/>
  <c r="G29" i="1" s="1"/>
  <c r="F30" i="1" s="1"/>
  <c r="G31" i="1" s="1"/>
  <c r="F32" i="1" s="1"/>
  <c r="G33" i="1" s="1"/>
  <c r="F34" i="1" s="1"/>
  <c r="G35" i="1" s="1"/>
  <c r="F36" i="1" s="1"/>
  <c r="G37" i="1" s="1"/>
  <c r="F38" i="1" s="1"/>
  <c r="G39" i="1" s="1"/>
  <c r="F40" i="1" s="1"/>
  <c r="G41" i="1" s="1"/>
  <c r="F42" i="1" s="1"/>
  <c r="G43" i="1" s="1"/>
  <c r="F44" i="1" s="1"/>
  <c r="G45" i="1" s="1"/>
  <c r="I4" i="2"/>
  <c r="D5" i="2"/>
  <c r="E5" i="2" s="1"/>
  <c r="F5" i="2" s="1"/>
  <c r="H5" i="2"/>
  <c r="D6" i="2"/>
  <c r="E6" i="2" s="1"/>
  <c r="H6" i="2"/>
  <c r="H7" i="2" s="1"/>
  <c r="H8" i="2" s="1"/>
  <c r="H9" i="2" s="1"/>
  <c r="H10" i="2" s="1"/>
  <c r="H11" i="2" s="1"/>
  <c r="H12" i="2" s="1"/>
  <c r="H13" i="2" s="1"/>
  <c r="H14" i="2" s="1"/>
  <c r="D7" i="2"/>
  <c r="E7" i="2"/>
  <c r="D8" i="2"/>
  <c r="E8" i="2"/>
  <c r="D9" i="2"/>
  <c r="E9" i="2" s="1"/>
  <c r="D10" i="2"/>
  <c r="E10" i="2" s="1"/>
  <c r="D11" i="2"/>
  <c r="E11" i="2" s="1"/>
  <c r="D12" i="2"/>
  <c r="E12" i="2"/>
  <c r="D13" i="2"/>
  <c r="E13" i="2" s="1"/>
  <c r="D14" i="2"/>
  <c r="E14" i="2" s="1"/>
  <c r="M18" i="3" l="1"/>
  <c r="N18" i="3"/>
  <c r="K18" i="3"/>
  <c r="O18" i="3"/>
  <c r="L18" i="3"/>
  <c r="P18" i="3"/>
  <c r="P19" i="3" s="1"/>
  <c r="P20" i="3" s="1"/>
  <c r="G7" i="5"/>
  <c r="H12" i="4"/>
  <c r="H11" i="4"/>
  <c r="H10" i="4"/>
  <c r="G6" i="1"/>
  <c r="F7" i="1" s="1"/>
  <c r="G8" i="1" s="1"/>
  <c r="F9" i="1" s="1"/>
  <c r="G10" i="1" s="1"/>
  <c r="F11" i="1" s="1"/>
  <c r="G12" i="1" s="1"/>
  <c r="F13" i="1" s="1"/>
  <c r="G14" i="1" s="1"/>
  <c r="F15" i="1" s="1"/>
  <c r="G16" i="1" s="1"/>
  <c r="F17" i="1" s="1"/>
  <c r="G18" i="1" s="1"/>
  <c r="F19" i="1" s="1"/>
  <c r="G20" i="1" s="1"/>
  <c r="F21" i="1" s="1"/>
  <c r="G22" i="1" s="1"/>
  <c r="F23" i="1" s="1"/>
  <c r="G24" i="1" s="1"/>
  <c r="F25" i="1" s="1"/>
  <c r="G26" i="1" s="1"/>
  <c r="F27" i="1" s="1"/>
  <c r="G28" i="1" s="1"/>
  <c r="F29" i="1" s="1"/>
  <c r="G30" i="1" s="1"/>
  <c r="F31" i="1" s="1"/>
  <c r="G32" i="1" s="1"/>
  <c r="F33" i="1" s="1"/>
  <c r="G34" i="1" s="1"/>
  <c r="F35" i="1" s="1"/>
  <c r="G36" i="1" s="1"/>
  <c r="F37" i="1" s="1"/>
  <c r="G38" i="1" s="1"/>
  <c r="F39" i="1" s="1"/>
  <c r="G40" i="1" s="1"/>
  <c r="F41" i="1" s="1"/>
  <c r="G42" i="1" s="1"/>
  <c r="F43" i="1" s="1"/>
  <c r="G44" i="1" s="1"/>
  <c r="F45" i="1" s="1"/>
  <c r="F6" i="2"/>
  <c r="F7" i="2" s="1"/>
  <c r="F8" i="2" s="1"/>
  <c r="F9" i="2" s="1"/>
  <c r="F10" i="2" s="1"/>
  <c r="F11" i="2" s="1"/>
  <c r="F12" i="2" s="1"/>
  <c r="F13" i="2" s="1"/>
  <c r="F14" i="2" s="1"/>
  <c r="G5" i="2"/>
  <c r="L19" i="3" l="1"/>
  <c r="L20" i="3" s="1"/>
  <c r="O19" i="3"/>
  <c r="O20" i="3" s="1"/>
  <c r="K19" i="3"/>
  <c r="K20" i="3" s="1"/>
  <c r="N19" i="3"/>
  <c r="N20" i="3" s="1"/>
  <c r="M19" i="3"/>
  <c r="M20" i="3" s="1"/>
  <c r="F8" i="5"/>
  <c r="E8" i="5"/>
  <c r="G8" i="5" s="1"/>
  <c r="E9" i="5" s="1"/>
  <c r="F9" i="5" s="1"/>
  <c r="G9" i="5" s="1"/>
  <c r="E10" i="5" s="1"/>
  <c r="G6" i="2"/>
  <c r="I5" i="2"/>
  <c r="Q20" i="3" l="1"/>
  <c r="F10" i="5"/>
  <c r="G10" i="5" s="1"/>
  <c r="E11" i="5" s="1"/>
  <c r="G7" i="2"/>
  <c r="I6" i="2"/>
  <c r="F11" i="5" l="1"/>
  <c r="G11" i="5" s="1"/>
  <c r="E12" i="5" s="1"/>
  <c r="I7" i="2"/>
  <c r="G8" i="2"/>
  <c r="F12" i="5" l="1"/>
  <c r="G12" i="5" s="1"/>
  <c r="E13" i="5" s="1"/>
  <c r="I8" i="2"/>
  <c r="G9" i="2"/>
  <c r="F13" i="5" l="1"/>
  <c r="G13" i="5" s="1"/>
  <c r="E14" i="5" s="1"/>
  <c r="G10" i="2"/>
  <c r="I9" i="2"/>
  <c r="F14" i="5" l="1"/>
  <c r="G14" i="5" s="1"/>
  <c r="E15" i="5" s="1"/>
  <c r="G11" i="2"/>
  <c r="I10" i="2"/>
  <c r="F15" i="5" l="1"/>
  <c r="G15" i="5" s="1"/>
  <c r="E16" i="5" s="1"/>
  <c r="I11" i="2"/>
  <c r="G12" i="2"/>
  <c r="F16" i="5" l="1"/>
  <c r="G16" i="5" s="1"/>
  <c r="E17" i="5" s="1"/>
  <c r="I12" i="2"/>
  <c r="G13" i="2"/>
  <c r="F17" i="5" l="1"/>
  <c r="G17" i="5" s="1"/>
  <c r="E18" i="5" s="1"/>
  <c r="G14" i="2"/>
  <c r="I14" i="2" s="1"/>
  <c r="I13" i="2"/>
  <c r="F18" i="5" l="1"/>
  <c r="G18" i="5" s="1"/>
  <c r="E19" i="5" s="1"/>
  <c r="F19" i="5" l="1"/>
  <c r="G19" i="5" s="1"/>
  <c r="E20" i="5" s="1"/>
  <c r="F20" i="5" l="1"/>
  <c r="G20" i="5" s="1"/>
  <c r="E21" i="5" s="1"/>
  <c r="F21" i="5" l="1"/>
  <c r="G21" i="5" s="1"/>
  <c r="E22" i="5" s="1"/>
  <c r="F22" i="5" l="1"/>
  <c r="G22" i="5" s="1"/>
  <c r="E23" i="5" s="1"/>
  <c r="F23" i="5" l="1"/>
  <c r="G23" i="5" s="1"/>
  <c r="E24" i="5" s="1"/>
  <c r="F24" i="5" l="1"/>
  <c r="G24" i="5" s="1"/>
  <c r="E25" i="5" s="1"/>
  <c r="F25" i="5" l="1"/>
  <c r="G25" i="5" s="1"/>
  <c r="E26" i="5" s="1"/>
  <c r="F26" i="5" l="1"/>
  <c r="G26" i="5" s="1"/>
  <c r="E27" i="5" s="1"/>
  <c r="F27" i="5" l="1"/>
  <c r="G27" i="5" s="1"/>
  <c r="E28" i="5" s="1"/>
  <c r="F28" i="5" l="1"/>
  <c r="G28" i="5" s="1"/>
  <c r="E29" i="5" s="1"/>
  <c r="F29" i="5" l="1"/>
  <c r="G29" i="5" s="1"/>
  <c r="E30" i="5" s="1"/>
  <c r="F30" i="5" l="1"/>
  <c r="G30" i="5" s="1"/>
  <c r="E31" i="5" s="1"/>
  <c r="F31" i="5" l="1"/>
  <c r="G31" i="5" s="1"/>
  <c r="E32" i="5" s="1"/>
  <c r="F32" i="5" l="1"/>
  <c r="G32" i="5" s="1"/>
  <c r="E33" i="5" s="1"/>
  <c r="F33" i="5" l="1"/>
  <c r="G33" i="5" s="1"/>
  <c r="E34" i="5" s="1"/>
  <c r="F34" i="5" l="1"/>
  <c r="G34" i="5" s="1"/>
  <c r="E35" i="5" s="1"/>
  <c r="F35" i="5" l="1"/>
  <c r="G35" i="5" s="1"/>
  <c r="E36" i="5" s="1"/>
  <c r="F36" i="5" l="1"/>
  <c r="G36" i="5" s="1"/>
  <c r="E37" i="5" s="1"/>
  <c r="F37" i="5" l="1"/>
  <c r="G37" i="5" s="1"/>
  <c r="E38" i="5" s="1"/>
  <c r="F38" i="5" l="1"/>
  <c r="G38" i="5" s="1"/>
  <c r="E39" i="5" s="1"/>
  <c r="F39" i="5" l="1"/>
  <c r="G39" i="5" s="1"/>
  <c r="E40" i="5" s="1"/>
  <c r="F40" i="5" l="1"/>
  <c r="G40" i="5" s="1"/>
  <c r="E41" i="5" s="1"/>
  <c r="F41" i="5" l="1"/>
  <c r="G41" i="5" s="1"/>
  <c r="E42" i="5" s="1"/>
  <c r="F42" i="5" l="1"/>
  <c r="G42" i="5" s="1"/>
  <c r="E43" i="5" s="1"/>
  <c r="F43" i="5" l="1"/>
  <c r="G43" i="5" s="1"/>
  <c r="E44" i="5" s="1"/>
  <c r="F44" i="5" l="1"/>
  <c r="G44" i="5" s="1"/>
  <c r="E45" i="5" s="1"/>
  <c r="F45" i="5" l="1"/>
  <c r="G45" i="5" s="1"/>
  <c r="E46" i="5" s="1"/>
  <c r="F46" i="5" l="1"/>
  <c r="G4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<sst xmlns="http://schemas.openxmlformats.org/spreadsheetml/2006/main" count="69" uniqueCount="66">
  <si>
    <t>revenue</t>
  </si>
  <si>
    <t>price</t>
  </si>
  <si>
    <t>unit sales</t>
  </si>
  <si>
    <t>growth with  competitor year</t>
  </si>
  <si>
    <t>actual growth</t>
  </si>
  <si>
    <t>zero</t>
  </si>
  <si>
    <t>growth</t>
  </si>
  <si>
    <t>year</t>
  </si>
  <si>
    <t>competitor year</t>
  </si>
  <si>
    <t>Deposit</t>
  </si>
  <si>
    <t>n</t>
  </si>
  <si>
    <t>40yrs</t>
  </si>
  <si>
    <t>earn</t>
  </si>
  <si>
    <t>Year</t>
  </si>
  <si>
    <t>Amount at beginning</t>
  </si>
  <si>
    <t>Amount at end</t>
  </si>
  <si>
    <t>target</t>
  </si>
  <si>
    <t>Production location</t>
  </si>
  <si>
    <t>Sales price</t>
  </si>
  <si>
    <t>Tax rate</t>
  </si>
  <si>
    <t>Variable production cost</t>
  </si>
  <si>
    <t>Sales location</t>
  </si>
  <si>
    <t>Demand(in millions)</t>
  </si>
  <si>
    <t>Max produce</t>
  </si>
  <si>
    <t>Plant 1</t>
  </si>
  <si>
    <t>Plant 2</t>
  </si>
  <si>
    <t>Plant 3</t>
  </si>
  <si>
    <t>Plant 4</t>
  </si>
  <si>
    <t>Plant 5</t>
  </si>
  <si>
    <t>Plant 6</t>
  </si>
  <si>
    <t>Sold 1</t>
  </si>
  <si>
    <t>Sold 2</t>
  </si>
  <si>
    <t>Sold 3</t>
  </si>
  <si>
    <t>Sold 4</t>
  </si>
  <si>
    <t>Sold 5</t>
  </si>
  <si>
    <t>Sold 6</t>
  </si>
  <si>
    <t>Labour hours</t>
  </si>
  <si>
    <t>Machine time hours</t>
  </si>
  <si>
    <t>Profit/unit</t>
  </si>
  <si>
    <t>Labour usage/uint</t>
  </si>
  <si>
    <t>Machinetime/unit</t>
  </si>
  <si>
    <t>Monthly demand</t>
  </si>
  <si>
    <t>Mice</t>
  </si>
  <si>
    <t>Keyboards</t>
  </si>
  <si>
    <t>Joysticks</t>
  </si>
  <si>
    <t>Total labour usage</t>
  </si>
  <si>
    <t>Total machinetime usage</t>
  </si>
  <si>
    <t>Total Profit</t>
  </si>
  <si>
    <t>Monthly produce</t>
  </si>
  <si>
    <t>Interest earned</t>
  </si>
  <si>
    <t>Amonut at start</t>
  </si>
  <si>
    <t>amonut at end</t>
  </si>
  <si>
    <t>End of year</t>
  </si>
  <si>
    <t>Netcashflow</t>
  </si>
  <si>
    <t>NPV</t>
  </si>
  <si>
    <t>interest</t>
  </si>
  <si>
    <t>IRR</t>
  </si>
  <si>
    <t>A</t>
  </si>
  <si>
    <t>B</t>
  </si>
  <si>
    <t>Produced from</t>
  </si>
  <si>
    <t>Revenue</t>
  </si>
  <si>
    <t>Costs</t>
  </si>
  <si>
    <t>shipping costs</t>
  </si>
  <si>
    <t>Profit</t>
  </si>
  <si>
    <t>Tax</t>
  </si>
  <si>
    <t>Profit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</si>
</sst>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USh&quot;#,##0;[Red]\-&quot;USh&quot;#,##0"/>
    <numFmt numFmtId="164" formatCode="_-[$$-409]* #,##0.00_ ;_-[$$-409]* \-#,##0.00\ ;_-[$$-409]* &quot;-&quot;??_ ;_-@_ "/>
    <numFmt numFmtId="169" formatCode="&quot;USh&quot;#,##0.000000;[Red]\-&quot;USh&quot;#,##0.000000"/>
    <numFmt numFmtId="17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2" fillId="0" borderId="1" xfId="0" applyFont="1" applyBorder="1"/>
    <xf numFmtId="0" fontId="0" fillId="2" borderId="0" xfId="0" applyFill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9" fontId="0" fillId="0" borderId="0" xfId="1" applyFont="1"/>
    <xf numFmtId="0" fontId="2" fillId="0" borderId="0" xfId="0" applyFont="1"/>
    <xf numFmtId="6" fontId="0" fillId="0" borderId="0" xfId="0" applyNumberFormat="1"/>
    <xf numFmtId="169" fontId="0" fillId="0" borderId="0" xfId="0" applyNumberFormat="1"/>
    <xf numFmtId="17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110E-2DFF-4708-A608-EFDF465EF6DC}">
  <dimension ref="B1:I15"/>
  <sheetViews>
    <sheetView workbookViewId="0">
      <selection activeCell="F14" sqref="F14"/>
    </sheetView>
  </sheetViews>
  <sheetFormatPr defaultRowHeight="14.5" x14ac:dyDescent="0.35"/>
  <cols>
    <col min="2" max="2" width="15.26953125" bestFit="1" customWidth="1"/>
    <col min="3" max="3" width="7.26953125" bestFit="1" customWidth="1"/>
    <col min="4" max="4" width="7.26953125" customWidth="1"/>
    <col min="5" max="5" width="13.1796875" bestFit="1" customWidth="1"/>
    <col min="6" max="6" width="27.26953125" bestFit="1" customWidth="1"/>
    <col min="7" max="7" width="10.26953125" customWidth="1"/>
    <col min="9" max="9" width="10.81640625" bestFit="1" customWidth="1"/>
  </cols>
  <sheetData>
    <row r="1" spans="2:9" x14ac:dyDescent="0.35">
      <c r="B1" s="4" t="s">
        <v>8</v>
      </c>
      <c r="C1">
        <v>7</v>
      </c>
    </row>
    <row r="3" spans="2:9" x14ac:dyDescent="0.35"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  <c r="I3" s="3" t="s">
        <v>0</v>
      </c>
    </row>
    <row r="4" spans="2:9" x14ac:dyDescent="0.35">
      <c r="B4" s="1">
        <v>0</v>
      </c>
      <c r="C4" s="1">
        <v>0</v>
      </c>
      <c r="D4" s="1"/>
      <c r="E4" s="1"/>
      <c r="F4" s="1"/>
      <c r="G4" s="1">
        <v>1000000</v>
      </c>
      <c r="H4" s="1">
        <v>5</v>
      </c>
      <c r="I4" s="1">
        <f t="shared" ref="I4:I14" si="0">G4*H4</f>
        <v>5000000</v>
      </c>
    </row>
    <row r="5" spans="2:9" x14ac:dyDescent="0.35">
      <c r="B5" s="1">
        <v>1</v>
      </c>
      <c r="C5" s="2">
        <v>0.08</v>
      </c>
      <c r="D5" s="2">
        <f t="shared" ref="D5:D14" si="1">IF(B4=$C$1,0,C5)</f>
        <v>0.08</v>
      </c>
      <c r="E5" s="2">
        <f t="shared" ref="E5:E14" si="2">IF(D5=0,0,C5)</f>
        <v>0.08</v>
      </c>
      <c r="F5" s="2">
        <f>E5</f>
        <v>0.08</v>
      </c>
      <c r="G5" s="1">
        <f t="shared" ref="G5:G14" si="3">G4*(1+F5)</f>
        <v>1080000</v>
      </c>
      <c r="H5" s="1">
        <f t="shared" ref="H5:H14" si="4">H4*1.018</f>
        <v>5.09</v>
      </c>
      <c r="I5" s="1">
        <f t="shared" si="0"/>
        <v>5497200</v>
      </c>
    </row>
    <row r="6" spans="2:9" x14ac:dyDescent="0.35">
      <c r="B6" s="1">
        <v>2</v>
      </c>
      <c r="C6" s="2">
        <v>0.08</v>
      </c>
      <c r="D6" s="2">
        <f t="shared" si="1"/>
        <v>0.08</v>
      </c>
      <c r="E6" s="2">
        <f t="shared" si="2"/>
        <v>0.08</v>
      </c>
      <c r="F6" s="2">
        <f t="shared" ref="F6:F14" si="5">IF(F5=0,0,E6)</f>
        <v>0.08</v>
      </c>
      <c r="G6" s="1">
        <f t="shared" si="3"/>
        <v>1166400</v>
      </c>
      <c r="H6" s="1">
        <f t="shared" si="4"/>
        <v>5.1816199999999997</v>
      </c>
      <c r="I6" s="1">
        <f t="shared" si="0"/>
        <v>6043841.568</v>
      </c>
    </row>
    <row r="7" spans="2:9" x14ac:dyDescent="0.35">
      <c r="B7" s="1">
        <v>3</v>
      </c>
      <c r="C7" s="2">
        <v>0.08</v>
      </c>
      <c r="D7" s="2">
        <f t="shared" si="1"/>
        <v>0.08</v>
      </c>
      <c r="E7" s="2">
        <f t="shared" si="2"/>
        <v>0.08</v>
      </c>
      <c r="F7" s="2">
        <f t="shared" si="5"/>
        <v>0.08</v>
      </c>
      <c r="G7" s="1">
        <f t="shared" si="3"/>
        <v>1259712</v>
      </c>
      <c r="H7" s="1">
        <f t="shared" si="4"/>
        <v>5.2748891599999999</v>
      </c>
      <c r="I7" s="1">
        <f t="shared" si="0"/>
        <v>6644841.1735219201</v>
      </c>
    </row>
    <row r="8" spans="2:9" x14ac:dyDescent="0.35">
      <c r="B8" s="1">
        <v>4</v>
      </c>
      <c r="C8" s="2">
        <v>7.0000000000000007E-2</v>
      </c>
      <c r="D8" s="2">
        <f t="shared" si="1"/>
        <v>7.0000000000000007E-2</v>
      </c>
      <c r="E8" s="2">
        <f t="shared" si="2"/>
        <v>7.0000000000000007E-2</v>
      </c>
      <c r="F8" s="2">
        <f t="shared" si="5"/>
        <v>7.0000000000000007E-2</v>
      </c>
      <c r="G8" s="1">
        <f t="shared" si="3"/>
        <v>1347891.84</v>
      </c>
      <c r="H8" s="1">
        <f t="shared" si="4"/>
        <v>5.3698371648799998</v>
      </c>
      <c r="I8" s="1">
        <f t="shared" si="0"/>
        <v>7237959.6966704866</v>
      </c>
    </row>
    <row r="9" spans="2:9" x14ac:dyDescent="0.35">
      <c r="B9" s="1">
        <v>5</v>
      </c>
      <c r="C9" s="2">
        <v>7.0000000000000007E-2</v>
      </c>
      <c r="D9" s="2">
        <f t="shared" si="1"/>
        <v>7.0000000000000007E-2</v>
      </c>
      <c r="E9" s="2">
        <f t="shared" si="2"/>
        <v>7.0000000000000007E-2</v>
      </c>
      <c r="F9" s="2">
        <f t="shared" si="5"/>
        <v>7.0000000000000007E-2</v>
      </c>
      <c r="G9" s="1">
        <f t="shared" si="3"/>
        <v>1442244.2688000002</v>
      </c>
      <c r="H9" s="1">
        <f t="shared" si="4"/>
        <v>5.4664942338478397</v>
      </c>
      <c r="I9" s="1">
        <f t="shared" si="0"/>
        <v>7884019.9791952949</v>
      </c>
    </row>
    <row r="10" spans="2:9" x14ac:dyDescent="0.35">
      <c r="B10" s="1">
        <v>6</v>
      </c>
      <c r="C10" s="2">
        <v>-0.06</v>
      </c>
      <c r="D10" s="2">
        <f t="shared" si="1"/>
        <v>-0.06</v>
      </c>
      <c r="E10" s="2">
        <f t="shared" si="2"/>
        <v>-0.06</v>
      </c>
      <c r="F10" s="2">
        <f t="shared" si="5"/>
        <v>-0.06</v>
      </c>
      <c r="G10" s="1">
        <f t="shared" si="3"/>
        <v>1355709.6126720002</v>
      </c>
      <c r="H10" s="1">
        <f t="shared" si="4"/>
        <v>5.5648911300571013</v>
      </c>
      <c r="I10" s="1">
        <f t="shared" si="0"/>
        <v>7544376.3984915623</v>
      </c>
    </row>
    <row r="11" spans="2:9" x14ac:dyDescent="0.35">
      <c r="B11" s="1">
        <v>7</v>
      </c>
      <c r="C11" s="2">
        <v>-0.06</v>
      </c>
      <c r="D11" s="2">
        <f t="shared" si="1"/>
        <v>-0.06</v>
      </c>
      <c r="E11" s="2">
        <f t="shared" si="2"/>
        <v>-0.06</v>
      </c>
      <c r="F11" s="2">
        <f t="shared" si="5"/>
        <v>-0.06</v>
      </c>
      <c r="G11" s="1">
        <f t="shared" si="3"/>
        <v>1274367.0359116802</v>
      </c>
      <c r="H11" s="1">
        <f t="shared" si="4"/>
        <v>5.6650591703981297</v>
      </c>
      <c r="I11" s="1">
        <f t="shared" si="0"/>
        <v>7219364.6632445464</v>
      </c>
    </row>
    <row r="12" spans="2:9" x14ac:dyDescent="0.35">
      <c r="B12" s="1">
        <v>8</v>
      </c>
      <c r="C12" s="2">
        <v>-0.06</v>
      </c>
      <c r="D12" s="2">
        <f t="shared" si="1"/>
        <v>0</v>
      </c>
      <c r="E12" s="2">
        <f t="shared" si="2"/>
        <v>0</v>
      </c>
      <c r="F12" s="2">
        <f t="shared" si="5"/>
        <v>0</v>
      </c>
      <c r="G12" s="1">
        <f t="shared" si="3"/>
        <v>1274367.0359116802</v>
      </c>
      <c r="H12" s="1">
        <f t="shared" si="4"/>
        <v>5.7670302354652963</v>
      </c>
      <c r="I12" s="1">
        <f t="shared" si="0"/>
        <v>7349313.227182949</v>
      </c>
    </row>
    <row r="13" spans="2:9" x14ac:dyDescent="0.35">
      <c r="B13" s="1">
        <v>9</v>
      </c>
      <c r="C13" s="2">
        <v>0.15</v>
      </c>
      <c r="D13" s="2">
        <f t="shared" si="1"/>
        <v>0.15</v>
      </c>
      <c r="E13" s="2">
        <f t="shared" si="2"/>
        <v>0.15</v>
      </c>
      <c r="F13" s="2">
        <f t="shared" si="5"/>
        <v>0</v>
      </c>
      <c r="G13" s="1">
        <f t="shared" si="3"/>
        <v>1274367.0359116802</v>
      </c>
      <c r="H13" s="1">
        <f t="shared" si="4"/>
        <v>5.870836779703672</v>
      </c>
      <c r="I13" s="1">
        <f t="shared" si="0"/>
        <v>7481600.8652722426</v>
      </c>
    </row>
    <row r="14" spans="2:9" x14ac:dyDescent="0.35">
      <c r="B14" s="1">
        <v>10</v>
      </c>
      <c r="C14" s="2">
        <v>0.15</v>
      </c>
      <c r="D14" s="2">
        <f t="shared" si="1"/>
        <v>0.15</v>
      </c>
      <c r="E14" s="2">
        <f t="shared" si="2"/>
        <v>0.15</v>
      </c>
      <c r="F14" s="2">
        <f t="shared" si="5"/>
        <v>0</v>
      </c>
      <c r="G14" s="1">
        <f t="shared" si="3"/>
        <v>1274367.0359116802</v>
      </c>
      <c r="H14" s="1">
        <f t="shared" si="4"/>
        <v>5.976511841738338</v>
      </c>
      <c r="I14" s="1">
        <f t="shared" si="0"/>
        <v>7616269.6808471428</v>
      </c>
    </row>
    <row r="15" spans="2:9" x14ac:dyDescent="0.35"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108D-A86B-4BEA-9904-29BF6AF5FFAE}">
  <dimension ref="A1:G45"/>
  <sheetViews>
    <sheetView workbookViewId="0">
      <selection activeCell="G46" sqref="G46"/>
    </sheetView>
  </sheetViews>
  <sheetFormatPr defaultRowHeight="14.5" x14ac:dyDescent="0.35"/>
  <cols>
    <col min="6" max="6" width="19.1796875" customWidth="1"/>
    <col min="7" max="7" width="14.6328125" customWidth="1"/>
  </cols>
  <sheetData>
    <row r="1" spans="1:7" x14ac:dyDescent="0.35">
      <c r="A1" t="s">
        <v>9</v>
      </c>
      <c r="B1">
        <v>477926.86790163541</v>
      </c>
    </row>
    <row r="2" spans="1:7" x14ac:dyDescent="0.35">
      <c r="A2" t="s">
        <v>10</v>
      </c>
      <c r="B2" t="s">
        <v>11</v>
      </c>
    </row>
    <row r="3" spans="1:7" x14ac:dyDescent="0.35">
      <c r="A3" t="s">
        <v>12</v>
      </c>
      <c r="B3" s="5">
        <v>8.5000000000000006E-2</v>
      </c>
      <c r="C3">
        <v>30</v>
      </c>
    </row>
    <row r="4" spans="1:7" x14ac:dyDescent="0.35">
      <c r="B4" s="6">
        <v>0.09</v>
      </c>
      <c r="C4">
        <v>10</v>
      </c>
    </row>
    <row r="5" spans="1:7" x14ac:dyDescent="0.35">
      <c r="A5" t="s">
        <v>16</v>
      </c>
      <c r="B5">
        <v>2500000</v>
      </c>
      <c r="E5" t="s">
        <v>13</v>
      </c>
      <c r="F5" t="s">
        <v>14</v>
      </c>
      <c r="G5" t="s">
        <v>15</v>
      </c>
    </row>
    <row r="6" spans="1:7" x14ac:dyDescent="0.35">
      <c r="E6" cm="1">
        <f t="array" ref="E6:E45">_xlfn.SEQUENCE(40)</f>
        <v>1</v>
      </c>
      <c r="F6">
        <f>B1</f>
        <v>477926.86790163541</v>
      </c>
      <c r="G6">
        <f>IF(E6&lt;=$C$3,F6*(1+$B$3),F6*(1+$B$4))</f>
        <v>518550.65167327441</v>
      </c>
    </row>
    <row r="7" spans="1:7" x14ac:dyDescent="0.35">
      <c r="E7">
        <v>2</v>
      </c>
      <c r="F7">
        <f>G6</f>
        <v>518550.65167327441</v>
      </c>
      <c r="G7">
        <f>IF(E7&lt;=$C$3,F6*(1+$B$3),F6*(1+$B$4))</f>
        <v>518550.65167327441</v>
      </c>
    </row>
    <row r="8" spans="1:7" x14ac:dyDescent="0.35">
      <c r="E8">
        <v>3</v>
      </c>
      <c r="F8">
        <f t="shared" ref="F8:F45" si="0">G7</f>
        <v>518550.65167327441</v>
      </c>
      <c r="G8">
        <f t="shared" ref="G8:G45" si="1">IF(E8&lt;=$C$3,F7*(1+$B$3),F7*(1+$B$4))</f>
        <v>562627.45706550276</v>
      </c>
    </row>
    <row r="9" spans="1:7" x14ac:dyDescent="0.35">
      <c r="E9">
        <v>4</v>
      </c>
      <c r="F9">
        <f t="shared" si="0"/>
        <v>562627.45706550276</v>
      </c>
      <c r="G9">
        <f t="shared" si="1"/>
        <v>562627.45706550276</v>
      </c>
    </row>
    <row r="10" spans="1:7" x14ac:dyDescent="0.35">
      <c r="E10">
        <v>5</v>
      </c>
      <c r="F10">
        <f t="shared" si="0"/>
        <v>562627.45706550276</v>
      </c>
      <c r="G10">
        <f t="shared" si="1"/>
        <v>610450.79091607046</v>
      </c>
    </row>
    <row r="11" spans="1:7" x14ac:dyDescent="0.35">
      <c r="E11">
        <v>6</v>
      </c>
      <c r="F11">
        <f t="shared" si="0"/>
        <v>610450.79091607046</v>
      </c>
      <c r="G11">
        <f t="shared" si="1"/>
        <v>610450.79091607046</v>
      </c>
    </row>
    <row r="12" spans="1:7" x14ac:dyDescent="0.35">
      <c r="E12">
        <v>7</v>
      </c>
      <c r="F12">
        <f t="shared" si="0"/>
        <v>610450.79091607046</v>
      </c>
      <c r="G12">
        <f t="shared" si="1"/>
        <v>662339.10814393638</v>
      </c>
    </row>
    <row r="13" spans="1:7" x14ac:dyDescent="0.35">
      <c r="E13">
        <v>8</v>
      </c>
      <c r="F13">
        <f t="shared" si="0"/>
        <v>662339.10814393638</v>
      </c>
      <c r="G13">
        <f t="shared" si="1"/>
        <v>662339.10814393638</v>
      </c>
    </row>
    <row r="14" spans="1:7" x14ac:dyDescent="0.35">
      <c r="E14">
        <v>9</v>
      </c>
      <c r="F14">
        <f t="shared" si="0"/>
        <v>662339.10814393638</v>
      </c>
      <c r="G14">
        <f t="shared" si="1"/>
        <v>718637.93233617092</v>
      </c>
    </row>
    <row r="15" spans="1:7" x14ac:dyDescent="0.35">
      <c r="E15">
        <v>10</v>
      </c>
      <c r="F15">
        <f t="shared" si="0"/>
        <v>718637.93233617092</v>
      </c>
      <c r="G15">
        <f t="shared" si="1"/>
        <v>718637.93233617092</v>
      </c>
    </row>
    <row r="16" spans="1:7" x14ac:dyDescent="0.35">
      <c r="E16">
        <v>11</v>
      </c>
      <c r="F16">
        <f t="shared" si="0"/>
        <v>718637.93233617092</v>
      </c>
      <c r="G16">
        <f t="shared" si="1"/>
        <v>779722.15658474539</v>
      </c>
    </row>
    <row r="17" spans="5:7" x14ac:dyDescent="0.35">
      <c r="E17">
        <v>12</v>
      </c>
      <c r="F17">
        <f t="shared" si="0"/>
        <v>779722.15658474539</v>
      </c>
      <c r="G17">
        <f t="shared" si="1"/>
        <v>779722.15658474539</v>
      </c>
    </row>
    <row r="18" spans="5:7" x14ac:dyDescent="0.35">
      <c r="E18">
        <v>13</v>
      </c>
      <c r="F18">
        <f t="shared" si="0"/>
        <v>779722.15658474539</v>
      </c>
      <c r="G18">
        <f t="shared" si="1"/>
        <v>845998.53989444871</v>
      </c>
    </row>
    <row r="19" spans="5:7" x14ac:dyDescent="0.35">
      <c r="E19">
        <v>14</v>
      </c>
      <c r="F19">
        <f t="shared" si="0"/>
        <v>845998.53989444871</v>
      </c>
      <c r="G19">
        <f t="shared" si="1"/>
        <v>845998.53989444871</v>
      </c>
    </row>
    <row r="20" spans="5:7" x14ac:dyDescent="0.35">
      <c r="E20">
        <v>15</v>
      </c>
      <c r="F20">
        <f t="shared" si="0"/>
        <v>845998.53989444871</v>
      </c>
      <c r="G20">
        <f t="shared" si="1"/>
        <v>917908.4157854768</v>
      </c>
    </row>
    <row r="21" spans="5:7" x14ac:dyDescent="0.35">
      <c r="E21">
        <v>16</v>
      </c>
      <c r="F21">
        <f t="shared" si="0"/>
        <v>917908.4157854768</v>
      </c>
      <c r="G21">
        <f t="shared" si="1"/>
        <v>917908.4157854768</v>
      </c>
    </row>
    <row r="22" spans="5:7" x14ac:dyDescent="0.35">
      <c r="E22">
        <v>17</v>
      </c>
      <c r="F22">
        <f t="shared" si="0"/>
        <v>917908.4157854768</v>
      </c>
      <c r="G22">
        <f t="shared" si="1"/>
        <v>995930.63112724235</v>
      </c>
    </row>
    <row r="23" spans="5:7" x14ac:dyDescent="0.35">
      <c r="E23">
        <v>18</v>
      </c>
      <c r="F23">
        <f t="shared" si="0"/>
        <v>995930.63112724235</v>
      </c>
      <c r="G23">
        <f t="shared" si="1"/>
        <v>995930.63112724235</v>
      </c>
    </row>
    <row r="24" spans="5:7" x14ac:dyDescent="0.35">
      <c r="E24">
        <v>19</v>
      </c>
      <c r="F24">
        <f t="shared" si="0"/>
        <v>995930.63112724235</v>
      </c>
      <c r="G24">
        <f t="shared" si="1"/>
        <v>1080584.734773058</v>
      </c>
    </row>
    <row r="25" spans="5:7" x14ac:dyDescent="0.35">
      <c r="E25">
        <v>20</v>
      </c>
      <c r="F25">
        <f t="shared" si="0"/>
        <v>1080584.734773058</v>
      </c>
      <c r="G25">
        <f t="shared" si="1"/>
        <v>1080584.734773058</v>
      </c>
    </row>
    <row r="26" spans="5:7" x14ac:dyDescent="0.35">
      <c r="E26">
        <v>21</v>
      </c>
      <c r="F26">
        <f t="shared" si="0"/>
        <v>1080584.734773058</v>
      </c>
      <c r="G26">
        <f t="shared" si="1"/>
        <v>1172434.4372287679</v>
      </c>
    </row>
    <row r="27" spans="5:7" x14ac:dyDescent="0.35">
      <c r="E27">
        <v>22</v>
      </c>
      <c r="F27">
        <f t="shared" si="0"/>
        <v>1172434.4372287679</v>
      </c>
      <c r="G27">
        <f t="shared" si="1"/>
        <v>1172434.4372287679</v>
      </c>
    </row>
    <row r="28" spans="5:7" x14ac:dyDescent="0.35">
      <c r="E28">
        <v>23</v>
      </c>
      <c r="F28">
        <f t="shared" si="0"/>
        <v>1172434.4372287679</v>
      </c>
      <c r="G28">
        <f t="shared" si="1"/>
        <v>1272091.3643932131</v>
      </c>
    </row>
    <row r="29" spans="5:7" x14ac:dyDescent="0.35">
      <c r="E29">
        <v>24</v>
      </c>
      <c r="F29">
        <f t="shared" si="0"/>
        <v>1272091.3643932131</v>
      </c>
      <c r="G29">
        <f t="shared" si="1"/>
        <v>1272091.3643932131</v>
      </c>
    </row>
    <row r="30" spans="5:7" x14ac:dyDescent="0.35">
      <c r="E30">
        <v>25</v>
      </c>
      <c r="F30">
        <f t="shared" si="0"/>
        <v>1272091.3643932131</v>
      </c>
      <c r="G30">
        <f t="shared" si="1"/>
        <v>1380219.1303666362</v>
      </c>
    </row>
    <row r="31" spans="5:7" x14ac:dyDescent="0.35">
      <c r="E31">
        <v>26</v>
      </c>
      <c r="F31">
        <f t="shared" si="0"/>
        <v>1380219.1303666362</v>
      </c>
      <c r="G31">
        <f t="shared" si="1"/>
        <v>1380219.1303666362</v>
      </c>
    </row>
    <row r="32" spans="5:7" x14ac:dyDescent="0.35">
      <c r="E32">
        <v>27</v>
      </c>
      <c r="F32">
        <f t="shared" si="0"/>
        <v>1380219.1303666362</v>
      </c>
      <c r="G32">
        <f t="shared" si="1"/>
        <v>1497537.7564478002</v>
      </c>
    </row>
    <row r="33" spans="5:7" x14ac:dyDescent="0.35">
      <c r="E33">
        <v>28</v>
      </c>
      <c r="F33">
        <f t="shared" si="0"/>
        <v>1497537.7564478002</v>
      </c>
      <c r="G33">
        <f t="shared" si="1"/>
        <v>1497537.7564478002</v>
      </c>
    </row>
    <row r="34" spans="5:7" x14ac:dyDescent="0.35">
      <c r="E34">
        <v>29</v>
      </c>
      <c r="F34">
        <f t="shared" si="0"/>
        <v>1497537.7564478002</v>
      </c>
      <c r="G34">
        <f t="shared" si="1"/>
        <v>1624828.4657458633</v>
      </c>
    </row>
    <row r="35" spans="5:7" x14ac:dyDescent="0.35">
      <c r="E35">
        <v>30</v>
      </c>
      <c r="F35">
        <f t="shared" si="0"/>
        <v>1624828.4657458633</v>
      </c>
      <c r="G35">
        <f t="shared" si="1"/>
        <v>1624828.4657458633</v>
      </c>
    </row>
    <row r="36" spans="5:7" x14ac:dyDescent="0.35">
      <c r="E36">
        <v>31</v>
      </c>
      <c r="F36">
        <f t="shared" si="0"/>
        <v>1624828.4657458633</v>
      </c>
      <c r="G36">
        <f t="shared" si="1"/>
        <v>1771063.0276629911</v>
      </c>
    </row>
    <row r="37" spans="5:7" x14ac:dyDescent="0.35">
      <c r="E37">
        <v>32</v>
      </c>
      <c r="F37">
        <f t="shared" si="0"/>
        <v>1771063.0276629911</v>
      </c>
      <c r="G37">
        <f t="shared" si="1"/>
        <v>1771063.0276629911</v>
      </c>
    </row>
    <row r="38" spans="5:7" x14ac:dyDescent="0.35">
      <c r="E38">
        <v>33</v>
      </c>
      <c r="F38">
        <f t="shared" si="0"/>
        <v>1771063.0276629911</v>
      </c>
      <c r="G38">
        <f t="shared" si="1"/>
        <v>1930458.7001526605</v>
      </c>
    </row>
    <row r="39" spans="5:7" x14ac:dyDescent="0.35">
      <c r="E39">
        <v>34</v>
      </c>
      <c r="F39">
        <f t="shared" si="0"/>
        <v>1930458.7001526605</v>
      </c>
      <c r="G39">
        <f t="shared" si="1"/>
        <v>1930458.7001526605</v>
      </c>
    </row>
    <row r="40" spans="5:7" x14ac:dyDescent="0.35">
      <c r="E40">
        <v>35</v>
      </c>
      <c r="F40">
        <f t="shared" si="0"/>
        <v>1930458.7001526605</v>
      </c>
      <c r="G40">
        <f t="shared" si="1"/>
        <v>2104199.9831663999</v>
      </c>
    </row>
    <row r="41" spans="5:7" x14ac:dyDescent="0.35">
      <c r="E41">
        <v>36</v>
      </c>
      <c r="F41">
        <f t="shared" si="0"/>
        <v>2104199.9831663999</v>
      </c>
      <c r="G41">
        <f t="shared" si="1"/>
        <v>2104199.9831663999</v>
      </c>
    </row>
    <row r="42" spans="5:7" x14ac:dyDescent="0.35">
      <c r="E42">
        <v>37</v>
      </c>
      <c r="F42">
        <f t="shared" si="0"/>
        <v>2104199.9831663999</v>
      </c>
      <c r="G42">
        <f t="shared" si="1"/>
        <v>2293577.981651376</v>
      </c>
    </row>
    <row r="43" spans="5:7" x14ac:dyDescent="0.35">
      <c r="E43">
        <v>38</v>
      </c>
      <c r="F43">
        <f t="shared" si="0"/>
        <v>2293577.981651376</v>
      </c>
      <c r="G43">
        <f t="shared" si="1"/>
        <v>2293577.981651376</v>
      </c>
    </row>
    <row r="44" spans="5:7" x14ac:dyDescent="0.35">
      <c r="E44">
        <v>39</v>
      </c>
      <c r="F44">
        <f t="shared" si="0"/>
        <v>2293577.981651376</v>
      </c>
      <c r="G44">
        <f t="shared" si="1"/>
        <v>2500000</v>
      </c>
    </row>
    <row r="45" spans="5:7" x14ac:dyDescent="0.35">
      <c r="E45">
        <v>40</v>
      </c>
      <c r="F45">
        <f t="shared" si="0"/>
        <v>2500000</v>
      </c>
      <c r="G45">
        <f t="shared" si="1"/>
        <v>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C9AA-1A08-46B2-8AC4-9F27FBAFB851}">
  <dimension ref="A1:Q20"/>
  <sheetViews>
    <sheetView tabSelected="1" workbookViewId="0">
      <selection activeCell="K6" sqref="K6"/>
    </sheetView>
  </sheetViews>
  <sheetFormatPr defaultRowHeight="14.5" x14ac:dyDescent="0.35"/>
  <cols>
    <col min="1" max="1" width="22.36328125" customWidth="1"/>
    <col min="10" max="10" width="14.08984375" customWidth="1"/>
    <col min="11" max="11" width="16.6328125" customWidth="1"/>
    <col min="12" max="12" width="17.6328125" customWidth="1"/>
    <col min="13" max="13" width="14.08984375" customWidth="1"/>
    <col min="14" max="14" width="13.08984375" customWidth="1"/>
    <col min="16" max="16" width="13.81640625" customWidth="1"/>
    <col min="17" max="17" width="9.08984375" bestFit="1" customWidth="1"/>
  </cols>
  <sheetData>
    <row r="1" spans="1:16" x14ac:dyDescent="0.35">
      <c r="A1" s="9" t="s">
        <v>17</v>
      </c>
      <c r="B1" s="9" cm="1">
        <f t="array" ref="B1:G1">_xlfn.SEQUENCE(1,6)</f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</row>
    <row r="2" spans="1:16" x14ac:dyDescent="0.35">
      <c r="A2" s="9" t="s">
        <v>18</v>
      </c>
      <c r="B2" s="7">
        <v>45</v>
      </c>
      <c r="C2" s="7">
        <v>40</v>
      </c>
      <c r="D2" s="7">
        <v>38</v>
      </c>
      <c r="E2" s="7">
        <v>36</v>
      </c>
      <c r="F2" s="7">
        <v>39</v>
      </c>
      <c r="G2" s="7">
        <v>34</v>
      </c>
      <c r="J2" t="s">
        <v>23</v>
      </c>
      <c r="K2">
        <v>6</v>
      </c>
    </row>
    <row r="3" spans="1:16" x14ac:dyDescent="0.35">
      <c r="A3" s="9" t="s">
        <v>19</v>
      </c>
      <c r="B3" s="8">
        <v>0.31</v>
      </c>
      <c r="C3" s="8">
        <v>0.4</v>
      </c>
      <c r="D3" s="8">
        <v>0.2</v>
      </c>
      <c r="E3" s="8">
        <v>0.4</v>
      </c>
      <c r="F3" s="8">
        <v>0.35</v>
      </c>
      <c r="G3" s="8">
        <v>0.18</v>
      </c>
    </row>
    <row r="4" spans="1:16" x14ac:dyDescent="0.35">
      <c r="A4" s="9" t="s">
        <v>20</v>
      </c>
      <c r="B4" s="7">
        <v>8</v>
      </c>
      <c r="C4" s="7">
        <v>7</v>
      </c>
      <c r="D4" s="7">
        <v>6</v>
      </c>
      <c r="E4" s="7">
        <v>9</v>
      </c>
      <c r="F4" s="7">
        <v>7</v>
      </c>
      <c r="G4" s="7">
        <v>7</v>
      </c>
    </row>
    <row r="5" spans="1:16" x14ac:dyDescent="0.35">
      <c r="J5" cm="1">
        <f t="array" ref="J5:O5">_xlfn.SEQUENCE(1,6)</f>
        <v>1</v>
      </c>
      <c r="K5">
        <v>2</v>
      </c>
      <c r="L5">
        <v>3</v>
      </c>
      <c r="M5">
        <v>4</v>
      </c>
      <c r="N5">
        <v>5</v>
      </c>
      <c r="O5">
        <v>6</v>
      </c>
    </row>
    <row r="6" spans="1:16" x14ac:dyDescent="0.35">
      <c r="J6">
        <v>1</v>
      </c>
      <c r="K6">
        <v>2</v>
      </c>
      <c r="L6">
        <v>3</v>
      </c>
      <c r="M6">
        <v>4</v>
      </c>
      <c r="N6">
        <v>5</v>
      </c>
      <c r="O6">
        <v>6</v>
      </c>
    </row>
    <row r="7" spans="1:16" x14ac:dyDescent="0.35">
      <c r="A7" s="9" t="s">
        <v>21</v>
      </c>
      <c r="B7" s="9" cm="1">
        <f t="array" ref="B7:G7">_xlfn.SEQUENCE(1,6)</f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L7" s="10"/>
    </row>
    <row r="8" spans="1:16" x14ac:dyDescent="0.35">
      <c r="A8" s="9" t="s">
        <v>22</v>
      </c>
      <c r="B8">
        <v>6</v>
      </c>
      <c r="C8">
        <v>2</v>
      </c>
      <c r="D8">
        <v>6</v>
      </c>
      <c r="E8">
        <v>4</v>
      </c>
      <c r="F8">
        <v>5</v>
      </c>
      <c r="G8">
        <v>6</v>
      </c>
    </row>
    <row r="10" spans="1:16" x14ac:dyDescent="0.35">
      <c r="A10" s="9"/>
      <c r="B10" s="9" t="s">
        <v>30</v>
      </c>
      <c r="C10" s="9" t="s">
        <v>31</v>
      </c>
      <c r="D10" s="9" t="s">
        <v>32</v>
      </c>
      <c r="E10" s="9" t="s">
        <v>33</v>
      </c>
      <c r="F10" s="9" t="s">
        <v>34</v>
      </c>
      <c r="G10" s="9" t="s">
        <v>35</v>
      </c>
    </row>
    <row r="11" spans="1:16" x14ac:dyDescent="0.35">
      <c r="A11" s="9" t="s">
        <v>24</v>
      </c>
      <c r="B11" s="7">
        <v>3</v>
      </c>
      <c r="C11" s="7">
        <v>4</v>
      </c>
      <c r="D11" s="7">
        <v>5</v>
      </c>
      <c r="E11" s="7">
        <v>6</v>
      </c>
      <c r="F11" s="7">
        <v>7</v>
      </c>
      <c r="G11" s="7">
        <v>8</v>
      </c>
      <c r="H11" s="7">
        <f>SUM(B11:G11)</f>
        <v>33</v>
      </c>
    </row>
    <row r="12" spans="1:16" x14ac:dyDescent="0.35">
      <c r="A12" s="9" t="s">
        <v>25</v>
      </c>
      <c r="B12" s="7">
        <v>5</v>
      </c>
      <c r="C12" s="7">
        <v>2</v>
      </c>
      <c r="D12" s="7">
        <v>6</v>
      </c>
      <c r="E12" s="7">
        <v>9</v>
      </c>
      <c r="F12" s="7">
        <v>10</v>
      </c>
      <c r="G12" s="7">
        <v>11</v>
      </c>
      <c r="H12" s="7">
        <f>SUM(B12:G12)</f>
        <v>43</v>
      </c>
    </row>
    <row r="13" spans="1:16" x14ac:dyDescent="0.35">
      <c r="A13" s="9" t="s">
        <v>26</v>
      </c>
      <c r="B13" s="7">
        <v>4</v>
      </c>
      <c r="C13" s="7">
        <v>3</v>
      </c>
      <c r="D13" s="7">
        <v>1</v>
      </c>
      <c r="E13" s="7">
        <v>6</v>
      </c>
      <c r="F13" s="7">
        <v>8</v>
      </c>
      <c r="G13" s="7">
        <v>6</v>
      </c>
      <c r="H13" s="7">
        <f>SUM(B13:G13)</f>
        <v>28</v>
      </c>
    </row>
    <row r="14" spans="1:16" x14ac:dyDescent="0.35">
      <c r="A14" s="9" t="s">
        <v>27</v>
      </c>
      <c r="B14" s="7">
        <v>5</v>
      </c>
      <c r="C14" s="7">
        <v>5</v>
      </c>
      <c r="D14" s="7">
        <v>7</v>
      </c>
      <c r="E14" s="7">
        <v>2</v>
      </c>
      <c r="F14" s="7">
        <v>5</v>
      </c>
      <c r="G14" s="7">
        <v>5</v>
      </c>
      <c r="H14" s="7">
        <f>SUM(B14:G14)</f>
        <v>29</v>
      </c>
      <c r="J14" t="s">
        <v>59</v>
      </c>
      <c r="K14">
        <v>1</v>
      </c>
      <c r="L14">
        <v>2</v>
      </c>
      <c r="M14">
        <v>3</v>
      </c>
      <c r="N14">
        <v>4</v>
      </c>
      <c r="O14">
        <v>5</v>
      </c>
      <c r="P14">
        <v>6</v>
      </c>
    </row>
    <row r="15" spans="1:16" x14ac:dyDescent="0.35">
      <c r="A15" s="9" t="s">
        <v>28</v>
      </c>
      <c r="B15" s="7">
        <v>6</v>
      </c>
      <c r="C15" s="7">
        <v>9</v>
      </c>
      <c r="D15" s="7">
        <v>6</v>
      </c>
      <c r="E15" s="7">
        <v>5</v>
      </c>
      <c r="F15" s="7">
        <v>3</v>
      </c>
      <c r="G15" s="7">
        <v>7</v>
      </c>
      <c r="H15" s="7">
        <f>SUM(B15:G15)</f>
        <v>36</v>
      </c>
      <c r="J15" t="s">
        <v>60</v>
      </c>
      <c r="K15" s="7">
        <f>B2*B8</f>
        <v>270</v>
      </c>
      <c r="L15" s="7">
        <f t="shared" ref="L15:P15" si="0">C2*C8</f>
        <v>80</v>
      </c>
      <c r="M15" s="7">
        <f t="shared" si="0"/>
        <v>228</v>
      </c>
      <c r="N15" s="7">
        <f t="shared" si="0"/>
        <v>144</v>
      </c>
      <c r="O15" s="7">
        <f t="shared" si="0"/>
        <v>195</v>
      </c>
      <c r="P15" s="7">
        <f t="shared" si="0"/>
        <v>204</v>
      </c>
    </row>
    <row r="16" spans="1:16" x14ac:dyDescent="0.35">
      <c r="A16" s="9" t="s">
        <v>29</v>
      </c>
      <c r="B16" s="7">
        <v>7</v>
      </c>
      <c r="C16" s="7">
        <v>7</v>
      </c>
      <c r="D16" s="7">
        <v>8</v>
      </c>
      <c r="E16" s="7">
        <v>9</v>
      </c>
      <c r="F16" s="7">
        <v>10</v>
      </c>
      <c r="G16" s="7">
        <v>4</v>
      </c>
      <c r="H16" s="7">
        <f>SUM(B16:G16)</f>
        <v>45</v>
      </c>
      <c r="J16" t="s">
        <v>61</v>
      </c>
      <c r="K16" s="7">
        <f>B4*B8</f>
        <v>48</v>
      </c>
      <c r="L16" s="7">
        <f t="shared" ref="L16:P16" si="1">C4*C8</f>
        <v>14</v>
      </c>
      <c r="M16" s="7">
        <f t="shared" si="1"/>
        <v>36</v>
      </c>
      <c r="N16" s="7">
        <f t="shared" si="1"/>
        <v>36</v>
      </c>
      <c r="O16" s="7">
        <f t="shared" si="1"/>
        <v>35</v>
      </c>
      <c r="P16" s="7">
        <f t="shared" si="1"/>
        <v>42</v>
      </c>
    </row>
    <row r="17" spans="8:17" x14ac:dyDescent="0.35">
      <c r="H17" s="7"/>
      <c r="J17" t="s">
        <v>62</v>
      </c>
      <c r="K17" s="7">
        <f>H11*B8</f>
        <v>198</v>
      </c>
      <c r="L17" s="7">
        <f>H12*C8</f>
        <v>86</v>
      </c>
      <c r="M17" s="7">
        <f>H13*D8</f>
        <v>168</v>
      </c>
      <c r="N17" s="7">
        <f>H14*E8</f>
        <v>116</v>
      </c>
      <c r="O17" s="7">
        <f>H15*F8</f>
        <v>180</v>
      </c>
      <c r="P17" s="7">
        <f>H16*G8</f>
        <v>270</v>
      </c>
    </row>
    <row r="18" spans="8:17" x14ac:dyDescent="0.35">
      <c r="J18" t="s">
        <v>63</v>
      </c>
      <c r="K18" s="7">
        <f>K15-K16-K17</f>
        <v>24</v>
      </c>
      <c r="L18" s="7">
        <f t="shared" ref="L18:P18" si="2">L15-L16-L17</f>
        <v>-20</v>
      </c>
      <c r="M18" s="7">
        <f t="shared" si="2"/>
        <v>24</v>
      </c>
      <c r="N18" s="7">
        <f t="shared" si="2"/>
        <v>-8</v>
      </c>
      <c r="O18" s="7">
        <f t="shared" si="2"/>
        <v>-20</v>
      </c>
      <c r="P18" s="7">
        <f t="shared" si="2"/>
        <v>-108</v>
      </c>
    </row>
    <row r="19" spans="8:17" x14ac:dyDescent="0.35">
      <c r="J19" t="s">
        <v>64</v>
      </c>
      <c r="K19" s="7">
        <f>K18*B3</f>
        <v>7.4399999999999995</v>
      </c>
      <c r="L19" s="7">
        <f t="shared" ref="L19:P19" si="3">L18*C3</f>
        <v>-8</v>
      </c>
      <c r="M19" s="7">
        <f t="shared" si="3"/>
        <v>4.8000000000000007</v>
      </c>
      <c r="N19" s="7">
        <f t="shared" si="3"/>
        <v>-3.2</v>
      </c>
      <c r="O19" s="7">
        <f t="shared" si="3"/>
        <v>-7</v>
      </c>
      <c r="P19" s="7">
        <f t="shared" si="3"/>
        <v>-19.439999999999998</v>
      </c>
    </row>
    <row r="20" spans="8:17" x14ac:dyDescent="0.35">
      <c r="J20" t="s">
        <v>65</v>
      </c>
      <c r="K20" s="7">
        <f>K18-K19</f>
        <v>16.560000000000002</v>
      </c>
      <c r="L20" s="7">
        <f t="shared" ref="L20:P20" si="4">L18-L19</f>
        <v>-12</v>
      </c>
      <c r="M20" s="7">
        <f t="shared" si="4"/>
        <v>19.2</v>
      </c>
      <c r="N20" s="7">
        <f t="shared" si="4"/>
        <v>-4.8</v>
      </c>
      <c r="O20" s="7">
        <f t="shared" si="4"/>
        <v>-13</v>
      </c>
      <c r="P20" s="7">
        <f t="shared" si="4"/>
        <v>-88.56</v>
      </c>
      <c r="Q20" s="7">
        <f>SUM(K20:P20)</f>
        <v>-82.6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624B-F678-4CCD-B188-DFBEC423F46D}">
  <dimension ref="A1:H12"/>
  <sheetViews>
    <sheetView topLeftCell="C1" workbookViewId="0">
      <selection activeCell="E12" sqref="E12"/>
    </sheetView>
  </sheetViews>
  <sheetFormatPr defaultRowHeight="14.5" x14ac:dyDescent="0.35"/>
  <cols>
    <col min="1" max="1" width="17.6328125" bestFit="1" customWidth="1"/>
    <col min="4" max="4" width="16.08984375" bestFit="1" customWidth="1"/>
    <col min="5" max="5" width="13.453125" customWidth="1"/>
    <col min="6" max="6" width="15.453125" customWidth="1"/>
  </cols>
  <sheetData>
    <row r="1" spans="1:8" x14ac:dyDescent="0.35">
      <c r="A1" t="s">
        <v>36</v>
      </c>
      <c r="B1">
        <v>13000</v>
      </c>
      <c r="E1" t="s">
        <v>42</v>
      </c>
      <c r="F1" t="s">
        <v>43</v>
      </c>
      <c r="G1" t="s">
        <v>44</v>
      </c>
    </row>
    <row r="2" spans="1:8" x14ac:dyDescent="0.35">
      <c r="A2" t="s">
        <v>37</v>
      </c>
      <c r="B2">
        <v>3000</v>
      </c>
      <c r="D2" t="s">
        <v>38</v>
      </c>
      <c r="E2">
        <v>8</v>
      </c>
      <c r="F2">
        <v>11</v>
      </c>
      <c r="G2">
        <v>9</v>
      </c>
    </row>
    <row r="3" spans="1:8" x14ac:dyDescent="0.35">
      <c r="D3" t="s">
        <v>39</v>
      </c>
      <c r="E3">
        <v>0.2</v>
      </c>
      <c r="F3">
        <v>0.3</v>
      </c>
      <c r="G3">
        <v>0.24</v>
      </c>
    </row>
    <row r="4" spans="1:8" x14ac:dyDescent="0.35">
      <c r="D4" t="s">
        <v>40</v>
      </c>
      <c r="E4">
        <v>0.04</v>
      </c>
      <c r="F4">
        <v>5.5E-2</v>
      </c>
      <c r="G4">
        <v>0.04</v>
      </c>
    </row>
    <row r="5" spans="1:8" x14ac:dyDescent="0.35">
      <c r="D5" t="s">
        <v>41</v>
      </c>
      <c r="E5">
        <v>15000</v>
      </c>
      <c r="F5">
        <v>29000</v>
      </c>
      <c r="G5">
        <v>11000</v>
      </c>
      <c r="H5">
        <f>SUM(E5:G5)</f>
        <v>55000</v>
      </c>
    </row>
    <row r="6" spans="1:8" x14ac:dyDescent="0.35">
      <c r="D6" t="s">
        <v>48</v>
      </c>
      <c r="E6">
        <v>15000</v>
      </c>
      <c r="F6">
        <v>24533.333333333336</v>
      </c>
      <c r="G6">
        <v>11000</v>
      </c>
    </row>
    <row r="10" spans="1:8" x14ac:dyDescent="0.35">
      <c r="D10" t="s">
        <v>47</v>
      </c>
      <c r="E10">
        <f>E$6*E2</f>
        <v>120000</v>
      </c>
      <c r="F10">
        <f t="shared" ref="F10:G10" si="0">F$6*F2</f>
        <v>269866.66666666669</v>
      </c>
      <c r="G10">
        <f t="shared" si="0"/>
        <v>99000</v>
      </c>
      <c r="H10">
        <f>SUM(E10:G10)</f>
        <v>488866.66666666669</v>
      </c>
    </row>
    <row r="11" spans="1:8" x14ac:dyDescent="0.35">
      <c r="D11" t="s">
        <v>45</v>
      </c>
      <c r="E11">
        <f t="shared" ref="E11:G11" si="1">E$6*E3</f>
        <v>3000</v>
      </c>
      <c r="F11">
        <f t="shared" si="1"/>
        <v>7360.0000000000009</v>
      </c>
      <c r="G11">
        <f t="shared" si="1"/>
        <v>2640</v>
      </c>
      <c r="H11">
        <f>SUM(E11:G11)</f>
        <v>13000</v>
      </c>
    </row>
    <row r="12" spans="1:8" x14ac:dyDescent="0.35">
      <c r="D12" t="s">
        <v>46</v>
      </c>
      <c r="E12">
        <f t="shared" ref="E12:G12" si="2">E$6*E4</f>
        <v>600</v>
      </c>
      <c r="F12">
        <f t="shared" si="2"/>
        <v>1349.3333333333335</v>
      </c>
      <c r="G12">
        <f t="shared" si="2"/>
        <v>440</v>
      </c>
      <c r="H12">
        <f>SUM(E12:G12)</f>
        <v>2389.3333333333335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AC56-6642-466C-87A6-016D7405C951}">
  <dimension ref="A1:G46"/>
  <sheetViews>
    <sheetView workbookViewId="0">
      <selection activeCell="F12" sqref="F12"/>
    </sheetView>
  </sheetViews>
  <sheetFormatPr defaultRowHeight="14.5" x14ac:dyDescent="0.35"/>
  <cols>
    <col min="5" max="5" width="14" bestFit="1" customWidth="1"/>
    <col min="6" max="6" width="13.7265625" bestFit="1" customWidth="1"/>
    <col min="7" max="7" width="13.1796875" bestFit="1" customWidth="1"/>
  </cols>
  <sheetData>
    <row r="1" spans="1:7" x14ac:dyDescent="0.35">
      <c r="A1">
        <v>30</v>
      </c>
      <c r="B1" s="5">
        <v>8.5000000000000006E-2</v>
      </c>
    </row>
    <row r="2" spans="1:7" x14ac:dyDescent="0.35">
      <c r="A2">
        <v>10</v>
      </c>
      <c r="B2" s="6">
        <v>0.09</v>
      </c>
    </row>
    <row r="3" spans="1:7" x14ac:dyDescent="0.35">
      <c r="B3">
        <v>2500000</v>
      </c>
    </row>
    <row r="4" spans="1:7" x14ac:dyDescent="0.35">
      <c r="A4" t="s">
        <v>9</v>
      </c>
      <c r="B4">
        <v>7448.9683893815909</v>
      </c>
    </row>
    <row r="5" spans="1:7" x14ac:dyDescent="0.35">
      <c r="D5" t="s">
        <v>13</v>
      </c>
      <c r="E5" t="s">
        <v>50</v>
      </c>
      <c r="F5" t="s">
        <v>49</v>
      </c>
      <c r="G5" t="s">
        <v>51</v>
      </c>
    </row>
    <row r="6" spans="1:7" x14ac:dyDescent="0.35">
      <c r="D6" cm="1">
        <f t="array" ref="D6:D46">_xlfn.SEQUENCE(41,1,0)</f>
        <v>0</v>
      </c>
    </row>
    <row r="7" spans="1:7" x14ac:dyDescent="0.35">
      <c r="D7">
        <v>1</v>
      </c>
      <c r="E7">
        <f>B4</f>
        <v>7448.9683893815909</v>
      </c>
      <c r="F7">
        <f>IF(D7&lt;=$A$1,E7*$B$1,E7*$B$2)</f>
        <v>633.16231309743523</v>
      </c>
      <c r="G7">
        <f>E7+F7</f>
        <v>8082.1307024790258</v>
      </c>
    </row>
    <row r="8" spans="1:7" x14ac:dyDescent="0.35">
      <c r="D8">
        <v>2</v>
      </c>
      <c r="E8">
        <f>$B$4+G7</f>
        <v>15531.099091860617</v>
      </c>
      <c r="F8">
        <f t="shared" ref="F8:F46" si="0">IF(D8&lt;=$A$1,E8*$B$1,E8*$B$2)</f>
        <v>1320.1434228081525</v>
      </c>
      <c r="G8">
        <f>E8+F8</f>
        <v>16851.242514668767</v>
      </c>
    </row>
    <row r="9" spans="1:7" x14ac:dyDescent="0.35">
      <c r="D9">
        <v>3</v>
      </c>
      <c r="E9">
        <f t="shared" ref="E9:E46" si="1">$B$4+G8</f>
        <v>24300.210904050356</v>
      </c>
      <c r="F9">
        <f t="shared" si="0"/>
        <v>2065.5179268442803</v>
      </c>
      <c r="G9">
        <f t="shared" ref="G9:G46" si="2">E9+F9</f>
        <v>26365.728830894637</v>
      </c>
    </row>
    <row r="10" spans="1:7" x14ac:dyDescent="0.35">
      <c r="D10">
        <v>4</v>
      </c>
      <c r="E10">
        <f t="shared" si="1"/>
        <v>33814.697220276226</v>
      </c>
      <c r="F10">
        <f t="shared" si="0"/>
        <v>2874.2492637234795</v>
      </c>
      <c r="G10">
        <f t="shared" si="2"/>
        <v>36688.946483999709</v>
      </c>
    </row>
    <row r="11" spans="1:7" x14ac:dyDescent="0.35">
      <c r="D11">
        <v>5</v>
      </c>
      <c r="E11">
        <f t="shared" si="1"/>
        <v>44137.914873381298</v>
      </c>
      <c r="F11">
        <f t="shared" si="0"/>
        <v>3751.7227642374105</v>
      </c>
      <c r="G11">
        <f t="shared" si="2"/>
        <v>47889.637637618711</v>
      </c>
    </row>
    <row r="12" spans="1:7" x14ac:dyDescent="0.35">
      <c r="D12">
        <v>6</v>
      </c>
      <c r="E12">
        <f t="shared" si="1"/>
        <v>55338.6060270003</v>
      </c>
      <c r="F12">
        <f t="shared" si="0"/>
        <v>4703.781512295026</v>
      </c>
      <c r="G12">
        <f t="shared" si="2"/>
        <v>60042.387539295327</v>
      </c>
    </row>
    <row r="13" spans="1:7" x14ac:dyDescent="0.35">
      <c r="D13">
        <v>7</v>
      </c>
      <c r="E13">
        <f t="shared" si="1"/>
        <v>67491.355928676916</v>
      </c>
      <c r="F13">
        <f t="shared" si="0"/>
        <v>5736.7652539375385</v>
      </c>
      <c r="G13">
        <f t="shared" si="2"/>
        <v>73228.121182614457</v>
      </c>
    </row>
    <row r="14" spans="1:7" x14ac:dyDescent="0.35">
      <c r="D14">
        <v>8</v>
      </c>
      <c r="E14">
        <f t="shared" si="1"/>
        <v>80677.089571996054</v>
      </c>
      <c r="F14">
        <f t="shared" si="0"/>
        <v>6857.552613619665</v>
      </c>
      <c r="G14">
        <f t="shared" si="2"/>
        <v>87534.642185615725</v>
      </c>
    </row>
    <row r="15" spans="1:7" x14ac:dyDescent="0.35">
      <c r="D15">
        <v>9</v>
      </c>
      <c r="E15">
        <f t="shared" si="1"/>
        <v>94983.610574997321</v>
      </c>
      <c r="F15">
        <f t="shared" si="0"/>
        <v>8073.6068988747729</v>
      </c>
      <c r="G15">
        <f t="shared" si="2"/>
        <v>103057.21747387209</v>
      </c>
    </row>
    <row r="16" spans="1:7" x14ac:dyDescent="0.35">
      <c r="D16">
        <v>10</v>
      </c>
      <c r="E16">
        <f t="shared" si="1"/>
        <v>110506.18586325369</v>
      </c>
      <c r="F16">
        <f t="shared" si="0"/>
        <v>9393.0257983765641</v>
      </c>
      <c r="G16">
        <f t="shared" si="2"/>
        <v>119899.21166163025</v>
      </c>
    </row>
    <row r="17" spans="4:7" x14ac:dyDescent="0.35">
      <c r="D17">
        <v>11</v>
      </c>
      <c r="E17">
        <f t="shared" si="1"/>
        <v>127348.18005101185</v>
      </c>
      <c r="F17">
        <f t="shared" si="0"/>
        <v>10824.595304336008</v>
      </c>
      <c r="G17">
        <f t="shared" si="2"/>
        <v>138172.77535534787</v>
      </c>
    </row>
    <row r="18" spans="4:7" x14ac:dyDescent="0.35">
      <c r="D18">
        <v>12</v>
      </c>
      <c r="E18">
        <f t="shared" si="1"/>
        <v>145621.74374472947</v>
      </c>
      <c r="F18">
        <f t="shared" si="0"/>
        <v>12377.848218302006</v>
      </c>
      <c r="G18">
        <f t="shared" si="2"/>
        <v>157999.59196303147</v>
      </c>
    </row>
    <row r="19" spans="4:7" x14ac:dyDescent="0.35">
      <c r="D19">
        <v>13</v>
      </c>
      <c r="E19">
        <f t="shared" si="1"/>
        <v>165448.56035241307</v>
      </c>
      <c r="F19">
        <f t="shared" si="0"/>
        <v>14063.127629955112</v>
      </c>
      <c r="G19">
        <f t="shared" si="2"/>
        <v>179511.6879823682</v>
      </c>
    </row>
    <row r="20" spans="4:7" x14ac:dyDescent="0.35">
      <c r="D20">
        <v>14</v>
      </c>
      <c r="E20">
        <f t="shared" si="1"/>
        <v>186960.65637174979</v>
      </c>
      <c r="F20">
        <f t="shared" si="0"/>
        <v>15891.655791598734</v>
      </c>
      <c r="G20">
        <f t="shared" si="2"/>
        <v>202852.31216334851</v>
      </c>
    </row>
    <row r="21" spans="4:7" x14ac:dyDescent="0.35">
      <c r="D21">
        <v>15</v>
      </c>
      <c r="E21">
        <f t="shared" si="1"/>
        <v>210301.28055273011</v>
      </c>
      <c r="F21">
        <f t="shared" si="0"/>
        <v>17875.608846982061</v>
      </c>
      <c r="G21">
        <f t="shared" si="2"/>
        <v>228176.88939971218</v>
      </c>
    </row>
    <row r="22" spans="4:7" x14ac:dyDescent="0.35">
      <c r="D22">
        <v>16</v>
      </c>
      <c r="E22">
        <f t="shared" si="1"/>
        <v>235625.85778909377</v>
      </c>
      <c r="F22">
        <f t="shared" si="0"/>
        <v>20028.197912072974</v>
      </c>
      <c r="G22">
        <f t="shared" si="2"/>
        <v>255654.05570116674</v>
      </c>
    </row>
    <row r="23" spans="4:7" x14ac:dyDescent="0.35">
      <c r="D23">
        <v>17</v>
      </c>
      <c r="E23">
        <f t="shared" si="1"/>
        <v>263103.02409054834</v>
      </c>
      <c r="F23">
        <f t="shared" si="0"/>
        <v>22363.75704769661</v>
      </c>
      <c r="G23">
        <f t="shared" si="2"/>
        <v>285466.78113824496</v>
      </c>
    </row>
    <row r="24" spans="4:7" x14ac:dyDescent="0.35">
      <c r="D24">
        <v>18</v>
      </c>
      <c r="E24">
        <f t="shared" si="1"/>
        <v>292915.74952762655</v>
      </c>
      <c r="F24">
        <f t="shared" si="0"/>
        <v>24897.83870984826</v>
      </c>
      <c r="G24">
        <f t="shared" si="2"/>
        <v>317813.58823747479</v>
      </c>
    </row>
    <row r="25" spans="4:7" x14ac:dyDescent="0.35">
      <c r="D25">
        <v>19</v>
      </c>
      <c r="E25">
        <f t="shared" si="1"/>
        <v>325262.55662685639</v>
      </c>
      <c r="F25">
        <f t="shared" si="0"/>
        <v>27647.317313282794</v>
      </c>
      <c r="G25">
        <f t="shared" si="2"/>
        <v>352909.87394013919</v>
      </c>
    </row>
    <row r="26" spans="4:7" x14ac:dyDescent="0.35">
      <c r="D26">
        <v>20</v>
      </c>
      <c r="E26">
        <f t="shared" si="1"/>
        <v>360358.84232952079</v>
      </c>
      <c r="F26">
        <f t="shared" si="0"/>
        <v>30630.501598009268</v>
      </c>
      <c r="G26">
        <f t="shared" si="2"/>
        <v>390989.34392753005</v>
      </c>
    </row>
    <row r="27" spans="4:7" x14ac:dyDescent="0.35">
      <c r="D27">
        <v>21</v>
      </c>
      <c r="E27">
        <f t="shared" si="1"/>
        <v>398438.31231691164</v>
      </c>
      <c r="F27">
        <f t="shared" si="0"/>
        <v>33867.256546937489</v>
      </c>
      <c r="G27">
        <f t="shared" si="2"/>
        <v>432305.56886384916</v>
      </c>
    </row>
    <row r="28" spans="4:7" x14ac:dyDescent="0.35">
      <c r="D28">
        <v>22</v>
      </c>
      <c r="E28">
        <f t="shared" si="1"/>
        <v>439754.53725323075</v>
      </c>
      <c r="F28">
        <f t="shared" si="0"/>
        <v>37379.135666524613</v>
      </c>
      <c r="G28">
        <f t="shared" si="2"/>
        <v>477133.67291975534</v>
      </c>
    </row>
    <row r="29" spans="4:7" x14ac:dyDescent="0.35">
      <c r="D29">
        <v>23</v>
      </c>
      <c r="E29">
        <f t="shared" si="1"/>
        <v>484582.64130913693</v>
      </c>
      <c r="F29">
        <f t="shared" si="0"/>
        <v>41189.524511276642</v>
      </c>
      <c r="G29">
        <f t="shared" si="2"/>
        <v>525772.16582041362</v>
      </c>
    </row>
    <row r="30" spans="4:7" x14ac:dyDescent="0.35">
      <c r="D30">
        <v>24</v>
      </c>
      <c r="E30">
        <f t="shared" si="1"/>
        <v>533221.13420979516</v>
      </c>
      <c r="F30">
        <f t="shared" si="0"/>
        <v>45323.796407832589</v>
      </c>
      <c r="G30">
        <f t="shared" si="2"/>
        <v>578544.93061762769</v>
      </c>
    </row>
    <row r="31" spans="4:7" x14ac:dyDescent="0.35">
      <c r="D31">
        <v>25</v>
      </c>
      <c r="E31">
        <f t="shared" si="1"/>
        <v>585993.89900700923</v>
      </c>
      <c r="F31">
        <f t="shared" si="0"/>
        <v>49809.481415595787</v>
      </c>
      <c r="G31">
        <f t="shared" si="2"/>
        <v>635803.38042260497</v>
      </c>
    </row>
    <row r="32" spans="4:7" x14ac:dyDescent="0.35">
      <c r="D32">
        <v>26</v>
      </c>
      <c r="E32">
        <f t="shared" si="1"/>
        <v>643252.34881198651</v>
      </c>
      <c r="F32">
        <f t="shared" si="0"/>
        <v>54676.449649018854</v>
      </c>
      <c r="G32">
        <f t="shared" si="2"/>
        <v>697928.79846100532</v>
      </c>
    </row>
    <row r="33" spans="4:7" x14ac:dyDescent="0.35">
      <c r="D33">
        <v>27</v>
      </c>
      <c r="E33">
        <f t="shared" si="1"/>
        <v>705377.76685038686</v>
      </c>
      <c r="F33">
        <f t="shared" si="0"/>
        <v>59957.110182282886</v>
      </c>
      <c r="G33">
        <f t="shared" si="2"/>
        <v>765334.87703266973</v>
      </c>
    </row>
    <row r="34" spans="4:7" x14ac:dyDescent="0.35">
      <c r="D34">
        <v>28</v>
      </c>
      <c r="E34">
        <f t="shared" si="1"/>
        <v>772783.84542205126</v>
      </c>
      <c r="F34">
        <f t="shared" si="0"/>
        <v>65686.626860874356</v>
      </c>
      <c r="G34">
        <f t="shared" si="2"/>
        <v>838470.47228292562</v>
      </c>
    </row>
    <row r="35" spans="4:7" x14ac:dyDescent="0.35">
      <c r="D35">
        <v>29</v>
      </c>
      <c r="E35">
        <f t="shared" si="1"/>
        <v>845919.44067230716</v>
      </c>
      <c r="F35">
        <f t="shared" si="0"/>
        <v>71903.15245714612</v>
      </c>
      <c r="G35">
        <f t="shared" si="2"/>
        <v>917822.59312945325</v>
      </c>
    </row>
    <row r="36" spans="4:7" x14ac:dyDescent="0.35">
      <c r="D36">
        <v>30</v>
      </c>
      <c r="E36">
        <f t="shared" si="1"/>
        <v>925271.56151883479</v>
      </c>
      <c r="F36">
        <f t="shared" si="0"/>
        <v>78648.082729100963</v>
      </c>
      <c r="G36">
        <f t="shared" si="2"/>
        <v>1003919.6442479357</v>
      </c>
    </row>
    <row r="37" spans="4:7" x14ac:dyDescent="0.35">
      <c r="D37">
        <v>31</v>
      </c>
      <c r="E37">
        <f t="shared" si="1"/>
        <v>1011368.6126373173</v>
      </c>
      <c r="F37">
        <f t="shared" si="0"/>
        <v>91023.175137358558</v>
      </c>
      <c r="G37">
        <f t="shared" si="2"/>
        <v>1102391.7877746758</v>
      </c>
    </row>
    <row r="38" spans="4:7" x14ac:dyDescent="0.35">
      <c r="D38">
        <v>32</v>
      </c>
      <c r="E38">
        <f t="shared" si="1"/>
        <v>1109840.7561640574</v>
      </c>
      <c r="F38">
        <f t="shared" si="0"/>
        <v>99885.668054765163</v>
      </c>
      <c r="G38">
        <f t="shared" si="2"/>
        <v>1209726.4242188225</v>
      </c>
    </row>
    <row r="39" spans="4:7" x14ac:dyDescent="0.35">
      <c r="D39">
        <v>33</v>
      </c>
      <c r="E39">
        <f t="shared" si="1"/>
        <v>1217175.3926082042</v>
      </c>
      <c r="F39">
        <f t="shared" si="0"/>
        <v>109545.78533473836</v>
      </c>
      <c r="G39">
        <f t="shared" si="2"/>
        <v>1326721.1779429426</v>
      </c>
    </row>
    <row r="40" spans="4:7" x14ac:dyDescent="0.35">
      <c r="D40">
        <v>34</v>
      </c>
      <c r="E40">
        <f t="shared" si="1"/>
        <v>1334170.1463323242</v>
      </c>
      <c r="F40">
        <f t="shared" si="0"/>
        <v>120075.31316990918</v>
      </c>
      <c r="G40">
        <f t="shared" si="2"/>
        <v>1454245.4595022334</v>
      </c>
    </row>
    <row r="41" spans="4:7" x14ac:dyDescent="0.35">
      <c r="D41">
        <v>35</v>
      </c>
      <c r="E41">
        <f t="shared" si="1"/>
        <v>1461694.4278916151</v>
      </c>
      <c r="F41">
        <f t="shared" si="0"/>
        <v>131552.49851024535</v>
      </c>
      <c r="G41">
        <f t="shared" si="2"/>
        <v>1593246.9264018605</v>
      </c>
    </row>
    <row r="42" spans="4:7" x14ac:dyDescent="0.35">
      <c r="D42">
        <v>36</v>
      </c>
      <c r="E42">
        <f t="shared" si="1"/>
        <v>1600695.8947912422</v>
      </c>
      <c r="F42">
        <f t="shared" si="0"/>
        <v>144062.63053121179</v>
      </c>
      <c r="G42">
        <f t="shared" si="2"/>
        <v>1744758.5253224541</v>
      </c>
    </row>
    <row r="43" spans="4:7" x14ac:dyDescent="0.35">
      <c r="D43">
        <v>37</v>
      </c>
      <c r="E43">
        <f t="shared" si="1"/>
        <v>1752207.4937118357</v>
      </c>
      <c r="F43">
        <f t="shared" si="0"/>
        <v>157698.67443406521</v>
      </c>
      <c r="G43">
        <f t="shared" si="2"/>
        <v>1909906.1681459008</v>
      </c>
    </row>
    <row r="44" spans="4:7" x14ac:dyDescent="0.35">
      <c r="D44">
        <v>38</v>
      </c>
      <c r="E44">
        <f t="shared" si="1"/>
        <v>1917355.1365352825</v>
      </c>
      <c r="F44">
        <f t="shared" si="0"/>
        <v>172561.96228817542</v>
      </c>
      <c r="G44">
        <f t="shared" si="2"/>
        <v>2089917.098823458</v>
      </c>
    </row>
    <row r="45" spans="4:7" x14ac:dyDescent="0.35">
      <c r="D45">
        <v>39</v>
      </c>
      <c r="E45">
        <f t="shared" si="1"/>
        <v>2097366.0672128396</v>
      </c>
      <c r="F45">
        <f t="shared" si="0"/>
        <v>188762.94604915555</v>
      </c>
      <c r="G45">
        <f t="shared" si="2"/>
        <v>2286129.0132619953</v>
      </c>
    </row>
    <row r="46" spans="4:7" x14ac:dyDescent="0.35">
      <c r="D46">
        <v>40</v>
      </c>
      <c r="E46">
        <f t="shared" si="1"/>
        <v>2293577.9816513769</v>
      </c>
      <c r="F46">
        <f t="shared" si="0"/>
        <v>206422.01834862391</v>
      </c>
      <c r="G46">
        <f t="shared" si="2"/>
        <v>2500000.0000000009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F832-FB8D-4EB8-A182-BEF0AF2C7BD3}">
  <dimension ref="A1:I8"/>
  <sheetViews>
    <sheetView workbookViewId="0">
      <selection activeCell="C8" sqref="C8"/>
    </sheetView>
  </sheetViews>
  <sheetFormatPr defaultRowHeight="14.5" x14ac:dyDescent="0.35"/>
  <cols>
    <col min="3" max="3" width="13.90625" customWidth="1"/>
  </cols>
  <sheetData>
    <row r="1" spans="1:9" x14ac:dyDescent="0.35">
      <c r="A1" t="s">
        <v>52</v>
      </c>
      <c r="B1" cm="1">
        <f t="array" ref="B1:G1">_xlfn.SEQUENCE(1,6,0)</f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9" x14ac:dyDescent="0.35">
      <c r="A2" t="s">
        <v>53</v>
      </c>
      <c r="B2">
        <v>-4.45</v>
      </c>
      <c r="C2">
        <v>-3.25</v>
      </c>
      <c r="D2">
        <v>0.5</v>
      </c>
      <c r="E2">
        <v>2</v>
      </c>
      <c r="F2">
        <v>3.75</v>
      </c>
      <c r="G2">
        <v>5.5</v>
      </c>
    </row>
    <row r="3" spans="1:9" x14ac:dyDescent="0.35">
      <c r="A3" t="s">
        <v>55</v>
      </c>
      <c r="B3" s="5">
        <v>0.125</v>
      </c>
    </row>
    <row r="4" spans="1:9" x14ac:dyDescent="0.35">
      <c r="B4" t="s">
        <v>54</v>
      </c>
      <c r="C4">
        <f>B2*(1+$B$3)^-B1</f>
        <v>-4.45</v>
      </c>
      <c r="D4">
        <f t="shared" ref="D4:H4" si="0">C2*(1+$B$3)^-C1</f>
        <v>-2.8888888888888888</v>
      </c>
      <c r="E4">
        <f t="shared" si="0"/>
        <v>0.39506172839506171</v>
      </c>
      <c r="F4">
        <f t="shared" si="0"/>
        <v>1.4046639231824416</v>
      </c>
      <c r="G4">
        <f t="shared" si="0"/>
        <v>2.341106538637403</v>
      </c>
      <c r="H4">
        <f t="shared" si="0"/>
        <v>3.05210926518654</v>
      </c>
      <c r="I4">
        <f>SUM(C4:H4)</f>
        <v>-0.14594743348744199</v>
      </c>
    </row>
    <row r="6" spans="1:9" x14ac:dyDescent="0.35">
      <c r="B6" t="s">
        <v>54</v>
      </c>
      <c r="C6" s="11">
        <f>NPV(B3,B2,C2,D2,E2,F2,G2)</f>
        <v>-0.12973105198883733</v>
      </c>
    </row>
    <row r="8" spans="1:9" x14ac:dyDescent="0.35">
      <c r="B8" t="s">
        <v>56</v>
      </c>
      <c r="C8" s="12">
        <f>IRR(B2:G2,12%)</f>
        <v>0.11895314652693867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1250-3D40-49F4-A573-14E5C1A9E136}">
  <dimension ref="A10:D29"/>
  <sheetViews>
    <sheetView workbookViewId="0">
      <selection activeCell="B10" sqref="B10:B29"/>
    </sheetView>
  </sheetViews>
  <sheetFormatPr defaultRowHeight="14.5" x14ac:dyDescent="0.35"/>
  <cols>
    <col min="1" max="1" width="7" bestFit="1" customWidth="1"/>
    <col min="2" max="2" width="16.90625" customWidth="1"/>
    <col min="3" max="3" width="5.08984375" customWidth="1"/>
    <col min="4" max="4" width="7.7265625" customWidth="1"/>
    <col min="5" max="5" width="17.08984375" bestFit="1" customWidth="1"/>
  </cols>
  <sheetData>
    <row r="10" spans="1:4" x14ac:dyDescent="0.35">
      <c r="A10">
        <v>2</v>
      </c>
      <c r="C10" t="s">
        <v>57</v>
      </c>
      <c r="D10" t="s">
        <v>58</v>
      </c>
    </row>
    <row r="12" spans="1:4" x14ac:dyDescent="0.35">
      <c r="A12">
        <v>3</v>
      </c>
    </row>
    <row r="13" spans="1:4" x14ac:dyDescent="0.35">
      <c r="A13">
        <v>4</v>
      </c>
    </row>
    <row r="14" spans="1:4" x14ac:dyDescent="0.35">
      <c r="A14">
        <v>5</v>
      </c>
    </row>
    <row r="15" spans="1:4" x14ac:dyDescent="0.35">
      <c r="A15">
        <v>6</v>
      </c>
    </row>
    <row r="16" spans="1:4" x14ac:dyDescent="0.35">
      <c r="A16">
        <v>7</v>
      </c>
    </row>
    <row r="17" spans="1:1" x14ac:dyDescent="0.35">
      <c r="A17">
        <v>8</v>
      </c>
    </row>
    <row r="18" spans="1:1" x14ac:dyDescent="0.35">
      <c r="A18">
        <v>9</v>
      </c>
    </row>
    <row r="19" spans="1:1" x14ac:dyDescent="0.35">
      <c r="A19">
        <v>10</v>
      </c>
    </row>
    <row r="20" spans="1:1" x14ac:dyDescent="0.35">
      <c r="A20">
        <v>11</v>
      </c>
    </row>
    <row r="21" spans="1:1" x14ac:dyDescent="0.35">
      <c r="A21">
        <v>12</v>
      </c>
    </row>
    <row r="22" spans="1:1" x14ac:dyDescent="0.35">
      <c r="A22">
        <v>13</v>
      </c>
    </row>
    <row r="23" spans="1:1" x14ac:dyDescent="0.35">
      <c r="A23">
        <v>14</v>
      </c>
    </row>
    <row r="24" spans="1:1" x14ac:dyDescent="0.35">
      <c r="A24">
        <v>15</v>
      </c>
    </row>
    <row r="25" spans="1:1" x14ac:dyDescent="0.35">
      <c r="A25">
        <v>16</v>
      </c>
    </row>
    <row r="26" spans="1:1" x14ac:dyDescent="0.35">
      <c r="A26">
        <v>17</v>
      </c>
    </row>
    <row r="27" spans="1:1" x14ac:dyDescent="0.35">
      <c r="A27">
        <v>18</v>
      </c>
    </row>
    <row r="28" spans="1:1" x14ac:dyDescent="0.35">
      <c r="A28">
        <v>19</v>
      </c>
    </row>
    <row r="29" spans="1:1" x14ac:dyDescent="0.35">
      <c r="A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</vt:lpstr>
      <vt:lpstr>A</vt:lpstr>
      <vt:lpstr>C</vt:lpstr>
      <vt:lpstr>May 2022B</vt:lpstr>
      <vt:lpstr>May 2022C</vt:lpstr>
      <vt:lpstr>MAy2022D</vt:lpstr>
      <vt:lpstr>MAy2022F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Namata</dc:creator>
  <cp:lastModifiedBy>Laura Namata</cp:lastModifiedBy>
  <dcterms:created xsi:type="dcterms:W3CDTF">2022-10-26T05:13:43Z</dcterms:created>
  <dcterms:modified xsi:type="dcterms:W3CDTF">2022-12-07T18:18:47Z</dcterms:modified>
</cp:coreProperties>
</file>