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rogramming-Methodology\Excel\"/>
    </mc:Choice>
  </mc:AlternateContent>
  <xr:revisionPtr revIDLastSave="0" documentId="13_ncr:1_{CDCA8F61-2A8F-44E4-9A0C-48C00C472BEE}" xr6:coauthVersionLast="47" xr6:coauthVersionMax="47" xr10:uidLastSave="{00000000-0000-0000-0000-000000000000}"/>
  <bookViews>
    <workbookView xWindow="-110" yWindow="-110" windowWidth="19420" windowHeight="11020" activeTab="6" xr2:uid="{575D1141-C688-4194-AB23-34421CEC9A3B}"/>
  </bookViews>
  <sheets>
    <sheet name="Q1A" sheetId="4" r:id="rId1"/>
    <sheet name="Q1B" sheetId="5" r:id="rId2"/>
    <sheet name="Q1C" sheetId="6" r:id="rId3"/>
    <sheet name="Q3Ai" sheetId="1" r:id="rId4"/>
    <sheet name="Q3Aii" sheetId="2" r:id="rId5"/>
    <sheet name="Q3B" sheetId="8" r:id="rId6"/>
    <sheet name="Q3C" sheetId="9" r:id="rId7"/>
  </sheets>
  <externalReferences>
    <externalReference r:id="rId8"/>
  </externalReferences>
  <definedNames>
    <definedName name="_xlchart.v1.0" hidden="1">Q3C!$A$2:$A$12</definedName>
    <definedName name="_xlchart.v1.1" hidden="1">Q3C!$B$1</definedName>
    <definedName name="_xlchart.v1.2" hidden="1">Q3C!$B$2:$B$12</definedName>
    <definedName name="_xlchart.v1.3" hidden="1">Q3C!$A$2:$A$12</definedName>
    <definedName name="_xlchart.v1.4" hidden="1">Q3C!$B$1</definedName>
    <definedName name="_xlchart.v1.5" hidden="1">Q3C!$B$2:$B$12</definedName>
    <definedName name="_xlchart.v1.6" hidden="1">Q3C!$A$2:$A$12</definedName>
    <definedName name="_xlchart.v1.7" hidden="1">Q3C!$B$1</definedName>
    <definedName name="_xlchart.v1.8" hidden="1">Q3C!$B$2:$B$12</definedName>
    <definedName name="AnswerProductTable">'[1]V Exact (an)'!$A$12:$D$19</definedName>
    <definedName name="solver_adj" localSheetId="5" hidden="1">Q3B!$B$4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Q3B!$G$46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3</definedName>
    <definedName name="solver_val" localSheetId="5" hidden="1">2500000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8" l="1" a="1"/>
  <c r="D6" i="8" s="1"/>
  <c r="E7" i="8"/>
  <c r="B16" i="2"/>
  <c r="B14" i="2"/>
  <c r="B15" i="2" s="1"/>
  <c r="B13" i="2"/>
  <c r="B12" i="2"/>
  <c r="H4" i="1"/>
  <c r="H5" i="1"/>
  <c r="H6" i="1"/>
  <c r="H7" i="1"/>
  <c r="H8" i="1"/>
  <c r="H3" i="1"/>
  <c r="D4" i="1" a="1"/>
  <c r="D4" i="1" s="1"/>
  <c r="D5" i="1" a="1"/>
  <c r="D5" i="1" s="1"/>
  <c r="D6" i="1" a="1"/>
  <c r="D6" i="1" s="1"/>
  <c r="D7" i="1" a="1"/>
  <c r="D7" i="1" s="1"/>
  <c r="D3" i="1" a="1"/>
  <c r="D3" i="1" s="1"/>
  <c r="C4" i="1" a="1"/>
  <c r="C4" i="1" s="1"/>
  <c r="C5" i="1" a="1"/>
  <c r="C5" i="1" s="1"/>
  <c r="C6" i="1" a="1"/>
  <c r="C6" i="1" s="1"/>
  <c r="C7" i="1" a="1"/>
  <c r="C7" i="1"/>
  <c r="C3" i="1" a="1"/>
  <c r="C3" i="1" s="1"/>
  <c r="J13" i="6"/>
  <c r="J14" i="6"/>
  <c r="J15" i="6"/>
  <c r="J16" i="6"/>
  <c r="J17" i="6"/>
  <c r="J18" i="6"/>
  <c r="J19" i="6"/>
  <c r="J20" i="6"/>
  <c r="J21" i="6"/>
  <c r="J12" i="6"/>
  <c r="H13" i="6"/>
  <c r="H14" i="6" s="1"/>
  <c r="H15" i="6" s="1"/>
  <c r="H16" i="6" s="1"/>
  <c r="H17" i="6" s="1"/>
  <c r="H18" i="6" s="1"/>
  <c r="H19" i="6" s="1"/>
  <c r="H20" i="6" s="1"/>
  <c r="H21" i="6" s="1"/>
  <c r="H12" i="6"/>
  <c r="H11" i="6"/>
  <c r="F7" i="8" l="1"/>
  <c r="G7" i="8" s="1"/>
  <c r="E8" i="8" l="1"/>
  <c r="F8" i="8" s="1"/>
  <c r="G8" i="8" l="1"/>
  <c r="E9" i="8" s="1"/>
  <c r="F9" i="8" s="1"/>
  <c r="G9" i="8" s="1"/>
  <c r="E10" i="8" s="1"/>
  <c r="F10" i="8" l="1"/>
  <c r="G10" i="8" s="1"/>
  <c r="E11" i="8" s="1"/>
  <c r="F11" i="8" l="1"/>
  <c r="G11" i="8" s="1"/>
  <c r="E12" i="8" s="1"/>
  <c r="F12" i="8" l="1"/>
  <c r="G12" i="8" s="1"/>
  <c r="E13" i="8" s="1"/>
  <c r="F13" i="8" l="1"/>
  <c r="G13" i="8" s="1"/>
  <c r="E14" i="8" s="1"/>
  <c r="F14" i="8" l="1"/>
  <c r="G14" i="8" s="1"/>
  <c r="E15" i="8" s="1"/>
  <c r="F15" i="8" l="1"/>
  <c r="G15" i="8" s="1"/>
  <c r="E16" i="8" s="1"/>
  <c r="F16" i="8" l="1"/>
  <c r="G16" i="8" s="1"/>
  <c r="E17" i="8" s="1"/>
  <c r="F17" i="8" l="1"/>
  <c r="G17" i="8" s="1"/>
  <c r="E18" i="8" s="1"/>
  <c r="F18" i="8" l="1"/>
  <c r="G18" i="8" s="1"/>
  <c r="E19" i="8" s="1"/>
  <c r="D12" i="6" a="1"/>
  <c r="D12" i="6" s="1"/>
  <c r="F12" i="6" s="1"/>
  <c r="F12" i="5"/>
  <c r="E12" i="5"/>
  <c r="J4" i="4"/>
  <c r="B6" i="4" s="1"/>
  <c r="F19" i="8" l="1"/>
  <c r="G19" i="8" s="1"/>
  <c r="E20" i="8" s="1"/>
  <c r="E12" i="6"/>
  <c r="G12" i="6" s="1"/>
  <c r="E14" i="6"/>
  <c r="E16" i="6"/>
  <c r="E21" i="6"/>
  <c r="E13" i="6"/>
  <c r="E15" i="6"/>
  <c r="E20" i="6"/>
  <c r="E17" i="6"/>
  <c r="E19" i="6"/>
  <c r="F13" i="6"/>
  <c r="E18" i="6"/>
  <c r="I17" i="6"/>
  <c r="I12" i="6"/>
  <c r="I14" i="6"/>
  <c r="I16" i="6"/>
  <c r="I21" i="6"/>
  <c r="I13" i="6"/>
  <c r="I18" i="6"/>
  <c r="I15" i="6"/>
  <c r="I20" i="6"/>
  <c r="I19" i="6"/>
  <c r="B7" i="4"/>
  <c r="F20" i="8" l="1"/>
  <c r="G20" i="8" s="1"/>
  <c r="E21" i="8" s="1"/>
  <c r="F14" i="6"/>
  <c r="G13" i="6"/>
  <c r="F21" i="8" l="1"/>
  <c r="G21" i="8" s="1"/>
  <c r="E22" i="8" s="1"/>
  <c r="F15" i="6"/>
  <c r="G14" i="6"/>
  <c r="F22" i="8" l="1"/>
  <c r="G22" i="8" s="1"/>
  <c r="E23" i="8" s="1"/>
  <c r="F16" i="6"/>
  <c r="G15" i="6"/>
  <c r="F23" i="8" l="1"/>
  <c r="G23" i="8" s="1"/>
  <c r="E24" i="8" s="1"/>
  <c r="F17" i="6"/>
  <c r="G16" i="6"/>
  <c r="F24" i="8" l="1"/>
  <c r="G24" i="8" s="1"/>
  <c r="E25" i="8" s="1"/>
  <c r="F18" i="6"/>
  <c r="G17" i="6"/>
  <c r="F25" i="8" l="1"/>
  <c r="G25" i="8" s="1"/>
  <c r="E26" i="8" s="1"/>
  <c r="F19" i="6"/>
  <c r="F20" i="6" s="1"/>
  <c r="F21" i="6" s="1"/>
  <c r="G18" i="6"/>
  <c r="F26" i="8" l="1"/>
  <c r="G26" i="8" s="1"/>
  <c r="E27" i="8" s="1"/>
  <c r="G19" i="6"/>
  <c r="G20" i="6" s="1"/>
  <c r="G21" i="6" s="1"/>
  <c r="F27" i="8" l="1"/>
  <c r="G27" i="8" s="1"/>
  <c r="E28" i="8" s="1"/>
  <c r="F28" i="8" l="1"/>
  <c r="G28" i="8" s="1"/>
  <c r="E29" i="8" s="1"/>
  <c r="F29" i="8" l="1"/>
  <c r="G29" i="8" s="1"/>
  <c r="E30" i="8" s="1"/>
  <c r="F30" i="8" l="1"/>
  <c r="G30" i="8" s="1"/>
  <c r="E31" i="8" s="1"/>
  <c r="F31" i="8" l="1"/>
  <c r="G31" i="8" s="1"/>
  <c r="E32" i="8" s="1"/>
  <c r="F32" i="8" l="1"/>
  <c r="G32" i="8" s="1"/>
  <c r="E33" i="8" s="1"/>
  <c r="F33" i="8" l="1"/>
  <c r="G33" i="8" s="1"/>
  <c r="E34" i="8" s="1"/>
  <c r="F34" i="8" l="1"/>
  <c r="G34" i="8" s="1"/>
  <c r="E35" i="8" s="1"/>
  <c r="A8" i="2"/>
  <c r="A7" i="2"/>
  <c r="A6" i="2"/>
  <c r="A5" i="2"/>
  <c r="A4" i="2"/>
  <c r="D3" i="2"/>
  <c r="D4" i="2" s="1"/>
  <c r="D5" i="2" s="1"/>
  <c r="D6" i="2" s="1"/>
  <c r="A3" i="2"/>
  <c r="E2" i="2"/>
  <c r="F35" i="8" l="1"/>
  <c r="G35" i="8" s="1"/>
  <c r="E36" i="8" s="1"/>
  <c r="E3" i="2"/>
  <c r="E4" i="2"/>
  <c r="D7" i="2"/>
  <c r="E6" i="2"/>
  <c r="E5" i="2"/>
  <c r="F36" i="8" l="1"/>
  <c r="G36" i="8" s="1"/>
  <c r="E37" i="8" s="1"/>
  <c r="D8" i="2"/>
  <c r="E8" i="2" s="1"/>
  <c r="E7" i="2"/>
  <c r="F37" i="8" l="1"/>
  <c r="G37" i="8" s="1"/>
  <c r="E38" i="8" s="1"/>
  <c r="F38" i="8" l="1"/>
  <c r="G38" i="8" s="1"/>
  <c r="E39" i="8" s="1"/>
  <c r="F39" i="8" l="1"/>
  <c r="G39" i="8" s="1"/>
  <c r="E40" i="8" s="1"/>
  <c r="F40" i="8" l="1"/>
  <c r="G40" i="8" s="1"/>
  <c r="E41" i="8" s="1"/>
  <c r="F41" i="8" l="1"/>
  <c r="G41" i="8" s="1"/>
  <c r="E42" i="8" s="1"/>
  <c r="F42" i="8" l="1"/>
  <c r="G42" i="8" s="1"/>
  <c r="E43" i="8" s="1"/>
  <c r="F43" i="8" l="1"/>
  <c r="G43" i="8" s="1"/>
  <c r="E44" i="8" s="1"/>
  <c r="F44" i="8" l="1"/>
  <c r="G44" i="8" s="1"/>
  <c r="E45" i="8" s="1"/>
  <c r="F45" i="8" l="1"/>
  <c r="G45" i="8" s="1"/>
  <c r="E46" i="8" s="1"/>
  <c r="F46" i="8" l="1"/>
  <c r="G46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<sst xmlns="http://schemas.openxmlformats.org/spreadsheetml/2006/main" count="99" uniqueCount="78">
  <si>
    <t>Faith</t>
  </si>
  <si>
    <t>Zantia</t>
  </si>
  <si>
    <t>E</t>
  </si>
  <si>
    <t>Done</t>
  </si>
  <si>
    <t>D</t>
  </si>
  <si>
    <t>Susan</t>
  </si>
  <si>
    <t>C</t>
  </si>
  <si>
    <t>Mathew</t>
  </si>
  <si>
    <t>B</t>
  </si>
  <si>
    <t>John</t>
  </si>
  <si>
    <t>A</t>
  </si>
  <si>
    <t>Decimal Grade</t>
  </si>
  <si>
    <t>Class Score</t>
  </si>
  <si>
    <t>Student</t>
  </si>
  <si>
    <t>Percentage</t>
  </si>
  <si>
    <t>Over --</t>
  </si>
  <si>
    <t>But not over --</t>
  </si>
  <si>
    <t>Rate</t>
  </si>
  <si>
    <t>Tax from Previous brackets</t>
  </si>
  <si>
    <t>Rule</t>
  </si>
  <si>
    <t>Taxable Earnings</t>
  </si>
  <si>
    <t>Tax Rate</t>
  </si>
  <si>
    <t>Amount already taxed</t>
  </si>
  <si>
    <t>Amount to tax in this bracket</t>
  </si>
  <si>
    <t>Total Tax</t>
  </si>
  <si>
    <t>From</t>
  </si>
  <si>
    <t xml:space="preserve">To </t>
  </si>
  <si>
    <t>Road</t>
  </si>
  <si>
    <t>Nairobi</t>
  </si>
  <si>
    <t>Kisumu</t>
  </si>
  <si>
    <t>Mombasa</t>
  </si>
  <si>
    <t>Eldoret</t>
  </si>
  <si>
    <t>By</t>
  </si>
  <si>
    <t>Result</t>
  </si>
  <si>
    <t>Air</t>
  </si>
  <si>
    <t>Inter</t>
  </si>
  <si>
    <t>Commision</t>
  </si>
  <si>
    <t>or less</t>
  </si>
  <si>
    <t>greater than 100000</t>
  </si>
  <si>
    <t>bonus for sales above100k in 2 consecutive months</t>
  </si>
  <si>
    <t>less then 1st month in 2nd month if sales made less than 50k in2 consecutive months</t>
  </si>
  <si>
    <t>November sales</t>
  </si>
  <si>
    <t>Decemeber sales</t>
  </si>
  <si>
    <t>November Commision</t>
  </si>
  <si>
    <t>Dcemeber Commision</t>
  </si>
  <si>
    <t>Unit sales</t>
  </si>
  <si>
    <t>next 2yrs</t>
  </si>
  <si>
    <t>first 3yrs</t>
  </si>
  <si>
    <t>next 3</t>
  </si>
  <si>
    <t>increase by next 2</t>
  </si>
  <si>
    <t>Competitor entry at</t>
  </si>
  <si>
    <t>Product price</t>
  </si>
  <si>
    <t>Inflation rate</t>
  </si>
  <si>
    <t>Year</t>
  </si>
  <si>
    <t>Flag for competitor</t>
  </si>
  <si>
    <t>Revenue</t>
  </si>
  <si>
    <t>Sales growth before competitor</t>
  </si>
  <si>
    <t>Sales growth after competitor</t>
  </si>
  <si>
    <t>no</t>
  </si>
  <si>
    <t>Flags for competitor entry</t>
  </si>
  <si>
    <t>yes</t>
  </si>
  <si>
    <t>amonut at end</t>
  </si>
  <si>
    <t>Interest earned</t>
  </si>
  <si>
    <t>Amonut at start</t>
  </si>
  <si>
    <t>Deposit</t>
  </si>
  <si>
    <t>Type</t>
  </si>
  <si>
    <t>Amount</t>
  </si>
  <si>
    <t>Income 1</t>
  </si>
  <si>
    <t>Cost of goods</t>
  </si>
  <si>
    <t>Rent</t>
  </si>
  <si>
    <t>Income 2</t>
  </si>
  <si>
    <t>Salary 1</t>
  </si>
  <si>
    <t>Salary 2</t>
  </si>
  <si>
    <t>Income 3</t>
  </si>
  <si>
    <t>Taxes</t>
  </si>
  <si>
    <t>Income 4</t>
  </si>
  <si>
    <t>Operating costs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</si>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</sst>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-&quot;USh&quot;* #,##0_-;\-&quot;USh&quot;* #,##0_-;_-&quot;USh&quot;* &quot;-&quot;_-;_-@_-"/>
    <numFmt numFmtId="164" formatCode="&quot;$&quot;#,##0.00_);[Red]\(&quot;$&quot;#,##0.00\)"/>
    <numFmt numFmtId="165" formatCode="_(&quot;$&quot;* #,##0.00_);_(&quot;$&quot;* \(#,##0.00\);_(&quot;$&quot;* &quot;-&quot;??_);_(@_)"/>
    <numFmt numFmtId="168" formatCode="[$KES]\ #,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1" fillId="0" borderId="0"/>
  </cellStyleXfs>
  <cellXfs count="24">
    <xf numFmtId="0" fontId="0" fillId="0" borderId="0" xfId="0"/>
    <xf numFmtId="0" fontId="0" fillId="2" borderId="1" xfId="0" applyFill="1" applyBorder="1"/>
    <xf numFmtId="10" fontId="0" fillId="0" borderId="1" xfId="2" applyNumberFormat="1" applyFont="1" applyBorder="1"/>
    <xf numFmtId="0" fontId="0" fillId="0" borderId="1" xfId="0" applyBorder="1"/>
    <xf numFmtId="10" fontId="0" fillId="0" borderId="1" xfId="0" applyNumberFormat="1" applyBorder="1"/>
    <xf numFmtId="0" fontId="2" fillId="3" borderId="1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9" fontId="1" fillId="0" borderId="1" xfId="2" applyFont="1" applyBorder="1"/>
    <xf numFmtId="164" fontId="0" fillId="0" borderId="1" xfId="0" applyNumberFormat="1" applyBorder="1"/>
    <xf numFmtId="9" fontId="4" fillId="0" borderId="1" xfId="2" applyFont="1" applyFill="1" applyBorder="1"/>
    <xf numFmtId="165" fontId="0" fillId="0" borderId="1" xfId="1" applyFont="1" applyBorder="1"/>
    <xf numFmtId="0" fontId="2" fillId="3" borderId="1" xfId="0" applyFont="1" applyFill="1" applyBorder="1" applyAlignment="1">
      <alignment wrapText="1"/>
    </xf>
    <xf numFmtId="164" fontId="0" fillId="2" borderId="1" xfId="0" applyNumberFormat="1" applyFill="1" applyBorder="1"/>
    <xf numFmtId="10" fontId="0" fillId="2" borderId="1" xfId="0" applyNumberFormat="1" applyFill="1" applyBorder="1"/>
    <xf numFmtId="0" fontId="1" fillId="0" borderId="0" xfId="4"/>
    <xf numFmtId="0" fontId="6" fillId="0" borderId="0" xfId="4" applyFont="1"/>
    <xf numFmtId="0" fontId="1" fillId="5" borderId="1" xfId="4" applyFill="1" applyBorder="1"/>
    <xf numFmtId="0" fontId="7" fillId="5" borderId="1" xfId="4" applyFont="1" applyFill="1" applyBorder="1"/>
    <xf numFmtId="9" fontId="0" fillId="0" borderId="0" xfId="0" applyNumberFormat="1"/>
    <xf numFmtId="168" fontId="0" fillId="0" borderId="0" xfId="3" applyNumberFormat="1" applyFont="1"/>
    <xf numFmtId="168" fontId="0" fillId="0" borderId="0" xfId="0" applyNumberFormat="1"/>
    <xf numFmtId="10" fontId="0" fillId="0" borderId="0" xfId="0" applyNumberFormat="1"/>
    <xf numFmtId="0" fontId="5" fillId="0" borderId="0" xfId="0" applyFont="1"/>
  </cellXfs>
  <cellStyles count="5">
    <cellStyle name="Currency" xfId="1" builtinId="4"/>
    <cellStyle name="Currency [0]" xfId="3" builtinId="7"/>
    <cellStyle name="Normal" xfId="0" builtinId="0"/>
    <cellStyle name="Normal 2" xfId="4" xr:uid="{43D34FE7-AFCF-487A-849B-989FAEA9C816}"/>
    <cellStyle name="Percent" xfId="2" builtinId="5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3B-style" pivot="0" count="3" xr9:uid="{4090DC3C-44A9-4DDA-96C2-A60CCCA0854D}">
      <tableStyleElement type="headerRow" dxfId="5"/>
      <tableStyleElement type="firstRowStripe" dxfId="4"/>
      <tableStyleElement type="secondRowStripe" dxfId="3"/>
    </tableStyle>
    <tableStyle name="3B-style 2" pivot="0" count="3" xr9:uid="{A59D7161-B516-4545-926D-0ED3B336A7B6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Waterfall chart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Waterfall chart</a:t>
          </a:r>
        </a:p>
      </cx:txPr>
    </cx:title>
    <cx:plotArea>
      <cx:plotAreaRegion>
        <cx:series layoutId="waterfall" uniqueId="{DB829251-90F3-4434-9D90-8241C36190A8}">
          <cx:tx>
            <cx:txData>
              <cx:f>_xlchart.v1.4</cx:f>
              <cx:v>Amount</cx:v>
            </cx:txData>
          </cx:tx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tle/>
        <cx:tickLabels/>
      </cx:axis>
      <cx:axis id="1">
        <cx:valScaling/>
        <cx:title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180974</xdr:colOff>
      <xdr:row>1</xdr:row>
      <xdr:rowOff>133350</xdr:rowOff>
    </xdr:from>
    <xdr:to>
      <xdr:col>13</xdr:col>
      <xdr:colOff>584199</xdr:colOff>
      <xdr:row>18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EA64002-18EF-AA00-6147-FC6002465A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4574" y="317500"/>
              <a:ext cx="5280025" cy="3022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0VideoExcelStorage\218\Content\Week05\FilesAndHandouts\11-Lookup\LookupStuf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ics"/>
      <sheetName val="Examples"/>
      <sheetName val="V Exact"/>
      <sheetName val="V Exact (an)"/>
      <sheetName val="V Aproximate"/>
      <sheetName val="V Aproximate (an)"/>
      <sheetName val="V Partial"/>
      <sheetName val="V Partial (an)"/>
      <sheetName val="Retrieve Record"/>
      <sheetName val="Retrieve Record (an)"/>
      <sheetName val="INDEX &amp; MATCH"/>
      <sheetName val="INDEX &amp; MATCH (an)"/>
      <sheetName val="Calcualte Revenue"/>
      <sheetName val="3 Tables"/>
      <sheetName val="3 Tables (an)"/>
      <sheetName val="V and IFNA"/>
      <sheetName val="V and IFNA (an)"/>
      <sheetName val="Stats"/>
      <sheetName val="Stats (an)"/>
      <sheetName val="GS"/>
      <sheetName val="GS (an)"/>
      <sheetName val="Is Item In List"/>
      <sheetName val="Is Item In List (an)"/>
      <sheetName val="IS Item Not In List"/>
      <sheetName val="IS Item Not In List (an)"/>
      <sheetName val="HW(1)"/>
      <sheetName val="HW(1an)"/>
      <sheetName val="HW(2)"/>
      <sheetName val="HW(2an)"/>
      <sheetName val="HW(3)"/>
      <sheetName val="HW(3an)"/>
      <sheetName val="HW(4)"/>
      <sheetName val="HW(4an)"/>
      <sheetName val="HW(5)"/>
      <sheetName val="HW(5an)"/>
      <sheetName val="HW(6)"/>
      <sheetName val="HW(6an)"/>
      <sheetName val="HW(7)"/>
      <sheetName val="HW(7an)"/>
      <sheetName val="HW(8)"/>
      <sheetName val="HW(8an)"/>
      <sheetName val="HW(9)"/>
      <sheetName val="HW(9an)"/>
      <sheetName val="HW(10)"/>
      <sheetName val="HW(10an)"/>
      <sheetName val="HW(11)"/>
      <sheetName val="HW(11an)"/>
      <sheetName val="HW(12)"/>
      <sheetName val="HW(12an)"/>
      <sheetName val="HW(13)"/>
      <sheetName val="HW(13an)"/>
    </sheetNames>
    <sheetDataSet>
      <sheetData sheetId="0" refreshError="1"/>
      <sheetData sheetId="1" refreshError="1"/>
      <sheetData sheetId="2" refreshError="1"/>
      <sheetData sheetId="3">
        <row r="12">
          <cell r="A12" t="str">
            <v>Bellen</v>
          </cell>
          <cell r="B12" t="str">
            <v>1000-165-B100</v>
          </cell>
          <cell r="C12">
            <v>25</v>
          </cell>
          <cell r="D12">
            <v>26.95</v>
          </cell>
        </row>
        <row r="13">
          <cell r="A13" t="str">
            <v>Carlota</v>
          </cell>
          <cell r="B13" t="str">
            <v>1001-540-C101</v>
          </cell>
          <cell r="C13">
            <v>20</v>
          </cell>
          <cell r="D13">
            <v>28.95</v>
          </cell>
        </row>
        <row r="14">
          <cell r="A14" t="str">
            <v>Majestic Beaut</v>
          </cell>
          <cell r="B14" t="str">
            <v>1002-394-M102</v>
          </cell>
          <cell r="C14">
            <v>35</v>
          </cell>
          <cell r="D14">
            <v>31.95</v>
          </cell>
        </row>
        <row r="15">
          <cell r="A15" t="str">
            <v>Quad</v>
          </cell>
          <cell r="B15" t="str">
            <v>1003-307-Q103</v>
          </cell>
          <cell r="C15">
            <v>20</v>
          </cell>
          <cell r="D15">
            <v>35.950000000000003</v>
          </cell>
        </row>
        <row r="16">
          <cell r="A16" t="str">
            <v>Sunshine</v>
          </cell>
          <cell r="B16" t="str">
            <v>1004-848-S104</v>
          </cell>
          <cell r="C16">
            <v>30</v>
          </cell>
          <cell r="D16">
            <v>18.95</v>
          </cell>
        </row>
        <row r="17">
          <cell r="A17" t="str">
            <v>Sunset</v>
          </cell>
          <cell r="B17" t="str">
            <v>1005-155-S105</v>
          </cell>
          <cell r="C17">
            <v>40</v>
          </cell>
          <cell r="D17">
            <v>20.95</v>
          </cell>
        </row>
        <row r="18">
          <cell r="A18" t="str">
            <v>Tri-Fly</v>
          </cell>
          <cell r="B18" t="str">
            <v>1006-552-T106</v>
          </cell>
          <cell r="C18">
            <v>1</v>
          </cell>
          <cell r="D18">
            <v>4.95</v>
          </cell>
        </row>
        <row r="19">
          <cell r="A19" t="str">
            <v>Outdoor Tri-Fly</v>
          </cell>
          <cell r="B19" t="str">
            <v>1007-634-O107</v>
          </cell>
          <cell r="C19">
            <v>5</v>
          </cell>
          <cell r="D19">
            <v>8.9499999999999993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742659-0C1C-4B6D-8895-36EA8EF96848}" name="Table1" displayName="Table1" ref="D3:H7" totalsRowShown="0">
  <tableColumns count="5">
    <tableColumn id="1" xr3:uid="{EF52F33D-DFCD-499D-BAFF-24599D1E0C85}" name="Road"/>
    <tableColumn id="2" xr3:uid="{DC174164-1E72-473C-B570-1B7A97F7CD9F}" name="Nairobi"/>
    <tableColumn id="3" xr3:uid="{9E214376-8E4E-43A4-B8D5-745A1AC3A6FC}" name="Kisumu"/>
    <tableColumn id="4" xr3:uid="{AAA5D8C6-CC48-4DD2-A9A3-6553E23A6CB1}" name="Mombasa"/>
    <tableColumn id="5" xr3:uid="{F305B49F-3166-427E-9748-F3B8345CF0F7}" name="Eldore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8A2DBA-3CE6-4ACC-81A9-7C178AFB4B91}" name="Table13" displayName="Table13" ref="D10:H14" totalsRowShown="0">
  <tableColumns count="5">
    <tableColumn id="1" xr3:uid="{5646AFBA-CB82-49B9-A4BD-0FB9F71C6E8E}" name="Air"/>
    <tableColumn id="2" xr3:uid="{B6A753F8-3983-4CEE-80EB-5C4F79F2F23A}" name="Nairobi"/>
    <tableColumn id="3" xr3:uid="{07C1E55B-AA01-4132-B7CC-3A05FA5C4118}" name="Kisumu"/>
    <tableColumn id="4" xr3:uid="{CD08CF36-0127-4E4D-887D-A769FD22D3D9}" name="Mombasa"/>
    <tableColumn id="5" xr3:uid="{62CC5D6A-4E34-4B9C-82C5-AE1C8E090D71}" name="Eldor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2C92-56E4-478B-A937-0F23062F115C}">
  <dimension ref="A2:J14"/>
  <sheetViews>
    <sheetView workbookViewId="0">
      <selection activeCell="B7" sqref="B7"/>
    </sheetView>
  </sheetViews>
  <sheetFormatPr defaultColWidth="8.7265625" defaultRowHeight="14.5" x14ac:dyDescent="0.35"/>
  <cols>
    <col min="1" max="1" width="8.7265625" style="15"/>
    <col min="2" max="2" width="13.1796875" style="15" customWidth="1"/>
    <col min="3" max="7" width="10.26953125" style="15" customWidth="1"/>
    <col min="8" max="16384" width="8.7265625" style="15"/>
  </cols>
  <sheetData>
    <row r="2" spans="1:10" x14ac:dyDescent="0.35">
      <c r="A2" s="18" t="s">
        <v>25</v>
      </c>
      <c r="B2" s="17" t="s">
        <v>29</v>
      </c>
    </row>
    <row r="3" spans="1:10" x14ac:dyDescent="0.35">
      <c r="A3" s="18" t="s">
        <v>26</v>
      </c>
      <c r="B3" s="17" t="s">
        <v>30</v>
      </c>
      <c r="D3" s="16" t="s">
        <v>27</v>
      </c>
      <c r="E3" s="15" t="s">
        <v>28</v>
      </c>
      <c r="F3" s="15" t="s">
        <v>29</v>
      </c>
      <c r="G3" s="15" t="s">
        <v>30</v>
      </c>
      <c r="H3" s="15" t="s">
        <v>31</v>
      </c>
      <c r="J3" s="15" t="s">
        <v>35</v>
      </c>
    </row>
    <row r="4" spans="1:10" x14ac:dyDescent="0.35">
      <c r="A4" s="18" t="s">
        <v>32</v>
      </c>
      <c r="B4" s="17" t="s">
        <v>27</v>
      </c>
      <c r="D4" s="15" t="s">
        <v>28</v>
      </c>
      <c r="E4" s="15">
        <v>0</v>
      </c>
      <c r="F4" s="15">
        <v>4354</v>
      </c>
      <c r="G4" s="15">
        <v>7684</v>
      </c>
      <c r="H4" s="15">
        <v>4444</v>
      </c>
      <c r="J4" s="15">
        <f>IF(B4="Road",1,2)</f>
        <v>1</v>
      </c>
    </row>
    <row r="5" spans="1:10" x14ac:dyDescent="0.35">
      <c r="A5" s="18"/>
      <c r="B5" s="17"/>
      <c r="D5" s="15" t="s">
        <v>29</v>
      </c>
      <c r="E5" s="15">
        <v>4354</v>
      </c>
      <c r="F5" s="15">
        <v>0</v>
      </c>
      <c r="G5" s="15">
        <v>6900</v>
      </c>
      <c r="H5" s="15">
        <v>2354</v>
      </c>
    </row>
    <row r="6" spans="1:10" x14ac:dyDescent="0.35">
      <c r="A6" s="18" t="s">
        <v>33</v>
      </c>
      <c r="B6" s="17">
        <f>INDEX(CHOOSE(J4,Table1[#All],Table13[#All]),MATCH(B2,Table1[[#All],[Road]],0),MATCH(B3,Table1[#Headers],0))</f>
        <v>6900</v>
      </c>
      <c r="D6" s="15" t="s">
        <v>30</v>
      </c>
      <c r="E6" s="15">
        <v>7684</v>
      </c>
      <c r="F6" s="15">
        <v>6900</v>
      </c>
      <c r="G6" s="15">
        <v>0</v>
      </c>
      <c r="H6" s="15">
        <v>5900</v>
      </c>
    </row>
    <row r="7" spans="1:10" x14ac:dyDescent="0.35">
      <c r="A7" s="18" t="s">
        <v>33</v>
      </c>
      <c r="B7" s="17">
        <f>VLOOKUP(B2,CHOOSE(J4,Table1[#All],Table13[#All]),MATCH(B3,Table1[#Headers],0),0)</f>
        <v>6900</v>
      </c>
      <c r="D7" s="15" t="s">
        <v>31</v>
      </c>
      <c r="E7" s="15">
        <v>4444</v>
      </c>
      <c r="F7" s="15">
        <v>2354</v>
      </c>
      <c r="G7" s="15">
        <v>5900</v>
      </c>
      <c r="H7" s="15">
        <v>0</v>
      </c>
    </row>
    <row r="10" spans="1:10" x14ac:dyDescent="0.35">
      <c r="D10" s="16" t="s">
        <v>34</v>
      </c>
      <c r="E10" s="15" t="s">
        <v>28</v>
      </c>
      <c r="F10" s="15" t="s">
        <v>29</v>
      </c>
      <c r="G10" s="15" t="s">
        <v>30</v>
      </c>
      <c r="H10" s="15" t="s">
        <v>31</v>
      </c>
    </row>
    <row r="11" spans="1:10" x14ac:dyDescent="0.35">
      <c r="D11" s="15" t="s">
        <v>28</v>
      </c>
      <c r="E11" s="15">
        <v>0</v>
      </c>
      <c r="F11" s="15">
        <v>9988</v>
      </c>
      <c r="G11" s="15">
        <v>14323</v>
      </c>
      <c r="H11" s="15">
        <v>10000</v>
      </c>
    </row>
    <row r="12" spans="1:10" x14ac:dyDescent="0.35">
      <c r="D12" s="15" t="s">
        <v>29</v>
      </c>
      <c r="E12" s="15">
        <v>9988</v>
      </c>
      <c r="F12" s="15">
        <v>0</v>
      </c>
      <c r="G12" s="15">
        <v>11999</v>
      </c>
      <c r="H12" s="15">
        <v>9045</v>
      </c>
    </row>
    <row r="13" spans="1:10" x14ac:dyDescent="0.35">
      <c r="D13" s="15" t="s">
        <v>30</v>
      </c>
      <c r="E13" s="15">
        <v>14323</v>
      </c>
      <c r="F13" s="15">
        <v>11999</v>
      </c>
      <c r="G13" s="15">
        <v>0</v>
      </c>
      <c r="H13" s="15">
        <v>10800</v>
      </c>
    </row>
    <row r="14" spans="1:10" x14ac:dyDescent="0.35">
      <c r="D14" s="15" t="s">
        <v>31</v>
      </c>
      <c r="E14" s="15">
        <v>10000</v>
      </c>
      <c r="F14" s="15">
        <v>9045</v>
      </c>
      <c r="G14" s="15">
        <v>10800</v>
      </c>
      <c r="H14" s="15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134F3-ACCB-4FA5-BDE8-826D1411E62D}">
  <dimension ref="A1:F12"/>
  <sheetViews>
    <sheetView workbookViewId="0">
      <selection activeCell="F13" sqref="F13"/>
    </sheetView>
  </sheetViews>
  <sheetFormatPr defaultRowHeight="14.5" x14ac:dyDescent="0.35"/>
  <cols>
    <col min="2" max="2" width="10.81640625" bestFit="1" customWidth="1"/>
    <col min="3" max="3" width="14.1796875" customWidth="1"/>
    <col min="4" max="4" width="14.36328125" customWidth="1"/>
    <col min="5" max="5" width="19.81640625" customWidth="1"/>
    <col min="6" max="6" width="18.453125" customWidth="1"/>
  </cols>
  <sheetData>
    <row r="1" spans="1:6" x14ac:dyDescent="0.35">
      <c r="A1" t="s">
        <v>36</v>
      </c>
    </row>
    <row r="2" spans="1:6" x14ac:dyDescent="0.35">
      <c r="A2" s="19">
        <v>0.1</v>
      </c>
      <c r="B2" s="20">
        <v>50000</v>
      </c>
      <c r="C2" t="s">
        <v>37</v>
      </c>
    </row>
    <row r="3" spans="1:6" x14ac:dyDescent="0.35">
      <c r="A3" s="19">
        <v>0.15</v>
      </c>
      <c r="B3" s="21">
        <v>100000</v>
      </c>
    </row>
    <row r="4" spans="1:6" x14ac:dyDescent="0.35">
      <c r="A4" s="19">
        <v>0.2</v>
      </c>
      <c r="C4" t="s">
        <v>38</v>
      </c>
    </row>
    <row r="5" spans="1:6" x14ac:dyDescent="0.35">
      <c r="A5" s="19">
        <v>0.1</v>
      </c>
      <c r="C5" t="s">
        <v>39</v>
      </c>
    </row>
    <row r="6" spans="1:6" x14ac:dyDescent="0.35">
      <c r="A6" s="19">
        <v>-0.2</v>
      </c>
      <c r="C6" t="s">
        <v>40</v>
      </c>
    </row>
    <row r="11" spans="1:6" x14ac:dyDescent="0.35">
      <c r="C11" t="s">
        <v>41</v>
      </c>
      <c r="D11" t="s">
        <v>42</v>
      </c>
      <c r="E11" t="s">
        <v>43</v>
      </c>
      <c r="F11" t="s">
        <v>44</v>
      </c>
    </row>
    <row r="12" spans="1:6" x14ac:dyDescent="0.35">
      <c r="E12">
        <f>IF(C12&lt;=$B$2,(C12*$A$2),IF(AND(C12&gt;$B$2,C12&lt;=$B$3),(C12*$A$3),(C12*$A$4)))</f>
        <v>0</v>
      </c>
      <c r="F12">
        <f>IF(AND(D12&gt;$B$3,C12&gt;$B$3),((D12*$A$4)+(D12*$A$5)),IF(AND(D12&lt;$B$2,C12&lt;$B$2),((D12*$A$2)+(E12*$A$6)),IF(D12&lt;=$B$2,(D12*$A$2),IF(AND(D12&gt;$B$2,D12&lt;=$B$3),(D12*$A$3),(D12*$A$4)))))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13D9-D2E6-47C8-B192-A72C97555A30}">
  <dimension ref="A1:J21"/>
  <sheetViews>
    <sheetView topLeftCell="A3" workbookViewId="0">
      <selection activeCell="J12" sqref="J12:J21"/>
    </sheetView>
  </sheetViews>
  <sheetFormatPr defaultRowHeight="14.5" x14ac:dyDescent="0.35"/>
  <cols>
    <col min="1" max="1" width="17.36328125" bestFit="1" customWidth="1"/>
    <col min="5" max="5" width="27.36328125" bestFit="1" customWidth="1"/>
    <col min="6" max="6" width="16.08984375" customWidth="1"/>
    <col min="7" max="7" width="25.81640625" bestFit="1" customWidth="1"/>
    <col min="8" max="10" width="11.81640625" bestFit="1" customWidth="1"/>
  </cols>
  <sheetData>
    <row r="1" spans="1:10" x14ac:dyDescent="0.35">
      <c r="A1" t="s">
        <v>45</v>
      </c>
      <c r="B1">
        <v>1600000</v>
      </c>
    </row>
    <row r="2" spans="1:10" x14ac:dyDescent="0.35">
      <c r="A2">
        <v>3</v>
      </c>
      <c r="B2" s="22">
        <v>6.8000000000000005E-2</v>
      </c>
      <c r="C2" t="s">
        <v>47</v>
      </c>
    </row>
    <row r="3" spans="1:10" x14ac:dyDescent="0.35">
      <c r="A3">
        <v>2</v>
      </c>
      <c r="B3" s="22">
        <v>5.5E-2</v>
      </c>
      <c r="C3" t="s">
        <v>46</v>
      </c>
    </row>
    <row r="4" spans="1:10" x14ac:dyDescent="0.35">
      <c r="A4">
        <v>3</v>
      </c>
      <c r="B4" s="19">
        <v>-0.05</v>
      </c>
      <c r="C4" t="s">
        <v>48</v>
      </c>
    </row>
    <row r="5" spans="1:10" x14ac:dyDescent="0.35">
      <c r="A5">
        <v>2</v>
      </c>
      <c r="B5" s="19">
        <v>0.12</v>
      </c>
      <c r="C5" t="s">
        <v>49</v>
      </c>
    </row>
    <row r="7" spans="1:10" x14ac:dyDescent="0.35">
      <c r="A7" t="s">
        <v>50</v>
      </c>
      <c r="B7">
        <v>7</v>
      </c>
    </row>
    <row r="8" spans="1:10" x14ac:dyDescent="0.35">
      <c r="A8" t="s">
        <v>51</v>
      </c>
      <c r="B8">
        <v>5</v>
      </c>
    </row>
    <row r="9" spans="1:10" x14ac:dyDescent="0.35">
      <c r="A9" t="s">
        <v>52</v>
      </c>
      <c r="B9" s="22">
        <v>1.7999999999999999E-2</v>
      </c>
    </row>
    <row r="10" spans="1:10" x14ac:dyDescent="0.35">
      <c r="D10" t="s">
        <v>53</v>
      </c>
      <c r="E10" t="s">
        <v>56</v>
      </c>
      <c r="F10" t="s">
        <v>54</v>
      </c>
      <c r="G10" t="s">
        <v>57</v>
      </c>
      <c r="H10" t="s">
        <v>45</v>
      </c>
      <c r="I10" t="s">
        <v>51</v>
      </c>
      <c r="J10" t="s">
        <v>55</v>
      </c>
    </row>
    <row r="11" spans="1:10" x14ac:dyDescent="0.35">
      <c r="D11">
        <v>0</v>
      </c>
      <c r="H11">
        <f>B1</f>
        <v>1600000</v>
      </c>
    </row>
    <row r="12" spans="1:10" x14ac:dyDescent="0.35">
      <c r="A12" t="s">
        <v>59</v>
      </c>
      <c r="B12">
        <v>0</v>
      </c>
      <c r="C12" t="s">
        <v>58</v>
      </c>
      <c r="D12" cm="1">
        <f t="array" ref="D12:D21">_xlfn.SEQUENCE(10)</f>
        <v>1</v>
      </c>
      <c r="E12">
        <f>IF(D12&lt;=$A$2,$B$2,IF(AND(D12&gt;$A$2,D12&lt;=($A$2+$A$3)),$B$3,IF(AND(D12&gt;($A$2+$A$3),D12&lt;=($A$2+$A$3+$A$4)),$B$4,$B$5)))</f>
        <v>6.8000000000000005E-2</v>
      </c>
      <c r="F12">
        <f>IF(OR(D12=$B$7,F10=$B$13),$B$13,$B$12)</f>
        <v>0</v>
      </c>
      <c r="G12">
        <f>IF(F12=$B$12,E12,G10)</f>
        <v>6.8000000000000005E-2</v>
      </c>
      <c r="H12">
        <f>H11*(1+G12)</f>
        <v>1708800</v>
      </c>
      <c r="I12">
        <f>$B$8*(1+$B$9)^D12</f>
        <v>5.09</v>
      </c>
      <c r="J12">
        <f>H12*I12</f>
        <v>8697792</v>
      </c>
    </row>
    <row r="13" spans="1:10" x14ac:dyDescent="0.35">
      <c r="B13">
        <v>1</v>
      </c>
      <c r="C13" t="s">
        <v>60</v>
      </c>
      <c r="D13">
        <v>2</v>
      </c>
      <c r="E13">
        <f t="shared" ref="E13:E21" si="0">IF(D13&lt;=$A$2,$B$2,IF(AND(D13&gt;$A$2,D13&lt;=($A$2+$A$3)),$B$3,IF(AND(D13&gt;($A$2+$A$3),D13&lt;=($A$2+$A$3+$A$4)),$B$4,$B$5)))</f>
        <v>6.8000000000000005E-2</v>
      </c>
      <c r="F13">
        <f>IF(OR(D13=$B$7,F12=$B$13),$B$13,$B$12)</f>
        <v>0</v>
      </c>
      <c r="G13">
        <f>IF(F13=$B$12,E13,G12)</f>
        <v>6.8000000000000005E-2</v>
      </c>
      <c r="H13">
        <f t="shared" ref="H13:H21" si="1">H12*(1+G13)</f>
        <v>1824998.4000000001</v>
      </c>
      <c r="I13">
        <f t="shared" ref="I13:I21" si="2">$B$8*(1+$B$9)^D13</f>
        <v>5.1816200000000006</v>
      </c>
      <c r="J13">
        <f t="shared" ref="J13:J21" si="3">H13*I13</f>
        <v>9456448.209408002</v>
      </c>
    </row>
    <row r="14" spans="1:10" x14ac:dyDescent="0.35">
      <c r="D14">
        <v>3</v>
      </c>
      <c r="E14">
        <f t="shared" si="0"/>
        <v>6.8000000000000005E-2</v>
      </c>
      <c r="F14">
        <f>IF(OR(D14=$B$7,F13=$B$13),$B$13,$B$12)</f>
        <v>0</v>
      </c>
      <c r="G14">
        <f>IF(F14=$B$12,E14,G13)</f>
        <v>6.8000000000000005E-2</v>
      </c>
      <c r="H14">
        <f t="shared" si="1"/>
        <v>1949098.2912000003</v>
      </c>
      <c r="I14">
        <f t="shared" si="2"/>
        <v>5.2748891600000007</v>
      </c>
      <c r="J14">
        <f t="shared" si="3"/>
        <v>10281277.448025407</v>
      </c>
    </row>
    <row r="15" spans="1:10" x14ac:dyDescent="0.35">
      <c r="D15">
        <v>4</v>
      </c>
      <c r="E15">
        <f t="shared" si="0"/>
        <v>5.5E-2</v>
      </c>
      <c r="F15">
        <f>IF(OR(D15=$B$7,F14=$B$13),$B$13,$B$12)</f>
        <v>0</v>
      </c>
      <c r="G15">
        <f>IF(F15=$B$12,E15,G14)</f>
        <v>5.5E-2</v>
      </c>
      <c r="H15">
        <f t="shared" si="1"/>
        <v>2056298.6972160002</v>
      </c>
      <c r="I15">
        <f t="shared" si="2"/>
        <v>5.3698371648799998</v>
      </c>
      <c r="J15">
        <f t="shared" si="3"/>
        <v>11041989.166404804</v>
      </c>
    </row>
    <row r="16" spans="1:10" x14ac:dyDescent="0.35">
      <c r="D16">
        <v>5</v>
      </c>
      <c r="E16">
        <f t="shared" si="0"/>
        <v>5.5E-2</v>
      </c>
      <c r="F16">
        <f>IF(OR(D16=$B$7,F15=$B$13),$B$13,$B$12)</f>
        <v>0</v>
      </c>
      <c r="G16">
        <f>IF(F16=$B$12,E16,G15)</f>
        <v>5.5E-2</v>
      </c>
      <c r="H16">
        <f t="shared" si="1"/>
        <v>2169395.1255628802</v>
      </c>
      <c r="I16">
        <f t="shared" si="2"/>
        <v>5.4664942338478406</v>
      </c>
      <c r="J16">
        <f t="shared" si="3"/>
        <v>11858985.944827097</v>
      </c>
    </row>
    <row r="17" spans="4:10" x14ac:dyDescent="0.35">
      <c r="D17">
        <v>6</v>
      </c>
      <c r="E17">
        <f t="shared" si="0"/>
        <v>-0.05</v>
      </c>
      <c r="F17">
        <f>IF(OR(D17=$B$7,F16=$B$13),$B$13,$B$12)</f>
        <v>0</v>
      </c>
      <c r="G17">
        <f>IF(F17=$B$12,E17,G16)</f>
        <v>-0.05</v>
      </c>
      <c r="H17">
        <f t="shared" si="1"/>
        <v>2060925.369284736</v>
      </c>
      <c r="I17">
        <f t="shared" si="2"/>
        <v>5.5648911300571013</v>
      </c>
      <c r="J17">
        <f t="shared" si="3"/>
        <v>11468825.307242284</v>
      </c>
    </row>
    <row r="18" spans="4:10" x14ac:dyDescent="0.35">
      <c r="D18">
        <v>7</v>
      </c>
      <c r="E18">
        <f t="shared" si="0"/>
        <v>-0.05</v>
      </c>
      <c r="F18">
        <f>IF(OR(D18=$B$7,F17=$B$13),$B$13,$B$12)</f>
        <v>1</v>
      </c>
      <c r="G18">
        <f>IF(F18=$B$12,E18,G17)</f>
        <v>-0.05</v>
      </c>
      <c r="H18">
        <f t="shared" si="1"/>
        <v>1957879.100820499</v>
      </c>
      <c r="I18">
        <f t="shared" si="2"/>
        <v>5.6650591703981306</v>
      </c>
      <c r="J18">
        <f t="shared" si="3"/>
        <v>11091500.954634015</v>
      </c>
    </row>
    <row r="19" spans="4:10" x14ac:dyDescent="0.35">
      <c r="D19">
        <v>8</v>
      </c>
      <c r="E19">
        <f t="shared" si="0"/>
        <v>-0.05</v>
      </c>
      <c r="F19">
        <f>IF(OR(D19=$B$7,F18=$B$13),$B$13,$B$12)</f>
        <v>1</v>
      </c>
      <c r="G19">
        <f>IF(F19=$B$12,E19,G18)</f>
        <v>-0.05</v>
      </c>
      <c r="H19">
        <f t="shared" si="1"/>
        <v>1859985.1457794739</v>
      </c>
      <c r="I19">
        <f t="shared" si="2"/>
        <v>5.7670302354652954</v>
      </c>
      <c r="J19">
        <f t="shared" si="3"/>
        <v>10726590.573226551</v>
      </c>
    </row>
    <row r="20" spans="4:10" x14ac:dyDescent="0.35">
      <c r="D20">
        <v>9</v>
      </c>
      <c r="E20">
        <f t="shared" si="0"/>
        <v>0.12</v>
      </c>
      <c r="F20">
        <f>IF(OR(D20=$B$7,F19=$B$13),$B$13,$B$12)</f>
        <v>1</v>
      </c>
      <c r="G20">
        <f>IF(F20=$B$12,E20,G19)</f>
        <v>-0.05</v>
      </c>
      <c r="H20">
        <f t="shared" si="1"/>
        <v>1766985.8884905002</v>
      </c>
      <c r="I20">
        <f t="shared" si="2"/>
        <v>5.8708367797036711</v>
      </c>
      <c r="J20">
        <f t="shared" si="3"/>
        <v>10373685.743367398</v>
      </c>
    </row>
    <row r="21" spans="4:10" x14ac:dyDescent="0.35">
      <c r="D21">
        <v>10</v>
      </c>
      <c r="E21">
        <f t="shared" si="0"/>
        <v>0.12</v>
      </c>
      <c r="F21">
        <f>IF(OR(D21=$B$7,F20=$B$13),$B$13,$B$12)</f>
        <v>1</v>
      </c>
      <c r="G21">
        <f>IF(F21=$B$12,E21,G20)</f>
        <v>-0.05</v>
      </c>
      <c r="H21">
        <f t="shared" si="1"/>
        <v>1678636.5940659752</v>
      </c>
      <c r="I21">
        <f t="shared" si="2"/>
        <v>5.976511841738338</v>
      </c>
      <c r="J21">
        <f t="shared" si="3"/>
        <v>10032391.482410612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4AA3-7C89-4B5D-A979-654D6E1C5043}">
  <sheetPr>
    <tabColor theme="0"/>
  </sheetPr>
  <dimension ref="A2:H8"/>
  <sheetViews>
    <sheetView workbookViewId="0">
      <selection activeCell="H3" sqref="H3"/>
    </sheetView>
  </sheetViews>
  <sheetFormatPr defaultRowHeight="14.5" x14ac:dyDescent="0.35"/>
  <cols>
    <col min="1" max="1" width="10" bestFit="1" customWidth="1"/>
    <col min="2" max="2" width="13.08984375" bestFit="1" customWidth="1"/>
    <col min="8" max="8" width="13.08984375" bestFit="1" customWidth="1"/>
  </cols>
  <sheetData>
    <row r="2" spans="1:8" x14ac:dyDescent="0.35">
      <c r="A2" s="5" t="s">
        <v>14</v>
      </c>
      <c r="B2" s="5" t="s">
        <v>11</v>
      </c>
      <c r="F2" s="5" t="s">
        <v>13</v>
      </c>
      <c r="G2" s="5" t="s">
        <v>12</v>
      </c>
      <c r="H2" s="5" t="s">
        <v>11</v>
      </c>
    </row>
    <row r="3" spans="1:8" x14ac:dyDescent="0.35">
      <c r="A3" s="4">
        <v>0.8</v>
      </c>
      <c r="B3" s="3" t="s">
        <v>10</v>
      </c>
      <c r="C3" cm="1">
        <f t="array" ref="C3">INDEX($A$3:$A$7,ROWS(A3:A$7))</f>
        <v>0.4</v>
      </c>
      <c r="D3" t="str" cm="1">
        <f t="array" ref="D3">INDEX($B$3:$B$7,ROWS(B3:B$7))</f>
        <v>E</v>
      </c>
      <c r="F3" s="3" t="s">
        <v>9</v>
      </c>
      <c r="G3" s="2">
        <v>0.33</v>
      </c>
      <c r="H3" s="1" t="e">
        <f>LOOKUP(G3,$C$3:$D$7)</f>
        <v>#N/A</v>
      </c>
    </row>
    <row r="4" spans="1:8" x14ac:dyDescent="0.35">
      <c r="A4" s="4">
        <v>0.7</v>
      </c>
      <c r="B4" s="3" t="s">
        <v>8</v>
      </c>
      <c r="C4" cm="1">
        <f t="array" ref="C4">INDEX($A$3:$A$7,ROWS(A4:A$7))</f>
        <v>0.5</v>
      </c>
      <c r="D4" t="str" cm="1">
        <f t="array" ref="D4">INDEX($B$3:$B$7,ROWS(B4:B$7))</f>
        <v>D</v>
      </c>
      <c r="F4" s="3" t="s">
        <v>7</v>
      </c>
      <c r="G4" s="2">
        <v>0.99</v>
      </c>
      <c r="H4" s="1" t="str">
        <f t="shared" ref="H4:H8" si="0">LOOKUP(G4,$C$3:$D$7)</f>
        <v>A</v>
      </c>
    </row>
    <row r="5" spans="1:8" x14ac:dyDescent="0.35">
      <c r="A5" s="4">
        <v>0.6</v>
      </c>
      <c r="B5" s="3" t="s">
        <v>6</v>
      </c>
      <c r="C5" cm="1">
        <f t="array" ref="C5">INDEX($A$3:$A$7,ROWS(A5:A$7))</f>
        <v>0.6</v>
      </c>
      <c r="D5" t="str" cm="1">
        <f t="array" ref="D5">INDEX($B$3:$B$7,ROWS(B5:B$7))</f>
        <v>C</v>
      </c>
      <c r="F5" s="3" t="s">
        <v>5</v>
      </c>
      <c r="G5" s="2">
        <v>0.62</v>
      </c>
      <c r="H5" s="1" t="str">
        <f t="shared" si="0"/>
        <v>C</v>
      </c>
    </row>
    <row r="6" spans="1:8" x14ac:dyDescent="0.35">
      <c r="A6" s="4">
        <v>0.5</v>
      </c>
      <c r="B6" s="3" t="s">
        <v>4</v>
      </c>
      <c r="C6" cm="1">
        <f t="array" ref="C6">INDEX($A$3:$A$7,ROWS(A6:A$7))</f>
        <v>0.7</v>
      </c>
      <c r="D6" t="str" cm="1">
        <f t="array" ref="D6">INDEX($B$3:$B$7,ROWS(B6:B$7))</f>
        <v>B</v>
      </c>
      <c r="F6" s="3" t="s">
        <v>3</v>
      </c>
      <c r="G6" s="2">
        <v>0.55000000000000004</v>
      </c>
      <c r="H6" s="1" t="str">
        <f t="shared" si="0"/>
        <v>D</v>
      </c>
    </row>
    <row r="7" spans="1:8" x14ac:dyDescent="0.35">
      <c r="A7" s="4">
        <v>0.4</v>
      </c>
      <c r="B7" s="3" t="s">
        <v>2</v>
      </c>
      <c r="C7" cm="1">
        <f t="array" ref="C7">INDEX($A$3:$A$7,ROWS(A7:A$7))</f>
        <v>0.8</v>
      </c>
      <c r="D7" t="str" cm="1">
        <f t="array" ref="D7">INDEX($B$3:$B$7,ROWS(B7:B$7))</f>
        <v>A</v>
      </c>
      <c r="F7" s="3" t="s">
        <v>1</v>
      </c>
      <c r="G7" s="2">
        <v>0.77</v>
      </c>
      <c r="H7" s="1" t="str">
        <f t="shared" si="0"/>
        <v>B</v>
      </c>
    </row>
    <row r="8" spans="1:8" x14ac:dyDescent="0.35">
      <c r="F8" s="3" t="s">
        <v>0</v>
      </c>
      <c r="G8" s="2">
        <v>0.79979999999999996</v>
      </c>
      <c r="H8" s="1" t="str">
        <f t="shared" si="0"/>
        <v>B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041E-4CF2-434A-8FB2-3721CF876835}">
  <dimension ref="A1:E16"/>
  <sheetViews>
    <sheetView topLeftCell="A2" workbookViewId="0">
      <selection activeCell="B17" sqref="B17"/>
    </sheetView>
  </sheetViews>
  <sheetFormatPr defaultRowHeight="14.5" x14ac:dyDescent="0.35"/>
  <cols>
    <col min="1" max="1" width="24.7265625" customWidth="1"/>
    <col min="2" max="2" width="16.54296875" customWidth="1"/>
    <col min="3" max="3" width="12.36328125" customWidth="1"/>
    <col min="4" max="4" width="14.08984375" customWidth="1"/>
    <col min="5" max="5" width="33.81640625" bestFit="1" customWidth="1"/>
  </cols>
  <sheetData>
    <row r="1" spans="1:5" ht="43.5" x14ac:dyDescent="0.35">
      <c r="A1" s="6" t="s">
        <v>15</v>
      </c>
      <c r="B1" s="7" t="s">
        <v>16</v>
      </c>
      <c r="C1" s="6" t="s">
        <v>17</v>
      </c>
      <c r="D1" s="7" t="s">
        <v>18</v>
      </c>
      <c r="E1" s="6" t="s">
        <v>19</v>
      </c>
    </row>
    <row r="2" spans="1:5" x14ac:dyDescent="0.35">
      <c r="A2" s="11">
        <v>0</v>
      </c>
      <c r="B2" s="11">
        <v>20000</v>
      </c>
      <c r="C2" s="8">
        <v>0</v>
      </c>
      <c r="D2" s="3">
        <v>0</v>
      </c>
      <c r="E2" s="3" t="str">
        <f t="shared" ref="E2:E8" si="0">IF(A2=0,"Zero Tax",IF(D2=0,"",DOLLAR(D2)&amp;" + ")&amp;TEXT(C2:C2,"0%")&amp;" of excess over "&amp;DOLLAR(A2,0))</f>
        <v>Zero Tax</v>
      </c>
    </row>
    <row r="3" spans="1:5" x14ac:dyDescent="0.35">
      <c r="A3" s="11">
        <f t="shared" ref="A3:A8" si="1">B2</f>
        <v>20000</v>
      </c>
      <c r="B3" s="11">
        <v>50000</v>
      </c>
      <c r="C3" s="10">
        <v>0.1</v>
      </c>
      <c r="D3" s="3">
        <f>D2+C2*(B2-A2)</f>
        <v>0</v>
      </c>
      <c r="E3" s="3" t="str">
        <f t="shared" si="0"/>
        <v>10% of excess over USh20,000</v>
      </c>
    </row>
    <row r="4" spans="1:5" x14ac:dyDescent="0.35">
      <c r="A4" s="11">
        <f t="shared" si="1"/>
        <v>50000</v>
      </c>
      <c r="B4" s="11">
        <v>100000</v>
      </c>
      <c r="C4" s="10">
        <v>0.15</v>
      </c>
      <c r="D4" s="3">
        <f>ROUND(D3+C3*(B3-A3),2)</f>
        <v>3000</v>
      </c>
      <c r="E4" s="3" t="str">
        <f>IF(A4=0,"Zero Tax",IF(D4=0,"",DOLLAR(D4)&amp;" + ")&amp;TEXT(C4:C4,"0%")&amp;" of excess over "&amp;DOLLAR(A4,0))</f>
        <v>USh3,000.00 + 15% of excess over USh50,000</v>
      </c>
    </row>
    <row r="5" spans="1:5" x14ac:dyDescent="0.35">
      <c r="A5" s="11">
        <f t="shared" si="1"/>
        <v>100000</v>
      </c>
      <c r="B5" s="11">
        <v>300000</v>
      </c>
      <c r="C5" s="10">
        <v>0.25</v>
      </c>
      <c r="D5" s="3">
        <f>ROUND(D4+C4*(B4-A4),2)</f>
        <v>10500</v>
      </c>
      <c r="E5" s="3" t="str">
        <f t="shared" si="0"/>
        <v>USh10,500.00 + 25% of excess over USh100,000</v>
      </c>
    </row>
    <row r="6" spans="1:5" x14ac:dyDescent="0.35">
      <c r="A6" s="11">
        <f t="shared" si="1"/>
        <v>300000</v>
      </c>
      <c r="B6" s="11">
        <v>1000000</v>
      </c>
      <c r="C6" s="10">
        <v>0.28000000000000003</v>
      </c>
      <c r="D6" s="3">
        <f>ROUND(D5+C5*(B5-A5),2)</f>
        <v>60500</v>
      </c>
      <c r="E6" s="3" t="str">
        <f t="shared" si="0"/>
        <v>USh60,500.00 + 28% of excess over USh300,000</v>
      </c>
    </row>
    <row r="7" spans="1:5" x14ac:dyDescent="0.35">
      <c r="A7" s="11">
        <f t="shared" si="1"/>
        <v>1000000</v>
      </c>
      <c r="B7" s="11">
        <v>10000000</v>
      </c>
      <c r="C7" s="10">
        <v>0.33</v>
      </c>
      <c r="D7" s="3">
        <f>ROUND(D6+C6*(B6-A6),2)</f>
        <v>256500</v>
      </c>
      <c r="E7" s="3" t="str">
        <f t="shared" si="0"/>
        <v>USh256,500.00 + 33% of excess over USh1,000,000</v>
      </c>
    </row>
    <row r="8" spans="1:5" x14ac:dyDescent="0.35">
      <c r="A8" s="11">
        <f t="shared" si="1"/>
        <v>10000000</v>
      </c>
      <c r="B8" s="11"/>
      <c r="C8" s="10">
        <v>0.35</v>
      </c>
      <c r="D8" s="3">
        <f>ROUND(D7+C7*(B7-A7),2)</f>
        <v>3226500</v>
      </c>
      <c r="E8" s="3" t="str">
        <f t="shared" si="0"/>
        <v>USh3,226,500.00 + 35% of excess over USh10,000,000</v>
      </c>
    </row>
    <row r="11" spans="1:5" x14ac:dyDescent="0.35">
      <c r="A11" s="12" t="s">
        <v>20</v>
      </c>
      <c r="B11" s="9">
        <v>345098</v>
      </c>
    </row>
    <row r="12" spans="1:5" x14ac:dyDescent="0.35">
      <c r="A12" s="12" t="s">
        <v>18</v>
      </c>
      <c r="B12" s="13">
        <f>VLOOKUP(B11,$A$2:$E$8,4)</f>
        <v>60500</v>
      </c>
    </row>
    <row r="13" spans="1:5" x14ac:dyDescent="0.35">
      <c r="A13" s="12" t="s">
        <v>21</v>
      </c>
      <c r="B13" s="14">
        <f>VLOOKUP(B11,$A$2:$E$8,3)</f>
        <v>0.28000000000000003</v>
      </c>
    </row>
    <row r="14" spans="1:5" x14ac:dyDescent="0.35">
      <c r="A14" s="12" t="s">
        <v>22</v>
      </c>
      <c r="B14" s="13">
        <f>VLOOKUP(B11,A2:E8,1)</f>
        <v>300000</v>
      </c>
    </row>
    <row r="15" spans="1:5" ht="29" x14ac:dyDescent="0.35">
      <c r="A15" s="12" t="s">
        <v>23</v>
      </c>
      <c r="B15" s="13">
        <f>B11-B14</f>
        <v>45098</v>
      </c>
    </row>
    <row r="16" spans="1:5" x14ac:dyDescent="0.35">
      <c r="A16" s="12" t="s">
        <v>24</v>
      </c>
      <c r="B16" s="13">
        <f>B15*B13</f>
        <v>12627.44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38A8-7074-4CEF-BD6B-3FA96E1562AE}">
  <dimension ref="A1:G46"/>
  <sheetViews>
    <sheetView workbookViewId="0">
      <selection activeCell="J16" sqref="J16"/>
    </sheetView>
  </sheetViews>
  <sheetFormatPr defaultRowHeight="14.5" x14ac:dyDescent="0.35"/>
  <cols>
    <col min="5" max="5" width="14" bestFit="1" customWidth="1"/>
    <col min="6" max="6" width="13.7265625" bestFit="1" customWidth="1"/>
    <col min="7" max="7" width="13.1796875" bestFit="1" customWidth="1"/>
  </cols>
  <sheetData>
    <row r="1" spans="1:7" x14ac:dyDescent="0.35">
      <c r="A1">
        <v>30</v>
      </c>
      <c r="B1" s="22">
        <v>8.5000000000000006E-2</v>
      </c>
    </row>
    <row r="2" spans="1:7" x14ac:dyDescent="0.35">
      <c r="A2">
        <v>10</v>
      </c>
      <c r="B2" s="19">
        <v>0.09</v>
      </c>
    </row>
    <row r="3" spans="1:7" x14ac:dyDescent="0.35">
      <c r="B3">
        <v>4000000</v>
      </c>
    </row>
    <row r="4" spans="1:7" x14ac:dyDescent="0.35">
      <c r="A4" t="s">
        <v>64</v>
      </c>
      <c r="B4">
        <v>10248.985835732932</v>
      </c>
    </row>
    <row r="5" spans="1:7" x14ac:dyDescent="0.35">
      <c r="A5">
        <v>20</v>
      </c>
      <c r="D5" t="s">
        <v>53</v>
      </c>
      <c r="E5" t="s">
        <v>63</v>
      </c>
      <c r="F5" t="s">
        <v>62</v>
      </c>
      <c r="G5" t="s">
        <v>61</v>
      </c>
    </row>
    <row r="6" spans="1:7" x14ac:dyDescent="0.35">
      <c r="A6">
        <v>2</v>
      </c>
      <c r="D6" cm="1">
        <f t="array" ref="D6:D46">_xlfn.SEQUENCE(41,1,0)</f>
        <v>0</v>
      </c>
    </row>
    <row r="7" spans="1:7" x14ac:dyDescent="0.35">
      <c r="D7">
        <v>1</v>
      </c>
      <c r="E7">
        <f>B4</f>
        <v>10248.985835732932</v>
      </c>
      <c r="F7">
        <f>IF(D7&lt;=$A$1,E7*$B$1,E7*$B$2)</f>
        <v>871.16379603729933</v>
      </c>
      <c r="G7">
        <f>E7+F7</f>
        <v>11120.149631770231</v>
      </c>
    </row>
    <row r="8" spans="1:7" x14ac:dyDescent="0.35">
      <c r="D8">
        <v>2</v>
      </c>
      <c r="E8">
        <f>IF(D8&lt;=$A$5,($B$4+G7),(($B$4*$A$6)+G7))</f>
        <v>21369.135467503162</v>
      </c>
      <c r="F8">
        <f>IF(D8&lt;=$A$1,E8*$B$1,E8*$B$2)</f>
        <v>1816.376514737769</v>
      </c>
      <c r="G8">
        <f>E8+F8</f>
        <v>23185.511982240932</v>
      </c>
    </row>
    <row r="9" spans="1:7" x14ac:dyDescent="0.35">
      <c r="D9">
        <v>3</v>
      </c>
      <c r="E9">
        <f t="shared" ref="E9:E46" si="0">IF(D9&lt;=$A$5,($B$4+G8),(($B$4*$A$6)+G8))</f>
        <v>33434.497817973868</v>
      </c>
      <c r="F9">
        <f>IF(D9&lt;=$A$1,E9*$B$1,E9*$B$2)</f>
        <v>2841.932314527779</v>
      </c>
      <c r="G9">
        <f>E9+F9</f>
        <v>36276.430132501649</v>
      </c>
    </row>
    <row r="10" spans="1:7" x14ac:dyDescent="0.35">
      <c r="D10">
        <v>4</v>
      </c>
      <c r="E10">
        <f t="shared" si="0"/>
        <v>46525.415968234578</v>
      </c>
      <c r="F10">
        <f>IF(D10&lt;=$A$1,E10*$B$1,E10*$B$2)</f>
        <v>3954.6603572999393</v>
      </c>
      <c r="G10">
        <f>E10+F10</f>
        <v>50480.076325534515</v>
      </c>
    </row>
    <row r="11" spans="1:7" x14ac:dyDescent="0.35">
      <c r="D11">
        <v>5</v>
      </c>
      <c r="E11">
        <f t="shared" si="0"/>
        <v>60729.062161267444</v>
      </c>
      <c r="F11">
        <f>IF(D11&lt;=$A$1,E11*$B$1,E11*$B$2)</f>
        <v>5161.970283707733</v>
      </c>
      <c r="G11">
        <f>E11+F11</f>
        <v>65891.032444975179</v>
      </c>
    </row>
    <row r="12" spans="1:7" x14ac:dyDescent="0.35">
      <c r="D12">
        <v>6</v>
      </c>
      <c r="E12">
        <f t="shared" si="0"/>
        <v>76140.018280708115</v>
      </c>
      <c r="F12">
        <f>IF(D12&lt;=$A$1,E12*$B$1,E12*$B$2)</f>
        <v>6471.9015538601898</v>
      </c>
      <c r="G12">
        <f>E12+F12</f>
        <v>82611.919834568311</v>
      </c>
    </row>
    <row r="13" spans="1:7" x14ac:dyDescent="0.35">
      <c r="D13">
        <v>7</v>
      </c>
      <c r="E13">
        <f t="shared" si="0"/>
        <v>92860.905670301247</v>
      </c>
      <c r="F13">
        <f>IF(D13&lt;=$A$1,E13*$B$1,E13*$B$2)</f>
        <v>7893.1769819756064</v>
      </c>
      <c r="G13">
        <f>E13+F13</f>
        <v>100754.08265227685</v>
      </c>
    </row>
    <row r="14" spans="1:7" x14ac:dyDescent="0.35">
      <c r="D14">
        <v>8</v>
      </c>
      <c r="E14">
        <f t="shared" si="0"/>
        <v>111003.06848800978</v>
      </c>
      <c r="F14">
        <f>IF(D14&lt;=$A$1,E14*$B$1,E14*$B$2)</f>
        <v>9435.2608214808315</v>
      </c>
      <c r="G14">
        <f>E14+F14</f>
        <v>120438.32930949061</v>
      </c>
    </row>
    <row r="15" spans="1:7" x14ac:dyDescent="0.35">
      <c r="D15">
        <v>9</v>
      </c>
      <c r="E15">
        <f t="shared" si="0"/>
        <v>130687.31514522355</v>
      </c>
      <c r="F15">
        <f>IF(D15&lt;=$A$1,E15*$B$1,E15*$B$2)</f>
        <v>11108.421787344003</v>
      </c>
      <c r="G15">
        <f>E15+F15</f>
        <v>141795.73693256755</v>
      </c>
    </row>
    <row r="16" spans="1:7" x14ac:dyDescent="0.35">
      <c r="D16">
        <v>10</v>
      </c>
      <c r="E16">
        <f t="shared" si="0"/>
        <v>152044.72276830047</v>
      </c>
      <c r="F16">
        <f>IF(D16&lt;=$A$1,E16*$B$1,E16*$B$2)</f>
        <v>12923.801435305541</v>
      </c>
      <c r="G16">
        <f>E16+F16</f>
        <v>164968.52420360601</v>
      </c>
    </row>
    <row r="17" spans="4:7" x14ac:dyDescent="0.35">
      <c r="D17">
        <v>11</v>
      </c>
      <c r="E17">
        <f t="shared" si="0"/>
        <v>175217.51003933893</v>
      </c>
      <c r="F17">
        <f>IF(D17&lt;=$A$1,E17*$B$1,E17*$B$2)</f>
        <v>14893.48835334381</v>
      </c>
      <c r="G17">
        <f>E17+F17</f>
        <v>190110.99839268273</v>
      </c>
    </row>
    <row r="18" spans="4:7" x14ac:dyDescent="0.35">
      <c r="D18">
        <v>12</v>
      </c>
      <c r="E18">
        <f t="shared" si="0"/>
        <v>200359.98422841565</v>
      </c>
      <c r="F18">
        <f>IF(D18&lt;=$A$1,E18*$B$1,E18*$B$2)</f>
        <v>17030.598659415333</v>
      </c>
      <c r="G18">
        <f>E18+F18</f>
        <v>217390.58288783097</v>
      </c>
    </row>
    <row r="19" spans="4:7" x14ac:dyDescent="0.35">
      <c r="D19">
        <v>13</v>
      </c>
      <c r="E19">
        <f t="shared" si="0"/>
        <v>227639.56872356389</v>
      </c>
      <c r="F19">
        <f>IF(D19&lt;=$A$1,E19*$B$1,E19*$B$2)</f>
        <v>19349.363341502933</v>
      </c>
      <c r="G19">
        <f>E19+F19</f>
        <v>246988.93206506682</v>
      </c>
    </row>
    <row r="20" spans="4:7" x14ac:dyDescent="0.35">
      <c r="D20">
        <v>14</v>
      </c>
      <c r="E20">
        <f t="shared" si="0"/>
        <v>257237.91790079974</v>
      </c>
      <c r="F20">
        <f>IF(D20&lt;=$A$1,E20*$B$1,E20*$B$2)</f>
        <v>21865.223021567981</v>
      </c>
      <c r="G20">
        <f>E20+F20</f>
        <v>279103.14092236775</v>
      </c>
    </row>
    <row r="21" spans="4:7" x14ac:dyDescent="0.35">
      <c r="D21">
        <v>15</v>
      </c>
      <c r="E21">
        <f t="shared" si="0"/>
        <v>289352.1267581007</v>
      </c>
      <c r="F21">
        <f>IF(D21&lt;=$A$1,E21*$B$1,E21*$B$2)</f>
        <v>24594.930774438562</v>
      </c>
      <c r="G21">
        <f>E21+F21</f>
        <v>313947.05753253924</v>
      </c>
    </row>
    <row r="22" spans="4:7" x14ac:dyDescent="0.35">
      <c r="D22">
        <v>16</v>
      </c>
      <c r="E22">
        <f t="shared" si="0"/>
        <v>324196.04336827219</v>
      </c>
      <c r="F22">
        <f>IF(D22&lt;=$A$1,E22*$B$1,E22*$B$2)</f>
        <v>27556.663686303138</v>
      </c>
      <c r="G22">
        <f>E22+F22</f>
        <v>351752.70705457532</v>
      </c>
    </row>
    <row r="23" spans="4:7" x14ac:dyDescent="0.35">
      <c r="D23">
        <v>17</v>
      </c>
      <c r="E23">
        <f t="shared" si="0"/>
        <v>362001.69289030827</v>
      </c>
      <c r="F23">
        <f>IF(D23&lt;=$A$1,E23*$B$1,E23*$B$2)</f>
        <v>30770.143895676207</v>
      </c>
      <c r="G23">
        <f>E23+F23</f>
        <v>392771.83678598446</v>
      </c>
    </row>
    <row r="24" spans="4:7" x14ac:dyDescent="0.35">
      <c r="D24">
        <v>18</v>
      </c>
      <c r="E24">
        <f t="shared" si="0"/>
        <v>403020.82262171741</v>
      </c>
      <c r="F24">
        <f>IF(D24&lt;=$A$1,E24*$B$1,E24*$B$2)</f>
        <v>34256.769922845982</v>
      </c>
      <c r="G24">
        <f>E24+F24</f>
        <v>437277.59254456341</v>
      </c>
    </row>
    <row r="25" spans="4:7" x14ac:dyDescent="0.35">
      <c r="D25">
        <v>19</v>
      </c>
      <c r="E25">
        <f t="shared" si="0"/>
        <v>447526.57838029636</v>
      </c>
      <c r="F25">
        <f>IF(D25&lt;=$A$1,E25*$B$1,E25*$B$2)</f>
        <v>38039.759162325194</v>
      </c>
      <c r="G25">
        <f>E25+F25</f>
        <v>485566.33754262154</v>
      </c>
    </row>
    <row r="26" spans="4:7" x14ac:dyDescent="0.35">
      <c r="D26">
        <v>20</v>
      </c>
      <c r="E26">
        <f t="shared" si="0"/>
        <v>495815.32337835449</v>
      </c>
      <c r="F26">
        <f>IF(D26&lt;=$A$1,E26*$B$1,E26*$B$2)</f>
        <v>42144.302487160137</v>
      </c>
      <c r="G26">
        <f>E26+F26</f>
        <v>537959.62586551462</v>
      </c>
    </row>
    <row r="27" spans="4:7" x14ac:dyDescent="0.35">
      <c r="D27">
        <v>21</v>
      </c>
      <c r="E27">
        <f t="shared" si="0"/>
        <v>558457.59753698052</v>
      </c>
      <c r="F27">
        <f>IF(D27&lt;=$A$1,E27*$B$1,E27*$B$2)</f>
        <v>47468.89579064335</v>
      </c>
      <c r="G27">
        <f>E27+F27</f>
        <v>605926.49332762393</v>
      </c>
    </row>
    <row r="28" spans="4:7" x14ac:dyDescent="0.35">
      <c r="D28">
        <v>22</v>
      </c>
      <c r="E28">
        <f t="shared" si="0"/>
        <v>626424.46499908983</v>
      </c>
      <c r="F28">
        <f>IF(D28&lt;=$A$1,E28*$B$1,E28*$B$2)</f>
        <v>53246.079524922643</v>
      </c>
      <c r="G28">
        <f>E28+F28</f>
        <v>679670.54452401248</v>
      </c>
    </row>
    <row r="29" spans="4:7" x14ac:dyDescent="0.35">
      <c r="D29">
        <v>23</v>
      </c>
      <c r="E29">
        <f t="shared" si="0"/>
        <v>700168.51619547838</v>
      </c>
      <c r="F29">
        <f>IF(D29&lt;=$A$1,E29*$B$1,E29*$B$2)</f>
        <v>59514.323876615665</v>
      </c>
      <c r="G29">
        <f>E29+F29</f>
        <v>759682.840072094</v>
      </c>
    </row>
    <row r="30" spans="4:7" x14ac:dyDescent="0.35">
      <c r="D30">
        <v>24</v>
      </c>
      <c r="E30">
        <f t="shared" si="0"/>
        <v>780180.8117435599</v>
      </c>
      <c r="F30">
        <f>IF(D30&lt;=$A$1,E30*$B$1,E30*$B$2)</f>
        <v>66315.368998202597</v>
      </c>
      <c r="G30">
        <f>E30+F30</f>
        <v>846496.18074176251</v>
      </c>
    </row>
    <row r="31" spans="4:7" x14ac:dyDescent="0.35">
      <c r="D31">
        <v>25</v>
      </c>
      <c r="E31">
        <f t="shared" si="0"/>
        <v>866994.15241322841</v>
      </c>
      <c r="F31">
        <f>IF(D31&lt;=$A$1,E31*$B$1,E31*$B$2)</f>
        <v>73694.502955124422</v>
      </c>
      <c r="G31">
        <f>E31+F31</f>
        <v>940688.65536835277</v>
      </c>
    </row>
    <row r="32" spans="4:7" x14ac:dyDescent="0.35">
      <c r="D32">
        <v>26</v>
      </c>
      <c r="E32">
        <f t="shared" si="0"/>
        <v>961186.62703981868</v>
      </c>
      <c r="F32">
        <f>IF(D32&lt;=$A$1,E32*$B$1,E32*$B$2)</f>
        <v>81700.863298384589</v>
      </c>
      <c r="G32">
        <f>E32+F32</f>
        <v>1042887.4903382033</v>
      </c>
    </row>
    <row r="33" spans="4:7" x14ac:dyDescent="0.35">
      <c r="D33">
        <v>27</v>
      </c>
      <c r="E33">
        <f t="shared" si="0"/>
        <v>1063385.462009669</v>
      </c>
      <c r="F33">
        <f>IF(D33&lt;=$A$1,E33*$B$1,E33*$B$2)</f>
        <v>90387.764270821877</v>
      </c>
      <c r="G33">
        <f>E33+F33</f>
        <v>1153773.2262804909</v>
      </c>
    </row>
    <row r="34" spans="4:7" x14ac:dyDescent="0.35">
      <c r="D34">
        <v>28</v>
      </c>
      <c r="E34">
        <f t="shared" si="0"/>
        <v>1174271.1979519567</v>
      </c>
      <c r="F34">
        <f>IF(D34&lt;=$A$1,E34*$B$1,E34*$B$2)</f>
        <v>99813.051825916322</v>
      </c>
      <c r="G34">
        <f>E34+F34</f>
        <v>1274084.249777873</v>
      </c>
    </row>
    <row r="35" spans="4:7" x14ac:dyDescent="0.35">
      <c r="D35">
        <v>29</v>
      </c>
      <c r="E35">
        <f t="shared" si="0"/>
        <v>1294582.2214493388</v>
      </c>
      <c r="F35">
        <f>IF(D35&lt;=$A$1,E35*$B$1,E35*$B$2)</f>
        <v>110039.48882319381</v>
      </c>
      <c r="G35">
        <f>E35+F35</f>
        <v>1404621.7102725327</v>
      </c>
    </row>
    <row r="36" spans="4:7" x14ac:dyDescent="0.35">
      <c r="D36">
        <v>30</v>
      </c>
      <c r="E36">
        <f t="shared" si="0"/>
        <v>1425119.6819439984</v>
      </c>
      <c r="F36">
        <f>IF(D36&lt;=$A$1,E36*$B$1,E36*$B$2)</f>
        <v>121135.17296523988</v>
      </c>
      <c r="G36">
        <f>E36+F36</f>
        <v>1546254.8549092384</v>
      </c>
    </row>
    <row r="37" spans="4:7" x14ac:dyDescent="0.35">
      <c r="D37">
        <v>31</v>
      </c>
      <c r="E37">
        <f t="shared" si="0"/>
        <v>1566752.8265807042</v>
      </c>
      <c r="F37">
        <f>IF(D37&lt;=$A$1,E37*$B$1,E37*$B$2)</f>
        <v>141007.75439226336</v>
      </c>
      <c r="G37">
        <f>E37+F37</f>
        <v>1707760.5809729677</v>
      </c>
    </row>
    <row r="38" spans="4:7" x14ac:dyDescent="0.35">
      <c r="D38">
        <v>32</v>
      </c>
      <c r="E38">
        <f t="shared" si="0"/>
        <v>1728258.5526444335</v>
      </c>
      <c r="F38">
        <f>IF(D38&lt;=$A$1,E38*$B$1,E38*$B$2)</f>
        <v>155543.26973799901</v>
      </c>
      <c r="G38">
        <f>E38+F38</f>
        <v>1883801.8223824324</v>
      </c>
    </row>
    <row r="39" spans="4:7" x14ac:dyDescent="0.35">
      <c r="D39">
        <v>33</v>
      </c>
      <c r="E39">
        <f t="shared" si="0"/>
        <v>1904299.7940538982</v>
      </c>
      <c r="F39">
        <f>IF(D39&lt;=$A$1,E39*$B$1,E39*$B$2)</f>
        <v>171386.98146485083</v>
      </c>
      <c r="G39">
        <f>E39+F39</f>
        <v>2075686.7755187489</v>
      </c>
    </row>
    <row r="40" spans="4:7" x14ac:dyDescent="0.35">
      <c r="D40">
        <v>34</v>
      </c>
      <c r="E40">
        <f t="shared" si="0"/>
        <v>2096184.7471902147</v>
      </c>
      <c r="F40">
        <f>IF(D40&lt;=$A$1,E40*$B$1,E40*$B$2)</f>
        <v>188656.62724711932</v>
      </c>
      <c r="G40">
        <f>E40+F40</f>
        <v>2284841.374437334</v>
      </c>
    </row>
    <row r="41" spans="4:7" x14ac:dyDescent="0.35">
      <c r="D41">
        <v>35</v>
      </c>
      <c r="E41">
        <f t="shared" si="0"/>
        <v>2305339.3461087998</v>
      </c>
      <c r="F41">
        <f>IF(D41&lt;=$A$1,E41*$B$1,E41*$B$2)</f>
        <v>207480.54114979197</v>
      </c>
      <c r="G41">
        <f>E41+F41</f>
        <v>2512819.8872585916</v>
      </c>
    </row>
    <row r="42" spans="4:7" x14ac:dyDescent="0.35">
      <c r="D42">
        <v>36</v>
      </c>
      <c r="E42">
        <f t="shared" si="0"/>
        <v>2533317.8589300574</v>
      </c>
      <c r="F42">
        <f>IF(D42&lt;=$A$1,E42*$B$1,E42*$B$2)</f>
        <v>227998.60730370515</v>
      </c>
      <c r="G42">
        <f>E42+F42</f>
        <v>2761316.4662337624</v>
      </c>
    </row>
    <row r="43" spans="4:7" x14ac:dyDescent="0.35">
      <c r="D43">
        <v>37</v>
      </c>
      <c r="E43">
        <f t="shared" si="0"/>
        <v>2781814.4379052282</v>
      </c>
      <c r="F43">
        <f>IF(D43&lt;=$A$1,E43*$B$1,E43*$B$2)</f>
        <v>250363.29941147054</v>
      </c>
      <c r="G43">
        <f>E43+F43</f>
        <v>3032177.7373166988</v>
      </c>
    </row>
    <row r="44" spans="4:7" x14ac:dyDescent="0.35">
      <c r="D44">
        <v>38</v>
      </c>
      <c r="E44">
        <f t="shared" si="0"/>
        <v>3052675.7089881646</v>
      </c>
      <c r="F44">
        <f>IF(D44&lt;=$A$1,E44*$B$1,E44*$B$2)</f>
        <v>274740.81380893482</v>
      </c>
      <c r="G44">
        <f>E44+F44</f>
        <v>3327416.5227970993</v>
      </c>
    </row>
    <row r="45" spans="4:7" x14ac:dyDescent="0.35">
      <c r="D45">
        <v>39</v>
      </c>
      <c r="E45">
        <f t="shared" si="0"/>
        <v>3347914.4944685651</v>
      </c>
      <c r="F45">
        <f>IF(D45&lt;=$A$1,E45*$B$1,E45*$B$2)</f>
        <v>301312.30450217082</v>
      </c>
      <c r="G45">
        <f>E45+F45</f>
        <v>3649226.7989707361</v>
      </c>
    </row>
    <row r="46" spans="4:7" x14ac:dyDescent="0.35">
      <c r="D46">
        <v>40</v>
      </c>
      <c r="E46">
        <f t="shared" si="0"/>
        <v>3669724.7706422019</v>
      </c>
      <c r="F46">
        <f>IF(D46&lt;=$A$1,E46*$B$1,E46*$B$2)</f>
        <v>330275.22935779818</v>
      </c>
      <c r="G46">
        <f>E46+F46</f>
        <v>4000000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B3BD-62BE-4C3B-9297-5CDD0914A5A1}">
  <dimension ref="A1:B12"/>
  <sheetViews>
    <sheetView tabSelected="1" workbookViewId="0">
      <selection activeCell="F8" sqref="F8"/>
    </sheetView>
  </sheetViews>
  <sheetFormatPr defaultRowHeight="14.5" x14ac:dyDescent="0.35"/>
  <cols>
    <col min="1" max="1" width="13.81640625" bestFit="1" customWidth="1"/>
  </cols>
  <sheetData>
    <row r="1" spans="1:2" x14ac:dyDescent="0.35">
      <c r="A1" s="23" t="s">
        <v>65</v>
      </c>
      <c r="B1" s="23" t="s">
        <v>66</v>
      </c>
    </row>
    <row r="2" spans="1:2" x14ac:dyDescent="0.35">
      <c r="A2" t="s">
        <v>67</v>
      </c>
      <c r="B2">
        <v>56098</v>
      </c>
    </row>
    <row r="3" spans="1:2" x14ac:dyDescent="0.35">
      <c r="A3" t="s">
        <v>68</v>
      </c>
      <c r="B3">
        <v>-25000</v>
      </c>
    </row>
    <row r="4" spans="1:2" x14ac:dyDescent="0.35">
      <c r="A4" t="s">
        <v>69</v>
      </c>
      <c r="B4">
        <v>-10000</v>
      </c>
    </row>
    <row r="5" spans="1:2" x14ac:dyDescent="0.35">
      <c r="A5" t="s">
        <v>70</v>
      </c>
      <c r="B5">
        <v>20000</v>
      </c>
    </row>
    <row r="6" spans="1:2" x14ac:dyDescent="0.35">
      <c r="A6" t="s">
        <v>71</v>
      </c>
      <c r="B6">
        <v>-5000</v>
      </c>
    </row>
    <row r="7" spans="1:2" x14ac:dyDescent="0.35">
      <c r="A7" t="s">
        <v>72</v>
      </c>
      <c r="B7">
        <v>-3500</v>
      </c>
    </row>
    <row r="8" spans="1:2" x14ac:dyDescent="0.35">
      <c r="A8" t="s">
        <v>73</v>
      </c>
      <c r="B8">
        <v>15000</v>
      </c>
    </row>
    <row r="9" spans="1:2" x14ac:dyDescent="0.35">
      <c r="A9" t="s">
        <v>74</v>
      </c>
      <c r="B9">
        <v>-2050</v>
      </c>
    </row>
    <row r="10" spans="1:2" x14ac:dyDescent="0.35">
      <c r="A10" t="s">
        <v>75</v>
      </c>
      <c r="B10">
        <v>8500</v>
      </c>
    </row>
    <row r="11" spans="1:2" x14ac:dyDescent="0.35">
      <c r="A11" t="s">
        <v>76</v>
      </c>
      <c r="B11">
        <v>-12000</v>
      </c>
    </row>
    <row r="12" spans="1:2" x14ac:dyDescent="0.35">
      <c r="A12" t="s">
        <v>77</v>
      </c>
      <c r="B12">
        <v>42048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Q1A</vt:lpstr>
      <vt:lpstr>Q1B</vt:lpstr>
      <vt:lpstr>Q1C</vt:lpstr>
      <vt:lpstr>Q3Ai</vt:lpstr>
      <vt:lpstr>Q3Aii</vt:lpstr>
      <vt:lpstr>Q3B</vt:lpstr>
      <vt:lpstr>Q3C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Laura Namata</cp:lastModifiedBy>
  <dcterms:created xsi:type="dcterms:W3CDTF">2022-11-13T12:34:36Z</dcterms:created>
  <dcterms:modified xsi:type="dcterms:W3CDTF">2022-12-08T10:27:16Z</dcterms:modified>
</cp:coreProperties>
</file>