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cuments\Programming-Methodology\Excel\"/>
    </mc:Choice>
  </mc:AlternateContent>
  <xr:revisionPtr revIDLastSave="0" documentId="13_ncr:1_{AB312ECA-A70B-4147-B2EE-071E56A6B48A}" xr6:coauthVersionLast="47" xr6:coauthVersionMax="47" xr10:uidLastSave="{00000000-0000-0000-0000-000000000000}"/>
  <bookViews>
    <workbookView minimized="1" xWindow="1400" yWindow="1400" windowWidth="11020" windowHeight="7770" activeTab="2" xr2:uid="{00000000-000D-0000-FFFF-FFFF00000000}"/>
  </bookViews>
  <sheets>
    <sheet name="Q1A" sheetId="36" r:id="rId1"/>
    <sheet name="Lecture 4" sheetId="2" r:id="rId2"/>
    <sheet name="Lecture 4 sln" sheetId="35" r:id="rId3"/>
    <sheet name="Practice 1" sheetId="21" r:id="rId4"/>
    <sheet name="Practice 1 answer" sheetId="24" r:id="rId5"/>
    <sheet name="Practice 2" sheetId="22" r:id="rId6"/>
    <sheet name="Practice 2 answer" sheetId="23" r:id="rId7"/>
    <sheet name="Practice 3" sheetId="28" r:id="rId8"/>
    <sheet name="Practice 3 answer" sheetId="29" r:id="rId9"/>
    <sheet name="Exercise 1" sheetId="5" r:id="rId10"/>
    <sheet name="Exercise 2" sheetId="9" r:id="rId11"/>
    <sheet name="Exercise 3" sheetId="13" r:id="rId12"/>
  </sheets>
  <externalReferences>
    <externalReference r:id="rId13"/>
  </externalReferences>
  <definedNames>
    <definedName name="AnswerProductTable">'[1]V Exact (an)'!$A$12:$D$19</definedName>
    <definedName name="_xlnm.Print_Area" localSheetId="3">'Practice 1'!$A$5:$N$27</definedName>
    <definedName name="_xlnm.Print_Area" localSheetId="4">'Practice 1 answer'!$A$5:$N$27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28" l="1"/>
  <c r="D15" i="28"/>
  <c r="D16" i="28"/>
  <c r="D17" i="28"/>
  <c r="D18" i="28"/>
  <c r="D19" i="28"/>
  <c r="D20" i="28"/>
  <c r="D21" i="28"/>
  <c r="D22" i="28"/>
  <c r="D23" i="28"/>
  <c r="D24" i="28"/>
  <c r="D13" i="28"/>
  <c r="H3" i="13"/>
  <c r="G3" i="13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5" i="9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6" i="5"/>
  <c r="C6" i="22"/>
  <c r="C7" i="22"/>
  <c r="C8" i="22"/>
  <c r="C9" i="22"/>
  <c r="C10" i="22"/>
  <c r="C5" i="22"/>
  <c r="B15" i="22" a="1"/>
  <c r="B15" i="22"/>
  <c r="B16" i="22" a="1"/>
  <c r="B16" i="22" s="1"/>
  <c r="B17" i="22" a="1"/>
  <c r="B17" i="22"/>
  <c r="B18" i="22" a="1"/>
  <c r="B18" i="22"/>
  <c r="B19" i="22" a="1"/>
  <c r="B19" i="22"/>
  <c r="B20" i="22" a="1"/>
  <c r="B20" i="22" s="1"/>
  <c r="B21" i="22" a="1"/>
  <c r="B21" i="22"/>
  <c r="B22" i="22" a="1"/>
  <c r="B22" i="22"/>
  <c r="B23" i="22" a="1"/>
  <c r="B23" i="22"/>
  <c r="B24" i="22" a="1"/>
  <c r="B24" i="22" s="1"/>
  <c r="B25" i="22" a="1"/>
  <c r="B25" i="22"/>
  <c r="B26" i="22" a="1"/>
  <c r="B26" i="22"/>
  <c r="B27" i="22" a="1"/>
  <c r="B27" i="22"/>
  <c r="B28" i="22" a="1"/>
  <c r="B28" i="22" s="1"/>
  <c r="B29" i="22" a="1"/>
  <c r="B29" i="22"/>
  <c r="B30" i="22" a="1"/>
  <c r="B30" i="22"/>
  <c r="B31" i="22" a="1"/>
  <c r="B31" i="22"/>
  <c r="B32" i="22" a="1"/>
  <c r="B32" i="22" s="1"/>
  <c r="B33" i="22" a="1"/>
  <c r="B33" i="22"/>
  <c r="B34" i="22" a="1"/>
  <c r="B34" i="22"/>
  <c r="B35" i="22" a="1"/>
  <c r="B35" i="22"/>
  <c r="B36" i="22" a="1"/>
  <c r="B36" i="22" s="1"/>
  <c r="B37" i="22" a="1"/>
  <c r="B37" i="22"/>
  <c r="B38" i="22" a="1"/>
  <c r="B38" i="22"/>
  <c r="B39" i="22" a="1"/>
  <c r="B39" i="22"/>
  <c r="B40" i="22" a="1"/>
  <c r="B40" i="22" s="1"/>
  <c r="B41" i="22" a="1"/>
  <c r="B41" i="22"/>
  <c r="B42" i="22" a="1"/>
  <c r="B42" i="22"/>
  <c r="B43" i="22" a="1"/>
  <c r="B43" i="22" s="1"/>
  <c r="B44" i="22" a="1"/>
  <c r="B44" i="22" s="1"/>
  <c r="B45" i="22" a="1"/>
  <c r="B45" i="22"/>
  <c r="B46" i="22" a="1"/>
  <c r="B46" i="22"/>
  <c r="B47" i="22" a="1"/>
  <c r="B47" i="22"/>
  <c r="B48" i="22" a="1"/>
  <c r="B48" i="22" s="1"/>
  <c r="B14" i="22" a="1"/>
  <c r="B14" i="22" s="1"/>
  <c r="A14" i="22" a="1"/>
  <c r="A14" i="22" s="1"/>
  <c r="A15" i="22" a="1"/>
  <c r="A15" i="22" s="1"/>
  <c r="A16" i="22" a="1"/>
  <c r="A16" i="22"/>
  <c r="A17" i="22" a="1"/>
  <c r="A17" i="22"/>
  <c r="A18" i="22" a="1"/>
  <c r="A18" i="22"/>
  <c r="A19" i="22" a="1"/>
  <c r="A19" i="22" s="1"/>
  <c r="A20" i="22" a="1"/>
  <c r="A20" i="22"/>
  <c r="A21" i="22" a="1"/>
  <c r="A21" i="22"/>
  <c r="A22" i="22" a="1"/>
  <c r="A22" i="22"/>
  <c r="A23" i="22" a="1"/>
  <c r="A23" i="22" s="1"/>
  <c r="A24" i="22" a="1"/>
  <c r="A24" i="22"/>
  <c r="A25" i="22" a="1"/>
  <c r="A25" i="22"/>
  <c r="A26" i="22" a="1"/>
  <c r="A26" i="22"/>
  <c r="A27" i="22" a="1"/>
  <c r="A27" i="22" s="1"/>
  <c r="A28" i="22" a="1"/>
  <c r="A28" i="22"/>
  <c r="A29" i="22" a="1"/>
  <c r="A29" i="22"/>
  <c r="A30" i="22" a="1"/>
  <c r="A30" i="22"/>
  <c r="A31" i="22" a="1"/>
  <c r="A31" i="22" s="1"/>
  <c r="A32" i="22" a="1"/>
  <c r="A32" i="22"/>
  <c r="A33" i="22" a="1"/>
  <c r="A33" i="22"/>
  <c r="A34" i="22" a="1"/>
  <c r="A34" i="22"/>
  <c r="A35" i="22" a="1"/>
  <c r="A35" i="22" s="1"/>
  <c r="A36" i="22" a="1"/>
  <c r="A36" i="22"/>
  <c r="A37" i="22" a="1"/>
  <c r="A37" i="22"/>
  <c r="A38" i="22" a="1"/>
  <c r="A38" i="22"/>
  <c r="A39" i="22" a="1"/>
  <c r="A39" i="22" s="1"/>
  <c r="A40" i="22" a="1"/>
  <c r="A40" i="22"/>
  <c r="A41" i="22" a="1"/>
  <c r="A41" i="22"/>
  <c r="A42" i="22" a="1"/>
  <c r="A42" i="22"/>
  <c r="A43" i="22" a="1"/>
  <c r="A43" i="22" s="1"/>
  <c r="A44" i="22" a="1"/>
  <c r="A44" i="22"/>
  <c r="A45" i="22" a="1"/>
  <c r="A45" i="22"/>
  <c r="A46" i="22" a="1"/>
  <c r="A46" i="22"/>
  <c r="A47" i="22" a="1"/>
  <c r="A47" i="22" s="1"/>
  <c r="A48" i="22" a="1"/>
  <c r="A48" i="22"/>
  <c r="G12" i="21" a="1"/>
  <c r="G12" i="21" s="1"/>
  <c r="F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2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C121" i="21"/>
  <c r="C122" i="21"/>
  <c r="C123" i="21"/>
  <c r="C124" i="21"/>
  <c r="C125" i="21"/>
  <c r="C126" i="21"/>
  <c r="C127" i="21"/>
  <c r="C128" i="21"/>
  <c r="C129" i="21"/>
  <c r="C130" i="21"/>
  <c r="C131" i="21"/>
  <c r="C132" i="21"/>
  <c r="C133" i="21"/>
  <c r="C134" i="21"/>
  <c r="C135" i="21"/>
  <c r="C136" i="21"/>
  <c r="C137" i="21"/>
  <c r="C138" i="21"/>
  <c r="C139" i="21"/>
  <c r="C140" i="21"/>
  <c r="C141" i="21"/>
  <c r="C142" i="21"/>
  <c r="C143" i="21"/>
  <c r="C144" i="21"/>
  <c r="C145" i="21"/>
  <c r="C146" i="21"/>
  <c r="C147" i="21"/>
  <c r="C148" i="21"/>
  <c r="C149" i="21"/>
  <c r="C150" i="21"/>
  <c r="C151" i="21"/>
  <c r="C152" i="21"/>
  <c r="C153" i="21"/>
  <c r="C154" i="21"/>
  <c r="C155" i="21"/>
  <c r="C156" i="21"/>
  <c r="C157" i="21"/>
  <c r="C158" i="21"/>
  <c r="C159" i="21"/>
  <c r="C160" i="21"/>
  <c r="C161" i="21"/>
  <c r="C162" i="21"/>
  <c r="C163" i="21"/>
  <c r="C164" i="21"/>
  <c r="C165" i="21"/>
  <c r="C166" i="21"/>
  <c r="C167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1" i="21"/>
  <c r="C182" i="21"/>
  <c r="C183" i="21"/>
  <c r="C13" i="21"/>
  <c r="C14" i="21"/>
  <c r="C15" i="21"/>
  <c r="C16" i="21"/>
  <c r="C17" i="21"/>
  <c r="C18" i="21"/>
  <c r="C19" i="21"/>
  <c r="C12" i="21"/>
  <c r="B277" i="2" a="1"/>
  <c r="B277" i="2" s="1"/>
  <c r="B276" i="2" a="1"/>
  <c r="B276" i="2" s="1"/>
  <c r="D271" i="2"/>
  <c r="C271" i="2"/>
  <c r="D238" i="2"/>
  <c r="D239" i="2"/>
  <c r="D240" i="2"/>
  <c r="D241" i="2"/>
  <c r="D237" i="2"/>
  <c r="D230" i="2"/>
  <c r="D231" i="2"/>
  <c r="D232" i="2"/>
  <c r="D233" i="2"/>
  <c r="D229" i="2"/>
  <c r="C230" i="2"/>
  <c r="C231" i="2"/>
  <c r="C232" i="2"/>
  <c r="C233" i="2"/>
  <c r="C229" i="2"/>
  <c r="B208" i="2"/>
  <c r="B199" i="2"/>
  <c r="B190" i="2"/>
  <c r="B189" i="2" a="1"/>
  <c r="B189" i="2" s="1"/>
  <c r="C188" i="2"/>
  <c r="C187" i="2"/>
  <c r="G162" i="2"/>
  <c r="G163" i="2"/>
  <c r="G164" i="2"/>
  <c r="G165" i="2"/>
  <c r="G166" i="2"/>
  <c r="G167" i="2"/>
  <c r="G168" i="2"/>
  <c r="G169" i="2"/>
  <c r="G170" i="2"/>
  <c r="G171" i="2"/>
  <c r="G172" i="2"/>
  <c r="F162" i="2"/>
  <c r="F163" i="2"/>
  <c r="F164" i="2"/>
  <c r="F165" i="2"/>
  <c r="F166" i="2"/>
  <c r="F167" i="2"/>
  <c r="F168" i="2"/>
  <c r="F169" i="2"/>
  <c r="F170" i="2"/>
  <c r="F171" i="2"/>
  <c r="F172" i="2"/>
  <c r="G161" i="2"/>
  <c r="F161" i="2"/>
  <c r="C154" i="2"/>
  <c r="C130" i="2"/>
  <c r="C131" i="2"/>
  <c r="B130" i="2"/>
  <c r="B131" i="2"/>
  <c r="C129" i="2"/>
  <c r="D130" i="2"/>
  <c r="D129" i="2"/>
  <c r="B129" i="2"/>
  <c r="A99" i="2"/>
  <c r="A100" i="2"/>
  <c r="A101" i="2"/>
  <c r="A98" i="2"/>
  <c r="C91" i="2"/>
  <c r="D91" i="2"/>
  <c r="B91" i="2"/>
  <c r="C70" i="2"/>
  <c r="D70" i="2"/>
  <c r="C71" i="2"/>
  <c r="D71" i="2"/>
  <c r="C72" i="2"/>
  <c r="D72" i="2"/>
  <c r="D69" i="2"/>
  <c r="C69" i="2"/>
  <c r="C63" i="2"/>
  <c r="B49" i="2"/>
  <c r="B34" i="2"/>
  <c r="E14" i="29"/>
  <c r="E15" i="29"/>
  <c r="E16" i="29"/>
  <c r="E17" i="29"/>
  <c r="E18" i="29"/>
  <c r="E19" i="29"/>
  <c r="E20" i="29"/>
  <c r="E21" i="29"/>
  <c r="E22" i="29"/>
  <c r="E23" i="29"/>
  <c r="E24" i="29"/>
  <c r="E13" i="29"/>
  <c r="A123" i="2" l="1"/>
  <c r="B120" i="2"/>
  <c r="B119" i="2"/>
  <c r="B118" i="2"/>
  <c r="B117" i="2"/>
  <c r="A108" i="2"/>
  <c r="A109" i="2"/>
  <c r="A110" i="2"/>
  <c r="A111" i="2"/>
  <c r="A112" i="2"/>
  <c r="A113" i="2"/>
  <c r="A107" i="2"/>
  <c r="B116" i="2"/>
  <c r="E97" i="2"/>
  <c r="F97" i="2"/>
  <c r="G97" i="2"/>
  <c r="D97" i="2"/>
  <c r="C17" i="2"/>
  <c r="D17" i="2"/>
  <c r="C18" i="2"/>
  <c r="D18" i="2" s="1"/>
  <c r="C19" i="2"/>
  <c r="D19" i="2"/>
  <c r="C20" i="2"/>
  <c r="D20" i="2"/>
  <c r="C21" i="2"/>
  <c r="D21" i="2"/>
  <c r="D16" i="2"/>
  <c r="C16" i="2"/>
  <c r="I154" i="35"/>
  <c r="C154" i="35"/>
  <c r="F97" i="35"/>
  <c r="E99" i="35"/>
  <c r="D91" i="35"/>
  <c r="D69" i="35"/>
  <c r="F16" i="35"/>
  <c r="D24" i="29" l="1"/>
  <c r="D23" i="29"/>
  <c r="D22" i="29"/>
  <c r="D21" i="29"/>
  <c r="D20" i="29"/>
  <c r="D19" i="29"/>
  <c r="D18" i="29"/>
  <c r="D17" i="29"/>
  <c r="D16" i="29"/>
  <c r="D15" i="29"/>
  <c r="D14" i="29"/>
  <c r="D13" i="29"/>
  <c r="B48" i="23"/>
  <c r="A48" i="23"/>
  <c r="B47" i="23"/>
  <c r="A47" i="23"/>
  <c r="B46" i="23"/>
  <c r="A46" i="23"/>
  <c r="B45" i="23"/>
  <c r="A45" i="23"/>
  <c r="B44" i="23"/>
  <c r="A44" i="23"/>
  <c r="B43" i="23"/>
  <c r="A43" i="23"/>
  <c r="B42" i="23"/>
  <c r="A42" i="23"/>
  <c r="B41" i="23"/>
  <c r="A41" i="23"/>
  <c r="B40" i="23"/>
  <c r="A40" i="23"/>
  <c r="B39" i="23"/>
  <c r="A39" i="23"/>
  <c r="B38" i="23"/>
  <c r="A38" i="23"/>
  <c r="B37" i="23"/>
  <c r="A37" i="23"/>
  <c r="B36" i="23"/>
  <c r="A36" i="23"/>
  <c r="B35" i="23"/>
  <c r="A35" i="23"/>
  <c r="B34" i="23"/>
  <c r="A34" i="23"/>
  <c r="B33" i="23"/>
  <c r="A33" i="23"/>
  <c r="B32" i="23"/>
  <c r="A32" i="23"/>
  <c r="B31" i="23"/>
  <c r="A31" i="23"/>
  <c r="C7" i="23" s="1"/>
  <c r="B30" i="23"/>
  <c r="A30" i="23"/>
  <c r="B29" i="23"/>
  <c r="A29" i="23"/>
  <c r="B28" i="23"/>
  <c r="A28" i="23"/>
  <c r="B27" i="23"/>
  <c r="A27" i="23"/>
  <c r="B26" i="23"/>
  <c r="A26" i="23"/>
  <c r="B25" i="23"/>
  <c r="A25" i="23"/>
  <c r="B24" i="23"/>
  <c r="A24" i="23"/>
  <c r="B23" i="23"/>
  <c r="A23" i="23"/>
  <c r="B22" i="23"/>
  <c r="A22" i="23"/>
  <c r="B21" i="23"/>
  <c r="A21" i="23"/>
  <c r="B20" i="23"/>
  <c r="A20" i="23"/>
  <c r="B19" i="23"/>
  <c r="A19" i="23"/>
  <c r="B18" i="23"/>
  <c r="A18" i="23"/>
  <c r="B17" i="23"/>
  <c r="A17" i="23"/>
  <c r="B16" i="23"/>
  <c r="A16" i="23"/>
  <c r="B15" i="23"/>
  <c r="A15" i="23"/>
  <c r="B14" i="23"/>
  <c r="A14" i="23"/>
  <c r="C183" i="24"/>
  <c r="D183" i="24" s="1"/>
  <c r="M182" i="24"/>
  <c r="C182" i="24"/>
  <c r="D182" i="24" s="1"/>
  <c r="M181" i="24"/>
  <c r="C181" i="24"/>
  <c r="D181" i="24" s="1"/>
  <c r="M180" i="24"/>
  <c r="C180" i="24"/>
  <c r="D180" i="24" s="1"/>
  <c r="M179" i="24"/>
  <c r="C179" i="24"/>
  <c r="D179" i="24" s="1"/>
  <c r="M178" i="24"/>
  <c r="C178" i="24"/>
  <c r="D178" i="24" s="1"/>
  <c r="M177" i="24"/>
  <c r="C177" i="24"/>
  <c r="D177" i="24" s="1"/>
  <c r="M176" i="24"/>
  <c r="C176" i="24"/>
  <c r="D176" i="24" s="1"/>
  <c r="M175" i="24"/>
  <c r="C175" i="24"/>
  <c r="D175" i="24" s="1"/>
  <c r="M174" i="24"/>
  <c r="C174" i="24"/>
  <c r="D174" i="24" s="1"/>
  <c r="M173" i="24"/>
  <c r="C173" i="24"/>
  <c r="D173" i="24" s="1"/>
  <c r="M172" i="24"/>
  <c r="C172" i="24"/>
  <c r="D172" i="24" s="1"/>
  <c r="M171" i="24"/>
  <c r="C171" i="24"/>
  <c r="D171" i="24" s="1"/>
  <c r="M170" i="24"/>
  <c r="C170" i="24"/>
  <c r="D170" i="24" s="1"/>
  <c r="M169" i="24"/>
  <c r="C169" i="24"/>
  <c r="D169" i="24" s="1"/>
  <c r="M168" i="24"/>
  <c r="C168" i="24"/>
  <c r="D168" i="24" s="1"/>
  <c r="M167" i="24"/>
  <c r="C167" i="24"/>
  <c r="D167" i="24" s="1"/>
  <c r="M166" i="24"/>
  <c r="C166" i="24"/>
  <c r="D166" i="24" s="1"/>
  <c r="M165" i="24"/>
  <c r="C165" i="24"/>
  <c r="D165" i="24" s="1"/>
  <c r="M164" i="24"/>
  <c r="D164" i="24"/>
  <c r="C164" i="24"/>
  <c r="M163" i="24"/>
  <c r="C163" i="24"/>
  <c r="D163" i="24" s="1"/>
  <c r="M162" i="24"/>
  <c r="C162" i="24"/>
  <c r="D162" i="24" s="1"/>
  <c r="M161" i="24"/>
  <c r="C161" i="24"/>
  <c r="D161" i="24" s="1"/>
  <c r="M160" i="24"/>
  <c r="C160" i="24"/>
  <c r="D160" i="24" s="1"/>
  <c r="M159" i="24"/>
  <c r="C159" i="24"/>
  <c r="D159" i="24" s="1"/>
  <c r="M158" i="24"/>
  <c r="C158" i="24"/>
  <c r="D158" i="24" s="1"/>
  <c r="M157" i="24"/>
  <c r="C157" i="24"/>
  <c r="D157" i="24" s="1"/>
  <c r="M156" i="24"/>
  <c r="C156" i="24"/>
  <c r="D156" i="24" s="1"/>
  <c r="M155" i="24"/>
  <c r="C155" i="24"/>
  <c r="D155" i="24" s="1"/>
  <c r="M154" i="24"/>
  <c r="C154" i="24"/>
  <c r="D154" i="24" s="1"/>
  <c r="M153" i="24"/>
  <c r="C153" i="24"/>
  <c r="D153" i="24" s="1"/>
  <c r="M152" i="24"/>
  <c r="C152" i="24"/>
  <c r="D152" i="24" s="1"/>
  <c r="M151" i="24"/>
  <c r="C151" i="24"/>
  <c r="D151" i="24" s="1"/>
  <c r="M150" i="24"/>
  <c r="C150" i="24"/>
  <c r="D150" i="24" s="1"/>
  <c r="M149" i="24"/>
  <c r="C149" i="24"/>
  <c r="D149" i="24" s="1"/>
  <c r="M148" i="24"/>
  <c r="C148" i="24"/>
  <c r="D148" i="24" s="1"/>
  <c r="M147" i="24"/>
  <c r="C147" i="24"/>
  <c r="D147" i="24" s="1"/>
  <c r="M146" i="24"/>
  <c r="C146" i="24"/>
  <c r="D146" i="24" s="1"/>
  <c r="M145" i="24"/>
  <c r="C145" i="24"/>
  <c r="D145" i="24" s="1"/>
  <c r="M144" i="24"/>
  <c r="C144" i="24"/>
  <c r="D144" i="24" s="1"/>
  <c r="M143" i="24"/>
  <c r="C143" i="24"/>
  <c r="D143" i="24" s="1"/>
  <c r="M142" i="24"/>
  <c r="C142" i="24"/>
  <c r="D142" i="24" s="1"/>
  <c r="M141" i="24"/>
  <c r="C141" i="24"/>
  <c r="D141" i="24" s="1"/>
  <c r="M140" i="24"/>
  <c r="C140" i="24"/>
  <c r="D140" i="24" s="1"/>
  <c r="M139" i="24"/>
  <c r="C139" i="24"/>
  <c r="D139" i="24" s="1"/>
  <c r="M138" i="24"/>
  <c r="C138" i="24"/>
  <c r="D138" i="24" s="1"/>
  <c r="M137" i="24"/>
  <c r="C137" i="24"/>
  <c r="D137" i="24" s="1"/>
  <c r="M136" i="24"/>
  <c r="C136" i="24"/>
  <c r="D136" i="24" s="1"/>
  <c r="M135" i="24"/>
  <c r="C135" i="24"/>
  <c r="D135" i="24" s="1"/>
  <c r="M134" i="24"/>
  <c r="C134" i="24"/>
  <c r="D134" i="24" s="1"/>
  <c r="M133" i="24"/>
  <c r="D133" i="24"/>
  <c r="C133" i="24"/>
  <c r="M132" i="24"/>
  <c r="C132" i="24"/>
  <c r="D132" i="24" s="1"/>
  <c r="M131" i="24"/>
  <c r="C131" i="24"/>
  <c r="D131" i="24" s="1"/>
  <c r="M130" i="24"/>
  <c r="C130" i="24"/>
  <c r="D130" i="24" s="1"/>
  <c r="M129" i="24"/>
  <c r="C129" i="24"/>
  <c r="D129" i="24" s="1"/>
  <c r="M128" i="24"/>
  <c r="C128" i="24"/>
  <c r="D128" i="24" s="1"/>
  <c r="M127" i="24"/>
  <c r="C127" i="24"/>
  <c r="D127" i="24" s="1"/>
  <c r="M126" i="24"/>
  <c r="C126" i="24"/>
  <c r="D126" i="24" s="1"/>
  <c r="M125" i="24"/>
  <c r="C125" i="24"/>
  <c r="D125" i="24" s="1"/>
  <c r="M124" i="24"/>
  <c r="C124" i="24"/>
  <c r="D124" i="24" s="1"/>
  <c r="M123" i="24"/>
  <c r="C123" i="24"/>
  <c r="D123" i="24" s="1"/>
  <c r="M122" i="24"/>
  <c r="C122" i="24"/>
  <c r="D122" i="24" s="1"/>
  <c r="M121" i="24"/>
  <c r="C121" i="24"/>
  <c r="D121" i="24" s="1"/>
  <c r="M120" i="24"/>
  <c r="C120" i="24"/>
  <c r="D120" i="24" s="1"/>
  <c r="M119" i="24"/>
  <c r="C119" i="24"/>
  <c r="D119" i="24" s="1"/>
  <c r="M118" i="24"/>
  <c r="C118" i="24"/>
  <c r="D118" i="24" s="1"/>
  <c r="M117" i="24"/>
  <c r="C117" i="24"/>
  <c r="D117" i="24" s="1"/>
  <c r="M116" i="24"/>
  <c r="C116" i="24"/>
  <c r="D116" i="24" s="1"/>
  <c r="M115" i="24"/>
  <c r="C115" i="24"/>
  <c r="D115" i="24" s="1"/>
  <c r="M114" i="24"/>
  <c r="C114" i="24"/>
  <c r="D114" i="24" s="1"/>
  <c r="M113" i="24"/>
  <c r="C113" i="24"/>
  <c r="D113" i="24" s="1"/>
  <c r="M112" i="24"/>
  <c r="C112" i="24"/>
  <c r="D112" i="24" s="1"/>
  <c r="M111" i="24"/>
  <c r="C111" i="24"/>
  <c r="D111" i="24" s="1"/>
  <c r="M110" i="24"/>
  <c r="C110" i="24"/>
  <c r="D110" i="24" s="1"/>
  <c r="M109" i="24"/>
  <c r="C109" i="24"/>
  <c r="D109" i="24" s="1"/>
  <c r="M108" i="24"/>
  <c r="C108" i="24"/>
  <c r="D108" i="24" s="1"/>
  <c r="M107" i="24"/>
  <c r="C107" i="24"/>
  <c r="D107" i="24" s="1"/>
  <c r="M106" i="24"/>
  <c r="C106" i="24"/>
  <c r="D106" i="24" s="1"/>
  <c r="M105" i="24"/>
  <c r="C105" i="24"/>
  <c r="D105" i="24" s="1"/>
  <c r="M104" i="24"/>
  <c r="C104" i="24"/>
  <c r="D104" i="24" s="1"/>
  <c r="M103" i="24"/>
  <c r="C103" i="24"/>
  <c r="D103" i="24" s="1"/>
  <c r="M102" i="24"/>
  <c r="C102" i="24"/>
  <c r="D102" i="24" s="1"/>
  <c r="M101" i="24"/>
  <c r="D101" i="24"/>
  <c r="C101" i="24"/>
  <c r="M100" i="24"/>
  <c r="C100" i="24"/>
  <c r="D100" i="24" s="1"/>
  <c r="M99" i="24"/>
  <c r="C99" i="24"/>
  <c r="D99" i="24" s="1"/>
  <c r="M98" i="24"/>
  <c r="C98" i="24"/>
  <c r="D98" i="24" s="1"/>
  <c r="M97" i="24"/>
  <c r="C97" i="24"/>
  <c r="D97" i="24" s="1"/>
  <c r="M96" i="24"/>
  <c r="C96" i="24"/>
  <c r="D96" i="24" s="1"/>
  <c r="M95" i="24"/>
  <c r="C95" i="24"/>
  <c r="D95" i="24" s="1"/>
  <c r="M94" i="24"/>
  <c r="C94" i="24"/>
  <c r="D94" i="24" s="1"/>
  <c r="M93" i="24"/>
  <c r="D93" i="24"/>
  <c r="C93" i="24"/>
  <c r="M92" i="24"/>
  <c r="C92" i="24"/>
  <c r="D92" i="24" s="1"/>
  <c r="M91" i="24"/>
  <c r="C91" i="24"/>
  <c r="D91" i="24" s="1"/>
  <c r="M90" i="24"/>
  <c r="C90" i="24"/>
  <c r="D90" i="24" s="1"/>
  <c r="M89" i="24"/>
  <c r="C89" i="24"/>
  <c r="D89" i="24" s="1"/>
  <c r="M88" i="24"/>
  <c r="C88" i="24"/>
  <c r="D88" i="24" s="1"/>
  <c r="M87" i="24"/>
  <c r="C87" i="24"/>
  <c r="D87" i="24" s="1"/>
  <c r="M86" i="24"/>
  <c r="C86" i="24"/>
  <c r="D86" i="24" s="1"/>
  <c r="M85" i="24"/>
  <c r="C85" i="24"/>
  <c r="D85" i="24" s="1"/>
  <c r="M84" i="24"/>
  <c r="C84" i="24"/>
  <c r="D84" i="24" s="1"/>
  <c r="M83" i="24"/>
  <c r="C83" i="24"/>
  <c r="D83" i="24" s="1"/>
  <c r="M82" i="24"/>
  <c r="C82" i="24"/>
  <c r="D82" i="24" s="1"/>
  <c r="M81" i="24"/>
  <c r="C81" i="24"/>
  <c r="D81" i="24" s="1"/>
  <c r="M80" i="24"/>
  <c r="C80" i="24"/>
  <c r="D80" i="24" s="1"/>
  <c r="M79" i="24"/>
  <c r="C79" i="24"/>
  <c r="D79" i="24" s="1"/>
  <c r="M78" i="24"/>
  <c r="C78" i="24"/>
  <c r="D78" i="24" s="1"/>
  <c r="M77" i="24"/>
  <c r="D77" i="24"/>
  <c r="C77" i="24"/>
  <c r="M76" i="24"/>
  <c r="C76" i="24"/>
  <c r="D76" i="24" s="1"/>
  <c r="M75" i="24"/>
  <c r="C75" i="24"/>
  <c r="D75" i="24" s="1"/>
  <c r="M74" i="24"/>
  <c r="C74" i="24"/>
  <c r="D74" i="24" s="1"/>
  <c r="M73" i="24"/>
  <c r="C73" i="24"/>
  <c r="D73" i="24" s="1"/>
  <c r="M72" i="24"/>
  <c r="C72" i="24"/>
  <c r="D72" i="24" s="1"/>
  <c r="M71" i="24"/>
  <c r="C71" i="24"/>
  <c r="D71" i="24" s="1"/>
  <c r="M70" i="24"/>
  <c r="C70" i="24"/>
  <c r="D70" i="24" s="1"/>
  <c r="M69" i="24"/>
  <c r="C69" i="24"/>
  <c r="D69" i="24" s="1"/>
  <c r="M68" i="24"/>
  <c r="C68" i="24"/>
  <c r="D68" i="24" s="1"/>
  <c r="M67" i="24"/>
  <c r="C67" i="24"/>
  <c r="D67" i="24" s="1"/>
  <c r="M66" i="24"/>
  <c r="C66" i="24"/>
  <c r="D66" i="24" s="1"/>
  <c r="M65" i="24"/>
  <c r="C65" i="24"/>
  <c r="D65" i="24" s="1"/>
  <c r="M64" i="24"/>
  <c r="C64" i="24"/>
  <c r="D64" i="24" s="1"/>
  <c r="M63" i="24"/>
  <c r="C63" i="24"/>
  <c r="D63" i="24" s="1"/>
  <c r="M62" i="24"/>
  <c r="C62" i="24"/>
  <c r="D62" i="24" s="1"/>
  <c r="M61" i="24"/>
  <c r="C61" i="24"/>
  <c r="D61" i="24" s="1"/>
  <c r="M60" i="24"/>
  <c r="C60" i="24"/>
  <c r="D60" i="24" s="1"/>
  <c r="M59" i="24"/>
  <c r="C59" i="24"/>
  <c r="D59" i="24" s="1"/>
  <c r="M58" i="24"/>
  <c r="C58" i="24"/>
  <c r="D58" i="24" s="1"/>
  <c r="M57" i="24"/>
  <c r="C57" i="24"/>
  <c r="D57" i="24" s="1"/>
  <c r="M56" i="24"/>
  <c r="D56" i="24"/>
  <c r="C56" i="24"/>
  <c r="M55" i="24"/>
  <c r="C55" i="24"/>
  <c r="D55" i="24" s="1"/>
  <c r="M54" i="24"/>
  <c r="C54" i="24"/>
  <c r="D54" i="24" s="1"/>
  <c r="M53" i="24"/>
  <c r="C53" i="24"/>
  <c r="D53" i="24" s="1"/>
  <c r="M52" i="24"/>
  <c r="C52" i="24"/>
  <c r="D52" i="24" s="1"/>
  <c r="M51" i="24"/>
  <c r="C51" i="24"/>
  <c r="D51" i="24" s="1"/>
  <c r="M50" i="24"/>
  <c r="C50" i="24"/>
  <c r="D50" i="24" s="1"/>
  <c r="M49" i="24"/>
  <c r="C49" i="24"/>
  <c r="D49" i="24" s="1"/>
  <c r="M48" i="24"/>
  <c r="C48" i="24"/>
  <c r="D48" i="24" s="1"/>
  <c r="M47" i="24"/>
  <c r="C47" i="24"/>
  <c r="D47" i="24" s="1"/>
  <c r="M46" i="24"/>
  <c r="C46" i="24"/>
  <c r="D46" i="24" s="1"/>
  <c r="M45" i="24"/>
  <c r="C45" i="24"/>
  <c r="D45" i="24" s="1"/>
  <c r="M44" i="24"/>
  <c r="C44" i="24"/>
  <c r="D44" i="24" s="1"/>
  <c r="M43" i="24"/>
  <c r="C43" i="24"/>
  <c r="D43" i="24" s="1"/>
  <c r="M42" i="24"/>
  <c r="C42" i="24"/>
  <c r="D42" i="24" s="1"/>
  <c r="M41" i="24"/>
  <c r="C41" i="24"/>
  <c r="D41" i="24" s="1"/>
  <c r="M40" i="24"/>
  <c r="C40" i="24"/>
  <c r="D40" i="24" s="1"/>
  <c r="M39" i="24"/>
  <c r="C39" i="24"/>
  <c r="D39" i="24" s="1"/>
  <c r="M38" i="24"/>
  <c r="C38" i="24"/>
  <c r="D38" i="24" s="1"/>
  <c r="M37" i="24"/>
  <c r="C37" i="24"/>
  <c r="D37" i="24" s="1"/>
  <c r="M36" i="24"/>
  <c r="C36" i="24"/>
  <c r="D36" i="24" s="1"/>
  <c r="M35" i="24"/>
  <c r="C35" i="24"/>
  <c r="D35" i="24" s="1"/>
  <c r="M34" i="24"/>
  <c r="C34" i="24"/>
  <c r="D34" i="24" s="1"/>
  <c r="M33" i="24"/>
  <c r="C33" i="24"/>
  <c r="D33" i="24" s="1"/>
  <c r="M32" i="24"/>
  <c r="D32" i="24"/>
  <c r="C32" i="24"/>
  <c r="M31" i="24"/>
  <c r="C31" i="24"/>
  <c r="D31" i="24" s="1"/>
  <c r="M30" i="24"/>
  <c r="C30" i="24"/>
  <c r="D30" i="24" s="1"/>
  <c r="M29" i="24"/>
  <c r="C29" i="24"/>
  <c r="D29" i="24" s="1"/>
  <c r="M28" i="24"/>
  <c r="C28" i="24"/>
  <c r="D28" i="24" s="1"/>
  <c r="M27" i="24"/>
  <c r="C27" i="24"/>
  <c r="D27" i="24" s="1"/>
  <c r="M26" i="24"/>
  <c r="C26" i="24"/>
  <c r="D26" i="24" s="1"/>
  <c r="M25" i="24"/>
  <c r="C25" i="24"/>
  <c r="D25" i="24" s="1"/>
  <c r="M24" i="24"/>
  <c r="D24" i="24"/>
  <c r="C24" i="24"/>
  <c r="M23" i="24"/>
  <c r="C23" i="24"/>
  <c r="D23" i="24" s="1"/>
  <c r="M22" i="24"/>
  <c r="C22" i="24"/>
  <c r="D22" i="24" s="1"/>
  <c r="M21" i="24"/>
  <c r="C21" i="24"/>
  <c r="D21" i="24" s="1"/>
  <c r="M20" i="24"/>
  <c r="C20" i="24"/>
  <c r="D20" i="24" s="1"/>
  <c r="M19" i="24"/>
  <c r="C19" i="24"/>
  <c r="D19" i="24" s="1"/>
  <c r="M18" i="24"/>
  <c r="C18" i="24"/>
  <c r="D18" i="24" s="1"/>
  <c r="M17" i="24"/>
  <c r="C17" i="24"/>
  <c r="D17" i="24" s="1"/>
  <c r="M16" i="24"/>
  <c r="C16" i="24"/>
  <c r="D16" i="24" s="1"/>
  <c r="M15" i="24"/>
  <c r="C15" i="24"/>
  <c r="D15" i="24" s="1"/>
  <c r="M14" i="24"/>
  <c r="C14" i="24"/>
  <c r="D14" i="24" s="1"/>
  <c r="M13" i="24"/>
  <c r="C13" i="24"/>
  <c r="D13" i="24" s="1"/>
  <c r="M12" i="24"/>
  <c r="G12" i="24"/>
  <c r="C12" i="24"/>
  <c r="D12" i="24" s="1"/>
  <c r="M11" i="24"/>
  <c r="B277" i="35"/>
  <c r="B276" i="35"/>
  <c r="D271" i="35"/>
  <c r="C271" i="35"/>
  <c r="A269" i="35"/>
  <c r="D241" i="35"/>
  <c r="D240" i="35"/>
  <c r="D239" i="35"/>
  <c r="D238" i="35"/>
  <c r="D237" i="35"/>
  <c r="C233" i="35"/>
  <c r="D233" i="35" s="1"/>
  <c r="C232" i="35"/>
  <c r="D232" i="35" s="1"/>
  <c r="C231" i="35"/>
  <c r="D231" i="35" s="1"/>
  <c r="C230" i="35"/>
  <c r="D230" i="35" s="1"/>
  <c r="C229" i="35"/>
  <c r="D229" i="35" s="1"/>
  <c r="A209" i="35" a="1"/>
  <c r="D212" i="35" s="1"/>
  <c r="B207" i="35"/>
  <c r="B199" i="35"/>
  <c r="B198" i="35"/>
  <c r="B190" i="35"/>
  <c r="J189" i="35"/>
  <c r="C188" i="35"/>
  <c r="C187" i="35"/>
  <c r="B189" i="35" s="1"/>
  <c r="F172" i="35"/>
  <c r="G172" i="35" s="1"/>
  <c r="F171" i="35"/>
  <c r="G171" i="35" s="1"/>
  <c r="F170" i="35"/>
  <c r="G170" i="35" s="1"/>
  <c r="F169" i="35"/>
  <c r="G169" i="35" s="1"/>
  <c r="F168" i="35"/>
  <c r="G168" i="35" s="1"/>
  <c r="F167" i="35"/>
  <c r="G167" i="35" s="1"/>
  <c r="F166" i="35"/>
  <c r="G166" i="35" s="1"/>
  <c r="F165" i="35"/>
  <c r="G165" i="35" s="1"/>
  <c r="F164" i="35"/>
  <c r="G164" i="35" s="1"/>
  <c r="F163" i="35"/>
  <c r="G163" i="35" s="1"/>
  <c r="F162" i="35"/>
  <c r="G162" i="35" s="1"/>
  <c r="F161" i="35"/>
  <c r="G161" i="35" s="1"/>
  <c r="E154" i="35"/>
  <c r="C131" i="35"/>
  <c r="B131" i="35"/>
  <c r="C130" i="35"/>
  <c r="B130" i="35"/>
  <c r="C129" i="35"/>
  <c r="B129" i="35"/>
  <c r="A116" i="35"/>
  <c r="B113" i="35"/>
  <c r="A113" i="35"/>
  <c r="B112" i="35"/>
  <c r="A112" i="35"/>
  <c r="B111" i="35"/>
  <c r="A111" i="35" s="1"/>
  <c r="B110" i="35"/>
  <c r="A110" i="35" s="1"/>
  <c r="B109" i="35"/>
  <c r="A109" i="35"/>
  <c r="E108" i="35"/>
  <c r="B108" i="35"/>
  <c r="A108" i="35" s="1"/>
  <c r="F107" i="35"/>
  <c r="G97" i="35"/>
  <c r="E97" i="35"/>
  <c r="D97" i="35"/>
  <c r="A99" i="35"/>
  <c r="C91" i="35"/>
  <c r="B91" i="35"/>
  <c r="D89" i="35"/>
  <c r="C89" i="35"/>
  <c r="B89" i="35"/>
  <c r="D72" i="35"/>
  <c r="C72" i="35"/>
  <c r="D71" i="35"/>
  <c r="C71" i="35"/>
  <c r="D70" i="35"/>
  <c r="C70" i="35"/>
  <c r="C69" i="35"/>
  <c r="C63" i="35"/>
  <c r="A61" i="35"/>
  <c r="B49" i="35"/>
  <c r="B34" i="35"/>
  <c r="G21" i="35"/>
  <c r="F21" i="35"/>
  <c r="D21" i="35"/>
  <c r="C21" i="35"/>
  <c r="G20" i="35"/>
  <c r="F20" i="35"/>
  <c r="C20" i="35"/>
  <c r="D20" i="35" s="1"/>
  <c r="G19" i="35"/>
  <c r="F19" i="35"/>
  <c r="C19" i="35"/>
  <c r="D19" i="35" s="1"/>
  <c r="G18" i="35"/>
  <c r="F18" i="35"/>
  <c r="C18" i="35"/>
  <c r="D18" i="35" s="1"/>
  <c r="G17" i="35"/>
  <c r="F17" i="35"/>
  <c r="C17" i="35"/>
  <c r="D17" i="35" s="1"/>
  <c r="G16" i="35"/>
  <c r="D16" i="35"/>
  <c r="C16" i="35"/>
  <c r="F16" i="2"/>
  <c r="D189" i="35"/>
  <c r="D120" i="35"/>
  <c r="D117" i="35"/>
  <c r="D118" i="35"/>
  <c r="D116" i="35"/>
  <c r="D124" i="35"/>
  <c r="D190" i="35"/>
  <c r="E188" i="35"/>
  <c r="D119" i="35"/>
  <c r="D123" i="35"/>
  <c r="E187" i="35"/>
  <c r="D22" i="35" l="1"/>
  <c r="B211" i="35"/>
  <c r="B212" i="35"/>
  <c r="C10" i="23"/>
  <c r="C8" i="23"/>
  <c r="F108" i="35"/>
  <c r="B209" i="35"/>
  <c r="B210" i="35"/>
  <c r="C5" i="23"/>
  <c r="C9" i="23"/>
  <c r="C6" i="23"/>
  <c r="F12" i="24"/>
  <c r="A100" i="35"/>
  <c r="B118" i="35"/>
  <c r="B119" i="35" s="1"/>
  <c r="A209" i="35"/>
  <c r="A210" i="35"/>
  <c r="A211" i="35"/>
  <c r="A212" i="35"/>
  <c r="A101" i="35"/>
  <c r="E109" i="35"/>
  <c r="A98" i="35"/>
  <c r="B117" i="35"/>
  <c r="C209" i="35"/>
  <c r="C210" i="35"/>
  <c r="C211" i="35"/>
  <c r="C212" i="35"/>
  <c r="D209" i="35"/>
  <c r="D210" i="35"/>
  <c r="D211" i="35"/>
  <c r="G17" i="2"/>
  <c r="G18" i="2"/>
  <c r="G19" i="2"/>
  <c r="G20" i="2"/>
  <c r="G21" i="2"/>
  <c r="G16" i="2"/>
  <c r="F17" i="2"/>
  <c r="F18" i="2"/>
  <c r="F19" i="2"/>
  <c r="F20" i="2"/>
  <c r="F21" i="2"/>
  <c r="D124" i="2"/>
  <c r="D123" i="2"/>
  <c r="E110" i="35" l="1"/>
  <c r="F109" i="35"/>
  <c r="B208" i="35"/>
  <c r="D120" i="2"/>
  <c r="D117" i="2"/>
  <c r="D119" i="2"/>
  <c r="D118" i="2"/>
  <c r="D116" i="2"/>
  <c r="F110" i="35" l="1"/>
  <c r="E111" i="35"/>
  <c r="A124" i="35" s="1"/>
  <c r="E112" i="35" l="1"/>
  <c r="F111" i="35"/>
  <c r="A123" i="35"/>
  <c r="B116" i="35"/>
  <c r="B120" i="35" s="1"/>
  <c r="M182" i="21"/>
  <c r="M181" i="21"/>
  <c r="M180" i="21"/>
  <c r="M179" i="21"/>
  <c r="M178" i="21"/>
  <c r="M177" i="21"/>
  <c r="M176" i="21"/>
  <c r="M175" i="21"/>
  <c r="M174" i="21"/>
  <c r="M173" i="21"/>
  <c r="M172" i="21"/>
  <c r="M171" i="21"/>
  <c r="M170" i="21"/>
  <c r="M169" i="21"/>
  <c r="M168" i="21"/>
  <c r="M167" i="21"/>
  <c r="M166" i="21"/>
  <c r="M165" i="21"/>
  <c r="M164" i="21"/>
  <c r="M163" i="21"/>
  <c r="M162" i="21"/>
  <c r="M161" i="21"/>
  <c r="M160" i="21"/>
  <c r="M159" i="21"/>
  <c r="M158" i="21"/>
  <c r="M157" i="21"/>
  <c r="M156" i="21"/>
  <c r="M155" i="21"/>
  <c r="M154" i="21"/>
  <c r="M153" i="21"/>
  <c r="M152" i="21"/>
  <c r="M151" i="21"/>
  <c r="M150" i="21"/>
  <c r="M149" i="21"/>
  <c r="M148" i="21"/>
  <c r="M147" i="21"/>
  <c r="M146" i="21"/>
  <c r="M145" i="21"/>
  <c r="M144" i="21"/>
  <c r="M143" i="21"/>
  <c r="M142" i="21"/>
  <c r="M141" i="21"/>
  <c r="M140" i="21"/>
  <c r="M139" i="21"/>
  <c r="M138" i="21"/>
  <c r="M137" i="21"/>
  <c r="M136" i="21"/>
  <c r="M135" i="21"/>
  <c r="M134" i="21"/>
  <c r="M133" i="21"/>
  <c r="M132" i="21"/>
  <c r="M131" i="21"/>
  <c r="M130" i="21"/>
  <c r="M129" i="21"/>
  <c r="M128" i="21"/>
  <c r="M127" i="21"/>
  <c r="M126" i="21"/>
  <c r="M125" i="21"/>
  <c r="M124" i="21"/>
  <c r="M123" i="21"/>
  <c r="M122" i="21"/>
  <c r="M121" i="21"/>
  <c r="M120" i="21"/>
  <c r="M119" i="21"/>
  <c r="M118" i="21"/>
  <c r="M117" i="21"/>
  <c r="M116" i="21"/>
  <c r="M115" i="21"/>
  <c r="M114" i="21"/>
  <c r="M113" i="21"/>
  <c r="M112" i="21"/>
  <c r="M111" i="21"/>
  <c r="M110" i="21"/>
  <c r="M109" i="21"/>
  <c r="M108" i="21"/>
  <c r="M107" i="21"/>
  <c r="M106" i="21"/>
  <c r="M105" i="21"/>
  <c r="M104" i="21"/>
  <c r="M103" i="21"/>
  <c r="M102" i="21"/>
  <c r="M101" i="21"/>
  <c r="M100" i="21"/>
  <c r="M99" i="21"/>
  <c r="M98" i="21"/>
  <c r="M97" i="21"/>
  <c r="M96" i="21"/>
  <c r="M95" i="21"/>
  <c r="M94" i="21"/>
  <c r="M93" i="21"/>
  <c r="M92" i="21"/>
  <c r="M91" i="21"/>
  <c r="M90" i="21"/>
  <c r="M89" i="21"/>
  <c r="M88" i="21"/>
  <c r="M87" i="21"/>
  <c r="M86" i="21"/>
  <c r="M85" i="21"/>
  <c r="M84" i="21"/>
  <c r="M83" i="21"/>
  <c r="M82" i="21"/>
  <c r="M81" i="21"/>
  <c r="M80" i="21"/>
  <c r="M79" i="21"/>
  <c r="M78" i="21"/>
  <c r="M77" i="21"/>
  <c r="M76" i="21"/>
  <c r="M75" i="21"/>
  <c r="M74" i="21"/>
  <c r="M73" i="21"/>
  <c r="M72" i="21"/>
  <c r="M71" i="21"/>
  <c r="M70" i="21"/>
  <c r="M69" i="21"/>
  <c r="M68" i="21"/>
  <c r="M67" i="21"/>
  <c r="M66" i="21"/>
  <c r="M65" i="21"/>
  <c r="M64" i="21"/>
  <c r="M63" i="21"/>
  <c r="M62" i="21"/>
  <c r="M61" i="21"/>
  <c r="M60" i="21"/>
  <c r="M59" i="21"/>
  <c r="M58" i="21"/>
  <c r="M57" i="21"/>
  <c r="M56" i="21"/>
  <c r="M55" i="21"/>
  <c r="M54" i="21"/>
  <c r="M53" i="21"/>
  <c r="M52" i="21"/>
  <c r="M51" i="21"/>
  <c r="M50" i="21"/>
  <c r="M49" i="21"/>
  <c r="M48" i="21"/>
  <c r="M47" i="21"/>
  <c r="M46" i="21"/>
  <c r="M45" i="21"/>
  <c r="M44" i="21"/>
  <c r="M43" i="21"/>
  <c r="M42" i="21"/>
  <c r="M41" i="21"/>
  <c r="M40" i="21"/>
  <c r="M39" i="21"/>
  <c r="M38" i="21"/>
  <c r="M37" i="21"/>
  <c r="M36" i="21"/>
  <c r="M35" i="21"/>
  <c r="M34" i="21"/>
  <c r="M33" i="21"/>
  <c r="M32" i="21"/>
  <c r="M31" i="21"/>
  <c r="M30" i="21"/>
  <c r="M29" i="21"/>
  <c r="M28" i="21"/>
  <c r="M27" i="21"/>
  <c r="M26" i="21"/>
  <c r="M25" i="21"/>
  <c r="M24" i="21"/>
  <c r="M23" i="21"/>
  <c r="M22" i="21"/>
  <c r="M21" i="21"/>
  <c r="M20" i="21"/>
  <c r="M19" i="21"/>
  <c r="M18" i="21"/>
  <c r="M17" i="21"/>
  <c r="M16" i="21"/>
  <c r="M15" i="21"/>
  <c r="M14" i="21"/>
  <c r="M13" i="21"/>
  <c r="M12" i="21"/>
  <c r="M11" i="21"/>
  <c r="F112" i="35" l="1"/>
  <c r="E113" i="35"/>
  <c r="F113" i="35" s="1"/>
  <c r="A269" i="2" l="1"/>
  <c r="A116" i="2" l="1"/>
  <c r="B113" i="2"/>
  <c r="B112" i="2"/>
  <c r="B111" i="2"/>
  <c r="B110" i="2"/>
  <c r="B109" i="2"/>
  <c r="E108" i="2"/>
  <c r="B108" i="2"/>
  <c r="F107" i="2"/>
  <c r="E109" i="2" l="1"/>
  <c r="F109" i="2" s="1"/>
  <c r="F108" i="2"/>
  <c r="E110" i="2" l="1"/>
  <c r="E111" i="2" l="1"/>
  <c r="F110" i="2"/>
  <c r="E112" i="2" l="1"/>
  <c r="F111" i="2"/>
  <c r="E113" i="2" l="1"/>
  <c r="F113" i="2" s="1"/>
  <c r="F112" i="2"/>
  <c r="A209" i="2" a="1"/>
  <c r="D212" i="2" s="1"/>
  <c r="B207" i="2"/>
  <c r="B198" i="2"/>
  <c r="J189" i="2"/>
  <c r="E154" i="2"/>
  <c r="I154" i="2"/>
  <c r="A61" i="2"/>
  <c r="D189" i="2"/>
  <c r="D190" i="2"/>
  <c r="E187" i="2"/>
  <c r="E188" i="2"/>
  <c r="B211" i="2" l="1"/>
  <c r="B210" i="2"/>
  <c r="B209" i="2"/>
  <c r="D22" i="2"/>
  <c r="B212" i="2"/>
  <c r="A209" i="2"/>
  <c r="A210" i="2"/>
  <c r="A211" i="2"/>
  <c r="A212" i="2"/>
  <c r="C209" i="2"/>
  <c r="C210" i="2"/>
  <c r="C211" i="2"/>
  <c r="C212" i="2"/>
  <c r="D209" i="2"/>
  <c r="D210" i="2"/>
  <c r="D2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<sst xmlns="http://schemas.openxmlformats.org/spreadsheetml/2006/main" count="895" uniqueCount="385">
  <si>
    <t>Boomerang</t>
  </si>
  <si>
    <t>Part Number</t>
  </si>
  <si>
    <t>Flight Range (meters)</t>
  </si>
  <si>
    <t>Price</t>
  </si>
  <si>
    <t>Bellen</t>
  </si>
  <si>
    <t>1000-165-B100</t>
  </si>
  <si>
    <t>Carlota</t>
  </si>
  <si>
    <t>1001-540-C101</t>
  </si>
  <si>
    <t>Majestic Beaut</t>
  </si>
  <si>
    <t>1002-394-M102</t>
  </si>
  <si>
    <t>Quad</t>
  </si>
  <si>
    <t>1003-307-Q103</t>
  </si>
  <si>
    <t>Sunshine</t>
  </si>
  <si>
    <t>1004-848-S104</t>
  </si>
  <si>
    <t>Sunset</t>
  </si>
  <si>
    <t>1005-155-S105</t>
  </si>
  <si>
    <t>Tri-Fly</t>
  </si>
  <si>
    <t>1006-552-T106</t>
  </si>
  <si>
    <t>Outdoor Tri-Fly</t>
  </si>
  <si>
    <t>1007-634-O107</t>
  </si>
  <si>
    <t>Product</t>
  </si>
  <si>
    <t>Units</t>
  </si>
  <si>
    <t>Total</t>
  </si>
  <si>
    <t>Subtotal</t>
  </si>
  <si>
    <t>Category</t>
  </si>
  <si>
    <t>Tina</t>
  </si>
  <si>
    <t>Gigi</t>
  </si>
  <si>
    <t>Chin</t>
  </si>
  <si>
    <t>Tyrone</t>
  </si>
  <si>
    <t>Bobi</t>
  </si>
  <si>
    <t>Hire Date</t>
  </si>
  <si>
    <t>Salary</t>
  </si>
  <si>
    <t>Office Number</t>
  </si>
  <si>
    <t>Phone</t>
  </si>
  <si>
    <t>(206) 311-2567</t>
  </si>
  <si>
    <t>(253) 577-9177</t>
  </si>
  <si>
    <t>(206) 582-3391</t>
  </si>
  <si>
    <t>(253) 561-5768</t>
  </si>
  <si>
    <t>(253) 598-1171</t>
  </si>
  <si>
    <t>Employee:</t>
  </si>
  <si>
    <t>Phone:</t>
  </si>
  <si>
    <t>Square footage of Lot</t>
  </si>
  <si>
    <t>Pipe diameter</t>
  </si>
  <si>
    <t>Sales Amount</t>
  </si>
  <si>
    <t>Rating</t>
  </si>
  <si>
    <t>Commission Paid</t>
  </si>
  <si>
    <t>Sub Par</t>
  </si>
  <si>
    <t>Par</t>
  </si>
  <si>
    <t>Above Par</t>
  </si>
  <si>
    <t>Very Good</t>
  </si>
  <si>
    <t>Excellent</t>
  </si>
  <si>
    <t>Name</t>
  </si>
  <si>
    <t>Sales</t>
  </si>
  <si>
    <t>Jo</t>
  </si>
  <si>
    <t>Employee</t>
  </si>
  <si>
    <t>Sioux</t>
  </si>
  <si>
    <t>Kim</t>
  </si>
  <si>
    <t>Franny</t>
  </si>
  <si>
    <t>ID</t>
  </si>
  <si>
    <t>Last</t>
  </si>
  <si>
    <t>First</t>
  </si>
  <si>
    <t>E-mail</t>
  </si>
  <si>
    <t>880-10000</t>
  </si>
  <si>
    <t>Leff</t>
  </si>
  <si>
    <t>Julianne</t>
  </si>
  <si>
    <t>LeffJ@PBY.com</t>
  </si>
  <si>
    <t>253-559-4034</t>
  </si>
  <si>
    <t>880-10001</t>
  </si>
  <si>
    <t>Piano</t>
  </si>
  <si>
    <t>Milagros</t>
  </si>
  <si>
    <t>PianoM@PBY.com</t>
  </si>
  <si>
    <t>253-553-4381</t>
  </si>
  <si>
    <t>880-10002</t>
  </si>
  <si>
    <t>Coller</t>
  </si>
  <si>
    <t>Kathrine</t>
  </si>
  <si>
    <t>CollerK@PBY.com</t>
  </si>
  <si>
    <t>206-762-2195</t>
  </si>
  <si>
    <t>880-10003</t>
  </si>
  <si>
    <t>Stackpole</t>
  </si>
  <si>
    <t>Lonnie</t>
  </si>
  <si>
    <t>StackpoleL@PBY.com</t>
  </si>
  <si>
    <t>253-764-6538</t>
  </si>
  <si>
    <t>880-10004</t>
  </si>
  <si>
    <t>Lintz</t>
  </si>
  <si>
    <t>Kurt</t>
  </si>
  <si>
    <t>LintzK@PBY.com</t>
  </si>
  <si>
    <t>206-736-4510</t>
  </si>
  <si>
    <t>880-10005</t>
  </si>
  <si>
    <t>Dudgeon</t>
  </si>
  <si>
    <t>Penelope</t>
  </si>
  <si>
    <t>DudgeonP@PBY.com</t>
  </si>
  <si>
    <t>253-452-9723</t>
  </si>
  <si>
    <t>880-10006</t>
  </si>
  <si>
    <t>Hughs</t>
  </si>
  <si>
    <t>Pearlie</t>
  </si>
  <si>
    <t>HughsP@PBY.com</t>
  </si>
  <si>
    <t>253-719-7600</t>
  </si>
  <si>
    <t>MATCH function is a lookup function.</t>
  </si>
  <si>
    <t>MATCH function  returns the relative position of an item in a list.</t>
  </si>
  <si>
    <t>This method is dynamic: 1) columns can be in any order and 2) If you change input formula updates.</t>
  </si>
  <si>
    <t>1) ROWS tells you how many rows. Expandable range.</t>
  </si>
  <si>
    <t>2) COLUMNS tells you how many columns. Expandable range.</t>
  </si>
  <si>
    <t>Great if you don't want to retype each column number and you can't have field names for MATCH.</t>
  </si>
  <si>
    <t>INDEX function: Can do many looks that VLOOKUP cannot</t>
  </si>
  <si>
    <t>Use INDEX as a substitute for VLOOKUP when the value you want to return is to the left of the lookup column.</t>
  </si>
  <si>
    <t>Description</t>
  </si>
  <si>
    <t>V Range</t>
  </si>
  <si>
    <t>Flying Range is 10</t>
  </si>
  <si>
    <t>Flying Range is 20</t>
  </si>
  <si>
    <t>Weighted Sunset</t>
  </si>
  <si>
    <t>Flying Range is 50</t>
  </si>
  <si>
    <t>Weighted MB</t>
  </si>
  <si>
    <t>Flying Range is 60</t>
  </si>
  <si>
    <t>S Rang</t>
  </si>
  <si>
    <t>Flying Range is 70</t>
  </si>
  <si>
    <t>Long D</t>
  </si>
  <si>
    <t>Flying Range is 80</t>
  </si>
  <si>
    <t>Long D Squared</t>
  </si>
  <si>
    <t>Flying Range is 85</t>
  </si>
  <si>
    <t>Dan's Special</t>
  </si>
  <si>
    <t>Flying Range is 110</t>
  </si>
  <si>
    <t>Manu Magic</t>
  </si>
  <si>
    <t>Flying Range is 160</t>
  </si>
  <si>
    <t>1-Way Lookup Vertical: Lookup Column to Left</t>
  </si>
  <si>
    <t>Technically there is a way to do it with VLOOKUP, it's just harder...</t>
  </si>
  <si>
    <t>2-Way lookup</t>
  </si>
  <si>
    <t>Discount Table</t>
  </si>
  <si>
    <t>PartID/Qty</t>
  </si>
  <si>
    <t>Part1</t>
  </si>
  <si>
    <t>Part2</t>
  </si>
  <si>
    <t>Part3</t>
  </si>
  <si>
    <t>Part4</t>
  </si>
  <si>
    <t>Part5</t>
  </si>
  <si>
    <t>Part6</t>
  </si>
  <si>
    <t>PartID</t>
  </si>
  <si>
    <t xml:space="preserve"> &lt;&lt;== Row</t>
  </si>
  <si>
    <t>Qty</t>
  </si>
  <si>
    <t xml:space="preserve"> &lt;&lt;==Column</t>
  </si>
  <si>
    <t>Technically there is a way to do it with VLOOKUP:</t>
  </si>
  <si>
    <t>Discount</t>
  </si>
  <si>
    <t>Venders and bids:</t>
  </si>
  <si>
    <t>Crank'ys</t>
  </si>
  <si>
    <t>Bay Air</t>
  </si>
  <si>
    <t>Compressor R Us</t>
  </si>
  <si>
    <t>Mech-Aid</t>
  </si>
  <si>
    <t>Han's Shop</t>
  </si>
  <si>
    <t>Low Bid</t>
  </si>
  <si>
    <t>Vendor for Low Bid</t>
  </si>
  <si>
    <t>Lookup whole row or column</t>
  </si>
  <si>
    <t>Use INDEX, MATCH and SUM to retrieve a whole column of values and add them</t>
  </si>
  <si>
    <t>0 (zero) or empty in row_num argument will return a whole column of values (“all rows” or “entire column”)</t>
  </si>
  <si>
    <t>Month to add</t>
  </si>
  <si>
    <t>Feb</t>
  </si>
  <si>
    <t>Jan</t>
  </si>
  <si>
    <t>Mar</t>
  </si>
  <si>
    <t>Apr</t>
  </si>
  <si>
    <t>Use INDEX, MATCH and SUM to retrieve a whole row of values and add them</t>
  </si>
  <si>
    <t>0 (zero) or empty in column_num argument will return a whole row of values (“all columns” or “entire row”)</t>
  </si>
  <si>
    <t>ABC</t>
  </si>
  <si>
    <t>Units Sold</t>
  </si>
  <si>
    <t>Commission Rate</t>
  </si>
  <si>
    <t>Table</t>
  </si>
  <si>
    <t>EDR</t>
  </si>
  <si>
    <t>EDS</t>
  </si>
  <si>
    <t>Bellen-234-B25R</t>
  </si>
  <si>
    <t>Carlota-345-C20R</t>
  </si>
  <si>
    <t>Quad-765-Q20L</t>
  </si>
  <si>
    <t>Pipe diameter (inches)</t>
  </si>
  <si>
    <t>When INDEX looks up a row or column, it returns a range of values, not an array. This is why we can add with SUM.</t>
  </si>
  <si>
    <t>Total Tax</t>
  </si>
  <si>
    <t>Amount to tax in this bracket</t>
  </si>
  <si>
    <t>Amount already taxed</t>
  </si>
  <si>
    <t>Tax Rate</t>
  </si>
  <si>
    <t>Taxable Earnings</t>
  </si>
  <si>
    <t>Rule</t>
  </si>
  <si>
    <t>Tax from Previous brackets</t>
  </si>
  <si>
    <t>Rate</t>
  </si>
  <si>
    <t>But not over --</t>
  </si>
  <si>
    <t>Over --</t>
  </si>
  <si>
    <t>Lookup Value</t>
  </si>
  <si>
    <t>Married</t>
  </si>
  <si>
    <t>Tax Example:</t>
  </si>
  <si>
    <t>Grading example:</t>
  </si>
  <si>
    <t>Student</t>
  </si>
  <si>
    <t>Class Score</t>
  </si>
  <si>
    <t>Decimal Grade</t>
  </si>
  <si>
    <t>Susan</t>
  </si>
  <si>
    <t>Freddy</t>
  </si>
  <si>
    <t>Min</t>
  </si>
  <si>
    <t>Sheliadawn</t>
  </si>
  <si>
    <t>Ty</t>
  </si>
  <si>
    <t>Al</t>
  </si>
  <si>
    <t>This is how it must be for VLOOKUP (smallest to biggest):</t>
  </si>
  <si>
    <t>This is the way it would look in syllabus:</t>
  </si>
  <si>
    <t>Percentage of Points Earned</t>
  </si>
  <si>
    <t>Percentage</t>
  </si>
  <si>
    <t>Date</t>
  </si>
  <si>
    <t>1254 10th St., Seattle</t>
  </si>
  <si>
    <t>3455 240th St., Des Monies</t>
  </si>
  <si>
    <t>478 Birch St., Tukwila</t>
  </si>
  <si>
    <t>LOOKUP function parameters.</t>
  </si>
  <si>
    <t>* Approximate Match only</t>
  </si>
  <si>
    <t>* If you sort your column you can trick it into doing Exact Match</t>
  </si>
  <si>
    <r>
      <t xml:space="preserve">* With </t>
    </r>
    <r>
      <rPr>
        <b/>
        <sz val="11"/>
        <color theme="1"/>
        <rFont val="Calibri"/>
        <family val="2"/>
        <scheme val="minor"/>
      </rPr>
      <t>=LOOKUP(lookup_value,array)</t>
    </r>
    <r>
      <rPr>
        <sz val="11"/>
        <color theme="1"/>
        <rFont val="Calibri"/>
        <family val="2"/>
        <scheme val="minor"/>
      </rPr>
      <t xml:space="preserve"> it will do:</t>
    </r>
  </si>
  <si>
    <t>* Table taller or equal to width, does vertical lookup</t>
  </si>
  <si>
    <t>* Table wider than tall, does horizontal lookup</t>
  </si>
  <si>
    <t>* Always retrieves value from last row if table wider than tall.</t>
  </si>
  <si>
    <r>
      <t xml:space="preserve">* With </t>
    </r>
    <r>
      <rPr>
        <b/>
        <sz val="11"/>
        <color theme="1"/>
        <rFont val="Calibri"/>
        <family val="2"/>
        <scheme val="minor"/>
      </rPr>
      <t>=LOOKUP(lookup_value,lookup_vector,result_vector)</t>
    </r>
    <r>
      <rPr>
        <sz val="11"/>
        <color theme="1"/>
        <rFont val="Calibri"/>
        <family val="2"/>
        <scheme val="minor"/>
      </rPr>
      <t xml:space="preserve"> it will do:</t>
    </r>
  </si>
  <si>
    <t>* Has lookup range argument (lookup_vector) and a separate range with values you would like to retrieve (result_vector).</t>
  </si>
  <si>
    <t>Site Visited</t>
  </si>
  <si>
    <t>Get Last Site based on Last Date</t>
  </si>
  <si>
    <t>Reason we use LOOKUP rather than VLOOKUP: Fewer Arguments to Enter.</t>
  </si>
  <si>
    <t>Reason we use LOOKUP: LOOKUP can do Lookup Array Calculations without Ctrl + Shift + Enter:</t>
  </si>
  <si>
    <t>Create a VLOOKUP formula that calculates the amount of commission each sales Rep (SR) makes.</t>
  </si>
  <si>
    <t>SR</t>
  </si>
  <si>
    <t># Customers Served</t>
  </si>
  <si>
    <t>Commission</t>
  </si>
  <si>
    <t>Elain</t>
  </si>
  <si>
    <t>Carol</t>
  </si>
  <si>
    <t>Gianna</t>
  </si>
  <si>
    <t>Jason</t>
  </si>
  <si>
    <t>Michelle</t>
  </si>
  <si>
    <t>Shari</t>
  </si>
  <si>
    <t>Denise</t>
  </si>
  <si>
    <t>Daniel</t>
  </si>
  <si>
    <t>Sarah</t>
  </si>
  <si>
    <t>Christina</t>
  </si>
  <si>
    <t>Janita</t>
  </si>
  <si>
    <t>Debra</t>
  </si>
  <si>
    <t>Nelia</t>
  </si>
  <si>
    <t>Manavbir</t>
  </si>
  <si>
    <t>Richard</t>
  </si>
  <si>
    <t>Yla-Katrina</t>
  </si>
  <si>
    <t>Kaur</t>
  </si>
  <si>
    <t>Mansa</t>
  </si>
  <si>
    <t>Mitchell</t>
  </si>
  <si>
    <t>Craig</t>
  </si>
  <si>
    <t>Sykes</t>
  </si>
  <si>
    <t>Ewelina</t>
  </si>
  <si>
    <t>Michael</t>
  </si>
  <si>
    <t>Nakyunhan</t>
  </si>
  <si>
    <t>Thongtara</t>
  </si>
  <si>
    <t>In Column I create a formula that will determine the low bid for each product. Then in Column J create a look formula that will show the suppliers name associated with the low bid. In your solution you can use the Low Bid column, or not.</t>
  </si>
  <si>
    <t>Product/Supplier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</si>
  <si>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</si>
  <si>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</si>
  <si>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</si>
  <si>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</si>
  <si>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</si>
  <si>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</si>
  <si>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</si>
  <si>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</si>
  <si>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</si>
  <si>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</si>
  <si>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</si>
  <si>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</si>
  <si>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</si>
  <si>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</si>
  <si>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</si>
  <si>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</si>
  <si>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</si>
  <si>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</si>
  <si>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</si>
  <si>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</si>
  <si>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</si>
  <si>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</si>
  <si>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</si>
  <si>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</si>
  <si>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</si>
  <si>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Use INDEX / MATCH as a substitute for VLOOKUP when the value you want to return is to the left of the lookup column.</t>
  </si>
  <si>
    <t>Customer Asks For a Boomerang That Flies A Certain Range. In cell F3 and G3 create a formula that will retrieve the Product name and Price.</t>
  </si>
  <si>
    <t>Flying Range is 15</t>
  </si>
  <si>
    <t>Flying Range is 25</t>
  </si>
  <si>
    <t>Flying Range is 30</t>
  </si>
  <si>
    <t>Flying Range is 40</t>
  </si>
  <si>
    <t>Phenolic Sunshine</t>
  </si>
  <si>
    <t>A company that sells rolls of fence needs to calculate total revenue from a list of customer transactions and a pricing table.</t>
  </si>
  <si>
    <t>Given the transactional data table with the number of rolls of fence sold for each transaction and the pricing table,</t>
  </si>
  <si>
    <t>calculate total revenue and count the number of transactions that fell into each pricing category.</t>
  </si>
  <si>
    <t>Data set with number of rolls of fence sold for each transaction:</t>
  </si>
  <si>
    <t>Pricing Table:</t>
  </si>
  <si>
    <t>LOOKUP to get Price:</t>
  </si>
  <si>
    <t>Number of Rolls</t>
  </si>
  <si>
    <t>Revenue</t>
  </si>
  <si>
    <t>Total Revenue
Helper Column</t>
  </si>
  <si>
    <t>Total Revenue
Single Cell Formula</t>
  </si>
  <si>
    <t>Units From</t>
  </si>
  <si>
    <t>Units To</t>
  </si>
  <si>
    <t>Price per Roll (100 feet)</t>
  </si>
  <si>
    <t>and up</t>
  </si>
  <si>
    <t>Reference video:</t>
  </si>
  <si>
    <t xml:space="preserve">CHOOSE Function Beginner to Advanced 12 Examples (Excel VLOOKUP WEEK Video #5) </t>
  </si>
  <si>
    <t>http://www.youtube.com/watch?v=M4X2SXdXWmE</t>
  </si>
  <si>
    <t>CHOOSE functions allows you to lookup things like different lookup tables.</t>
  </si>
  <si>
    <r>
      <t xml:space="preserve"> =CHOOSE(</t>
    </r>
    <r>
      <rPr>
        <b/>
        <sz val="11"/>
        <color theme="1"/>
        <rFont val="Calibri"/>
        <family val="2"/>
        <scheme val="minor"/>
      </rPr>
      <t>index_num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value1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value2</t>
    </r>
    <r>
      <rPr>
        <sz val="11"/>
        <color theme="1"/>
        <rFont val="Calibri"/>
        <family val="2"/>
        <scheme val="minor"/>
      </rPr>
      <t>, …)</t>
    </r>
  </si>
  <si>
    <r>
      <rPr>
        <b/>
        <sz val="11"/>
        <color theme="1"/>
        <rFont val="Calibri"/>
        <family val="2"/>
        <scheme val="minor"/>
      </rPr>
      <t>index_num</t>
    </r>
    <r>
      <rPr>
        <sz val="11"/>
        <color theme="1"/>
        <rFont val="Calibri"/>
        <family val="2"/>
        <scheme val="minor"/>
      </rPr>
      <t xml:space="preserve"> is a number like 1, 2, 3, 4</t>
    </r>
  </si>
  <si>
    <t>value1 = lookup table 1</t>
  </si>
  <si>
    <t>value2 = lookup table 2</t>
  </si>
  <si>
    <t>value3 = lookup table 3</t>
  </si>
  <si>
    <t>If index_num is 2, then the lookup table 2 will be returned by CHOOSE to the VLOOKUP function</t>
  </si>
  <si>
    <t>VLOOKUP &amp; CHOOSE with 3 lookup tables</t>
  </si>
  <si>
    <t>Notes:</t>
  </si>
  <si>
    <t>MATCH: reports relative position of item in a list</t>
  </si>
  <si>
    <t>F4 key adds $ signs to lock range (make absolute).</t>
  </si>
  <si>
    <t>ISNUMBER: reports TRUE when it sees a number</t>
  </si>
  <si>
    <t>Once you have compared two lists, you can:</t>
  </si>
  <si>
    <t>Sort</t>
  </si>
  <si>
    <t>Comparing 2 Lists: Is Item In List?</t>
  </si>
  <si>
    <t>Filter</t>
  </si>
  <si>
    <t>Has prospective customer made it into our master list due to our sales phone calls?</t>
  </si>
  <si>
    <t>Array Formula</t>
  </si>
  <si>
    <t>List 2 = Customers we have made sales calls to.</t>
  </si>
  <si>
    <t>Master Customer List</t>
  </si>
  <si>
    <t>Prospective Customers</t>
  </si>
  <si>
    <t>List 1</t>
  </si>
  <si>
    <t>List 2</t>
  </si>
  <si>
    <t>Is item in List 2 in List 1?</t>
  </si>
  <si>
    <t>Fran's  Produce</t>
  </si>
  <si>
    <t>Produce Fast And Fresh</t>
  </si>
  <si>
    <t>Veggies And Fruit Delight</t>
  </si>
  <si>
    <t>Julie's Produce</t>
  </si>
  <si>
    <t>Fruit &amp; Veggie Delights</t>
  </si>
  <si>
    <t>Fresh Delights</t>
  </si>
  <si>
    <t>Clean &amp; Neat  Produce</t>
  </si>
  <si>
    <t>Healthy Garden Produce</t>
  </si>
  <si>
    <t>CA Produce</t>
  </si>
  <si>
    <t>Fruits And Nuts R Us</t>
  </si>
  <si>
    <t>Best For U</t>
  </si>
  <si>
    <t>Table Ready Produce</t>
  </si>
  <si>
    <t>Freshy Produce</t>
  </si>
  <si>
    <t>Fruit &amp; Veggie Inc.</t>
  </si>
  <si>
    <t>Veggie Are THE Way</t>
  </si>
  <si>
    <t>Health Choice Fruit</t>
  </si>
  <si>
    <t>Greens Delight</t>
  </si>
  <si>
    <t>Delight &amp; Health</t>
  </si>
  <si>
    <t>Garden Fresh</t>
  </si>
  <si>
    <t>Garden Health</t>
  </si>
  <si>
    <t>Garden Ready</t>
  </si>
  <si>
    <t>Best Garden Produce</t>
  </si>
  <si>
    <t>** Is Item In List use: ISNUMBER &amp; MATCH</t>
  </si>
  <si>
    <t>Fresh Produce Inc.</t>
  </si>
  <si>
    <t>Down To Earth</t>
  </si>
  <si>
    <t>Fruit &amp; Veggie Health</t>
  </si>
  <si>
    <t>Garden Fresh Produce</t>
  </si>
  <si>
    <t>* Always retrieves value from last column if table taller than wide or the same width and height.</t>
  </si>
  <si>
    <t>Invoice Example:</t>
  </si>
  <si>
    <t>Gigi's Produce</t>
  </si>
  <si>
    <t>Reason we use LOOKUP: LOOKUP lookup_value argument can do a function argument array operation, but VLOOKUP lookup_value can NOT.</t>
  </si>
  <si>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= values that you want to retrieve.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can be a table, a column, or a row.</t>
    </r>
  </si>
  <si>
    <r>
      <rPr>
        <b/>
        <sz val="11"/>
        <color theme="1"/>
        <rFont val="Calibri"/>
        <family val="2"/>
        <scheme val="minor"/>
      </rPr>
      <t>row_num</t>
    </r>
    <r>
      <rPr>
        <sz val="11"/>
        <color theme="1"/>
        <rFont val="Calibri"/>
        <family val="2"/>
        <scheme val="minor"/>
      </rPr>
      <t xml:space="preserve"> argument = tells INDEX what row to look at to retrieve a value. If you put 0 or omitted, it will get "all the rows" (whole column).</t>
    </r>
  </si>
  <si>
    <r>
      <rPr>
        <b/>
        <sz val="11"/>
        <color theme="1"/>
        <rFont val="Calibri"/>
        <family val="2"/>
        <scheme val="minor"/>
      </rPr>
      <t>column_num</t>
    </r>
    <r>
      <rPr>
        <sz val="11"/>
        <color theme="1"/>
        <rFont val="Calibri"/>
        <family val="2"/>
        <scheme val="minor"/>
      </rPr>
      <t xml:space="preserve"> argument tells INDEX what column to look at to retrieve a value. If you put 0 or omitted, it will get "all the columns" (whole row).</t>
    </r>
  </si>
  <si>
    <r>
      <rPr>
        <b/>
        <sz val="11"/>
        <color theme="1"/>
        <rFont val="Calibri"/>
        <family val="2"/>
        <scheme val="minor"/>
      </rPr>
      <t>Example 1:</t>
    </r>
    <r>
      <rPr>
        <sz val="11"/>
        <color theme="1"/>
        <rFont val="Calibri"/>
        <family val="2"/>
        <scheme val="minor"/>
      </rPr>
      <t xml:space="preserve"> Data Validation List. VLOOKUP, Exact Match. IF &amp; ISBLANK functions.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Create Invoice. </t>
    </r>
  </si>
  <si>
    <r>
      <rPr>
        <b/>
        <sz val="11"/>
        <color theme="1"/>
        <rFont val="Calibri"/>
        <family val="2"/>
        <scheme val="minor"/>
      </rPr>
      <t>Example 3:</t>
    </r>
    <r>
      <rPr>
        <sz val="11"/>
        <color theme="1"/>
        <rFont val="Calibri"/>
        <family val="2"/>
        <scheme val="minor"/>
      </rPr>
      <t xml:space="preserve"> VLOOKUP with Approximate Match Lookup.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Pipe size. </t>
    </r>
  </si>
  <si>
    <r>
      <rPr>
        <b/>
        <sz val="11"/>
        <color theme="1"/>
        <rFont val="Calibri"/>
        <family val="2"/>
        <scheme val="minor"/>
      </rPr>
      <t>Example 2:</t>
    </r>
    <r>
      <rPr>
        <sz val="11"/>
        <color theme="1"/>
        <rFont val="Calibri"/>
        <family val="2"/>
        <scheme val="minor"/>
      </rPr>
      <t xml:space="preserve"> HLOOKUP with Exact Match Lookup. </t>
    </r>
    <r>
      <rPr>
        <b/>
        <sz val="11"/>
        <color theme="1"/>
        <rFont val="Calibri"/>
        <family val="2"/>
        <scheme val="minor"/>
      </rPr>
      <t xml:space="preserve">Goal: </t>
    </r>
    <r>
      <rPr>
        <sz val="11"/>
        <color theme="1"/>
        <rFont val="Calibri"/>
        <family val="2"/>
        <scheme val="minor"/>
      </rPr>
      <t>Lookup Tyrone's Phone Number. Horizontal Lookup is rare.</t>
    </r>
  </si>
  <si>
    <r>
      <rPr>
        <b/>
        <sz val="11"/>
        <color theme="1"/>
        <rFont val="Calibri"/>
        <family val="2"/>
        <scheme val="minor"/>
      </rPr>
      <t>Example 4:</t>
    </r>
    <r>
      <rPr>
        <sz val="11"/>
        <color theme="1"/>
        <rFont val="Calibri"/>
        <family val="2"/>
        <scheme val="minor"/>
      </rPr>
      <t xml:space="preserve"> VLOOKUP with Approximate Match Lookup.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Commission Paid. </t>
    </r>
  </si>
  <si>
    <r>
      <rPr>
        <b/>
        <sz val="11"/>
        <color theme="1"/>
        <rFont val="Calibri"/>
        <family val="2"/>
        <scheme val="minor"/>
      </rPr>
      <t>Example 8:</t>
    </r>
    <r>
      <rPr>
        <sz val="11"/>
        <color theme="1"/>
        <rFont val="Calibri"/>
        <family val="2"/>
        <scheme val="minor"/>
      </rPr>
      <t xml:space="preserve"> Multiple VLOOKUP functions.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taxes from complex tax table.</t>
    </r>
  </si>
  <si>
    <r>
      <rPr>
        <b/>
        <sz val="11"/>
        <color theme="1"/>
        <rFont val="Calibri"/>
        <family val="2"/>
        <scheme val="minor"/>
      </rPr>
      <t>Example 9:</t>
    </r>
    <r>
      <rPr>
        <sz val="11"/>
        <color theme="1"/>
        <rFont val="Calibri"/>
        <family val="2"/>
        <scheme val="minor"/>
      </rPr>
      <t xml:space="preserve"> How to use VLOOKUP, LEFT and SEARCH to do a "Partial Text Lookup.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Product Price.</t>
    </r>
  </si>
  <si>
    <r>
      <rPr>
        <b/>
        <sz val="11"/>
        <color theme="1"/>
        <rFont val="Calibri"/>
        <family val="2"/>
        <scheme val="minor"/>
      </rPr>
      <t xml:space="preserve">Example 10: </t>
    </r>
    <r>
      <rPr>
        <sz val="11"/>
        <color theme="1"/>
        <rFont val="Calibri"/>
        <family val="2"/>
        <scheme val="minor"/>
      </rPr>
      <t xml:space="preserve">INDEX and MATCH functions to do a "Lookup Left".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column. Goal: Given a flight range, lookup boomerang name in first column.</t>
    </r>
  </si>
  <si>
    <r>
      <rPr>
        <b/>
        <sz val="11"/>
        <color theme="1"/>
        <rFont val="Calibri"/>
        <family val="2"/>
        <scheme val="minor"/>
      </rPr>
      <t>Example 11:</t>
    </r>
    <r>
      <rPr>
        <sz val="11"/>
        <color theme="1"/>
        <rFont val="Calibri"/>
        <family val="2"/>
        <scheme val="minor"/>
      </rPr>
      <t xml:space="preserve"> INDEX and MATCH to find Vendor for Low Bid.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row. Goal: lookup vendor name for lowest bid.</t>
    </r>
  </si>
  <si>
    <r>
      <rPr>
        <b/>
        <sz val="11"/>
        <color theme="1"/>
        <rFont val="Calibri"/>
        <family val="2"/>
        <scheme val="minor"/>
      </rPr>
      <t>Example 12:</t>
    </r>
    <r>
      <rPr>
        <sz val="11"/>
        <color theme="1"/>
        <rFont val="Calibri"/>
        <family val="2"/>
        <scheme val="minor"/>
      </rPr>
      <t xml:space="preserve"> INDEX and MATCH functions to do a Two-Way Lookup.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table. Goal: Do Two-Way Lookup to find Discount.</t>
    </r>
  </si>
  <si>
    <r>
      <rPr>
        <b/>
        <sz val="11"/>
        <color theme="1"/>
        <rFont val="Calibri"/>
        <family val="2"/>
        <scheme val="minor"/>
      </rPr>
      <t>Example 13:</t>
    </r>
    <r>
      <rPr>
        <sz val="11"/>
        <color theme="1"/>
        <rFont val="Calibri"/>
        <family val="2"/>
        <scheme val="minor"/>
      </rPr>
      <t xml:space="preserve"> INDEX and MATCH to lookup a whole column or row.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table. Goal: Lookup: 1)  whole column of values then 2)  whole row of values.</t>
    </r>
  </si>
  <si>
    <r>
      <rPr>
        <b/>
        <sz val="11"/>
        <color theme="1"/>
        <rFont val="Calibri"/>
        <family val="2"/>
        <scheme val="minor"/>
      </rPr>
      <t>Example 14:</t>
    </r>
    <r>
      <rPr>
        <sz val="11"/>
        <color theme="1"/>
        <rFont val="Calibri"/>
        <family val="2"/>
        <scheme val="minor"/>
      </rPr>
      <t xml:space="preserve"> How to use VLOOKUP &amp; CHOOSE to do a lookup to multiple tables.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Commission rate from Multiple Lookup tables.</t>
    </r>
  </si>
  <si>
    <r>
      <rPr>
        <b/>
        <sz val="11"/>
        <color theme="1"/>
        <rFont val="Calibri"/>
        <family val="2"/>
        <scheme val="minor"/>
      </rPr>
      <t>Example 15:</t>
    </r>
    <r>
      <rPr>
        <sz val="11"/>
        <color theme="1"/>
        <rFont val="Calibri"/>
        <family val="2"/>
        <scheme val="minor"/>
      </rPr>
      <t xml:space="preserve"> LOOKUP with</t>
    </r>
    <r>
      <rPr>
        <b/>
        <sz val="11"/>
        <color theme="1"/>
        <rFont val="Calibri"/>
        <family val="2"/>
        <scheme val="minor"/>
      </rPr>
      <t xml:space="preserve"> lookup_value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arguments. Approximate Match.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Commission and Rating.</t>
    </r>
  </si>
  <si>
    <r>
      <rPr>
        <b/>
        <sz val="11"/>
        <color theme="1"/>
        <rFont val="Calibri"/>
        <family val="2"/>
        <scheme val="minor"/>
      </rPr>
      <t>Example 16:</t>
    </r>
    <r>
      <rPr>
        <sz val="11"/>
        <color theme="1"/>
        <rFont val="Calibri"/>
        <family val="2"/>
        <scheme val="minor"/>
      </rPr>
      <t xml:space="preserve"> LOOKUP with</t>
    </r>
    <r>
      <rPr>
        <b/>
        <sz val="11"/>
        <color theme="1"/>
        <rFont val="Calibri"/>
        <family val="2"/>
        <scheme val="minor"/>
      </rPr>
      <t xml:space="preserve"> lookup_value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lookup_vector and result_vector</t>
    </r>
    <r>
      <rPr>
        <sz val="11"/>
        <color theme="1"/>
        <rFont val="Calibri"/>
        <family val="2"/>
        <scheme val="minor"/>
      </rPr>
      <t xml:space="preserve"> arguments. Approximate Match.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Last Date and find site.</t>
    </r>
  </si>
  <si>
    <r>
      <rPr>
        <b/>
        <sz val="11"/>
        <color theme="1"/>
        <rFont val="Calibri"/>
        <family val="2"/>
        <scheme val="minor"/>
      </rPr>
      <t>Example 5:</t>
    </r>
    <r>
      <rPr>
        <sz val="11"/>
        <color theme="1"/>
        <rFont val="Calibri"/>
        <family val="2"/>
        <scheme val="minor"/>
      </rPr>
      <t xml:space="preserve"> VLOOKUP with Approximate Match Lookup. Cell Reference for Column Index Number.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Get Rating and Commission.</t>
    </r>
  </si>
  <si>
    <r>
      <rPr>
        <b/>
        <sz val="11"/>
        <color theme="1"/>
        <rFont val="Calibri"/>
        <family val="2"/>
        <scheme val="minor"/>
      </rPr>
      <t>Example 6:</t>
    </r>
    <r>
      <rPr>
        <sz val="11"/>
        <color theme="1"/>
        <rFont val="Calibri"/>
        <family val="2"/>
        <scheme val="minor"/>
      </rPr>
      <t xml:space="preserve"> VLOOKUP and MATCH functions with Exact Match Lookup. MATCH for Column Index Number.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Retrieve employee data.</t>
    </r>
  </si>
  <si>
    <r>
      <rPr>
        <b/>
        <sz val="11"/>
        <color theme="1"/>
        <rFont val="Calibri"/>
        <family val="2"/>
        <scheme val="minor"/>
      </rPr>
      <t>Example 7:</t>
    </r>
    <r>
      <rPr>
        <sz val="11"/>
        <color theme="1"/>
        <rFont val="Calibri"/>
        <family val="2"/>
        <scheme val="minor"/>
      </rPr>
      <t xml:space="preserve"> VLOOKUP &amp; ROWS or COLUMNS with Exact Match Lookup. ROWS or COLUMNS for Column Index Number.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Retrieve record from Employee Table.</t>
    </r>
  </si>
  <si>
    <t xml:space="preserve">Approximate Match &amp; Sorting To Reduce Exact Match Calculation Time VLOOKUP WEEK #4 </t>
  </si>
  <si>
    <t>https://www.youtube.com/watch?v=wojchNbrCqA</t>
  </si>
  <si>
    <t>07:08 minute mark explains how Bianary Search Works:</t>
  </si>
  <si>
    <t>Taxable Earnings w VLOOKUP</t>
  </si>
  <si>
    <t>Price "Data Mismatch"</t>
  </si>
  <si>
    <r>
      <rPr>
        <b/>
        <sz val="11"/>
        <color theme="1"/>
        <rFont val="Calibri"/>
        <family val="2"/>
        <scheme val="minor"/>
      </rPr>
      <t>Example 2:</t>
    </r>
    <r>
      <rPr>
        <sz val="11"/>
        <color theme="1"/>
        <rFont val="Calibri"/>
        <family val="2"/>
        <scheme val="minor"/>
      </rPr>
      <t xml:space="preserve"> INDEX and ROWS to Flip Grade Table.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Flip a Grade Table.</t>
    </r>
  </si>
  <si>
    <r>
      <rPr>
        <b/>
        <sz val="11"/>
        <color theme="1"/>
        <rFont val="Calibri"/>
        <family val="2"/>
        <scheme val="minor"/>
      </rPr>
      <t>Example 3</t>
    </r>
    <r>
      <rPr>
        <sz val="11"/>
        <color theme="1"/>
        <rFont val="Calibri"/>
        <family val="2"/>
        <scheme val="minor"/>
      </rPr>
      <t xml:space="preserve">: Use MATCH to Compare Two Lists.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Is an item in List 1 also in List 2?</t>
    </r>
  </si>
  <si>
    <r>
      <rPr>
        <b/>
        <sz val="11"/>
        <color theme="1"/>
        <rFont val="Calibri"/>
        <family val="2"/>
        <scheme val="minor"/>
      </rPr>
      <t>Example 1:</t>
    </r>
    <r>
      <rPr>
        <sz val="11"/>
        <color theme="1"/>
        <rFont val="Calibri"/>
        <family val="2"/>
        <scheme val="minor"/>
      </rPr>
      <t xml:space="preserve"> LOOKUP with</t>
    </r>
    <r>
      <rPr>
        <b/>
        <sz val="11"/>
        <color theme="1"/>
        <rFont val="Calibri"/>
        <family val="2"/>
        <scheme val="minor"/>
      </rPr>
      <t xml:space="preserve"> lookup_value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lookup_vector and result_vector</t>
    </r>
    <r>
      <rPr>
        <sz val="11"/>
        <color theme="1"/>
        <rFont val="Calibri"/>
        <family val="2"/>
        <scheme val="minor"/>
      </rPr>
      <t xml:space="preserve"> arguments. Approximate Match.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"Lookup Adding" to  total costs.</t>
    </r>
  </si>
  <si>
    <t>Eldoret</t>
  </si>
  <si>
    <t>Mombasa</t>
  </si>
  <si>
    <t>Kisumu</t>
  </si>
  <si>
    <t>Nairobi</t>
  </si>
  <si>
    <t>Air</t>
  </si>
  <si>
    <t>Result</t>
  </si>
  <si>
    <t>Road</t>
  </si>
  <si>
    <t>By</t>
  </si>
  <si>
    <t xml:space="preserve">To 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</si>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</sst>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.00_);[Red]\(&quot;$&quot;#,##0.00\)"/>
    <numFmt numFmtId="165" formatCode="ddd"/>
    <numFmt numFmtId="166" formatCode="0&quot;''&quot;"/>
    <numFmt numFmtId="167" formatCode="&quot;$&quot;#,##0"/>
    <numFmt numFmtId="168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9"/>
      <name val="Arial"/>
      <family val="2"/>
    </font>
    <font>
      <sz val="10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b/>
      <sz val="11"/>
      <color rgb="FFC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0" fillId="0" borderId="0"/>
    <xf numFmtId="0" fontId="14" fillId="0" borderId="0" applyNumberFormat="0" applyFill="0" applyBorder="0" applyAlignment="0" applyProtection="0"/>
  </cellStyleXfs>
  <cellXfs count="10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4" fillId="3" borderId="4" xfId="0" applyFont="1" applyFill="1" applyBorder="1"/>
    <xf numFmtId="0" fontId="0" fillId="0" borderId="4" xfId="0" applyBorder="1"/>
    <xf numFmtId="164" fontId="0" fillId="0" borderId="4" xfId="0" applyNumberFormat="1" applyBorder="1"/>
    <xf numFmtId="0" fontId="3" fillId="0" borderId="0" xfId="0" applyFont="1"/>
    <xf numFmtId="0" fontId="0" fillId="4" borderId="4" xfId="0" applyFill="1" applyBorder="1"/>
    <xf numFmtId="165" fontId="4" fillId="3" borderId="4" xfId="0" applyNumberFormat="1" applyFont="1" applyFill="1" applyBorder="1"/>
    <xf numFmtId="18" fontId="0" fillId="0" borderId="4" xfId="0" applyNumberFormat="1" applyBorder="1"/>
    <xf numFmtId="14" fontId="0" fillId="0" borderId="4" xfId="0" applyNumberFormat="1" applyBorder="1"/>
    <xf numFmtId="3" fontId="0" fillId="0" borderId="4" xfId="0" applyNumberFormat="1" applyBorder="1"/>
    <xf numFmtId="166" fontId="0" fillId="0" borderId="4" xfId="0" applyNumberFormat="1" applyBorder="1"/>
    <xf numFmtId="164" fontId="0" fillId="0" borderId="0" xfId="0" applyNumberFormat="1"/>
    <xf numFmtId="164" fontId="0" fillId="4" borderId="4" xfId="0" applyNumberFormat="1" applyFill="1" applyBorder="1"/>
    <xf numFmtId="0" fontId="4" fillId="5" borderId="1" xfId="0" applyFont="1" applyFill="1" applyBorder="1" applyAlignment="1">
      <alignment horizontal="centerContinuous" wrapText="1"/>
    </xf>
    <xf numFmtId="0" fontId="4" fillId="5" borderId="2" xfId="0" applyFont="1" applyFill="1" applyBorder="1" applyAlignment="1">
      <alignment horizontal="centerContinuous" wrapText="1"/>
    </xf>
    <xf numFmtId="0" fontId="2" fillId="6" borderId="3" xfId="0" applyFont="1" applyFill="1" applyBorder="1"/>
    <xf numFmtId="0" fontId="2" fillId="6" borderId="4" xfId="0" applyFont="1" applyFill="1" applyBorder="1"/>
    <xf numFmtId="0" fontId="4" fillId="5" borderId="4" xfId="0" applyFont="1" applyFill="1" applyBorder="1" applyAlignment="1">
      <alignment horizontal="centerContinuous" wrapText="1"/>
    </xf>
    <xf numFmtId="0" fontId="4" fillId="7" borderId="4" xfId="0" applyFont="1" applyFill="1" applyBorder="1"/>
    <xf numFmtId="0" fontId="5" fillId="0" borderId="4" xfId="0" applyFont="1" applyBorder="1"/>
    <xf numFmtId="10" fontId="0" fillId="8" borderId="4" xfId="0" applyNumberFormat="1" applyFill="1" applyBorder="1"/>
    <xf numFmtId="0" fontId="3" fillId="0" borderId="4" xfId="0" applyFont="1" applyBorder="1"/>
    <xf numFmtId="0" fontId="0" fillId="9" borderId="0" xfId="0" applyFill="1"/>
    <xf numFmtId="0" fontId="0" fillId="10" borderId="0" xfId="0" applyFill="1"/>
    <xf numFmtId="10" fontId="0" fillId="4" borderId="4" xfId="0" applyNumberFormat="1" applyFill="1" applyBorder="1"/>
    <xf numFmtId="0" fontId="4" fillId="11" borderId="4" xfId="0" applyFont="1" applyFill="1" applyBorder="1"/>
    <xf numFmtId="0" fontId="4" fillId="11" borderId="4" xfId="0" applyFont="1" applyFill="1" applyBorder="1" applyAlignment="1">
      <alignment wrapText="1"/>
    </xf>
    <xf numFmtId="0" fontId="6" fillId="12" borderId="3" xfId="0" applyFont="1" applyFill="1" applyBorder="1" applyAlignment="1">
      <alignment horizontal="centerContinuous" wrapText="1"/>
    </xf>
    <xf numFmtId="0" fontId="6" fillId="11" borderId="3" xfId="0" applyFont="1" applyFill="1" applyBorder="1" applyAlignment="1">
      <alignment horizontal="centerContinuous" wrapText="1"/>
    </xf>
    <xf numFmtId="0" fontId="4" fillId="3" borderId="0" xfId="0" applyFont="1" applyFill="1"/>
    <xf numFmtId="10" fontId="0" fillId="0" borderId="4" xfId="0" applyNumberFormat="1" applyBorder="1"/>
    <xf numFmtId="0" fontId="1" fillId="4" borderId="4" xfId="1" applyNumberFormat="1" applyFont="1" applyFill="1" applyBorder="1"/>
    <xf numFmtId="10" fontId="1" fillId="4" borderId="4" xfId="1" applyNumberFormat="1" applyFont="1" applyFill="1" applyBorder="1"/>
    <xf numFmtId="9" fontId="7" fillId="0" borderId="4" xfId="1" applyFont="1" applyFill="1" applyBorder="1"/>
    <xf numFmtId="167" fontId="0" fillId="0" borderId="4" xfId="0" applyNumberFormat="1" applyBorder="1"/>
    <xf numFmtId="168" fontId="0" fillId="4" borderId="4" xfId="0" applyNumberFormat="1" applyFill="1" applyBorder="1"/>
    <xf numFmtId="9" fontId="1" fillId="0" borderId="4" xfId="1" applyFont="1" applyBorder="1"/>
    <xf numFmtId="167" fontId="0" fillId="4" borderId="4" xfId="0" applyNumberFormat="1" applyFill="1" applyBorder="1"/>
    <xf numFmtId="0" fontId="5" fillId="13" borderId="4" xfId="0" applyFont="1" applyFill="1" applyBorder="1"/>
    <xf numFmtId="0" fontId="5" fillId="13" borderId="4" xfId="0" applyFont="1" applyFill="1" applyBorder="1" applyAlignment="1">
      <alignment wrapText="1"/>
    </xf>
    <xf numFmtId="0" fontId="8" fillId="11" borderId="5" xfId="0" applyFont="1" applyFill="1" applyBorder="1"/>
    <xf numFmtId="0" fontId="8" fillId="11" borderId="6" xfId="0" applyFont="1" applyFill="1" applyBorder="1"/>
    <xf numFmtId="0" fontId="9" fillId="11" borderId="7" xfId="0" applyFont="1" applyFill="1" applyBorder="1"/>
    <xf numFmtId="0" fontId="0" fillId="4" borderId="4" xfId="1" applyNumberFormat="1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/>
    <xf numFmtId="0" fontId="0" fillId="2" borderId="12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1" xfId="0" applyFill="1" applyBorder="1" applyAlignment="1">
      <alignment horizontal="left" indent="4"/>
    </xf>
    <xf numFmtId="0" fontId="0" fillId="2" borderId="7" xfId="0" applyFill="1" applyBorder="1" applyAlignment="1">
      <alignment horizontal="left" indent="4"/>
    </xf>
    <xf numFmtId="0" fontId="4" fillId="3" borderId="4" xfId="0" applyFont="1" applyFill="1" applyBorder="1" applyAlignment="1">
      <alignment wrapText="1"/>
    </xf>
    <xf numFmtId="0" fontId="4" fillId="3" borderId="13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14" borderId="4" xfId="0" applyFill="1" applyBorder="1"/>
    <xf numFmtId="0" fontId="0" fillId="14" borderId="4" xfId="0" applyFill="1" applyBorder="1" applyAlignment="1">
      <alignment horizontal="centerContinuous" wrapText="1"/>
    </xf>
    <xf numFmtId="0" fontId="0" fillId="4" borderId="4" xfId="0" applyFill="1" applyBorder="1" applyAlignment="1">
      <alignment horizontal="left" indent="2"/>
    </xf>
    <xf numFmtId="0" fontId="2" fillId="3" borderId="4" xfId="0" applyFont="1" applyFill="1" applyBorder="1"/>
    <xf numFmtId="0" fontId="0" fillId="15" borderId="4" xfId="0" applyFill="1" applyBorder="1"/>
    <xf numFmtId="2" fontId="0" fillId="0" borderId="4" xfId="0" applyNumberFormat="1" applyBorder="1"/>
    <xf numFmtId="2" fontId="0" fillId="4" borderId="4" xfId="0" applyNumberFormat="1" applyFill="1" applyBorder="1"/>
    <xf numFmtId="0" fontId="5" fillId="14" borderId="4" xfId="0" applyFont="1" applyFill="1" applyBorder="1" applyAlignment="1">
      <alignment horizontal="centerContinuous" wrapText="1"/>
    </xf>
    <xf numFmtId="0" fontId="4" fillId="3" borderId="3" xfId="0" applyFont="1" applyFill="1" applyBorder="1"/>
    <xf numFmtId="0" fontId="0" fillId="0" borderId="4" xfId="0" applyBorder="1" applyAlignment="1">
      <alignment wrapText="1"/>
    </xf>
    <xf numFmtId="0" fontId="11" fillId="8" borderId="8" xfId="2" applyFont="1" applyFill="1" applyBorder="1"/>
    <xf numFmtId="0" fontId="11" fillId="8" borderId="9" xfId="2" applyFont="1" applyFill="1" applyBorder="1"/>
    <xf numFmtId="0" fontId="0" fillId="8" borderId="9" xfId="0" applyFill="1" applyBorder="1"/>
    <xf numFmtId="0" fontId="11" fillId="8" borderId="10" xfId="2" applyFont="1" applyFill="1" applyBorder="1"/>
    <xf numFmtId="0" fontId="11" fillId="0" borderId="0" xfId="2" applyFont="1"/>
    <xf numFmtId="0" fontId="1" fillId="0" borderId="0" xfId="0" applyFont="1"/>
    <xf numFmtId="0" fontId="11" fillId="8" borderId="11" xfId="2" applyFont="1" applyFill="1" applyBorder="1"/>
    <xf numFmtId="0" fontId="11" fillId="8" borderId="0" xfId="2" applyFont="1" applyFill="1"/>
    <xf numFmtId="0" fontId="0" fillId="8" borderId="0" xfId="0" applyFill="1"/>
    <xf numFmtId="0" fontId="11" fillId="8" borderId="12" xfId="2" applyFont="1" applyFill="1" applyBorder="1"/>
    <xf numFmtId="0" fontId="11" fillId="8" borderId="7" xfId="2" applyFont="1" applyFill="1" applyBorder="1"/>
    <xf numFmtId="0" fontId="11" fillId="8" borderId="6" xfId="2" applyFont="1" applyFill="1" applyBorder="1"/>
    <xf numFmtId="0" fontId="0" fillId="8" borderId="6" xfId="0" applyFill="1" applyBorder="1"/>
    <xf numFmtId="0" fontId="11" fillId="8" borderId="5" xfId="2" applyFont="1" applyFill="1" applyBorder="1"/>
    <xf numFmtId="0" fontId="12" fillId="0" borderId="0" xfId="2" applyFont="1"/>
    <xf numFmtId="0" fontId="13" fillId="3" borderId="4" xfId="2" applyFont="1" applyFill="1" applyBorder="1"/>
    <xf numFmtId="0" fontId="13" fillId="3" borderId="4" xfId="2" applyFont="1" applyFill="1" applyBorder="1" applyAlignment="1">
      <alignment wrapText="1"/>
    </xf>
    <xf numFmtId="14" fontId="11" fillId="0" borderId="4" xfId="2" applyNumberFormat="1" applyFont="1" applyBorder="1"/>
    <xf numFmtId="0" fontId="11" fillId="0" borderId="4" xfId="2" applyFont="1" applyBorder="1"/>
    <xf numFmtId="168" fontId="11" fillId="0" borderId="4" xfId="2" applyNumberFormat="1" applyFont="1" applyBorder="1"/>
    <xf numFmtId="0" fontId="14" fillId="0" borderId="0" xfId="3"/>
    <xf numFmtId="0" fontId="0" fillId="2" borderId="7" xfId="0" applyFill="1" applyBorder="1"/>
    <xf numFmtId="0" fontId="3" fillId="2" borderId="8" xfId="0" applyFont="1" applyFill="1" applyBorder="1"/>
    <xf numFmtId="0" fontId="0" fillId="10" borderId="4" xfId="0" applyFill="1" applyBorder="1" applyAlignment="1">
      <alignment wrapText="1"/>
    </xf>
    <xf numFmtId="10" fontId="0" fillId="0" borderId="4" xfId="1" applyNumberFormat="1" applyFont="1" applyBorder="1"/>
    <xf numFmtId="0" fontId="15" fillId="0" borderId="0" xfId="0" applyFont="1"/>
    <xf numFmtId="0" fontId="16" fillId="16" borderId="14" xfId="0" applyFont="1" applyFill="1" applyBorder="1"/>
    <xf numFmtId="0" fontId="17" fillId="16" borderId="14" xfId="0" applyFont="1" applyFill="1" applyBorder="1"/>
  </cellXfs>
  <cellStyles count="4">
    <cellStyle name="Hyperlink" xfId="3" builtinId="8"/>
    <cellStyle name="Normal" xfId="0" builtinId="0"/>
    <cellStyle name="Normal 2" xfId="2" xr:uid="{00000000-0005-0000-0000-000002000000}"/>
    <cellStyle name="Percent" xfId="1" builtinId="5"/>
  </cellStyles>
  <dxfs count="1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3B-style" pivot="0" count="3" xr9:uid="{1DE56935-6C52-4397-BC58-4C665EE3A959}">
      <tableStyleElement type="headerRow" dxfId="14"/>
      <tableStyleElement type="firstRowStripe" dxfId="13"/>
      <tableStyleElement type="secondRowStripe" dxfId="12"/>
    </tableStyle>
    <tableStyle name="3B-style 2" pivot="0" count="3" xr9:uid="{3260D672-DFD8-4394-A74C-C9A90218096D}">
      <tableStyleElement type="headerRow" dxfId="11"/>
      <tableStyleElement type="firstRowStripe" dxfId="10"/>
      <tableStyleElement type="secondRowStripe" dxfId="9"/>
    </tableStyle>
  </tableStyles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VideoExcelStorage\218\Content\Week05\FilesAndHandouts\11-Lookup\LookupStu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Examples"/>
      <sheetName val="V Exact"/>
      <sheetName val="V Exact (an)"/>
      <sheetName val="V Aproximate"/>
      <sheetName val="V Aproximate (an)"/>
      <sheetName val="V Partial"/>
      <sheetName val="V Partial (an)"/>
      <sheetName val="Retrieve Record"/>
      <sheetName val="Retrieve Record (an)"/>
      <sheetName val="INDEX &amp; MATCH"/>
      <sheetName val="INDEX &amp; MATCH (an)"/>
      <sheetName val="Calcualte Revenue"/>
      <sheetName val="3 Tables"/>
      <sheetName val="3 Tables (an)"/>
      <sheetName val="V and IFNA"/>
      <sheetName val="V and IFNA (an)"/>
      <sheetName val="Stats"/>
      <sheetName val="Stats (an)"/>
      <sheetName val="GS"/>
      <sheetName val="GS (an)"/>
      <sheetName val="Is Item In List"/>
      <sheetName val="Is Item In List (an)"/>
      <sheetName val="IS Item Not In List"/>
      <sheetName val="IS Item Not In List (an)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</sheetNames>
    <sheetDataSet>
      <sheetData sheetId="0" refreshError="1"/>
      <sheetData sheetId="1" refreshError="1"/>
      <sheetData sheetId="2" refreshError="1"/>
      <sheetData sheetId="3">
        <row r="12">
          <cell r="A12" t="str">
            <v>Bellen</v>
          </cell>
          <cell r="B12" t="str">
            <v>1000-165-B100</v>
          </cell>
          <cell r="C12">
            <v>25</v>
          </cell>
          <cell r="D12">
            <v>26.95</v>
          </cell>
        </row>
        <row r="13">
          <cell r="A13" t="str">
            <v>Carlota</v>
          </cell>
          <cell r="B13" t="str">
            <v>1001-540-C101</v>
          </cell>
          <cell r="C13">
            <v>20</v>
          </cell>
          <cell r="D13">
            <v>28.95</v>
          </cell>
        </row>
        <row r="14">
          <cell r="A14" t="str">
            <v>Majestic Beaut</v>
          </cell>
          <cell r="B14" t="str">
            <v>1002-394-M102</v>
          </cell>
          <cell r="C14">
            <v>35</v>
          </cell>
          <cell r="D14">
            <v>31.95</v>
          </cell>
        </row>
        <row r="15">
          <cell r="A15" t="str">
            <v>Quad</v>
          </cell>
          <cell r="B15" t="str">
            <v>1003-307-Q103</v>
          </cell>
          <cell r="C15">
            <v>20</v>
          </cell>
          <cell r="D15">
            <v>35.950000000000003</v>
          </cell>
        </row>
        <row r="16">
          <cell r="A16" t="str">
            <v>Sunshine</v>
          </cell>
          <cell r="B16" t="str">
            <v>1004-848-S104</v>
          </cell>
          <cell r="C16">
            <v>30</v>
          </cell>
          <cell r="D16">
            <v>18.95</v>
          </cell>
        </row>
        <row r="17">
          <cell r="A17" t="str">
            <v>Sunset</v>
          </cell>
          <cell r="B17" t="str">
            <v>1005-155-S105</v>
          </cell>
          <cell r="C17">
            <v>40</v>
          </cell>
          <cell r="D17">
            <v>20.95</v>
          </cell>
        </row>
        <row r="18">
          <cell r="A18" t="str">
            <v>Tri-Fly</v>
          </cell>
          <cell r="B18" t="str">
            <v>1006-552-T106</v>
          </cell>
          <cell r="C18">
            <v>1</v>
          </cell>
          <cell r="D18">
            <v>4.95</v>
          </cell>
        </row>
        <row r="19">
          <cell r="A19" t="str">
            <v>Outdoor Tri-Fly</v>
          </cell>
          <cell r="B19" t="str">
            <v>1007-634-O107</v>
          </cell>
          <cell r="C19">
            <v>5</v>
          </cell>
          <cell r="D19">
            <v>8.9499999999999993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2B7CC-7BFF-4AB3-89E4-441BD73A107B}" name="Table_1" displayName="Table_1" ref="D3:H7">
  <tableColumns count="5">
    <tableColumn id="1" xr3:uid="{A749A62C-4952-4C4B-8528-4358A728B8E1}" name="Road"/>
    <tableColumn id="2" xr3:uid="{A7C91AD1-3621-4048-AF58-99AD39698C57}" name="Nairobi"/>
    <tableColumn id="3" xr3:uid="{49F31BE7-CC3D-43C0-BAC0-78E72A067CE6}" name="Kisumu"/>
    <tableColumn id="4" xr3:uid="{E2AD2D7B-851C-4855-B7FE-7A1D37B29E1B}" name="Mombasa"/>
    <tableColumn id="5" xr3:uid="{8B42AC88-50C5-4F66-8AF9-635FA42EE56F}" name="Eldoret"/>
  </tableColumns>
  <tableStyleInfo name="3B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8DD4A0-3F3F-422B-A851-AC1EE303240F}" name="Table_2" displayName="Table_2" ref="D10:H14">
  <tableColumns count="5">
    <tableColumn id="1" xr3:uid="{9EB445F8-510A-48C6-8058-FCA29BD25A6D}" name="Air"/>
    <tableColumn id="2" xr3:uid="{16C57402-C5D7-454C-B72A-729210D663BB}" name="Nairobi"/>
    <tableColumn id="3" xr3:uid="{496A02B9-2756-41A2-A3E7-E57658B6428E}" name="Kisumu"/>
    <tableColumn id="4" xr3:uid="{A8BDBE10-2EF7-4F76-BEBB-B9F929D4C6CC}" name="Mombasa"/>
    <tableColumn id="5" xr3:uid="{20ED5950-A7E3-4DEA-9942-0BAB3CCA1CA5}" name="Eldoret"/>
  </tableColumns>
  <tableStyleInfo name="3B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wojchNbrCqA" TargetMode="External"/><Relationship Id="rId2" Type="http://schemas.openxmlformats.org/officeDocument/2006/relationships/hyperlink" Target="http://www.youtube.com/watch?v=M4X2SXdXWmE" TargetMode="External"/><Relationship Id="rId1" Type="http://schemas.openxmlformats.org/officeDocument/2006/relationships/hyperlink" Target="http://www.youtube.com/watch?v=M4X2SXdXWm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wojchNbrCq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02B-7F09-4960-95DD-0FA4597B65F2}">
  <dimension ref="A2:H14"/>
  <sheetViews>
    <sheetView workbookViewId="0">
      <selection activeCell="H11" sqref="H11"/>
    </sheetView>
  </sheetViews>
  <sheetFormatPr defaultRowHeight="14.5" x14ac:dyDescent="0.35"/>
  <sheetData>
    <row r="2" spans="1:8" x14ac:dyDescent="0.35">
      <c r="A2" s="99" t="s">
        <v>384</v>
      </c>
      <c r="B2" s="98"/>
    </row>
    <row r="3" spans="1:8" x14ac:dyDescent="0.35">
      <c r="A3" s="99" t="s">
        <v>383</v>
      </c>
      <c r="B3" s="98"/>
      <c r="D3" s="97" t="s">
        <v>381</v>
      </c>
      <c r="E3" s="77" t="s">
        <v>378</v>
      </c>
      <c r="F3" s="77" t="s">
        <v>377</v>
      </c>
      <c r="G3" s="77" t="s">
        <v>376</v>
      </c>
      <c r="H3" s="77" t="s">
        <v>375</v>
      </c>
    </row>
    <row r="4" spans="1:8" x14ac:dyDescent="0.35">
      <c r="A4" s="99" t="s">
        <v>382</v>
      </c>
      <c r="B4" s="98" t="s">
        <v>381</v>
      </c>
      <c r="D4" s="77" t="s">
        <v>378</v>
      </c>
      <c r="E4" s="77">
        <v>0</v>
      </c>
      <c r="F4" s="77">
        <v>4354</v>
      </c>
      <c r="G4" s="77">
        <v>7684</v>
      </c>
      <c r="H4" s="77">
        <v>4444</v>
      </c>
    </row>
    <row r="5" spans="1:8" x14ac:dyDescent="0.35">
      <c r="A5" s="99"/>
      <c r="B5" s="98"/>
      <c r="D5" s="77" t="s">
        <v>377</v>
      </c>
      <c r="E5" s="77">
        <v>4354</v>
      </c>
      <c r="F5" s="77">
        <v>0</v>
      </c>
      <c r="G5" s="77">
        <v>6900</v>
      </c>
      <c r="H5" s="77">
        <v>2354</v>
      </c>
    </row>
    <row r="6" spans="1:8" x14ac:dyDescent="0.35">
      <c r="A6" s="99" t="s">
        <v>380</v>
      </c>
      <c r="B6" s="98"/>
      <c r="D6" s="77" t="s">
        <v>376</v>
      </c>
      <c r="E6" s="77">
        <v>7684</v>
      </c>
      <c r="F6" s="77">
        <v>6900</v>
      </c>
      <c r="G6" s="77">
        <v>0</v>
      </c>
      <c r="H6" s="77">
        <v>5900</v>
      </c>
    </row>
    <row r="7" spans="1:8" x14ac:dyDescent="0.35">
      <c r="A7" s="99" t="s">
        <v>380</v>
      </c>
      <c r="B7" s="98"/>
      <c r="D7" s="77" t="s">
        <v>375</v>
      </c>
      <c r="E7" s="77">
        <v>4444</v>
      </c>
      <c r="F7" s="77">
        <v>2354</v>
      </c>
      <c r="G7" s="77">
        <v>5900</v>
      </c>
      <c r="H7" s="77">
        <v>0</v>
      </c>
    </row>
    <row r="10" spans="1:8" x14ac:dyDescent="0.35">
      <c r="D10" s="97" t="s">
        <v>379</v>
      </c>
      <c r="E10" s="77" t="s">
        <v>378</v>
      </c>
      <c r="F10" s="77" t="s">
        <v>377</v>
      </c>
      <c r="G10" s="77" t="s">
        <v>376</v>
      </c>
      <c r="H10" s="77" t="s">
        <v>375</v>
      </c>
    </row>
    <row r="11" spans="1:8" x14ac:dyDescent="0.35">
      <c r="D11" s="77" t="s">
        <v>378</v>
      </c>
      <c r="E11" s="77">
        <v>0</v>
      </c>
      <c r="F11" s="77">
        <v>9988</v>
      </c>
      <c r="G11" s="77">
        <v>14323</v>
      </c>
      <c r="H11" s="77">
        <v>10000</v>
      </c>
    </row>
    <row r="12" spans="1:8" x14ac:dyDescent="0.35">
      <c r="D12" s="77" t="s">
        <v>377</v>
      </c>
      <c r="E12" s="77">
        <v>9988</v>
      </c>
      <c r="F12" s="77">
        <v>0</v>
      </c>
      <c r="G12" s="77">
        <v>11999</v>
      </c>
      <c r="H12" s="77">
        <v>9045</v>
      </c>
    </row>
    <row r="13" spans="1:8" x14ac:dyDescent="0.35">
      <c r="D13" s="77" t="s">
        <v>376</v>
      </c>
      <c r="E13" s="77">
        <v>14323</v>
      </c>
      <c r="F13" s="77">
        <v>11999</v>
      </c>
      <c r="G13" s="77">
        <v>0</v>
      </c>
      <c r="H13" s="77">
        <v>10800</v>
      </c>
    </row>
    <row r="14" spans="1:8" x14ac:dyDescent="0.35">
      <c r="D14" s="77" t="s">
        <v>375</v>
      </c>
      <c r="E14" s="77">
        <v>10000</v>
      </c>
      <c r="F14" s="77">
        <v>9045</v>
      </c>
      <c r="G14" s="77">
        <v>10800</v>
      </c>
      <c r="H14" s="77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J290"/>
  <sheetViews>
    <sheetView topLeftCell="A127" zoomScale="98" zoomScaleNormal="98" workbookViewId="0">
      <selection activeCell="C271" sqref="C271"/>
    </sheetView>
  </sheetViews>
  <sheetFormatPr defaultRowHeight="14.5" x14ac:dyDescent="0.35"/>
  <cols>
    <col min="1" max="1" width="23.54296875" customWidth="1"/>
    <col min="2" max="2" width="25.81640625" customWidth="1"/>
    <col min="3" max="3" width="20.26953125" bestFit="1" customWidth="1"/>
    <col min="4" max="4" width="22" customWidth="1"/>
    <col min="5" max="5" width="21.7265625" customWidth="1"/>
    <col min="6" max="6" width="16.26953125" customWidth="1"/>
    <col min="7" max="7" width="18.81640625" customWidth="1"/>
  </cols>
  <sheetData>
    <row r="1" spans="1:7" x14ac:dyDescent="0.35">
      <c r="A1" s="1" t="s">
        <v>351</v>
      </c>
      <c r="B1" s="2"/>
      <c r="C1" s="2"/>
      <c r="D1" s="2"/>
      <c r="E1" s="2"/>
      <c r="F1" s="3"/>
    </row>
    <row r="3" spans="1:7" x14ac:dyDescent="0.35">
      <c r="A3" s="4" t="s">
        <v>0</v>
      </c>
      <c r="B3" s="4" t="s">
        <v>1</v>
      </c>
      <c r="C3" s="4" t="s">
        <v>2</v>
      </c>
      <c r="D3" s="4" t="s">
        <v>3</v>
      </c>
    </row>
    <row r="4" spans="1:7" x14ac:dyDescent="0.35">
      <c r="A4" s="5" t="s">
        <v>4</v>
      </c>
      <c r="B4" s="5" t="s">
        <v>5</v>
      </c>
      <c r="C4" s="5">
        <v>25</v>
      </c>
      <c r="D4" s="6">
        <v>26.95</v>
      </c>
    </row>
    <row r="5" spans="1:7" x14ac:dyDescent="0.35">
      <c r="A5" s="5" t="s">
        <v>6</v>
      </c>
      <c r="B5" s="5" t="s">
        <v>7</v>
      </c>
      <c r="C5" s="5">
        <v>20</v>
      </c>
      <c r="D5" s="6">
        <v>28.95</v>
      </c>
    </row>
    <row r="6" spans="1:7" x14ac:dyDescent="0.35">
      <c r="A6" s="5" t="s">
        <v>8</v>
      </c>
      <c r="B6" s="5" t="s">
        <v>9</v>
      </c>
      <c r="C6" s="5">
        <v>35</v>
      </c>
      <c r="D6" s="6">
        <v>31.95</v>
      </c>
    </row>
    <row r="7" spans="1:7" x14ac:dyDescent="0.35">
      <c r="A7" s="5" t="s">
        <v>10</v>
      </c>
      <c r="B7" s="5" t="s">
        <v>11</v>
      </c>
      <c r="C7" s="5">
        <v>20</v>
      </c>
      <c r="D7" s="6">
        <v>35.950000000000003</v>
      </c>
    </row>
    <row r="8" spans="1:7" x14ac:dyDescent="0.35">
      <c r="A8" s="5" t="s">
        <v>12</v>
      </c>
      <c r="B8" s="5" t="s">
        <v>13</v>
      </c>
      <c r="C8" s="5">
        <v>30</v>
      </c>
      <c r="D8" s="6">
        <v>18.95</v>
      </c>
    </row>
    <row r="9" spans="1:7" x14ac:dyDescent="0.35">
      <c r="A9" s="5" t="s">
        <v>14</v>
      </c>
      <c r="B9" s="5" t="s">
        <v>15</v>
      </c>
      <c r="C9" s="5">
        <v>40</v>
      </c>
      <c r="D9" s="6">
        <v>20.95</v>
      </c>
    </row>
    <row r="10" spans="1:7" x14ac:dyDescent="0.35">
      <c r="A10" s="5" t="s">
        <v>16</v>
      </c>
      <c r="B10" s="5" t="s">
        <v>17</v>
      </c>
      <c r="C10" s="5">
        <v>1</v>
      </c>
      <c r="D10" s="6">
        <v>4.95</v>
      </c>
    </row>
    <row r="11" spans="1:7" x14ac:dyDescent="0.35">
      <c r="A11" s="5" t="s">
        <v>18</v>
      </c>
      <c r="B11" s="5" t="s">
        <v>19</v>
      </c>
      <c r="C11" s="5">
        <v>5</v>
      </c>
      <c r="D11" s="6">
        <v>8.9499999999999993</v>
      </c>
    </row>
    <row r="14" spans="1:7" x14ac:dyDescent="0.35">
      <c r="A14" s="7" t="s">
        <v>345</v>
      </c>
    </row>
    <row r="15" spans="1:7" x14ac:dyDescent="0.35">
      <c r="A15" s="4" t="s">
        <v>20</v>
      </c>
      <c r="B15" s="4" t="s">
        <v>21</v>
      </c>
      <c r="C15" s="4" t="s">
        <v>3</v>
      </c>
      <c r="D15" s="4" t="s">
        <v>22</v>
      </c>
      <c r="F15" s="4" t="s">
        <v>3</v>
      </c>
      <c r="G15" s="4" t="s">
        <v>3</v>
      </c>
    </row>
    <row r="16" spans="1:7" x14ac:dyDescent="0.35">
      <c r="A16" s="5" t="s">
        <v>6</v>
      </c>
      <c r="B16" s="5">
        <v>5</v>
      </c>
      <c r="C16" s="8">
        <f>IF(ISBLANK(A16),"",VLOOKUP(A16,$A$4:$D$11,4))</f>
        <v>28.95</v>
      </c>
      <c r="D16" s="8">
        <f>IF(ISBLANK(A16),"",C16*B16)</f>
        <v>144.75</v>
      </c>
      <c r="F16" s="8">
        <f>_xlfn.IFNA(VLOOKUP(A16,$A$4:$D$11,4,0),"")</f>
        <v>28.95</v>
      </c>
      <c r="G16" s="8">
        <f>IFERROR(VLOOKUP(A16,$A$4:$D$11,4,0),"")</f>
        <v>28.95</v>
      </c>
    </row>
    <row r="17" spans="1:7" x14ac:dyDescent="0.35">
      <c r="A17" s="5" t="s">
        <v>12</v>
      </c>
      <c r="B17" s="5">
        <v>2</v>
      </c>
      <c r="C17" s="8">
        <f t="shared" ref="C17:C21" si="0">IF(ISBLANK(A17),"",VLOOKUP(A17,$A$4:$D$11,4))</f>
        <v>20.95</v>
      </c>
      <c r="D17" s="8">
        <f t="shared" ref="D17:D21" si="1">IF(ISBLANK(A17),"",C17*B17)</f>
        <v>41.9</v>
      </c>
      <c r="F17" s="8">
        <f t="shared" ref="F17:F21" si="2">_xlfn.IFNA(VLOOKUP(A17,$A$4:$D$11,4,0),"")</f>
        <v>18.95</v>
      </c>
      <c r="G17" s="8">
        <f t="shared" ref="G17:G21" si="3">IFERROR(VLOOKUP(A17,$A$4:$D$11,4,0),"")</f>
        <v>18.95</v>
      </c>
    </row>
    <row r="18" spans="1:7" x14ac:dyDescent="0.35">
      <c r="A18" s="5" t="s">
        <v>10</v>
      </c>
      <c r="B18" s="5">
        <v>10</v>
      </c>
      <c r="C18" s="8">
        <f t="shared" si="0"/>
        <v>35.950000000000003</v>
      </c>
      <c r="D18" s="8">
        <f t="shared" si="1"/>
        <v>359.5</v>
      </c>
      <c r="F18" s="8">
        <f t="shared" si="2"/>
        <v>35.950000000000003</v>
      </c>
      <c r="G18" s="8">
        <f t="shared" si="3"/>
        <v>35.950000000000003</v>
      </c>
    </row>
    <row r="19" spans="1:7" x14ac:dyDescent="0.35">
      <c r="A19" s="5" t="s">
        <v>16</v>
      </c>
      <c r="B19" s="5">
        <v>7</v>
      </c>
      <c r="C19" s="8">
        <f t="shared" si="0"/>
        <v>4.95</v>
      </c>
      <c r="D19" s="8">
        <f t="shared" si="1"/>
        <v>34.65</v>
      </c>
      <c r="F19" s="8">
        <f t="shared" si="2"/>
        <v>4.95</v>
      </c>
      <c r="G19" s="8">
        <f t="shared" si="3"/>
        <v>4.95</v>
      </c>
    </row>
    <row r="20" spans="1:7" x14ac:dyDescent="0.35">
      <c r="A20" s="5"/>
      <c r="B20" s="5"/>
      <c r="C20" s="8" t="str">
        <f t="shared" si="0"/>
        <v/>
      </c>
      <c r="D20" s="8" t="str">
        <f t="shared" si="1"/>
        <v/>
      </c>
      <c r="F20" s="8" t="str">
        <f t="shared" si="2"/>
        <v/>
      </c>
      <c r="G20" s="8" t="str">
        <f t="shared" si="3"/>
        <v/>
      </c>
    </row>
    <row r="21" spans="1:7" x14ac:dyDescent="0.35">
      <c r="A21" s="5"/>
      <c r="B21" s="5"/>
      <c r="C21" s="8" t="str">
        <f t="shared" si="0"/>
        <v/>
      </c>
      <c r="D21" s="8" t="str">
        <f t="shared" si="1"/>
        <v/>
      </c>
      <c r="F21" s="8" t="str">
        <f t="shared" si="2"/>
        <v/>
      </c>
      <c r="G21" s="8" t="str">
        <f t="shared" si="3"/>
        <v/>
      </c>
    </row>
    <row r="22" spans="1:7" x14ac:dyDescent="0.35">
      <c r="C22" s="7" t="s">
        <v>23</v>
      </c>
      <c r="D22" s="8">
        <f>SUM(D16:D21)</f>
        <v>580.79999999999995</v>
      </c>
    </row>
    <row r="25" spans="1:7" x14ac:dyDescent="0.35">
      <c r="A25" s="1" t="s">
        <v>353</v>
      </c>
      <c r="B25" s="2"/>
      <c r="C25" s="2"/>
      <c r="D25" s="2"/>
      <c r="E25" s="2"/>
      <c r="F25" s="3"/>
    </row>
    <row r="27" spans="1:7" x14ac:dyDescent="0.35">
      <c r="A27" s="4" t="s">
        <v>24</v>
      </c>
      <c r="B27" s="9" t="s">
        <v>25</v>
      </c>
      <c r="C27" s="9" t="s">
        <v>26</v>
      </c>
      <c r="D27" s="9" t="s">
        <v>27</v>
      </c>
      <c r="E27" s="9" t="s">
        <v>28</v>
      </c>
      <c r="F27" s="9" t="s">
        <v>29</v>
      </c>
    </row>
    <row r="28" spans="1:7" x14ac:dyDescent="0.35">
      <c r="A28" s="10" t="s">
        <v>30</v>
      </c>
      <c r="B28" s="11">
        <v>38356</v>
      </c>
      <c r="C28" s="11">
        <v>39900</v>
      </c>
      <c r="D28" s="11">
        <v>41071</v>
      </c>
      <c r="E28" s="11">
        <v>40322</v>
      </c>
      <c r="F28" s="11">
        <v>41672</v>
      </c>
    </row>
    <row r="29" spans="1:7" x14ac:dyDescent="0.35">
      <c r="A29" s="10" t="s">
        <v>31</v>
      </c>
      <c r="B29" s="6">
        <v>93976</v>
      </c>
      <c r="C29" s="6">
        <v>40233</v>
      </c>
      <c r="D29" s="6">
        <v>36762</v>
      </c>
      <c r="E29" s="6">
        <v>89589</v>
      </c>
      <c r="F29" s="6">
        <v>52319</v>
      </c>
    </row>
    <row r="30" spans="1:7" x14ac:dyDescent="0.35">
      <c r="A30" s="10" t="s">
        <v>32</v>
      </c>
      <c r="B30" s="5">
        <v>302</v>
      </c>
      <c r="C30" s="5">
        <v>348</v>
      </c>
      <c r="D30" s="5">
        <v>383</v>
      </c>
      <c r="E30" s="5">
        <v>230</v>
      </c>
      <c r="F30" s="5">
        <v>255</v>
      </c>
    </row>
    <row r="31" spans="1:7" x14ac:dyDescent="0.35">
      <c r="A31" s="10" t="s">
        <v>33</v>
      </c>
      <c r="B31" s="5" t="s">
        <v>34</v>
      </c>
      <c r="C31" s="5" t="s">
        <v>35</v>
      </c>
      <c r="D31" s="5" t="s">
        <v>36</v>
      </c>
      <c r="E31" s="5" t="s">
        <v>37</v>
      </c>
      <c r="F31" s="5" t="s">
        <v>38</v>
      </c>
    </row>
    <row r="33" spans="1:6" x14ac:dyDescent="0.35">
      <c r="A33" s="4" t="s">
        <v>39</v>
      </c>
      <c r="B33" s="5" t="s">
        <v>27</v>
      </c>
    </row>
    <row r="34" spans="1:6" x14ac:dyDescent="0.35">
      <c r="A34" s="4" t="s">
        <v>40</v>
      </c>
      <c r="B34" s="8" t="str">
        <f>HLOOKUP($B$33,$A$27:$F$31,5,0)</f>
        <v>(206) 582-3391</v>
      </c>
    </row>
    <row r="37" spans="1:6" x14ac:dyDescent="0.35">
      <c r="A37" s="1" t="s">
        <v>352</v>
      </c>
      <c r="B37" s="2"/>
      <c r="C37" s="2"/>
      <c r="D37" s="2"/>
      <c r="E37" s="2"/>
      <c r="F37" s="3"/>
    </row>
    <row r="39" spans="1:6" x14ac:dyDescent="0.35">
      <c r="A39" s="4" t="s">
        <v>41</v>
      </c>
      <c r="B39" s="4" t="s">
        <v>42</v>
      </c>
    </row>
    <row r="40" spans="1:6" x14ac:dyDescent="0.35">
      <c r="A40" s="12">
        <v>0</v>
      </c>
      <c r="B40" s="13">
        <v>6</v>
      </c>
      <c r="E40" t="s">
        <v>369</v>
      </c>
    </row>
    <row r="41" spans="1:6" x14ac:dyDescent="0.35">
      <c r="A41" s="12">
        <v>500</v>
      </c>
      <c r="B41" s="13">
        <v>8</v>
      </c>
      <c r="E41" s="92" t="s">
        <v>367</v>
      </c>
    </row>
    <row r="42" spans="1:6" x14ac:dyDescent="0.35">
      <c r="A42" s="12">
        <v>1000</v>
      </c>
      <c r="B42" s="13">
        <v>10</v>
      </c>
      <c r="E42" s="92" t="s">
        <v>368</v>
      </c>
    </row>
    <row r="43" spans="1:6" x14ac:dyDescent="0.35">
      <c r="A43" s="12">
        <v>5000</v>
      </c>
      <c r="B43" s="13">
        <v>16</v>
      </c>
    </row>
    <row r="44" spans="1:6" x14ac:dyDescent="0.35">
      <c r="A44" s="12">
        <v>10000</v>
      </c>
      <c r="B44" s="13">
        <v>25</v>
      </c>
    </row>
    <row r="45" spans="1:6" x14ac:dyDescent="0.35">
      <c r="A45" s="12">
        <v>25000</v>
      </c>
      <c r="B45" s="13">
        <v>35</v>
      </c>
    </row>
    <row r="46" spans="1:6" x14ac:dyDescent="0.35">
      <c r="A46" s="12">
        <v>50000</v>
      </c>
      <c r="B46" s="13">
        <v>40</v>
      </c>
    </row>
    <row r="48" spans="1:6" x14ac:dyDescent="0.35">
      <c r="A48" s="4" t="s">
        <v>41</v>
      </c>
      <c r="B48" s="12">
        <v>500</v>
      </c>
    </row>
    <row r="49" spans="1:6" x14ac:dyDescent="0.35">
      <c r="A49" s="4" t="s">
        <v>167</v>
      </c>
      <c r="B49" s="8">
        <f>VLOOKUP(B48,A39:B46,2)</f>
        <v>8</v>
      </c>
    </row>
    <row r="52" spans="1:6" x14ac:dyDescent="0.35">
      <c r="A52" s="1" t="s">
        <v>354</v>
      </c>
      <c r="B52" s="2"/>
      <c r="C52" s="2"/>
      <c r="D52" s="2"/>
      <c r="E52" s="2"/>
      <c r="F52" s="3"/>
    </row>
    <row r="54" spans="1:6" x14ac:dyDescent="0.35">
      <c r="A54" s="4" t="s">
        <v>43</v>
      </c>
      <c r="B54" s="4" t="s">
        <v>44</v>
      </c>
      <c r="C54" s="4" t="s">
        <v>45</v>
      </c>
    </row>
    <row r="55" spans="1:6" x14ac:dyDescent="0.35">
      <c r="A55" s="6">
        <v>0</v>
      </c>
      <c r="B55" s="5" t="s">
        <v>46</v>
      </c>
      <c r="C55" s="6">
        <v>0</v>
      </c>
    </row>
    <row r="56" spans="1:6" x14ac:dyDescent="0.35">
      <c r="A56" s="6">
        <v>1000</v>
      </c>
      <c r="B56" s="5" t="s">
        <v>47</v>
      </c>
      <c r="C56" s="6">
        <v>20</v>
      </c>
    </row>
    <row r="57" spans="1:6" x14ac:dyDescent="0.35">
      <c r="A57" s="6">
        <v>2500</v>
      </c>
      <c r="B57" s="5" t="s">
        <v>48</v>
      </c>
      <c r="C57" s="6">
        <v>100</v>
      </c>
    </row>
    <row r="58" spans="1:6" x14ac:dyDescent="0.35">
      <c r="A58" s="6">
        <v>7000</v>
      </c>
      <c r="B58" s="5" t="s">
        <v>49</v>
      </c>
      <c r="C58" s="6">
        <v>250</v>
      </c>
    </row>
    <row r="59" spans="1:6" x14ac:dyDescent="0.35">
      <c r="A59" s="6">
        <v>10000</v>
      </c>
      <c r="B59" s="5" t="s">
        <v>50</v>
      </c>
      <c r="C59" s="6">
        <v>700</v>
      </c>
    </row>
    <row r="60" spans="1:6" x14ac:dyDescent="0.35">
      <c r="A60" s="14"/>
      <c r="C60" s="14"/>
    </row>
    <row r="61" spans="1:6" x14ac:dyDescent="0.35">
      <c r="A61" s="7" t="str">
        <f>"If "&amp;A63&amp;" had sales of "&amp;DOLLAR(B63,0)&amp;" what is her commission pay?"</f>
        <v>If Jo had sales of USh7,000 what is her commission pay?</v>
      </c>
      <c r="C61" s="14"/>
    </row>
    <row r="62" spans="1:6" x14ac:dyDescent="0.35">
      <c r="A62" s="4" t="s">
        <v>51</v>
      </c>
      <c r="B62" s="4" t="s">
        <v>52</v>
      </c>
      <c r="C62" s="4" t="s">
        <v>45</v>
      </c>
    </row>
    <row r="63" spans="1:6" x14ac:dyDescent="0.35">
      <c r="A63" s="6" t="s">
        <v>53</v>
      </c>
      <c r="B63" s="6">
        <v>6999.99</v>
      </c>
      <c r="C63" s="8">
        <f>VLOOKUP(ROUND(B63,1),A54:C59,3)</f>
        <v>250</v>
      </c>
    </row>
    <row r="65" spans="1:6" x14ac:dyDescent="0.35">
      <c r="A65" s="1" t="s">
        <v>364</v>
      </c>
      <c r="B65" s="2"/>
      <c r="C65" s="2"/>
      <c r="D65" s="2"/>
      <c r="E65" s="2"/>
      <c r="F65" s="3"/>
    </row>
    <row r="67" spans="1:6" x14ac:dyDescent="0.35">
      <c r="C67">
        <v>2</v>
      </c>
      <c r="D67">
        <v>3</v>
      </c>
    </row>
    <row r="68" spans="1:6" x14ac:dyDescent="0.35">
      <c r="A68" s="4" t="s">
        <v>54</v>
      </c>
      <c r="B68" s="4" t="s">
        <v>52</v>
      </c>
      <c r="C68" s="4" t="s">
        <v>44</v>
      </c>
      <c r="D68" s="4" t="s">
        <v>45</v>
      </c>
    </row>
    <row r="69" spans="1:6" x14ac:dyDescent="0.35">
      <c r="A69" s="5" t="s">
        <v>55</v>
      </c>
      <c r="B69" s="6">
        <v>7598</v>
      </c>
      <c r="C69" s="8" t="str">
        <f>VLOOKUP(ROUND($B69,1),$A$54:$C$59,C$67)</f>
        <v>Very Good</v>
      </c>
      <c r="D69" s="8">
        <f>VLOOKUP(ROUND($B69,1),$A$54:$C$59,D$67)</f>
        <v>250</v>
      </c>
    </row>
    <row r="70" spans="1:6" x14ac:dyDescent="0.35">
      <c r="A70" s="5" t="s">
        <v>56</v>
      </c>
      <c r="B70" s="6">
        <v>68</v>
      </c>
      <c r="C70" s="8" t="str">
        <f t="shared" ref="C70:D72" si="4">VLOOKUP(ROUND($B70,1),$A$54:$C$59,C$67)</f>
        <v>Sub Par</v>
      </c>
      <c r="D70" s="8">
        <f t="shared" si="4"/>
        <v>0</v>
      </c>
    </row>
    <row r="71" spans="1:6" x14ac:dyDescent="0.35">
      <c r="A71" s="5" t="s">
        <v>26</v>
      </c>
      <c r="B71" s="6">
        <v>15980</v>
      </c>
      <c r="C71" s="8" t="str">
        <f t="shared" si="4"/>
        <v>Excellent</v>
      </c>
      <c r="D71" s="8">
        <f t="shared" si="4"/>
        <v>700</v>
      </c>
    </row>
    <row r="72" spans="1:6" x14ac:dyDescent="0.35">
      <c r="A72" s="5" t="s">
        <v>57</v>
      </c>
      <c r="B72" s="6">
        <v>2499.9899999999998</v>
      </c>
      <c r="C72" s="8" t="str">
        <f t="shared" si="4"/>
        <v>Above Par</v>
      </c>
      <c r="D72" s="8">
        <f t="shared" si="4"/>
        <v>100</v>
      </c>
    </row>
    <row r="75" spans="1:6" x14ac:dyDescent="0.35">
      <c r="A75" s="4" t="s">
        <v>58</v>
      </c>
      <c r="B75" s="4" t="s">
        <v>59</v>
      </c>
      <c r="C75" s="4" t="s">
        <v>60</v>
      </c>
      <c r="D75" s="4" t="s">
        <v>61</v>
      </c>
      <c r="E75" s="4" t="s">
        <v>33</v>
      </c>
    </row>
    <row r="76" spans="1:6" x14ac:dyDescent="0.35">
      <c r="A76" s="5" t="s">
        <v>62</v>
      </c>
      <c r="B76" s="5" t="s">
        <v>63</v>
      </c>
      <c r="C76" s="5" t="s">
        <v>64</v>
      </c>
      <c r="D76" s="5" t="s">
        <v>65</v>
      </c>
      <c r="E76" s="5" t="s">
        <v>66</v>
      </c>
    </row>
    <row r="77" spans="1:6" x14ac:dyDescent="0.35">
      <c r="A77" s="5" t="s">
        <v>67</v>
      </c>
      <c r="B77" s="5" t="s">
        <v>68</v>
      </c>
      <c r="C77" s="5" t="s">
        <v>69</v>
      </c>
      <c r="D77" s="5" t="s">
        <v>70</v>
      </c>
      <c r="E77" s="5" t="s">
        <v>71</v>
      </c>
    </row>
    <row r="78" spans="1:6" x14ac:dyDescent="0.35">
      <c r="A78" s="5" t="s">
        <v>72</v>
      </c>
      <c r="B78" s="5" t="s">
        <v>73</v>
      </c>
      <c r="C78" s="5" t="s">
        <v>74</v>
      </c>
      <c r="D78" s="5" t="s">
        <v>75</v>
      </c>
      <c r="E78" s="5" t="s">
        <v>76</v>
      </c>
    </row>
    <row r="79" spans="1:6" x14ac:dyDescent="0.35">
      <c r="A79" s="5" t="s">
        <v>77</v>
      </c>
      <c r="B79" s="5" t="s">
        <v>78</v>
      </c>
      <c r="C79" s="5" t="s">
        <v>79</v>
      </c>
      <c r="D79" s="5" t="s">
        <v>80</v>
      </c>
      <c r="E79" s="5" t="s">
        <v>81</v>
      </c>
    </row>
    <row r="80" spans="1:6" x14ac:dyDescent="0.35">
      <c r="A80" s="5" t="s">
        <v>82</v>
      </c>
      <c r="B80" s="5" t="s">
        <v>83</v>
      </c>
      <c r="C80" s="5" t="s">
        <v>84</v>
      </c>
      <c r="D80" s="5" t="s">
        <v>85</v>
      </c>
      <c r="E80" s="5" t="s">
        <v>86</v>
      </c>
    </row>
    <row r="81" spans="1:6" x14ac:dyDescent="0.35">
      <c r="A81" s="5" t="s">
        <v>87</v>
      </c>
      <c r="B81" s="5" t="s">
        <v>88</v>
      </c>
      <c r="C81" s="5" t="s">
        <v>89</v>
      </c>
      <c r="D81" s="5" t="s">
        <v>90</v>
      </c>
      <c r="E81" s="5" t="s">
        <v>91</v>
      </c>
    </row>
    <row r="82" spans="1:6" x14ac:dyDescent="0.35">
      <c r="A82" s="5" t="s">
        <v>92</v>
      </c>
      <c r="B82" s="5" t="s">
        <v>93</v>
      </c>
      <c r="C82" s="5" t="s">
        <v>94</v>
      </c>
      <c r="D82" s="5" t="s">
        <v>95</v>
      </c>
      <c r="E82" s="5" t="s">
        <v>96</v>
      </c>
    </row>
    <row r="84" spans="1:6" x14ac:dyDescent="0.35">
      <c r="A84" s="1" t="s">
        <v>365</v>
      </c>
      <c r="B84" s="2"/>
      <c r="C84" s="2"/>
      <c r="D84" s="2"/>
      <c r="E84" s="2"/>
      <c r="F84" s="3"/>
    </row>
    <row r="85" spans="1:6" x14ac:dyDescent="0.35">
      <c r="A85" s="1" t="s">
        <v>97</v>
      </c>
      <c r="B85" s="2"/>
      <c r="C85" s="2"/>
      <c r="D85" s="2"/>
      <c r="E85" s="2"/>
      <c r="F85" s="3"/>
    </row>
    <row r="86" spans="1:6" x14ac:dyDescent="0.35">
      <c r="A86" s="1" t="s">
        <v>98</v>
      </c>
      <c r="B86" s="2"/>
      <c r="C86" s="2"/>
      <c r="D86" s="2"/>
      <c r="E86" s="2"/>
      <c r="F86" s="3"/>
    </row>
    <row r="87" spans="1:6" x14ac:dyDescent="0.35">
      <c r="A87" s="1" t="s">
        <v>99</v>
      </c>
      <c r="B87" s="2"/>
      <c r="C87" s="2"/>
      <c r="D87" s="2"/>
      <c r="E87" s="2"/>
      <c r="F87" s="3"/>
    </row>
    <row r="88" spans="1:6" x14ac:dyDescent="0.35">
      <c r="A88" s="7"/>
    </row>
    <row r="89" spans="1:6" x14ac:dyDescent="0.35">
      <c r="A89" s="7"/>
    </row>
    <row r="90" spans="1:6" x14ac:dyDescent="0.35">
      <c r="A90" s="4" t="s">
        <v>58</v>
      </c>
      <c r="B90" s="4" t="s">
        <v>60</v>
      </c>
      <c r="C90" s="4" t="s">
        <v>59</v>
      </c>
      <c r="D90" s="4" t="s">
        <v>61</v>
      </c>
    </row>
    <row r="91" spans="1:6" x14ac:dyDescent="0.35">
      <c r="A91" s="5" t="s">
        <v>62</v>
      </c>
      <c r="B91" s="8" t="str">
        <f>VLOOKUP($A$91,$A$75:$E$82,MATCH(B$90,$A$75:$E$75,0),0)</f>
        <v>Julianne</v>
      </c>
      <c r="C91" s="8" t="str">
        <f t="shared" ref="C91:D91" si="5">VLOOKUP($A$91,$A$75:$E$82,MATCH(C$90,$A$75:$E$75,0),0)</f>
        <v>Leff</v>
      </c>
      <c r="D91" s="8" t="str">
        <f t="shared" si="5"/>
        <v>LeffJ@PBY.com</v>
      </c>
    </row>
    <row r="93" spans="1:6" x14ac:dyDescent="0.35">
      <c r="A93" s="1" t="s">
        <v>366</v>
      </c>
      <c r="B93" s="2"/>
      <c r="C93" s="2"/>
      <c r="D93" s="2"/>
      <c r="E93" s="2"/>
      <c r="F93" s="3"/>
    </row>
    <row r="94" spans="1:6" x14ac:dyDescent="0.35">
      <c r="A94" s="7" t="s">
        <v>100</v>
      </c>
      <c r="C94" s="7" t="s">
        <v>101</v>
      </c>
    </row>
    <row r="95" spans="1:6" x14ac:dyDescent="0.35">
      <c r="A95" s="7" t="s">
        <v>102</v>
      </c>
      <c r="C95" s="7"/>
    </row>
    <row r="96" spans="1:6" x14ac:dyDescent="0.35">
      <c r="A96" s="4" t="s">
        <v>58</v>
      </c>
      <c r="C96" s="4" t="s">
        <v>58</v>
      </c>
    </row>
    <row r="97" spans="1:7" x14ac:dyDescent="0.35">
      <c r="A97" s="5" t="s">
        <v>72</v>
      </c>
      <c r="C97" s="5" t="s">
        <v>77</v>
      </c>
      <c r="D97" s="8" t="str">
        <f>VLOOKUP($C$97,$A$76:$E$82,COLUMNS($C97:D97))</f>
        <v>Stackpole</v>
      </c>
      <c r="E97" s="8" t="str">
        <f>VLOOKUP($C$97,$A$76:$E$82,COLUMNS($C97:E97))</f>
        <v>Lonnie</v>
      </c>
      <c r="F97" s="8" t="str">
        <f>VLOOKUP($C$97,$A$76:$E$82,COLUMNS($C97:F97))</f>
        <v>StackpoleL@PBY.com</v>
      </c>
      <c r="G97" s="8" t="str">
        <f>VLOOKUP($C$97,$A$76:$E$82,COLUMNS($C97:G97))</f>
        <v>253-764-6538</v>
      </c>
    </row>
    <row r="98" spans="1:7" x14ac:dyDescent="0.35">
      <c r="A98" s="8" t="str">
        <f>VLOOKUP($A$97,$A$75:$E$82,ROWS(A$97:A98),0)</f>
        <v>Coller</v>
      </c>
    </row>
    <row r="99" spans="1:7" x14ac:dyDescent="0.35">
      <c r="A99" s="8" t="str">
        <f>VLOOKUP($A$97,$A$75:$E$82,ROWS(A$97:A99),0)</f>
        <v>Kathrine</v>
      </c>
    </row>
    <row r="100" spans="1:7" x14ac:dyDescent="0.35">
      <c r="A100" s="8" t="str">
        <f>VLOOKUP($A$97,$A$75:$E$82,ROWS(A$97:A100),0)</f>
        <v>CollerK@PBY.com</v>
      </c>
    </row>
    <row r="101" spans="1:7" x14ac:dyDescent="0.35">
      <c r="A101" s="8" t="str">
        <f>VLOOKUP($A$97,$A$75:$E$82,ROWS(A$97:A101),0)</f>
        <v>206-762-2195</v>
      </c>
    </row>
    <row r="103" spans="1:7" x14ac:dyDescent="0.35">
      <c r="A103" s="1" t="s">
        <v>355</v>
      </c>
      <c r="B103" s="2"/>
      <c r="C103" s="2"/>
      <c r="D103" s="2"/>
      <c r="E103" s="2"/>
      <c r="F103" s="3"/>
    </row>
    <row r="104" spans="1:7" x14ac:dyDescent="0.35">
      <c r="A104" s="7" t="s">
        <v>181</v>
      </c>
    </row>
    <row r="105" spans="1:7" ht="18.5" x14ac:dyDescent="0.45">
      <c r="B105" s="45" t="s">
        <v>180</v>
      </c>
      <c r="C105" s="44"/>
      <c r="D105" s="44"/>
      <c r="E105" s="44"/>
      <c r="F105" s="43"/>
    </row>
    <row r="106" spans="1:7" ht="29" x14ac:dyDescent="0.35">
      <c r="A106" s="24" t="s">
        <v>179</v>
      </c>
      <c r="B106" s="41" t="s">
        <v>178</v>
      </c>
      <c r="C106" s="42" t="s">
        <v>177</v>
      </c>
      <c r="D106" s="41" t="s">
        <v>176</v>
      </c>
      <c r="E106" s="42" t="s">
        <v>175</v>
      </c>
      <c r="F106" s="41" t="s">
        <v>174</v>
      </c>
    </row>
    <row r="107" spans="1:7" x14ac:dyDescent="0.35">
      <c r="A107" s="38">
        <f>B107+0.01</f>
        <v>0.01</v>
      </c>
      <c r="B107" s="37">
        <v>0</v>
      </c>
      <c r="C107" s="37">
        <v>1313</v>
      </c>
      <c r="D107" s="39">
        <v>0</v>
      </c>
      <c r="E107" s="6">
        <v>0</v>
      </c>
      <c r="F107" s="5" t="str">
        <f t="shared" ref="F107:F113" si="6">IF(B107=0,"Zero Tax",IF(E107=0,"",DOLLAR(E107)&amp;" + ")&amp;TEXT(D107:D107,"0%")&amp;" of excess over "&amp;DOLLAR(B107,0))</f>
        <v>Zero Tax</v>
      </c>
    </row>
    <row r="108" spans="1:7" x14ac:dyDescent="0.35">
      <c r="A108" s="38">
        <f t="shared" ref="A108:A113" si="7">B108+0.01</f>
        <v>1313.01</v>
      </c>
      <c r="B108" s="37">
        <f t="shared" ref="B108:B113" si="8">C107</f>
        <v>1313</v>
      </c>
      <c r="C108" s="37">
        <v>2038</v>
      </c>
      <c r="D108" s="36">
        <v>0.1</v>
      </c>
      <c r="E108" s="6">
        <f>E107+D107*(C107-B107)</f>
        <v>0</v>
      </c>
      <c r="F108" s="5" t="str">
        <f t="shared" si="6"/>
        <v>10% of excess over USh1,313</v>
      </c>
    </row>
    <row r="109" spans="1:7" x14ac:dyDescent="0.35">
      <c r="A109" s="38">
        <f t="shared" si="7"/>
        <v>2038.01</v>
      </c>
      <c r="B109" s="37">
        <f t="shared" si="8"/>
        <v>2038</v>
      </c>
      <c r="C109" s="37">
        <v>6304</v>
      </c>
      <c r="D109" s="36">
        <v>0.15</v>
      </c>
      <c r="E109" s="6">
        <f>ROUND(E108+D108*(C108-B108),2)</f>
        <v>72.5</v>
      </c>
      <c r="F109" s="5" t="str">
        <f t="shared" si="6"/>
        <v>USh72.50 + 15% of excess over USh2,038</v>
      </c>
    </row>
    <row r="110" spans="1:7" x14ac:dyDescent="0.35">
      <c r="A110" s="38">
        <f t="shared" si="7"/>
        <v>6304.01</v>
      </c>
      <c r="B110" s="37">
        <f t="shared" si="8"/>
        <v>6304</v>
      </c>
      <c r="C110" s="37">
        <v>9844</v>
      </c>
      <c r="D110" s="36">
        <v>0.25</v>
      </c>
      <c r="E110" s="6">
        <f>ROUND(E109+D109*(C109-B109),2)</f>
        <v>712.4</v>
      </c>
      <c r="F110" s="5" t="str">
        <f t="shared" si="6"/>
        <v>USh712.40 + 25% of excess over USh6,304</v>
      </c>
    </row>
    <row r="111" spans="1:7" x14ac:dyDescent="0.35">
      <c r="A111" s="38">
        <f t="shared" si="7"/>
        <v>9844.01</v>
      </c>
      <c r="B111" s="37">
        <f t="shared" si="8"/>
        <v>9844</v>
      </c>
      <c r="C111" s="37">
        <v>18050</v>
      </c>
      <c r="D111" s="36">
        <v>0.28000000000000003</v>
      </c>
      <c r="E111" s="6">
        <f>ROUND(E110+D110*(C110-B110),2)</f>
        <v>1597.4</v>
      </c>
      <c r="F111" s="5" t="str">
        <f t="shared" si="6"/>
        <v>USh1,597.40 + 28% of excess over USh9,844</v>
      </c>
    </row>
    <row r="112" spans="1:7" x14ac:dyDescent="0.35">
      <c r="A112" s="38">
        <f t="shared" si="7"/>
        <v>18050.009999999998</v>
      </c>
      <c r="B112" s="37">
        <f t="shared" si="8"/>
        <v>18050</v>
      </c>
      <c r="C112" s="37">
        <v>31725</v>
      </c>
      <c r="D112" s="36">
        <v>0.33</v>
      </c>
      <c r="E112" s="6">
        <f>ROUND(E111+D111*(C111-B111),2)</f>
        <v>3895.08</v>
      </c>
      <c r="F112" s="5" t="str">
        <f t="shared" si="6"/>
        <v>USh3,895.08 + 33% of excess over USh18,050</v>
      </c>
    </row>
    <row r="113" spans="1:9" x14ac:dyDescent="0.35">
      <c r="A113" s="38">
        <f t="shared" si="7"/>
        <v>31725.01</v>
      </c>
      <c r="B113" s="37">
        <f t="shared" si="8"/>
        <v>31725</v>
      </c>
      <c r="C113" s="37"/>
      <c r="D113" s="36">
        <v>0.35</v>
      </c>
      <c r="E113" s="6">
        <f>ROUND(E112+D112*(C112-B112),2)</f>
        <v>8407.83</v>
      </c>
      <c r="F113" s="5" t="str">
        <f t="shared" si="6"/>
        <v>USh8,407.83 + 35% of excess over USh31,725</v>
      </c>
    </row>
    <row r="115" spans="1:9" x14ac:dyDescent="0.35">
      <c r="A115" s="57" t="s">
        <v>173</v>
      </c>
      <c r="B115" s="6">
        <v>15896</v>
      </c>
    </row>
    <row r="116" spans="1:9" x14ac:dyDescent="0.35">
      <c r="A116" s="57" t="str">
        <f>E106</f>
        <v>Tax from Previous brackets</v>
      </c>
      <c r="B116" s="15">
        <f>VLOOKUP(B115,$A$107:$F$113,5)</f>
        <v>1597.4</v>
      </c>
      <c r="D116" t="str">
        <f ca="1">IF(_xlfn.ISFORMULA(B116),_xlfn.FORMULATEXT(B116),"")</f>
        <v>=VLOOKUP(B115,$A$107:$F$113,5)</v>
      </c>
    </row>
    <row r="117" spans="1:9" x14ac:dyDescent="0.35">
      <c r="A117" s="57" t="s">
        <v>172</v>
      </c>
      <c r="B117" s="27">
        <f>VLOOKUP(B115,$A$107:$F$113,4)</f>
        <v>0.28000000000000003</v>
      </c>
      <c r="D117" t="str">
        <f ca="1">IF(_xlfn.ISFORMULA(B117),_xlfn.FORMULATEXT(B117),"")</f>
        <v>=VLOOKUP(B115,$A$107:$F$113,4)</v>
      </c>
    </row>
    <row r="118" spans="1:9" x14ac:dyDescent="0.35">
      <c r="A118" s="57" t="s">
        <v>171</v>
      </c>
      <c r="B118" s="15">
        <f>VLOOKUP(B115,A107:F113,2)</f>
        <v>9844</v>
      </c>
      <c r="D118" t="str">
        <f ca="1">IF(_xlfn.ISFORMULA(B118),_xlfn.FORMULATEXT(B118),"")</f>
        <v>=VLOOKUP(B115,A107:F113,2)</v>
      </c>
    </row>
    <row r="119" spans="1:9" ht="29" x14ac:dyDescent="0.35">
      <c r="A119" s="57" t="s">
        <v>170</v>
      </c>
      <c r="B119" s="15">
        <f>B115-B118</f>
        <v>6052</v>
      </c>
      <c r="D119" t="str">
        <f ca="1">IF(_xlfn.ISFORMULA(B119),_xlfn.FORMULATEXT(B119),"")</f>
        <v>=B115-B118</v>
      </c>
    </row>
    <row r="120" spans="1:9" x14ac:dyDescent="0.35">
      <c r="A120" s="57" t="s">
        <v>169</v>
      </c>
      <c r="B120" s="15">
        <f>B116+ROUND(B119*B117,2)</f>
        <v>3291.96</v>
      </c>
      <c r="D120" t="str">
        <f ca="1">IF(_xlfn.ISFORMULA(B120),_xlfn.FORMULATEXT(B120),"")</f>
        <v>=B116+ROUND(B119*B117,2)</v>
      </c>
    </row>
    <row r="122" spans="1:9" ht="29" x14ac:dyDescent="0.35">
      <c r="A122" s="57" t="s">
        <v>370</v>
      </c>
    </row>
    <row r="123" spans="1:9" x14ac:dyDescent="0.35">
      <c r="A123" s="15">
        <f>VLOOKUP(B115,A107:F113,5)+ROUND((B115-VLOOKUP(B115,A107:F113,2))*VLOOKUP(B115,A107:F113,4),2)</f>
        <v>3291.96</v>
      </c>
      <c r="D123" t="str">
        <f ca="1">IF(_xlfn.ISFORMULA(A123),_xlfn.FORMULATEXT(A123),"")</f>
        <v>=VLOOKUP(B115,A107:F113,5)+ROUND((B115-VLOOKUP(B115,A107:F113,2))*VLOOKUP(B115,A107:F113,4),2)</v>
      </c>
    </row>
    <row r="124" spans="1:9" x14ac:dyDescent="0.35">
      <c r="A124" s="15"/>
      <c r="D124" t="str">
        <f ca="1">IF(_xlfn.ISFORMULA(A124),_xlfn.FORMULATEXT(A124),"")</f>
        <v/>
      </c>
    </row>
    <row r="126" spans="1:9" x14ac:dyDescent="0.35">
      <c r="A126" s="1" t="s">
        <v>356</v>
      </c>
      <c r="B126" s="2"/>
      <c r="C126" s="2"/>
      <c r="D126" s="2"/>
      <c r="E126" s="2"/>
      <c r="F126" s="3"/>
    </row>
    <row r="128" spans="1:9" x14ac:dyDescent="0.35">
      <c r="A128" s="4" t="s">
        <v>58</v>
      </c>
      <c r="B128" s="4" t="s">
        <v>3</v>
      </c>
      <c r="C128" s="4" t="s">
        <v>371</v>
      </c>
      <c r="E128" s="4" t="s">
        <v>58</v>
      </c>
      <c r="F128" s="4" t="s">
        <v>3</v>
      </c>
      <c r="H128" s="4" t="s">
        <v>58</v>
      </c>
      <c r="I128" s="4" t="s">
        <v>3</v>
      </c>
    </row>
    <row r="129" spans="1:9" x14ac:dyDescent="0.35">
      <c r="A129" s="5" t="s">
        <v>164</v>
      </c>
      <c r="B129" s="15">
        <f>VLOOKUP(LEFT(A129,SEARCH("-",A129)-1),$E$128:$F$131,2,0)</f>
        <v>26</v>
      </c>
      <c r="C129" s="15">
        <f>VLOOKUP(MID(A129,SEARCH("-",A129)+1,3)+0,$H$128:$I$131,2,0)</f>
        <v>26</v>
      </c>
      <c r="D129" t="str">
        <f>LEFT(A129,SEARCH("-",A129,5)-1)</f>
        <v>Bellen</v>
      </c>
      <c r="E129" s="5" t="s">
        <v>4</v>
      </c>
      <c r="F129" s="6">
        <v>26</v>
      </c>
      <c r="H129" s="5">
        <v>234</v>
      </c>
      <c r="I129" s="6">
        <v>26</v>
      </c>
    </row>
    <row r="130" spans="1:9" x14ac:dyDescent="0.35">
      <c r="A130" s="5" t="s">
        <v>165</v>
      </c>
      <c r="B130" s="15">
        <f t="shared" ref="B130:B131" si="9">VLOOKUP(LEFT(A130,SEARCH("-",A130)-1),$E$128:$F$131,2,0)</f>
        <v>23</v>
      </c>
      <c r="C130" s="15">
        <f t="shared" ref="C130:C131" si="10">VLOOKUP(MID(A130,SEARCH("-",A130)+1,3)+0,$H$128:$I$131,2,0)</f>
        <v>23</v>
      </c>
      <c r="D130" t="str">
        <f>MID(A129,SEARCH("-",A129)+1,3)</f>
        <v>234</v>
      </c>
      <c r="E130" s="5" t="s">
        <v>6</v>
      </c>
      <c r="F130" s="6">
        <v>23</v>
      </c>
      <c r="H130" s="5">
        <v>345</v>
      </c>
      <c r="I130" s="6">
        <v>23</v>
      </c>
    </row>
    <row r="131" spans="1:9" x14ac:dyDescent="0.35">
      <c r="A131" s="5" t="s">
        <v>166</v>
      </c>
      <c r="B131" s="15">
        <f t="shared" si="9"/>
        <v>36</v>
      </c>
      <c r="C131" s="15">
        <f t="shared" si="10"/>
        <v>36</v>
      </c>
      <c r="E131" s="5" t="s">
        <v>10</v>
      </c>
      <c r="F131" s="6">
        <v>36</v>
      </c>
      <c r="H131" s="5">
        <v>765</v>
      </c>
      <c r="I131" s="6">
        <v>36</v>
      </c>
    </row>
    <row r="134" spans="1:9" x14ac:dyDescent="0.35">
      <c r="A134" s="1" t="s">
        <v>357</v>
      </c>
      <c r="B134" s="2"/>
      <c r="C134" s="2"/>
      <c r="D134" s="2"/>
      <c r="E134" s="2"/>
      <c r="F134" s="2"/>
      <c r="G134" s="3"/>
    </row>
    <row r="135" spans="1:9" x14ac:dyDescent="0.35">
      <c r="A135" s="1" t="s">
        <v>103</v>
      </c>
      <c r="B135" s="2"/>
      <c r="C135" s="2"/>
      <c r="D135" s="2"/>
      <c r="E135" s="2"/>
      <c r="F135" s="2"/>
      <c r="G135" s="3"/>
    </row>
    <row r="136" spans="1:9" x14ac:dyDescent="0.35">
      <c r="A136" s="1" t="s">
        <v>348</v>
      </c>
      <c r="B136" s="2"/>
      <c r="C136" s="2"/>
      <c r="D136" s="2"/>
      <c r="E136" s="2"/>
      <c r="F136" s="2"/>
      <c r="G136" s="3"/>
    </row>
    <row r="137" spans="1:9" x14ac:dyDescent="0.35">
      <c r="A137" s="1" t="s">
        <v>349</v>
      </c>
      <c r="B137" s="2"/>
      <c r="C137" s="2"/>
      <c r="D137" s="2"/>
      <c r="E137" s="2"/>
      <c r="F137" s="2"/>
      <c r="G137" s="3"/>
    </row>
    <row r="138" spans="1:9" x14ac:dyDescent="0.35">
      <c r="A138" s="1" t="s">
        <v>350</v>
      </c>
      <c r="B138" s="2"/>
      <c r="C138" s="2"/>
      <c r="D138" s="2"/>
      <c r="E138" s="2"/>
      <c r="F138" s="2"/>
      <c r="G138" s="3"/>
    </row>
    <row r="140" spans="1:9" ht="29" x14ac:dyDescent="0.35">
      <c r="A140" s="16" t="s">
        <v>104</v>
      </c>
      <c r="B140" s="17"/>
      <c r="C140" s="17"/>
    </row>
    <row r="141" spans="1:9" x14ac:dyDescent="0.35">
      <c r="A141" s="18" t="s">
        <v>20</v>
      </c>
      <c r="B141" s="19" t="s">
        <v>3</v>
      </c>
      <c r="C141" s="19" t="s">
        <v>105</v>
      </c>
    </row>
    <row r="142" spans="1:9" x14ac:dyDescent="0.35">
      <c r="A142" s="5" t="s">
        <v>106</v>
      </c>
      <c r="B142" s="6">
        <v>12.95</v>
      </c>
      <c r="C142" s="5" t="s">
        <v>107</v>
      </c>
    </row>
    <row r="143" spans="1:9" x14ac:dyDescent="0.35">
      <c r="A143" s="5" t="s">
        <v>10</v>
      </c>
      <c r="B143" s="6">
        <v>39.950000000000003</v>
      </c>
      <c r="C143" s="5" t="s">
        <v>108</v>
      </c>
    </row>
    <row r="144" spans="1:9" x14ac:dyDescent="0.35">
      <c r="A144" s="5" t="s">
        <v>109</v>
      </c>
      <c r="B144" s="6">
        <v>40</v>
      </c>
      <c r="C144" s="5" t="s">
        <v>110</v>
      </c>
    </row>
    <row r="145" spans="1:9" x14ac:dyDescent="0.35">
      <c r="A145" s="5" t="s">
        <v>111</v>
      </c>
      <c r="B145" s="6">
        <v>45</v>
      </c>
      <c r="C145" s="5" t="s">
        <v>112</v>
      </c>
    </row>
    <row r="146" spans="1:9" x14ac:dyDescent="0.35">
      <c r="A146" s="5" t="s">
        <v>113</v>
      </c>
      <c r="B146" s="6">
        <v>65</v>
      </c>
      <c r="C146" s="5" t="s">
        <v>114</v>
      </c>
    </row>
    <row r="147" spans="1:9" x14ac:dyDescent="0.35">
      <c r="A147" s="5" t="s">
        <v>115</v>
      </c>
      <c r="B147" s="6">
        <v>69</v>
      </c>
      <c r="C147" s="5" t="s">
        <v>116</v>
      </c>
    </row>
    <row r="148" spans="1:9" x14ac:dyDescent="0.35">
      <c r="A148" s="5" t="s">
        <v>117</v>
      </c>
      <c r="B148" s="6">
        <v>100</v>
      </c>
      <c r="C148" s="5" t="s">
        <v>118</v>
      </c>
    </row>
    <row r="149" spans="1:9" x14ac:dyDescent="0.35">
      <c r="A149" s="5" t="s">
        <v>119</v>
      </c>
      <c r="B149" s="6">
        <v>110</v>
      </c>
      <c r="C149" s="5" t="s">
        <v>120</v>
      </c>
    </row>
    <row r="150" spans="1:9" x14ac:dyDescent="0.35">
      <c r="A150" s="5" t="s">
        <v>121</v>
      </c>
      <c r="B150" s="6">
        <v>165</v>
      </c>
      <c r="C150" s="5" t="s">
        <v>122</v>
      </c>
    </row>
    <row r="152" spans="1:9" x14ac:dyDescent="0.35">
      <c r="B152" s="20" t="s">
        <v>123</v>
      </c>
      <c r="C152" s="20"/>
    </row>
    <row r="153" spans="1:9" x14ac:dyDescent="0.35">
      <c r="B153" s="21" t="s">
        <v>105</v>
      </c>
      <c r="C153" s="21" t="s">
        <v>20</v>
      </c>
      <c r="I153" s="7" t="s">
        <v>124</v>
      </c>
    </row>
    <row r="154" spans="1:9" x14ac:dyDescent="0.35">
      <c r="B154" s="5" t="s">
        <v>108</v>
      </c>
      <c r="C154" s="8" t="str">
        <f>INDEX(A142:A150,MATCH(B154,C142:C150,0))</f>
        <v>Quad</v>
      </c>
      <c r="E154">
        <f>MATCH(B154,C142:C150,0)</f>
        <v>2</v>
      </c>
      <c r="I154" s="8" t="str">
        <f>VLOOKUP(B154,CHOOSE({1,2},C142:C150,A142:A150),2,0)</f>
        <v>Quad</v>
      </c>
    </row>
    <row r="157" spans="1:9" x14ac:dyDescent="0.35">
      <c r="A157" s="1" t="s">
        <v>358</v>
      </c>
      <c r="B157" s="2"/>
      <c r="C157" s="2"/>
      <c r="D157" s="2"/>
      <c r="E157" s="2"/>
      <c r="F157" s="3"/>
    </row>
    <row r="159" spans="1:9" x14ac:dyDescent="0.35">
      <c r="A159" s="7" t="s">
        <v>140</v>
      </c>
    </row>
    <row r="160" spans="1:9" x14ac:dyDescent="0.35">
      <c r="A160" s="4" t="s">
        <v>141</v>
      </c>
      <c r="B160" s="4" t="s">
        <v>142</v>
      </c>
      <c r="C160" s="4" t="s">
        <v>143</v>
      </c>
      <c r="D160" s="4" t="s">
        <v>144</v>
      </c>
      <c r="E160" s="4" t="s">
        <v>145</v>
      </c>
      <c r="F160" s="28" t="s">
        <v>146</v>
      </c>
      <c r="G160" s="29" t="s">
        <v>147</v>
      </c>
    </row>
    <row r="161" spans="1:7" x14ac:dyDescent="0.35">
      <c r="A161" s="6">
        <v>38.99</v>
      </c>
      <c r="B161" s="6">
        <v>48.6</v>
      </c>
      <c r="C161" s="6">
        <v>43.53</v>
      </c>
      <c r="D161" s="6">
        <v>40.08</v>
      </c>
      <c r="E161" s="6">
        <v>47.92</v>
      </c>
      <c r="F161" s="15">
        <f>MIN(A161:E161)</f>
        <v>38.99</v>
      </c>
      <c r="G161" s="8" t="str">
        <f>INDEX($A$160:$E$160,MATCH(F161,A161:E161,0))</f>
        <v>Crank'ys</v>
      </c>
    </row>
    <row r="162" spans="1:7" x14ac:dyDescent="0.35">
      <c r="A162" s="6">
        <v>57.68</v>
      </c>
      <c r="B162" s="6">
        <v>31.8</v>
      </c>
      <c r="C162" s="6">
        <v>52.78</v>
      </c>
      <c r="D162" s="6">
        <v>31.42</v>
      </c>
      <c r="E162" s="6">
        <v>55.19</v>
      </c>
      <c r="F162" s="15">
        <f t="shared" ref="F162:F172" si="11">MIN(A162:E162)</f>
        <v>31.42</v>
      </c>
      <c r="G162" s="8" t="str">
        <f t="shared" ref="G162:G172" si="12">INDEX($A$160:$E$160,MATCH(F162,A162:E162,0))</f>
        <v>Mech-Aid</v>
      </c>
    </row>
    <row r="163" spans="1:7" x14ac:dyDescent="0.35">
      <c r="A163" s="6">
        <v>53.32</v>
      </c>
      <c r="B163" s="6">
        <v>32.64</v>
      </c>
      <c r="C163" s="6">
        <v>37.69</v>
      </c>
      <c r="D163" s="6">
        <v>48.29</v>
      </c>
      <c r="E163" s="6">
        <v>41.59</v>
      </c>
      <c r="F163" s="15">
        <f t="shared" si="11"/>
        <v>32.64</v>
      </c>
      <c r="G163" s="8" t="str">
        <f t="shared" si="12"/>
        <v>Bay Air</v>
      </c>
    </row>
    <row r="164" spans="1:7" x14ac:dyDescent="0.35">
      <c r="A164" s="6">
        <v>35.200000000000003</v>
      </c>
      <c r="B164" s="6">
        <v>40.549999999999997</v>
      </c>
      <c r="C164" s="6">
        <v>32.65</v>
      </c>
      <c r="D164" s="6">
        <v>36.81</v>
      </c>
      <c r="E164" s="6">
        <v>41.14</v>
      </c>
      <c r="F164" s="15">
        <f t="shared" si="11"/>
        <v>32.65</v>
      </c>
      <c r="G164" s="8" t="str">
        <f t="shared" si="12"/>
        <v>Compressor R Us</v>
      </c>
    </row>
    <row r="165" spans="1:7" x14ac:dyDescent="0.35">
      <c r="A165" s="6">
        <v>56.72</v>
      </c>
      <c r="B165" s="6">
        <v>47.16</v>
      </c>
      <c r="C165" s="6">
        <v>36.42</v>
      </c>
      <c r="D165" s="6">
        <v>49.56</v>
      </c>
      <c r="E165" s="6">
        <v>39.25</v>
      </c>
      <c r="F165" s="15">
        <f t="shared" si="11"/>
        <v>36.42</v>
      </c>
      <c r="G165" s="8" t="str">
        <f t="shared" si="12"/>
        <v>Compressor R Us</v>
      </c>
    </row>
    <row r="166" spans="1:7" x14ac:dyDescent="0.35">
      <c r="A166" s="6">
        <v>47.91</v>
      </c>
      <c r="B166" s="6">
        <v>35.08</v>
      </c>
      <c r="C166" s="6">
        <v>51.129999999999995</v>
      </c>
      <c r="D166" s="6">
        <v>49.84</v>
      </c>
      <c r="E166" s="6">
        <v>42.12</v>
      </c>
      <c r="F166" s="15">
        <f t="shared" si="11"/>
        <v>35.08</v>
      </c>
      <c r="G166" s="8" t="str">
        <f t="shared" si="12"/>
        <v>Bay Air</v>
      </c>
    </row>
    <row r="167" spans="1:7" x14ac:dyDescent="0.35">
      <c r="A167" s="6">
        <v>34.81</v>
      </c>
      <c r="B167" s="6">
        <v>35.11</v>
      </c>
      <c r="C167" s="6">
        <v>48.629999999999995</v>
      </c>
      <c r="D167" s="6">
        <v>33.32</v>
      </c>
      <c r="E167" s="6">
        <v>37.83</v>
      </c>
      <c r="F167" s="15">
        <f t="shared" si="11"/>
        <v>33.32</v>
      </c>
      <c r="G167" s="8" t="str">
        <f t="shared" si="12"/>
        <v>Mech-Aid</v>
      </c>
    </row>
    <row r="168" spans="1:7" x14ac:dyDescent="0.35">
      <c r="A168" s="6">
        <v>42.25</v>
      </c>
      <c r="B168" s="6">
        <v>35.76</v>
      </c>
      <c r="C168" s="6">
        <v>58.6</v>
      </c>
      <c r="D168" s="6">
        <v>46.28</v>
      </c>
      <c r="E168" s="6">
        <v>40.53</v>
      </c>
      <c r="F168" s="15">
        <f t="shared" si="11"/>
        <v>35.76</v>
      </c>
      <c r="G168" s="8" t="str">
        <f t="shared" si="12"/>
        <v>Bay Air</v>
      </c>
    </row>
    <row r="169" spans="1:7" x14ac:dyDescent="0.35">
      <c r="A169" s="6">
        <v>40.14</v>
      </c>
      <c r="B169" s="6">
        <v>42.31</v>
      </c>
      <c r="C169" s="6">
        <v>37.619999999999997</v>
      </c>
      <c r="D169" s="6">
        <v>59.97</v>
      </c>
      <c r="E169" s="6">
        <v>42.57</v>
      </c>
      <c r="F169" s="15">
        <f t="shared" si="11"/>
        <v>37.619999999999997</v>
      </c>
      <c r="G169" s="8" t="str">
        <f t="shared" si="12"/>
        <v>Compressor R Us</v>
      </c>
    </row>
    <row r="170" spans="1:7" x14ac:dyDescent="0.35">
      <c r="A170" s="6">
        <v>36.480000000000004</v>
      </c>
      <c r="B170" s="6">
        <v>40.79</v>
      </c>
      <c r="C170" s="6">
        <v>53.239999999999995</v>
      </c>
      <c r="D170" s="6">
        <v>51.010000000000005</v>
      </c>
      <c r="E170" s="6">
        <v>51.239999999999995</v>
      </c>
      <c r="F170" s="15">
        <f t="shared" si="11"/>
        <v>36.480000000000004</v>
      </c>
      <c r="G170" s="8" t="str">
        <f t="shared" si="12"/>
        <v>Crank'ys</v>
      </c>
    </row>
    <row r="171" spans="1:7" x14ac:dyDescent="0.35">
      <c r="A171" s="6">
        <v>38.57</v>
      </c>
      <c r="B171" s="6">
        <v>40.06</v>
      </c>
      <c r="C171" s="6">
        <v>54.71</v>
      </c>
      <c r="D171" s="6">
        <v>39.700000000000003</v>
      </c>
      <c r="E171" s="6">
        <v>54.730000000000004</v>
      </c>
      <c r="F171" s="15">
        <f t="shared" si="11"/>
        <v>38.57</v>
      </c>
      <c r="G171" s="8" t="str">
        <f t="shared" si="12"/>
        <v>Crank'ys</v>
      </c>
    </row>
    <row r="172" spans="1:7" x14ac:dyDescent="0.35">
      <c r="A172" s="6">
        <v>52.66</v>
      </c>
      <c r="B172" s="6">
        <v>43.61</v>
      </c>
      <c r="C172" s="6">
        <v>59.980000000000004</v>
      </c>
      <c r="D172" s="6">
        <v>34.61</v>
      </c>
      <c r="E172" s="6">
        <v>52.65</v>
      </c>
      <c r="F172" s="15">
        <f t="shared" si="11"/>
        <v>34.61</v>
      </c>
      <c r="G172" s="8" t="str">
        <f t="shared" si="12"/>
        <v>Mech-Aid</v>
      </c>
    </row>
    <row r="175" spans="1:7" x14ac:dyDescent="0.35">
      <c r="A175" s="1" t="s">
        <v>359</v>
      </c>
      <c r="B175" s="2"/>
      <c r="C175" s="2"/>
      <c r="D175" s="2"/>
      <c r="E175" s="2"/>
      <c r="F175" s="3"/>
    </row>
    <row r="177" spans="1:10" x14ac:dyDescent="0.35">
      <c r="A177" t="s">
        <v>125</v>
      </c>
    </row>
    <row r="178" spans="1:10" x14ac:dyDescent="0.35">
      <c r="A178" t="s">
        <v>126</v>
      </c>
    </row>
    <row r="179" spans="1:10" x14ac:dyDescent="0.35">
      <c r="A179" s="4" t="s">
        <v>127</v>
      </c>
      <c r="B179" s="22">
        <v>1</v>
      </c>
      <c r="C179" s="22">
        <v>5</v>
      </c>
      <c r="D179" s="22">
        <v>25</v>
      </c>
      <c r="E179" s="22">
        <v>100</v>
      </c>
    </row>
    <row r="180" spans="1:10" x14ac:dyDescent="0.35">
      <c r="A180" s="22" t="s">
        <v>128</v>
      </c>
      <c r="B180" s="23">
        <v>0.13</v>
      </c>
      <c r="C180" s="23">
        <v>0.15</v>
      </c>
      <c r="D180" s="23">
        <v>0.17</v>
      </c>
      <c r="E180" s="23">
        <v>0.19</v>
      </c>
    </row>
    <row r="181" spans="1:10" x14ac:dyDescent="0.35">
      <c r="A181" s="22" t="s">
        <v>129</v>
      </c>
      <c r="B181" s="23">
        <v>0.14000000000000001</v>
      </c>
      <c r="C181" s="23">
        <v>0.16</v>
      </c>
      <c r="D181" s="23">
        <v>0.18</v>
      </c>
      <c r="E181" s="23">
        <v>0.2</v>
      </c>
    </row>
    <row r="182" spans="1:10" x14ac:dyDescent="0.35">
      <c r="A182" s="22" t="s">
        <v>130</v>
      </c>
      <c r="B182" s="23">
        <v>0.15</v>
      </c>
      <c r="C182" s="23">
        <v>0.17</v>
      </c>
      <c r="D182" s="23">
        <v>0.19</v>
      </c>
      <c r="E182" s="23">
        <v>0.21</v>
      </c>
    </row>
    <row r="183" spans="1:10" x14ac:dyDescent="0.35">
      <c r="A183" s="22" t="s">
        <v>131</v>
      </c>
      <c r="B183" s="23">
        <v>0.16</v>
      </c>
      <c r="C183" s="23">
        <v>0.18</v>
      </c>
      <c r="D183" s="23">
        <v>0.2</v>
      </c>
      <c r="E183" s="23">
        <v>0.22</v>
      </c>
    </row>
    <row r="184" spans="1:10" x14ac:dyDescent="0.35">
      <c r="A184" s="22" t="s">
        <v>132</v>
      </c>
      <c r="B184" s="23">
        <v>0.17</v>
      </c>
      <c r="C184" s="23">
        <v>0.19</v>
      </c>
      <c r="D184" s="23">
        <v>0.21</v>
      </c>
      <c r="E184" s="23">
        <v>0.23</v>
      </c>
    </row>
    <row r="185" spans="1:10" x14ac:dyDescent="0.35">
      <c r="A185" s="22" t="s">
        <v>133</v>
      </c>
      <c r="B185" s="23">
        <v>0.18</v>
      </c>
      <c r="C185" s="23">
        <v>0.2</v>
      </c>
      <c r="D185" s="23">
        <v>0.22</v>
      </c>
      <c r="E185" s="23">
        <v>0.24</v>
      </c>
    </row>
    <row r="187" spans="1:10" x14ac:dyDescent="0.35">
      <c r="A187" s="4" t="s">
        <v>134</v>
      </c>
      <c r="B187" s="24" t="s">
        <v>132</v>
      </c>
      <c r="C187" s="8">
        <f>MATCH(B187,A180:A185,0)</f>
        <v>5</v>
      </c>
      <c r="D187" s="25" t="s">
        <v>135</v>
      </c>
      <c r="E187" t="str">
        <f ca="1">IF(_xlfn.ISFORMULA(C187),_xlfn.FORMULATEXT(C187),"")</f>
        <v>=MATCH(B187,A180:A185,0)</v>
      </c>
    </row>
    <row r="188" spans="1:10" x14ac:dyDescent="0.35">
      <c r="A188" s="4" t="s">
        <v>136</v>
      </c>
      <c r="B188" s="24">
        <v>18</v>
      </c>
      <c r="C188" s="8">
        <f>MATCH(B188,B179:E179)</f>
        <v>2</v>
      </c>
      <c r="D188" s="26" t="s">
        <v>137</v>
      </c>
      <c r="E188" t="str">
        <f ca="1">IF(_xlfn.ISFORMULA(C188),_xlfn.FORMULATEXT(C188),"")</f>
        <v>=MATCH(B188,B179:E179)</v>
      </c>
      <c r="J188" s="7" t="s">
        <v>138</v>
      </c>
    </row>
    <row r="189" spans="1:10" x14ac:dyDescent="0.35">
      <c r="A189" s="4" t="s">
        <v>139</v>
      </c>
      <c r="B189" s="27" cm="1">
        <f t="array" ref="B189">INDEX($B$180:$E$185,C187,C188)</f>
        <v>0.19</v>
      </c>
      <c r="D189" t="str">
        <f ca="1">IF(_xlfn.ISFORMULA(B189),_xlfn.FORMULATEXT(B189),"")</f>
        <v>=INDEX($B$180:$E$185,C187,C188)</v>
      </c>
      <c r="J189">
        <f>VLOOKUP(B187,$A$180:$E$185,MATCH(B188,B179:E179)+1,0)</f>
        <v>0.19</v>
      </c>
    </row>
    <row r="190" spans="1:10" x14ac:dyDescent="0.35">
      <c r="A190" s="4" t="s">
        <v>139</v>
      </c>
      <c r="B190" s="27">
        <f>INDEX($B$180:$E$185,MATCH(B187,A180:A185,0),MATCH(B188,B179:E179))</f>
        <v>0.19</v>
      </c>
      <c r="D190" t="str">
        <f ca="1">IF(_xlfn.ISFORMULA(B190),_xlfn.FORMULATEXT(B190),"")</f>
        <v>=INDEX($B$180:$E$185,MATCH(B187,A180:A185,0),MATCH(B188,B179:E179))</v>
      </c>
    </row>
    <row r="193" spans="1:7" x14ac:dyDescent="0.35">
      <c r="A193" s="1" t="s">
        <v>360</v>
      </c>
      <c r="B193" s="2"/>
      <c r="C193" s="2"/>
      <c r="D193" s="2"/>
      <c r="E193" s="2"/>
      <c r="F193" s="2"/>
      <c r="G193" s="3"/>
    </row>
    <row r="195" spans="1:7" x14ac:dyDescent="0.35">
      <c r="A195" t="s">
        <v>148</v>
      </c>
    </row>
    <row r="196" spans="1:7" x14ac:dyDescent="0.35">
      <c r="A196" s="30" t="s">
        <v>149</v>
      </c>
      <c r="B196" s="30"/>
      <c r="C196" s="30"/>
      <c r="D196" s="30"/>
      <c r="E196" s="30"/>
    </row>
    <row r="197" spans="1:7" x14ac:dyDescent="0.35">
      <c r="A197" s="31" t="s">
        <v>150</v>
      </c>
      <c r="B197" s="31"/>
      <c r="C197" s="31"/>
      <c r="D197" s="31"/>
      <c r="E197" s="31"/>
    </row>
    <row r="198" spans="1:7" x14ac:dyDescent="0.35">
      <c r="A198" s="4" t="s">
        <v>151</v>
      </c>
      <c r="B198" s="32" t="str">
        <f>A199&amp;" Total"</f>
        <v>Feb Total</v>
      </c>
    </row>
    <row r="199" spans="1:7" x14ac:dyDescent="0.35">
      <c r="A199" s="5" t="s">
        <v>152</v>
      </c>
      <c r="B199" s="8">
        <f>SUM(INDEX(A200:D203,0,MATCH(A199,A200:D200,0)))</f>
        <v>12</v>
      </c>
      <c r="F199" t="s">
        <v>168</v>
      </c>
    </row>
    <row r="200" spans="1:7" x14ac:dyDescent="0.35">
      <c r="A200" s="4" t="s">
        <v>153</v>
      </c>
      <c r="B200" s="4" t="s">
        <v>152</v>
      </c>
      <c r="C200" s="4" t="s">
        <v>154</v>
      </c>
      <c r="D200" s="4" t="s">
        <v>155</v>
      </c>
    </row>
    <row r="201" spans="1:7" x14ac:dyDescent="0.35">
      <c r="A201" s="5">
        <v>1</v>
      </c>
      <c r="B201" s="5">
        <v>4</v>
      </c>
      <c r="C201" s="5">
        <v>4</v>
      </c>
      <c r="D201" s="5">
        <v>5</v>
      </c>
    </row>
    <row r="202" spans="1:7" x14ac:dyDescent="0.35">
      <c r="A202" s="5">
        <v>3</v>
      </c>
      <c r="B202" s="5">
        <v>4</v>
      </c>
      <c r="C202" s="5">
        <v>12</v>
      </c>
      <c r="D202" s="5">
        <v>1</v>
      </c>
    </row>
    <row r="203" spans="1:7" x14ac:dyDescent="0.35">
      <c r="A203" s="5">
        <v>1</v>
      </c>
      <c r="B203" s="5">
        <v>4</v>
      </c>
      <c r="C203" s="5">
        <v>2</v>
      </c>
      <c r="D203" s="5">
        <v>2</v>
      </c>
    </row>
    <row r="205" spans="1:7" x14ac:dyDescent="0.35">
      <c r="A205" s="30" t="s">
        <v>156</v>
      </c>
      <c r="B205" s="30"/>
      <c r="C205" s="30"/>
      <c r="D205" s="30"/>
      <c r="E205" s="30"/>
    </row>
    <row r="206" spans="1:7" x14ac:dyDescent="0.35">
      <c r="A206" s="31" t="s">
        <v>157</v>
      </c>
      <c r="B206" s="31"/>
      <c r="C206" s="31"/>
      <c r="D206" s="31"/>
      <c r="E206" s="31"/>
    </row>
    <row r="207" spans="1:7" x14ac:dyDescent="0.35">
      <c r="A207" s="4" t="s">
        <v>151</v>
      </c>
      <c r="B207" s="32" t="str">
        <f>A208&amp;" Total"</f>
        <v>Mar Total</v>
      </c>
    </row>
    <row r="208" spans="1:7" x14ac:dyDescent="0.35">
      <c r="A208" s="5" t="s">
        <v>154</v>
      </c>
      <c r="B208" s="8">
        <f>SUM(INDEX(A209:D212,MATCH(A208,A209:A212,0),0))</f>
        <v>18</v>
      </c>
    </row>
    <row r="209" spans="1:6" x14ac:dyDescent="0.35">
      <c r="A209" s="4" t="str">
        <f t="array" ref="A209:D212">TRANSPOSE(A200:D203)</f>
        <v>Jan</v>
      </c>
      <c r="B209" s="5">
        <v>1</v>
      </c>
      <c r="C209" s="5">
        <v>3</v>
      </c>
      <c r="D209" s="5">
        <v>1</v>
      </c>
    </row>
    <row r="210" spans="1:6" x14ac:dyDescent="0.35">
      <c r="A210" s="4" t="str">
        <v>Feb</v>
      </c>
      <c r="B210" s="5">
        <v>4</v>
      </c>
      <c r="C210" s="5">
        <v>4</v>
      </c>
      <c r="D210" s="5">
        <v>4</v>
      </c>
    </row>
    <row r="211" spans="1:6" x14ac:dyDescent="0.35">
      <c r="A211" s="4" t="str">
        <v>Mar</v>
      </c>
      <c r="B211" s="5">
        <v>4</v>
      </c>
      <c r="C211" s="5">
        <v>12</v>
      </c>
      <c r="D211" s="5">
        <v>2</v>
      </c>
    </row>
    <row r="212" spans="1:6" x14ac:dyDescent="0.35">
      <c r="A212" s="4" t="str">
        <v>Apr</v>
      </c>
      <c r="B212" s="5">
        <v>5</v>
      </c>
      <c r="C212" s="5">
        <v>1</v>
      </c>
      <c r="D212" s="5">
        <v>2</v>
      </c>
    </row>
    <row r="216" spans="1:6" x14ac:dyDescent="0.35">
      <c r="A216" s="1" t="s">
        <v>361</v>
      </c>
      <c r="B216" s="2"/>
      <c r="C216" s="2"/>
      <c r="D216" s="2"/>
      <c r="E216" s="2"/>
      <c r="F216" s="3"/>
    </row>
    <row r="218" spans="1:6" x14ac:dyDescent="0.35">
      <c r="A218" s="47" t="s">
        <v>293</v>
      </c>
      <c r="B218" s="48"/>
      <c r="C218" s="48"/>
      <c r="D218" s="48"/>
      <c r="E218" s="48"/>
      <c r="F218" s="49"/>
    </row>
    <row r="219" spans="1:6" x14ac:dyDescent="0.35">
      <c r="A219" s="50" t="s">
        <v>294</v>
      </c>
      <c r="B219" s="51"/>
      <c r="C219" s="51"/>
      <c r="D219" s="51"/>
      <c r="E219" s="51"/>
      <c r="F219" s="52"/>
    </row>
    <row r="220" spans="1:6" x14ac:dyDescent="0.35">
      <c r="A220" s="50" t="s">
        <v>295</v>
      </c>
      <c r="B220" s="51"/>
      <c r="C220" s="51"/>
      <c r="D220" s="51"/>
      <c r="E220" s="51"/>
      <c r="F220" s="52"/>
    </row>
    <row r="221" spans="1:6" x14ac:dyDescent="0.35">
      <c r="A221" s="50" t="s">
        <v>296</v>
      </c>
      <c r="B221" s="51"/>
      <c r="C221" s="51"/>
      <c r="D221" s="51"/>
      <c r="E221" s="51"/>
      <c r="F221" s="52"/>
    </row>
    <row r="222" spans="1:6" x14ac:dyDescent="0.35">
      <c r="A222" s="50" t="s">
        <v>297</v>
      </c>
      <c r="B222" s="51"/>
      <c r="C222" s="51"/>
      <c r="D222" s="51"/>
      <c r="E222" s="51"/>
      <c r="F222" s="52"/>
    </row>
    <row r="223" spans="1:6" x14ac:dyDescent="0.35">
      <c r="A223" s="50" t="s">
        <v>298</v>
      </c>
      <c r="B223" s="51"/>
      <c r="C223" s="51"/>
      <c r="D223" s="51"/>
      <c r="E223" s="51"/>
      <c r="F223" s="52"/>
    </row>
    <row r="224" spans="1:6" x14ac:dyDescent="0.35">
      <c r="A224" s="93" t="s">
        <v>299</v>
      </c>
      <c r="B224" s="53"/>
      <c r="C224" s="53"/>
      <c r="D224" s="53"/>
      <c r="E224" s="53"/>
      <c r="F224" s="54"/>
    </row>
    <row r="226" spans="1:7" x14ac:dyDescent="0.35">
      <c r="A226" s="7" t="s">
        <v>300</v>
      </c>
      <c r="F226" t="s">
        <v>158</v>
      </c>
    </row>
    <row r="227" spans="1:7" x14ac:dyDescent="0.35">
      <c r="F227" s="4" t="s">
        <v>159</v>
      </c>
      <c r="G227" s="4" t="s">
        <v>160</v>
      </c>
    </row>
    <row r="228" spans="1:7" x14ac:dyDescent="0.35">
      <c r="A228" s="4" t="s">
        <v>20</v>
      </c>
      <c r="B228" s="4" t="s">
        <v>159</v>
      </c>
      <c r="C228" s="4" t="s">
        <v>161</v>
      </c>
      <c r="D228" s="4" t="s">
        <v>160</v>
      </c>
      <c r="F228" s="5">
        <v>0</v>
      </c>
      <c r="G228" s="33">
        <v>0.01</v>
      </c>
    </row>
    <row r="229" spans="1:7" x14ac:dyDescent="0.35">
      <c r="A229" s="5" t="s">
        <v>158</v>
      </c>
      <c r="B229" s="5">
        <v>431</v>
      </c>
      <c r="C229" s="34">
        <f>VLOOKUP(A229,$A$236:$B$238,2,0)</f>
        <v>1</v>
      </c>
      <c r="D229" s="35">
        <f>VLOOKUP(B229,CHOOSE(C229,$F$227:$G$231,$F$234:$G$238,$F$241:$G$245),2)</f>
        <v>0.04</v>
      </c>
      <c r="F229" s="5">
        <v>100</v>
      </c>
      <c r="G229" s="33">
        <v>0.02</v>
      </c>
    </row>
    <row r="230" spans="1:7" x14ac:dyDescent="0.35">
      <c r="A230" s="5" t="s">
        <v>162</v>
      </c>
      <c r="B230" s="5">
        <v>65</v>
      </c>
      <c r="C230" s="34">
        <f t="shared" ref="C230:C233" si="13">VLOOKUP(A230,$A$236:$B$238,2,0)</f>
        <v>2</v>
      </c>
      <c r="D230" s="35">
        <f t="shared" ref="D230:D233" si="14">VLOOKUP(B230,CHOOSE(C230,$F$227:$G$231,$F$234:$G$238,$F$241:$G$245),2)</f>
        <v>0.01</v>
      </c>
      <c r="F230" s="5">
        <v>200</v>
      </c>
      <c r="G230" s="33">
        <v>0.04</v>
      </c>
    </row>
    <row r="231" spans="1:7" x14ac:dyDescent="0.35">
      <c r="A231" s="5" t="s">
        <v>163</v>
      </c>
      <c r="B231" s="5">
        <v>563</v>
      </c>
      <c r="C231" s="34">
        <f t="shared" si="13"/>
        <v>3</v>
      </c>
      <c r="D231" s="35">
        <f t="shared" si="14"/>
        <v>0.04</v>
      </c>
      <c r="F231" s="5">
        <v>500</v>
      </c>
      <c r="G231" s="33">
        <v>0.06</v>
      </c>
    </row>
    <row r="232" spans="1:7" x14ac:dyDescent="0.35">
      <c r="A232" s="5" t="s">
        <v>158</v>
      </c>
      <c r="B232" s="5">
        <v>493</v>
      </c>
      <c r="C232" s="34">
        <f t="shared" si="13"/>
        <v>1</v>
      </c>
      <c r="D232" s="35">
        <f t="shared" si="14"/>
        <v>0.04</v>
      </c>
    </row>
    <row r="233" spans="1:7" x14ac:dyDescent="0.35">
      <c r="A233" s="5" t="s">
        <v>163</v>
      </c>
      <c r="B233" s="5">
        <v>188</v>
      </c>
      <c r="C233" s="34">
        <f t="shared" si="13"/>
        <v>3</v>
      </c>
      <c r="D233" s="35">
        <f t="shared" si="14"/>
        <v>0.02</v>
      </c>
      <c r="F233" t="s">
        <v>162</v>
      </c>
    </row>
    <row r="234" spans="1:7" x14ac:dyDescent="0.35">
      <c r="F234" s="4" t="s">
        <v>159</v>
      </c>
      <c r="G234" s="4" t="s">
        <v>160</v>
      </c>
    </row>
    <row r="235" spans="1:7" x14ac:dyDescent="0.35">
      <c r="F235" s="5">
        <v>0</v>
      </c>
      <c r="G235" s="33">
        <v>0.01</v>
      </c>
    </row>
    <row r="236" spans="1:7" x14ac:dyDescent="0.35">
      <c r="A236" s="5" t="s">
        <v>158</v>
      </c>
      <c r="B236" s="5">
        <v>1</v>
      </c>
      <c r="D236" s="4" t="s">
        <v>160</v>
      </c>
      <c r="F236" s="5">
        <v>200</v>
      </c>
      <c r="G236" s="33">
        <v>0.02</v>
      </c>
    </row>
    <row r="237" spans="1:7" x14ac:dyDescent="0.35">
      <c r="A237" s="5" t="s">
        <v>162</v>
      </c>
      <c r="B237" s="5">
        <v>2</v>
      </c>
      <c r="D237" s="35">
        <f>VLOOKUP(B229,CHOOSE(VLOOKUP(A229,$A$236:$B$238,2,0),$F$228:$G$231,$F$235:$G$238,$F$242:$G$245),2)</f>
        <v>0.04</v>
      </c>
      <c r="F237" s="5">
        <v>300</v>
      </c>
      <c r="G237" s="33">
        <v>0.04</v>
      </c>
    </row>
    <row r="238" spans="1:7" x14ac:dyDescent="0.35">
      <c r="A238" s="5" t="s">
        <v>163</v>
      </c>
      <c r="B238" s="5">
        <v>3</v>
      </c>
      <c r="D238" s="35">
        <f t="shared" ref="D238:D241" si="15">VLOOKUP(B230,CHOOSE(VLOOKUP(A230,$A$236:$B$238,2,0),$F$228:$G$231,$F$235:$G$238,$F$242:$G$245),2)</f>
        <v>0.01</v>
      </c>
      <c r="F238" s="5">
        <v>400</v>
      </c>
      <c r="G238" s="33">
        <v>0.06</v>
      </c>
    </row>
    <row r="239" spans="1:7" x14ac:dyDescent="0.35">
      <c r="D239" s="35">
        <f t="shared" si="15"/>
        <v>0.04</v>
      </c>
    </row>
    <row r="240" spans="1:7" x14ac:dyDescent="0.35">
      <c r="D240" s="35">
        <f t="shared" si="15"/>
        <v>0.04</v>
      </c>
      <c r="F240" t="s">
        <v>163</v>
      </c>
    </row>
    <row r="241" spans="1:7" x14ac:dyDescent="0.35">
      <c r="D241" s="35">
        <f t="shared" si="15"/>
        <v>0.02</v>
      </c>
      <c r="F241" s="4" t="s">
        <v>159</v>
      </c>
      <c r="G241" s="4" t="s">
        <v>160</v>
      </c>
    </row>
    <row r="242" spans="1:7" x14ac:dyDescent="0.35">
      <c r="F242" s="5">
        <v>0</v>
      </c>
      <c r="G242" s="33">
        <v>0.02</v>
      </c>
    </row>
    <row r="243" spans="1:7" x14ac:dyDescent="0.35">
      <c r="A243" s="7" t="s">
        <v>290</v>
      </c>
      <c r="F243" s="5">
        <v>300</v>
      </c>
      <c r="G243" s="33">
        <v>0.03</v>
      </c>
    </row>
    <row r="244" spans="1:7" x14ac:dyDescent="0.35">
      <c r="A244" s="92" t="s">
        <v>291</v>
      </c>
      <c r="F244" s="5">
        <v>500</v>
      </c>
      <c r="G244" s="33">
        <v>0.04</v>
      </c>
    </row>
    <row r="245" spans="1:7" x14ac:dyDescent="0.35">
      <c r="A245" s="92" t="s">
        <v>292</v>
      </c>
      <c r="F245" s="5">
        <v>750</v>
      </c>
      <c r="G245" s="33">
        <v>0.05</v>
      </c>
    </row>
    <row r="249" spans="1:7" x14ac:dyDescent="0.35">
      <c r="A249" s="94" t="s">
        <v>200</v>
      </c>
      <c r="B249" s="48"/>
      <c r="C249" s="48"/>
      <c r="D249" s="48"/>
      <c r="E249" s="48"/>
      <c r="F249" s="49"/>
    </row>
    <row r="250" spans="1:7" x14ac:dyDescent="0.35">
      <c r="A250" s="50" t="s">
        <v>201</v>
      </c>
      <c r="B250" s="51"/>
      <c r="C250" s="51"/>
      <c r="D250" s="51"/>
      <c r="E250" s="51"/>
      <c r="F250" s="52"/>
    </row>
    <row r="251" spans="1:7" x14ac:dyDescent="0.35">
      <c r="A251" s="50" t="s">
        <v>202</v>
      </c>
      <c r="B251" s="51"/>
      <c r="C251" s="51"/>
      <c r="D251" s="51"/>
      <c r="E251" s="51"/>
      <c r="F251" s="52"/>
    </row>
    <row r="252" spans="1:7" x14ac:dyDescent="0.35">
      <c r="A252" s="50" t="s">
        <v>203</v>
      </c>
      <c r="B252" s="51"/>
      <c r="C252" s="51"/>
      <c r="D252" s="51"/>
      <c r="E252" s="51"/>
      <c r="F252" s="52"/>
    </row>
    <row r="253" spans="1:7" x14ac:dyDescent="0.35">
      <c r="A253" s="55" t="s">
        <v>204</v>
      </c>
      <c r="B253" s="51"/>
      <c r="C253" s="51"/>
      <c r="D253" s="51"/>
      <c r="E253" s="51"/>
      <c r="F253" s="52"/>
    </row>
    <row r="254" spans="1:7" x14ac:dyDescent="0.35">
      <c r="A254" s="55" t="s">
        <v>344</v>
      </c>
      <c r="B254" s="51"/>
      <c r="C254" s="51"/>
      <c r="D254" s="51"/>
      <c r="E254" s="51"/>
      <c r="F254" s="52"/>
    </row>
    <row r="255" spans="1:7" x14ac:dyDescent="0.35">
      <c r="A255" s="55" t="s">
        <v>205</v>
      </c>
      <c r="B255" s="51"/>
      <c r="C255" s="51"/>
      <c r="D255" s="51"/>
      <c r="E255" s="51"/>
      <c r="F255" s="52"/>
    </row>
    <row r="256" spans="1:7" x14ac:dyDescent="0.35">
      <c r="A256" s="55" t="s">
        <v>206</v>
      </c>
      <c r="B256" s="51"/>
      <c r="C256" s="51"/>
      <c r="D256" s="51"/>
      <c r="E256" s="51"/>
      <c r="F256" s="52"/>
    </row>
    <row r="257" spans="1:6" x14ac:dyDescent="0.35">
      <c r="A257" s="50" t="s">
        <v>207</v>
      </c>
      <c r="B257" s="51"/>
      <c r="C257" s="51"/>
      <c r="D257" s="51"/>
      <c r="E257" s="51"/>
      <c r="F257" s="52"/>
    </row>
    <row r="258" spans="1:6" x14ac:dyDescent="0.35">
      <c r="A258" s="56" t="s">
        <v>208</v>
      </c>
      <c r="B258" s="53"/>
      <c r="C258" s="53"/>
      <c r="D258" s="53"/>
      <c r="E258" s="53"/>
      <c r="F258" s="54"/>
    </row>
    <row r="260" spans="1:6" x14ac:dyDescent="0.35">
      <c r="A260" s="58" t="s">
        <v>43</v>
      </c>
      <c r="B260" s="58" t="s">
        <v>44</v>
      </c>
      <c r="C260" s="58" t="s">
        <v>45</v>
      </c>
    </row>
    <row r="261" spans="1:6" x14ac:dyDescent="0.35">
      <c r="A261" s="6">
        <v>0</v>
      </c>
      <c r="B261" s="5" t="s">
        <v>46</v>
      </c>
      <c r="C261" s="6">
        <v>0</v>
      </c>
    </row>
    <row r="262" spans="1:6" x14ac:dyDescent="0.35">
      <c r="A262" s="6">
        <v>1000</v>
      </c>
      <c r="B262" s="5" t="s">
        <v>47</v>
      </c>
      <c r="C262" s="6">
        <v>20</v>
      </c>
    </row>
    <row r="263" spans="1:6" x14ac:dyDescent="0.35">
      <c r="A263" s="6">
        <v>2500</v>
      </c>
      <c r="B263" s="5" t="s">
        <v>48</v>
      </c>
      <c r="C263" s="6">
        <v>100</v>
      </c>
    </row>
    <row r="264" spans="1:6" x14ac:dyDescent="0.35">
      <c r="A264" s="6">
        <v>7000</v>
      </c>
      <c r="B264" s="5" t="s">
        <v>49</v>
      </c>
      <c r="C264" s="6">
        <v>250</v>
      </c>
    </row>
    <row r="265" spans="1:6" x14ac:dyDescent="0.35">
      <c r="A265" s="6">
        <v>10000</v>
      </c>
      <c r="B265" s="5" t="s">
        <v>50</v>
      </c>
      <c r="C265" s="6">
        <v>700</v>
      </c>
    </row>
    <row r="266" spans="1:6" x14ac:dyDescent="0.35">
      <c r="A266" s="14"/>
      <c r="C266" s="14"/>
    </row>
    <row r="267" spans="1:6" x14ac:dyDescent="0.35">
      <c r="A267" s="1" t="s">
        <v>362</v>
      </c>
      <c r="B267" s="2"/>
      <c r="C267" s="2"/>
      <c r="D267" s="2"/>
      <c r="E267" s="3"/>
    </row>
    <row r="268" spans="1:6" x14ac:dyDescent="0.35">
      <c r="A268" s="59" t="s">
        <v>211</v>
      </c>
      <c r="B268" s="2"/>
      <c r="C268" s="2"/>
      <c r="D268" s="2"/>
      <c r="E268" s="3"/>
    </row>
    <row r="269" spans="1:6" x14ac:dyDescent="0.35">
      <c r="A269" s="7" t="str">
        <f>"If "&amp;A271&amp;" had sales of "&amp;DOLLAR(B271,0)&amp;" what is her commission pay?"</f>
        <v>If Jo had sales of USh1,500 what is her commission pay?</v>
      </c>
      <c r="C269" s="14"/>
    </row>
    <row r="270" spans="1:6" x14ac:dyDescent="0.35">
      <c r="A270" s="4" t="s">
        <v>51</v>
      </c>
      <c r="B270" s="4" t="s">
        <v>52</v>
      </c>
      <c r="C270" s="4" t="s">
        <v>45</v>
      </c>
      <c r="D270" s="4" t="s">
        <v>44</v>
      </c>
    </row>
    <row r="271" spans="1:6" x14ac:dyDescent="0.35">
      <c r="A271" s="6" t="s">
        <v>53</v>
      </c>
      <c r="B271" s="6">
        <v>1500</v>
      </c>
      <c r="C271" s="8">
        <f>LOOKUP(B271,A260:C265)</f>
        <v>20</v>
      </c>
      <c r="D271" s="8" t="str">
        <f>LOOKUP(B271,A260:B265)</f>
        <v>Par</v>
      </c>
    </row>
    <row r="274" spans="1:6" x14ac:dyDescent="0.35">
      <c r="A274" s="1" t="s">
        <v>363</v>
      </c>
      <c r="B274" s="2"/>
      <c r="C274" s="2"/>
      <c r="D274" s="2"/>
      <c r="E274" s="2"/>
      <c r="F274" s="3"/>
    </row>
    <row r="275" spans="1:6" x14ac:dyDescent="0.35">
      <c r="A275" s="59" t="s">
        <v>212</v>
      </c>
      <c r="B275" s="2"/>
      <c r="C275" s="2"/>
      <c r="D275" s="2"/>
      <c r="E275" s="2"/>
      <c r="F275" s="3"/>
    </row>
    <row r="276" spans="1:6" ht="29" x14ac:dyDescent="0.35">
      <c r="A276" s="57" t="s">
        <v>210</v>
      </c>
      <c r="B276" s="8" t="str" cm="1">
        <f t="array" ref="B276">LOOKUP(2,1/ISNUMBER(A280:A290),B280:B290)</f>
        <v>3455 240th St., Des Monies</v>
      </c>
    </row>
    <row r="277" spans="1:6" ht="29" x14ac:dyDescent="0.35">
      <c r="A277" s="57" t="s">
        <v>210</v>
      </c>
      <c r="B277" s="8" t="str" cm="1">
        <f t="array" ref="B277">LOOKUP(2,1/ISTEXT(B280:B290),B280:B291)</f>
        <v>1254 10th St., Seattle</v>
      </c>
    </row>
    <row r="279" spans="1:6" x14ac:dyDescent="0.35">
      <c r="A279" s="4" t="s">
        <v>196</v>
      </c>
      <c r="B279" s="4" t="s">
        <v>209</v>
      </c>
    </row>
    <row r="280" spans="1:6" x14ac:dyDescent="0.35">
      <c r="A280" s="11">
        <v>42491</v>
      </c>
      <c r="B280" s="6" t="s">
        <v>198</v>
      </c>
    </row>
    <row r="281" spans="1:6" x14ac:dyDescent="0.35">
      <c r="A281" s="11">
        <v>42491</v>
      </c>
      <c r="B281" s="5" t="s">
        <v>197</v>
      </c>
    </row>
    <row r="282" spans="1:6" x14ac:dyDescent="0.35">
      <c r="A282" s="11"/>
      <c r="B282" s="6" t="s">
        <v>197</v>
      </c>
    </row>
    <row r="283" spans="1:6" x14ac:dyDescent="0.35">
      <c r="A283" s="11">
        <v>42492</v>
      </c>
      <c r="B283" s="5" t="s">
        <v>199</v>
      </c>
    </row>
    <row r="284" spans="1:6" x14ac:dyDescent="0.35">
      <c r="A284" s="11">
        <v>42495</v>
      </c>
      <c r="B284" s="6"/>
    </row>
    <row r="285" spans="1:6" x14ac:dyDescent="0.35">
      <c r="A285" s="11">
        <v>42495</v>
      </c>
      <c r="B285" s="6" t="s">
        <v>198</v>
      </c>
    </row>
    <row r="286" spans="1:6" x14ac:dyDescent="0.35">
      <c r="A286" s="11"/>
      <c r="B286" s="5" t="s">
        <v>197</v>
      </c>
    </row>
    <row r="287" spans="1:6" x14ac:dyDescent="0.35">
      <c r="A287" s="11"/>
      <c r="B287" s="5"/>
    </row>
    <row r="288" spans="1:6" x14ac:dyDescent="0.35">
      <c r="A288" s="11"/>
      <c r="B288" s="5"/>
    </row>
    <row r="289" spans="1:2" x14ac:dyDescent="0.35">
      <c r="A289" s="11"/>
      <c r="B289" s="5"/>
    </row>
    <row r="290" spans="1:2" x14ac:dyDescent="0.35">
      <c r="A290" s="11"/>
      <c r="B290" s="5"/>
    </row>
  </sheetData>
  <sortState xmlns:xlrd2="http://schemas.microsoft.com/office/spreadsheetml/2017/richdata2" ref="A278:B288">
    <sortCondition ref="A278"/>
  </sortState>
  <conditionalFormatting sqref="A179:E185">
    <cfRule type="expression" dxfId="8" priority="2">
      <formula>AND($A179=$B$187,LOOKUP($B$188,$A$179:$E$179)=A$179)</formula>
    </cfRule>
    <cfRule type="expression" dxfId="7" priority="3">
      <formula>COLUMNS($A179:A179)=MATCH($B$188,$A$179:$E$179)</formula>
    </cfRule>
    <cfRule type="expression" dxfId="6" priority="4">
      <formula>$A179=$B$187</formula>
    </cfRule>
  </conditionalFormatting>
  <conditionalFormatting sqref="A161:E172">
    <cfRule type="expression" dxfId="5" priority="1" stopIfTrue="1">
      <formula>COUNTIF($B$14:$F$22,A161)&gt;1</formula>
    </cfRule>
  </conditionalFormatting>
  <dataValidations count="8">
    <dataValidation type="whole" allowBlank="1" showInputMessage="1" showErrorMessage="1" errorTitle="Enter # between 1 and 1000" error="Enter # between 1 and 1000" sqref="B188" xr:uid="{00000000-0002-0000-0000-000000000000}">
      <formula1>1</formula1>
      <formula2>1000</formula2>
    </dataValidation>
    <dataValidation type="list" allowBlank="1" showInputMessage="1" showErrorMessage="1" sqref="B33" xr:uid="{00000000-0002-0000-0000-000001000000}">
      <formula1>$B$27:$F$27</formula1>
    </dataValidation>
    <dataValidation type="list" allowBlank="1" showInputMessage="1" showErrorMessage="1" sqref="B154" xr:uid="{00000000-0002-0000-0000-000002000000}">
      <formula1>$C$142:$C$150</formula1>
    </dataValidation>
    <dataValidation type="list" allowBlank="1" showInputMessage="1" showErrorMessage="1" sqref="B187" xr:uid="{00000000-0002-0000-0000-000003000000}">
      <formula1>$A$180:$A$185</formula1>
    </dataValidation>
    <dataValidation type="list" allowBlank="1" showInputMessage="1" showErrorMessage="1" sqref="A199" xr:uid="{00000000-0002-0000-0000-000004000000}">
      <formula1>$A$200:$D$200</formula1>
    </dataValidation>
    <dataValidation type="list" allowBlank="1" showInputMessage="1" showErrorMessage="1" sqref="A208" xr:uid="{00000000-0002-0000-0000-000005000000}">
      <formula1>$A$209:$A$212</formula1>
    </dataValidation>
    <dataValidation type="list" allowBlank="1" showInputMessage="1" showErrorMessage="1" sqref="C97 A91 A97" xr:uid="{00000000-0002-0000-0000-000006000000}">
      <formula1>$A$76:$A$82</formula1>
    </dataValidation>
    <dataValidation type="list" allowBlank="1" showInputMessage="1" showErrorMessage="1" sqref="A16:A21" xr:uid="{00000000-0002-0000-0000-000007000000}">
      <formula1>$A$4:$A$11</formula1>
    </dataValidation>
  </dataValidations>
  <hyperlinks>
    <hyperlink ref="A244" r:id="rId1" xr:uid="{00000000-0004-0000-0000-000000000000}"/>
    <hyperlink ref="A245" r:id="rId2" xr:uid="{00000000-0004-0000-0000-000001000000}"/>
    <hyperlink ref="E41" r:id="rId3" xr:uid="{00000000-0004-0000-0000-000002000000}"/>
    <hyperlink ref="E42" r:id="rId4" xr:uid="{00000000-0004-0000-00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J290"/>
  <sheetViews>
    <sheetView tabSelected="1" topLeftCell="A106" zoomScale="93" zoomScaleNormal="145" workbookViewId="0">
      <selection activeCell="G163" sqref="G163"/>
    </sheetView>
  </sheetViews>
  <sheetFormatPr defaultRowHeight="14.5" x14ac:dyDescent="0.35"/>
  <cols>
    <col min="1" max="1" width="23.54296875" customWidth="1"/>
    <col min="2" max="2" width="25.81640625" customWidth="1"/>
    <col min="3" max="3" width="20.26953125" bestFit="1" customWidth="1"/>
    <col min="4" max="4" width="22" customWidth="1"/>
    <col min="5" max="5" width="21.7265625" customWidth="1"/>
    <col min="6" max="6" width="16.26953125" customWidth="1"/>
    <col min="7" max="7" width="18.81640625" customWidth="1"/>
  </cols>
  <sheetData>
    <row r="1" spans="1:7" x14ac:dyDescent="0.35">
      <c r="A1" s="1" t="s">
        <v>351</v>
      </c>
      <c r="B1" s="2"/>
      <c r="C1" s="2"/>
      <c r="D1" s="2"/>
      <c r="E1" s="2"/>
      <c r="F1" s="3"/>
    </row>
    <row r="3" spans="1:7" x14ac:dyDescent="0.35">
      <c r="A3" s="4" t="s">
        <v>0</v>
      </c>
      <c r="B3" s="4" t="s">
        <v>1</v>
      </c>
      <c r="C3" s="4" t="s">
        <v>2</v>
      </c>
      <c r="D3" s="4" t="s">
        <v>3</v>
      </c>
    </row>
    <row r="4" spans="1:7" x14ac:dyDescent="0.35">
      <c r="A4" s="5" t="s">
        <v>4</v>
      </c>
      <c r="B4" s="5" t="s">
        <v>5</v>
      </c>
      <c r="C4" s="5">
        <v>25</v>
      </c>
      <c r="D4" s="6">
        <v>26.95</v>
      </c>
    </row>
    <row r="5" spans="1:7" x14ac:dyDescent="0.35">
      <c r="A5" s="5" t="s">
        <v>6</v>
      </c>
      <c r="B5" s="5" t="s">
        <v>7</v>
      </c>
      <c r="C5" s="5">
        <v>20</v>
      </c>
      <c r="D5" s="6">
        <v>28.95</v>
      </c>
    </row>
    <row r="6" spans="1:7" x14ac:dyDescent="0.35">
      <c r="A6" s="5" t="s">
        <v>8</v>
      </c>
      <c r="B6" s="5" t="s">
        <v>9</v>
      </c>
      <c r="C6" s="5">
        <v>35</v>
      </c>
      <c r="D6" s="6">
        <v>31.95</v>
      </c>
    </row>
    <row r="7" spans="1:7" x14ac:dyDescent="0.35">
      <c r="A7" s="5" t="s">
        <v>10</v>
      </c>
      <c r="B7" s="5" t="s">
        <v>11</v>
      </c>
      <c r="C7" s="5">
        <v>20</v>
      </c>
      <c r="D7" s="6">
        <v>35.950000000000003</v>
      </c>
    </row>
    <row r="8" spans="1:7" x14ac:dyDescent="0.35">
      <c r="A8" s="5" t="s">
        <v>12</v>
      </c>
      <c r="B8" s="5" t="s">
        <v>13</v>
      </c>
      <c r="C8" s="5">
        <v>30</v>
      </c>
      <c r="D8" s="6">
        <v>18.95</v>
      </c>
    </row>
    <row r="9" spans="1:7" x14ac:dyDescent="0.35">
      <c r="A9" s="5" t="s">
        <v>14</v>
      </c>
      <c r="B9" s="5" t="s">
        <v>15</v>
      </c>
      <c r="C9" s="5">
        <v>40</v>
      </c>
      <c r="D9" s="6">
        <v>20.95</v>
      </c>
    </row>
    <row r="10" spans="1:7" x14ac:dyDescent="0.35">
      <c r="A10" s="5" t="s">
        <v>16</v>
      </c>
      <c r="B10" s="5" t="s">
        <v>17</v>
      </c>
      <c r="C10" s="5">
        <v>1</v>
      </c>
      <c r="D10" s="6">
        <v>4.95</v>
      </c>
    </row>
    <row r="11" spans="1:7" x14ac:dyDescent="0.35">
      <c r="A11" s="5" t="s">
        <v>18</v>
      </c>
      <c r="B11" s="5" t="s">
        <v>19</v>
      </c>
      <c r="C11" s="5">
        <v>5</v>
      </c>
      <c r="D11" s="6">
        <v>8.9499999999999993</v>
      </c>
    </row>
    <row r="14" spans="1:7" x14ac:dyDescent="0.35">
      <c r="A14" s="7" t="s">
        <v>345</v>
      </c>
    </row>
    <row r="15" spans="1:7" x14ac:dyDescent="0.35">
      <c r="A15" s="4" t="s">
        <v>20</v>
      </c>
      <c r="B15" s="4" t="s">
        <v>21</v>
      </c>
      <c r="C15" s="4" t="s">
        <v>3</v>
      </c>
      <c r="D15" s="4" t="s">
        <v>22</v>
      </c>
      <c r="F15" s="4" t="s">
        <v>3</v>
      </c>
      <c r="G15" s="4" t="s">
        <v>3</v>
      </c>
    </row>
    <row r="16" spans="1:7" x14ac:dyDescent="0.35">
      <c r="A16" s="5" t="s">
        <v>6</v>
      </c>
      <c r="B16" s="5">
        <v>5</v>
      </c>
      <c r="C16" s="8">
        <f>IF(ISBLANK(A16),"",VLOOKUP(A16,$A$4:$D$11,4,0))</f>
        <v>28.95</v>
      </c>
      <c r="D16" s="8">
        <f>IF(ISBLANK(A16),"",C16*B16)</f>
        <v>144.75</v>
      </c>
      <c r="F16" s="8">
        <f>_xlfn.IFNA(VLOOKUP(A16,$A$4:$D$11,4,0),"")</f>
        <v>28.95</v>
      </c>
      <c r="G16" s="8">
        <f>IFERROR(VLOOKUP(A16,$A$4:$D$11,4,0),"")</f>
        <v>28.95</v>
      </c>
    </row>
    <row r="17" spans="1:7" x14ac:dyDescent="0.35">
      <c r="A17" s="5" t="s">
        <v>12</v>
      </c>
      <c r="B17" s="5">
        <v>2</v>
      </c>
      <c r="C17" s="8">
        <f t="shared" ref="C17:C21" si="0">IF(ISBLANK(A17),"",VLOOKUP(A17,$A$4:$D$11,4,0))</f>
        <v>18.95</v>
      </c>
      <c r="D17" s="8">
        <f t="shared" ref="D17:D21" si="1">IF(ISBLANK(A17),"",C17*B17)</f>
        <v>37.9</v>
      </c>
      <c r="F17" s="8">
        <f t="shared" ref="F17:F21" si="2">_xlfn.IFNA(VLOOKUP(A17,$A$4:$D$11,4,0),"")</f>
        <v>18.95</v>
      </c>
      <c r="G17" s="8">
        <f t="shared" ref="G17:G21" si="3">IFERROR(VLOOKUP(A17,$A$4:$D$11,4,0),"")</f>
        <v>18.95</v>
      </c>
    </row>
    <row r="18" spans="1:7" x14ac:dyDescent="0.35">
      <c r="A18" s="5" t="s">
        <v>10</v>
      </c>
      <c r="B18" s="5">
        <v>10</v>
      </c>
      <c r="C18" s="8">
        <f t="shared" si="0"/>
        <v>35.950000000000003</v>
      </c>
      <c r="D18" s="8">
        <f t="shared" si="1"/>
        <v>359.5</v>
      </c>
      <c r="F18" s="8">
        <f t="shared" si="2"/>
        <v>35.950000000000003</v>
      </c>
      <c r="G18" s="8">
        <f t="shared" si="3"/>
        <v>35.950000000000003</v>
      </c>
    </row>
    <row r="19" spans="1:7" x14ac:dyDescent="0.35">
      <c r="A19" s="5" t="s">
        <v>4</v>
      </c>
      <c r="B19" s="5">
        <v>9</v>
      </c>
      <c r="C19" s="8">
        <f t="shared" si="0"/>
        <v>26.95</v>
      </c>
      <c r="D19" s="8">
        <f t="shared" si="1"/>
        <v>242.54999999999998</v>
      </c>
      <c r="F19" s="8">
        <f t="shared" si="2"/>
        <v>26.95</v>
      </c>
      <c r="G19" s="8">
        <f t="shared" si="3"/>
        <v>26.95</v>
      </c>
    </row>
    <row r="20" spans="1:7" x14ac:dyDescent="0.35">
      <c r="A20" s="5" t="s">
        <v>14</v>
      </c>
      <c r="B20" s="5">
        <v>11</v>
      </c>
      <c r="C20" s="8">
        <f t="shared" si="0"/>
        <v>20.95</v>
      </c>
      <c r="D20" s="8">
        <f t="shared" si="1"/>
        <v>230.45</v>
      </c>
      <c r="F20" s="8">
        <f t="shared" si="2"/>
        <v>20.95</v>
      </c>
      <c r="G20" s="8">
        <f t="shared" si="3"/>
        <v>20.95</v>
      </c>
    </row>
    <row r="21" spans="1:7" x14ac:dyDescent="0.35">
      <c r="A21" s="5"/>
      <c r="B21" s="5"/>
      <c r="C21" s="8" t="str">
        <f t="shared" si="0"/>
        <v/>
      </c>
      <c r="D21" s="8" t="str">
        <f t="shared" si="1"/>
        <v/>
      </c>
      <c r="F21" s="8" t="str">
        <f t="shared" si="2"/>
        <v/>
      </c>
      <c r="G21" s="8" t="str">
        <f t="shared" si="3"/>
        <v/>
      </c>
    </row>
    <row r="22" spans="1:7" x14ac:dyDescent="0.35">
      <c r="C22" s="7" t="s">
        <v>23</v>
      </c>
      <c r="D22" s="8">
        <f>SUM(D16:D21)</f>
        <v>1015.1499999999999</v>
      </c>
    </row>
    <row r="25" spans="1:7" x14ac:dyDescent="0.35">
      <c r="A25" s="1" t="s">
        <v>353</v>
      </c>
      <c r="B25" s="2"/>
      <c r="C25" s="2"/>
      <c r="D25" s="2"/>
      <c r="E25" s="2"/>
      <c r="F25" s="3"/>
    </row>
    <row r="27" spans="1:7" x14ac:dyDescent="0.35">
      <c r="A27" s="4" t="s">
        <v>24</v>
      </c>
      <c r="B27" s="9" t="s">
        <v>25</v>
      </c>
      <c r="C27" s="9" t="s">
        <v>26</v>
      </c>
      <c r="D27" s="9" t="s">
        <v>27</v>
      </c>
      <c r="E27" s="9" t="s">
        <v>28</v>
      </c>
      <c r="F27" s="9" t="s">
        <v>29</v>
      </c>
    </row>
    <row r="28" spans="1:7" x14ac:dyDescent="0.35">
      <c r="A28" s="10" t="s">
        <v>30</v>
      </c>
      <c r="B28" s="11">
        <v>38356</v>
      </c>
      <c r="C28" s="11">
        <v>39900</v>
      </c>
      <c r="D28" s="11">
        <v>41071</v>
      </c>
      <c r="E28" s="11">
        <v>40322</v>
      </c>
      <c r="F28" s="11">
        <v>41672</v>
      </c>
    </row>
    <row r="29" spans="1:7" x14ac:dyDescent="0.35">
      <c r="A29" s="10" t="s">
        <v>31</v>
      </c>
      <c r="B29" s="6">
        <v>93976</v>
      </c>
      <c r="C29" s="6">
        <v>40233</v>
      </c>
      <c r="D29" s="6">
        <v>36762</v>
      </c>
      <c r="E29" s="6">
        <v>89589</v>
      </c>
      <c r="F29" s="6">
        <v>52319</v>
      </c>
    </row>
    <row r="30" spans="1:7" x14ac:dyDescent="0.35">
      <c r="A30" s="10" t="s">
        <v>32</v>
      </c>
      <c r="B30" s="5">
        <v>302</v>
      </c>
      <c r="C30" s="5">
        <v>348</v>
      </c>
      <c r="D30" s="5">
        <v>383</v>
      </c>
      <c r="E30" s="5">
        <v>230</v>
      </c>
      <c r="F30" s="5">
        <v>255</v>
      </c>
    </row>
    <row r="31" spans="1:7" x14ac:dyDescent="0.35">
      <c r="A31" s="10" t="s">
        <v>33</v>
      </c>
      <c r="B31" s="5" t="s">
        <v>34</v>
      </c>
      <c r="C31" s="5" t="s">
        <v>35</v>
      </c>
      <c r="D31" s="5" t="s">
        <v>36</v>
      </c>
      <c r="E31" s="5" t="s">
        <v>37</v>
      </c>
      <c r="F31" s="5" t="s">
        <v>38</v>
      </c>
    </row>
    <row r="33" spans="1:6" x14ac:dyDescent="0.35">
      <c r="A33" s="4" t="s">
        <v>39</v>
      </c>
      <c r="B33" s="5" t="s">
        <v>27</v>
      </c>
    </row>
    <row r="34" spans="1:6" x14ac:dyDescent="0.35">
      <c r="A34" s="4" t="s">
        <v>40</v>
      </c>
      <c r="B34" s="8" t="str">
        <f>HLOOKUP(B33,B27:F31,5,0)</f>
        <v>(206) 582-3391</v>
      </c>
    </row>
    <row r="37" spans="1:6" x14ac:dyDescent="0.35">
      <c r="A37" s="1" t="s">
        <v>352</v>
      </c>
      <c r="B37" s="2"/>
      <c r="C37" s="2"/>
      <c r="D37" s="2"/>
      <c r="E37" s="2"/>
      <c r="F37" s="3"/>
    </row>
    <row r="39" spans="1:6" x14ac:dyDescent="0.35">
      <c r="A39" s="4" t="s">
        <v>41</v>
      </c>
      <c r="B39" s="4" t="s">
        <v>42</v>
      </c>
    </row>
    <row r="40" spans="1:6" x14ac:dyDescent="0.35">
      <c r="A40" s="12">
        <v>0</v>
      </c>
      <c r="B40" s="13">
        <v>6</v>
      </c>
    </row>
    <row r="41" spans="1:6" x14ac:dyDescent="0.35">
      <c r="A41" s="12">
        <v>500</v>
      </c>
      <c r="B41" s="13">
        <v>8</v>
      </c>
      <c r="E41" s="92"/>
    </row>
    <row r="42" spans="1:6" x14ac:dyDescent="0.35">
      <c r="A42" s="12">
        <v>1000</v>
      </c>
      <c r="B42" s="13">
        <v>10</v>
      </c>
      <c r="E42" s="92"/>
    </row>
    <row r="43" spans="1:6" x14ac:dyDescent="0.35">
      <c r="A43" s="12">
        <v>5000</v>
      </c>
      <c r="B43" s="13">
        <v>16</v>
      </c>
    </row>
    <row r="44" spans="1:6" x14ac:dyDescent="0.35">
      <c r="A44" s="12">
        <v>10000</v>
      </c>
      <c r="B44" s="13">
        <v>25</v>
      </c>
    </row>
    <row r="45" spans="1:6" x14ac:dyDescent="0.35">
      <c r="A45" s="12">
        <v>25000</v>
      </c>
      <c r="B45" s="13">
        <v>35</v>
      </c>
    </row>
    <row r="46" spans="1:6" x14ac:dyDescent="0.35">
      <c r="A46" s="12">
        <v>50000</v>
      </c>
      <c r="B46" s="13">
        <v>40</v>
      </c>
    </row>
    <row r="48" spans="1:6" x14ac:dyDescent="0.35">
      <c r="A48" s="4" t="s">
        <v>41</v>
      </c>
      <c r="B48" s="12">
        <v>1000</v>
      </c>
    </row>
    <row r="49" spans="1:6" x14ac:dyDescent="0.35">
      <c r="A49" s="4" t="s">
        <v>167</v>
      </c>
      <c r="B49" s="8">
        <f>VLOOKUP(B48,A40:B46,2)</f>
        <v>10</v>
      </c>
    </row>
    <row r="52" spans="1:6" x14ac:dyDescent="0.35">
      <c r="A52" s="1" t="s">
        <v>354</v>
      </c>
      <c r="B52" s="2"/>
      <c r="C52" s="2"/>
      <c r="D52" s="2"/>
      <c r="E52" s="2"/>
      <c r="F52" s="3"/>
    </row>
    <row r="54" spans="1:6" x14ac:dyDescent="0.35">
      <c r="A54" s="4" t="s">
        <v>43</v>
      </c>
      <c r="B54" s="4" t="s">
        <v>44</v>
      </c>
      <c r="C54" s="4" t="s">
        <v>45</v>
      </c>
    </row>
    <row r="55" spans="1:6" x14ac:dyDescent="0.35">
      <c r="A55" s="6">
        <v>0</v>
      </c>
      <c r="B55" s="5" t="s">
        <v>46</v>
      </c>
      <c r="C55" s="6">
        <v>0</v>
      </c>
    </row>
    <row r="56" spans="1:6" x14ac:dyDescent="0.35">
      <c r="A56" s="6">
        <v>1000</v>
      </c>
      <c r="B56" s="5" t="s">
        <v>47</v>
      </c>
      <c r="C56" s="6">
        <v>20</v>
      </c>
    </row>
    <row r="57" spans="1:6" x14ac:dyDescent="0.35">
      <c r="A57" s="6">
        <v>2500</v>
      </c>
      <c r="B57" s="5" t="s">
        <v>48</v>
      </c>
      <c r="C57" s="6">
        <v>100</v>
      </c>
    </row>
    <row r="58" spans="1:6" x14ac:dyDescent="0.35">
      <c r="A58" s="6">
        <v>7000</v>
      </c>
      <c r="B58" s="5" t="s">
        <v>49</v>
      </c>
      <c r="C58" s="6">
        <v>250</v>
      </c>
    </row>
    <row r="59" spans="1:6" x14ac:dyDescent="0.35">
      <c r="A59" s="6">
        <v>10000</v>
      </c>
      <c r="B59" s="5" t="s">
        <v>50</v>
      </c>
      <c r="C59" s="6">
        <v>700</v>
      </c>
    </row>
    <row r="60" spans="1:6" x14ac:dyDescent="0.35">
      <c r="A60" s="14"/>
      <c r="C60" s="14"/>
    </row>
    <row r="61" spans="1:6" x14ac:dyDescent="0.35">
      <c r="A61" s="7" t="str">
        <f>"If "&amp;A63&amp;" had sales of "&amp;DOLLAR(B63,0)&amp;" what is her commission pay?"</f>
        <v>If Jo had sales of USh7,000 what is her commission pay?</v>
      </c>
      <c r="C61" s="14"/>
    </row>
    <row r="62" spans="1:6" x14ac:dyDescent="0.35">
      <c r="A62" s="4" t="s">
        <v>51</v>
      </c>
      <c r="B62" s="4" t="s">
        <v>52</v>
      </c>
      <c r="C62" s="4" t="s">
        <v>45</v>
      </c>
    </row>
    <row r="63" spans="1:6" x14ac:dyDescent="0.35">
      <c r="A63" s="6" t="s">
        <v>53</v>
      </c>
      <c r="B63" s="6">
        <v>6999.99</v>
      </c>
      <c r="C63" s="8">
        <f>VLOOKUP(B63,A55:C59,3)</f>
        <v>100</v>
      </c>
    </row>
    <row r="65" spans="1:6" x14ac:dyDescent="0.35">
      <c r="A65" s="1" t="s">
        <v>364</v>
      </c>
      <c r="B65" s="2"/>
      <c r="C65" s="2"/>
      <c r="D65" s="2"/>
      <c r="E65" s="2"/>
      <c r="F65" s="3"/>
    </row>
    <row r="67" spans="1:6" x14ac:dyDescent="0.35">
      <c r="C67">
        <v>2</v>
      </c>
      <c r="D67">
        <v>3</v>
      </c>
    </row>
    <row r="68" spans="1:6" x14ac:dyDescent="0.35">
      <c r="A68" s="4" t="s">
        <v>54</v>
      </c>
      <c r="B68" s="4" t="s">
        <v>52</v>
      </c>
      <c r="C68" s="4" t="s">
        <v>44</v>
      </c>
      <c r="D68" s="4" t="s">
        <v>45</v>
      </c>
    </row>
    <row r="69" spans="1:6" x14ac:dyDescent="0.35">
      <c r="A69" s="5" t="s">
        <v>55</v>
      </c>
      <c r="B69" s="6">
        <v>7598</v>
      </c>
      <c r="C69" s="8" t="str">
        <f>VLOOKUP($B69,$A$55:$C$59,C$67)</f>
        <v>Very Good</v>
      </c>
      <c r="D69" s="8">
        <f>VLOOKUP($B69,$A$55:$C$59,D$67)</f>
        <v>250</v>
      </c>
    </row>
    <row r="70" spans="1:6" x14ac:dyDescent="0.35">
      <c r="A70" s="5" t="s">
        <v>56</v>
      </c>
      <c r="B70" s="6">
        <v>68</v>
      </c>
      <c r="C70" s="8" t="str">
        <f t="shared" ref="C70:D72" si="4">VLOOKUP($B70,$A$55:$C$59,C$67)</f>
        <v>Sub Par</v>
      </c>
      <c r="D70" s="8">
        <f t="shared" si="4"/>
        <v>0</v>
      </c>
    </row>
    <row r="71" spans="1:6" x14ac:dyDescent="0.35">
      <c r="A71" s="5" t="s">
        <v>26</v>
      </c>
      <c r="B71" s="6">
        <v>15980</v>
      </c>
      <c r="C71" s="8" t="str">
        <f t="shared" si="4"/>
        <v>Excellent</v>
      </c>
      <c r="D71" s="8">
        <f t="shared" si="4"/>
        <v>700</v>
      </c>
    </row>
    <row r="72" spans="1:6" x14ac:dyDescent="0.35">
      <c r="A72" s="5" t="s">
        <v>57</v>
      </c>
      <c r="B72" s="6">
        <v>2499.9899999999998</v>
      </c>
      <c r="C72" s="8" t="str">
        <f t="shared" si="4"/>
        <v>Par</v>
      </c>
      <c r="D72" s="8">
        <f t="shared" si="4"/>
        <v>20</v>
      </c>
    </row>
    <row r="75" spans="1:6" x14ac:dyDescent="0.35">
      <c r="A75" s="4" t="s">
        <v>58</v>
      </c>
      <c r="B75" s="4" t="s">
        <v>59</v>
      </c>
      <c r="C75" s="4" t="s">
        <v>60</v>
      </c>
      <c r="D75" s="4" t="s">
        <v>61</v>
      </c>
      <c r="E75" s="4" t="s">
        <v>33</v>
      </c>
    </row>
    <row r="76" spans="1:6" x14ac:dyDescent="0.35">
      <c r="A76" s="5" t="s">
        <v>62</v>
      </c>
      <c r="B76" s="5" t="s">
        <v>63</v>
      </c>
      <c r="C76" s="5" t="s">
        <v>64</v>
      </c>
      <c r="D76" s="5" t="s">
        <v>65</v>
      </c>
      <c r="E76" s="5" t="s">
        <v>66</v>
      </c>
    </row>
    <row r="77" spans="1:6" x14ac:dyDescent="0.35">
      <c r="A77" s="5" t="s">
        <v>67</v>
      </c>
      <c r="B77" s="5" t="s">
        <v>68</v>
      </c>
      <c r="C77" s="5" t="s">
        <v>69</v>
      </c>
      <c r="D77" s="5" t="s">
        <v>70</v>
      </c>
      <c r="E77" s="5" t="s">
        <v>71</v>
      </c>
    </row>
    <row r="78" spans="1:6" x14ac:dyDescent="0.35">
      <c r="A78" s="5" t="s">
        <v>72</v>
      </c>
      <c r="B78" s="5" t="s">
        <v>73</v>
      </c>
      <c r="C78" s="5" t="s">
        <v>74</v>
      </c>
      <c r="D78" s="5" t="s">
        <v>75</v>
      </c>
      <c r="E78" s="5" t="s">
        <v>76</v>
      </c>
    </row>
    <row r="79" spans="1:6" x14ac:dyDescent="0.35">
      <c r="A79" s="5" t="s">
        <v>77</v>
      </c>
      <c r="B79" s="5" t="s">
        <v>78</v>
      </c>
      <c r="C79" s="5" t="s">
        <v>79</v>
      </c>
      <c r="D79" s="5" t="s">
        <v>80</v>
      </c>
      <c r="E79" s="5" t="s">
        <v>81</v>
      </c>
    </row>
    <row r="80" spans="1:6" x14ac:dyDescent="0.35">
      <c r="A80" s="5" t="s">
        <v>82</v>
      </c>
      <c r="B80" s="5" t="s">
        <v>83</v>
      </c>
      <c r="C80" s="5" t="s">
        <v>84</v>
      </c>
      <c r="D80" s="5" t="s">
        <v>85</v>
      </c>
      <c r="E80" s="5" t="s">
        <v>86</v>
      </c>
    </row>
    <row r="81" spans="1:6" x14ac:dyDescent="0.35">
      <c r="A81" s="5" t="s">
        <v>87</v>
      </c>
      <c r="B81" s="5" t="s">
        <v>88</v>
      </c>
      <c r="C81" s="5" t="s">
        <v>89</v>
      </c>
      <c r="D81" s="5" t="s">
        <v>90</v>
      </c>
      <c r="E81" s="5" t="s">
        <v>91</v>
      </c>
    </row>
    <row r="82" spans="1:6" x14ac:dyDescent="0.35">
      <c r="A82" s="5" t="s">
        <v>92</v>
      </c>
      <c r="B82" s="5" t="s">
        <v>93</v>
      </c>
      <c r="C82" s="5" t="s">
        <v>94</v>
      </c>
      <c r="D82" s="5" t="s">
        <v>95</v>
      </c>
      <c r="E82" s="5" t="s">
        <v>96</v>
      </c>
    </row>
    <row r="84" spans="1:6" x14ac:dyDescent="0.35">
      <c r="A84" s="1" t="s">
        <v>365</v>
      </c>
      <c r="B84" s="2"/>
      <c r="C84" s="2"/>
      <c r="D84" s="2"/>
      <c r="E84" s="2"/>
      <c r="F84" s="3"/>
    </row>
    <row r="85" spans="1:6" x14ac:dyDescent="0.35">
      <c r="A85" s="1" t="s">
        <v>97</v>
      </c>
      <c r="B85" s="2"/>
      <c r="C85" s="2"/>
      <c r="D85" s="2"/>
      <c r="E85" s="2"/>
      <c r="F85" s="3"/>
    </row>
    <row r="86" spans="1:6" x14ac:dyDescent="0.35">
      <c r="A86" s="1" t="s">
        <v>98</v>
      </c>
      <c r="B86" s="2"/>
      <c r="C86" s="2"/>
      <c r="D86" s="2"/>
      <c r="E86" s="2"/>
      <c r="F86" s="3"/>
    </row>
    <row r="87" spans="1:6" x14ac:dyDescent="0.35">
      <c r="A87" s="1" t="s">
        <v>99</v>
      </c>
      <c r="B87" s="2"/>
      <c r="C87" s="2"/>
      <c r="D87" s="2"/>
      <c r="E87" s="2"/>
      <c r="F87" s="3"/>
    </row>
    <row r="88" spans="1:6" x14ac:dyDescent="0.35">
      <c r="A88" s="7"/>
    </row>
    <row r="89" spans="1:6" x14ac:dyDescent="0.35">
      <c r="A89" s="7"/>
      <c r="B89">
        <f>MATCH(B90,$A$75:$E$75,0)</f>
        <v>3</v>
      </c>
      <c r="C89">
        <f t="shared" ref="C89:D89" si="5">MATCH(C90,$A$75:$E$75,0)</f>
        <v>2</v>
      </c>
      <c r="D89">
        <f t="shared" si="5"/>
        <v>4</v>
      </c>
    </row>
    <row r="90" spans="1:6" x14ac:dyDescent="0.35">
      <c r="A90" s="4" t="s">
        <v>58</v>
      </c>
      <c r="B90" s="4" t="s">
        <v>60</v>
      </c>
      <c r="C90" s="4" t="s">
        <v>59</v>
      </c>
      <c r="D90" s="4" t="s">
        <v>61</v>
      </c>
    </row>
    <row r="91" spans="1:6" x14ac:dyDescent="0.35">
      <c r="A91" s="5" t="s">
        <v>87</v>
      </c>
      <c r="B91" s="8" t="str">
        <f>VLOOKUP($A$91,$A$76:$E$82,MATCH(B90,$A$75:$E$75,0),0)</f>
        <v>Penelope</v>
      </c>
      <c r="C91" s="8" t="str">
        <f t="shared" ref="C91" si="6">VLOOKUP($A$91,$A$76:$E$82,MATCH(C90,$A$75:$E$75,0),0)</f>
        <v>Dudgeon</v>
      </c>
      <c r="D91" s="8" t="str">
        <f>VLOOKUP($A$91,$A$76:$E$82,MATCH(D90,$A$75:$E$75,0),0)</f>
        <v>DudgeonP@PBY.com</v>
      </c>
    </row>
    <row r="93" spans="1:6" x14ac:dyDescent="0.35">
      <c r="A93" s="1" t="s">
        <v>366</v>
      </c>
      <c r="B93" s="2"/>
      <c r="C93" s="2"/>
      <c r="D93" s="2"/>
      <c r="E93" s="2"/>
      <c r="F93" s="3"/>
    </row>
    <row r="94" spans="1:6" x14ac:dyDescent="0.35">
      <c r="A94" s="7" t="s">
        <v>100</v>
      </c>
      <c r="C94" s="7" t="s">
        <v>101</v>
      </c>
    </row>
    <row r="95" spans="1:6" x14ac:dyDescent="0.35">
      <c r="A95" s="7" t="s">
        <v>102</v>
      </c>
      <c r="C95" s="7"/>
    </row>
    <row r="96" spans="1:6" x14ac:dyDescent="0.35">
      <c r="A96" s="4" t="s">
        <v>58</v>
      </c>
      <c r="C96" s="4" t="s">
        <v>58</v>
      </c>
    </row>
    <row r="97" spans="1:7" x14ac:dyDescent="0.35">
      <c r="A97" s="5" t="s">
        <v>72</v>
      </c>
      <c r="C97" s="5" t="s">
        <v>77</v>
      </c>
      <c r="D97" s="8" t="str">
        <f>VLOOKUP($C$97,$A$76:$E$82,COLUMNS($C97:D97),0)</f>
        <v>Stackpole</v>
      </c>
      <c r="E97" s="8" t="str">
        <f>VLOOKUP($C$97,$A$76:$E$82,COLUMNS($C97:E97),0)</f>
        <v>Lonnie</v>
      </c>
      <c r="F97" s="8" t="str">
        <f>VLOOKUP($C$97,$A$76:$E$82,COLUMNS($C97:F97),0)</f>
        <v>StackpoleL@PBY.com</v>
      </c>
      <c r="G97" s="8" t="str">
        <f>VLOOKUP($C$97,$A$76:$E$82,COLUMNS($C97:G97),0)</f>
        <v>253-764-6538</v>
      </c>
    </row>
    <row r="98" spans="1:7" x14ac:dyDescent="0.35">
      <c r="A98" s="8" t="str">
        <f>VLOOKUP($A$97,$A$76:$E$82,ROWS(A$97:A98),0)</f>
        <v>Coller</v>
      </c>
    </row>
    <row r="99" spans="1:7" x14ac:dyDescent="0.35">
      <c r="A99" s="8" t="str">
        <f>VLOOKUP($A$97,$A$76:$E$82,ROWS(A$97:A99),0)</f>
        <v>Kathrine</v>
      </c>
      <c r="E99">
        <f>COLUMNS($C97:F97)</f>
        <v>4</v>
      </c>
    </row>
    <row r="100" spans="1:7" x14ac:dyDescent="0.35">
      <c r="A100" s="8" t="str">
        <f>VLOOKUP($A$97,$A$76:$E$82,ROWS(A$97:A100),0)</f>
        <v>CollerK@PBY.com</v>
      </c>
    </row>
    <row r="101" spans="1:7" x14ac:dyDescent="0.35">
      <c r="A101" s="8" t="str">
        <f>VLOOKUP($A$97,$A$76:$E$82,ROWS(A$97:A101),0)</f>
        <v>206-762-2195</v>
      </c>
    </row>
    <row r="103" spans="1:7" x14ac:dyDescent="0.35">
      <c r="A103" s="1" t="s">
        <v>355</v>
      </c>
      <c r="B103" s="2"/>
      <c r="C103" s="2"/>
      <c r="D103" s="2"/>
      <c r="E103" s="2"/>
      <c r="F103" s="3"/>
    </row>
    <row r="104" spans="1:7" x14ac:dyDescent="0.35">
      <c r="A104" s="7" t="s">
        <v>181</v>
      </c>
    </row>
    <row r="105" spans="1:7" ht="18.5" x14ac:dyDescent="0.45">
      <c r="B105" s="45" t="s">
        <v>180</v>
      </c>
      <c r="C105" s="44"/>
      <c r="D105" s="44"/>
      <c r="E105" s="44"/>
      <c r="F105" s="43"/>
    </row>
    <row r="106" spans="1:7" ht="29" x14ac:dyDescent="0.35">
      <c r="A106" s="24" t="s">
        <v>179</v>
      </c>
      <c r="B106" s="41" t="s">
        <v>178</v>
      </c>
      <c r="C106" s="42" t="s">
        <v>177</v>
      </c>
      <c r="D106" s="41" t="s">
        <v>176</v>
      </c>
      <c r="E106" s="42" t="s">
        <v>175</v>
      </c>
      <c r="F106" s="41" t="s">
        <v>174</v>
      </c>
    </row>
    <row r="107" spans="1:7" x14ac:dyDescent="0.35">
      <c r="A107" s="40">
        <v>0</v>
      </c>
      <c r="B107" s="37">
        <v>0</v>
      </c>
      <c r="C107" s="37">
        <v>1313</v>
      </c>
      <c r="D107" s="39">
        <v>0</v>
      </c>
      <c r="E107" s="6">
        <v>0</v>
      </c>
      <c r="F107" s="5" t="str">
        <f t="shared" ref="F107:F113" si="7">IF(B107=0,"Zero Tax",IF(E107=0,"",DOLLAR(E107)&amp;" + ")&amp;TEXT(D107:D107,"0%")&amp;" of excess over "&amp;DOLLAR(B107,0))</f>
        <v>Zero Tax</v>
      </c>
    </row>
    <row r="108" spans="1:7" x14ac:dyDescent="0.35">
      <c r="A108" s="38">
        <f>B108+0.01</f>
        <v>1313.01</v>
      </c>
      <c r="B108" s="37">
        <f t="shared" ref="B108:B113" si="8">C107</f>
        <v>1313</v>
      </c>
      <c r="C108" s="37">
        <v>2038</v>
      </c>
      <c r="D108" s="36">
        <v>0.1</v>
      </c>
      <c r="E108" s="6">
        <f>E107+D107*(C107-B107)</f>
        <v>0</v>
      </c>
      <c r="F108" s="5" t="str">
        <f t="shared" si="7"/>
        <v>10% of excess over USh1,313</v>
      </c>
    </row>
    <row r="109" spans="1:7" x14ac:dyDescent="0.35">
      <c r="A109" s="38">
        <f t="shared" ref="A109:A113" si="9">B109+0.01</f>
        <v>2038.01</v>
      </c>
      <c r="B109" s="37">
        <f t="shared" si="8"/>
        <v>2038</v>
      </c>
      <c r="C109" s="37">
        <v>6304</v>
      </c>
      <c r="D109" s="36">
        <v>0.15</v>
      </c>
      <c r="E109" s="6">
        <f>ROUND(E108+D108*(C108-B108),2)</f>
        <v>72.5</v>
      </c>
      <c r="F109" s="5" t="str">
        <f t="shared" si="7"/>
        <v>USh72.50 + 15% of excess over USh2,038</v>
      </c>
    </row>
    <row r="110" spans="1:7" x14ac:dyDescent="0.35">
      <c r="A110" s="38">
        <f t="shared" si="9"/>
        <v>6304.01</v>
      </c>
      <c r="B110" s="37">
        <f t="shared" si="8"/>
        <v>6304</v>
      </c>
      <c r="C110" s="37">
        <v>9844</v>
      </c>
      <c r="D110" s="36">
        <v>0.25</v>
      </c>
      <c r="E110" s="6">
        <f>ROUND(E109+D109*(C109-B109),2)</f>
        <v>712.4</v>
      </c>
      <c r="F110" s="5" t="str">
        <f t="shared" si="7"/>
        <v>USh712.40 + 25% of excess over USh6,304</v>
      </c>
    </row>
    <row r="111" spans="1:7" x14ac:dyDescent="0.35">
      <c r="A111" s="38">
        <f t="shared" si="9"/>
        <v>9844.01</v>
      </c>
      <c r="B111" s="37">
        <f t="shared" si="8"/>
        <v>9844</v>
      </c>
      <c r="C111" s="37">
        <v>18050</v>
      </c>
      <c r="D111" s="36">
        <v>0.28000000000000003</v>
      </c>
      <c r="E111" s="6">
        <f>ROUND(E110+D110*(C110-B110),2)</f>
        <v>1597.4</v>
      </c>
      <c r="F111" s="5" t="str">
        <f t="shared" si="7"/>
        <v>USh1,597.40 + 28% of excess over USh9,844</v>
      </c>
    </row>
    <row r="112" spans="1:7" x14ac:dyDescent="0.35">
      <c r="A112" s="38">
        <f t="shared" si="9"/>
        <v>18050.009999999998</v>
      </c>
      <c r="B112" s="37">
        <f t="shared" si="8"/>
        <v>18050</v>
      </c>
      <c r="C112" s="37">
        <v>31725</v>
      </c>
      <c r="D112" s="36">
        <v>0.33</v>
      </c>
      <c r="E112" s="6">
        <f>ROUND(E111+D111*(C111-B111),2)</f>
        <v>3895.08</v>
      </c>
      <c r="F112" s="5" t="str">
        <f t="shared" si="7"/>
        <v>USh3,895.08 + 33% of excess over USh18,050</v>
      </c>
    </row>
    <row r="113" spans="1:9" x14ac:dyDescent="0.35">
      <c r="A113" s="38">
        <f t="shared" si="9"/>
        <v>31725.01</v>
      </c>
      <c r="B113" s="37">
        <f t="shared" si="8"/>
        <v>31725</v>
      </c>
      <c r="C113" s="37"/>
      <c r="D113" s="36">
        <v>0.35</v>
      </c>
      <c r="E113" s="6">
        <f>ROUND(E112+D112*(C112-B112),2)</f>
        <v>8407.83</v>
      </c>
      <c r="F113" s="5" t="str">
        <f t="shared" si="7"/>
        <v>USh8,407.83 + 35% of excess over USh31,725</v>
      </c>
    </row>
    <row r="115" spans="1:9" x14ac:dyDescent="0.35">
      <c r="A115" s="57" t="s">
        <v>173</v>
      </c>
      <c r="B115" s="6">
        <v>15896</v>
      </c>
    </row>
    <row r="116" spans="1:9" x14ac:dyDescent="0.35">
      <c r="A116" s="57" t="str">
        <f>E106</f>
        <v>Tax from Previous brackets</v>
      </c>
      <c r="B116" s="15">
        <f>VLOOKUP(B115,A107:E113,5)</f>
        <v>1597.4</v>
      </c>
      <c r="D116" t="str">
        <f ca="1">IF(_xlfn.ISFORMULA(B116),_xlfn.FORMULATEXT(B116),"")</f>
        <v>=VLOOKUP(B115,A107:E113,5)</v>
      </c>
    </row>
    <row r="117" spans="1:9" x14ac:dyDescent="0.35">
      <c r="A117" s="57" t="s">
        <v>172</v>
      </c>
      <c r="B117" s="27">
        <f>VLOOKUP(B115,A107:E113,4)</f>
        <v>0.28000000000000003</v>
      </c>
      <c r="D117" t="str">
        <f ca="1">IF(_xlfn.ISFORMULA(B117),_xlfn.FORMULATEXT(B117),"")</f>
        <v>=VLOOKUP(B115,A107:E113,4)</v>
      </c>
    </row>
    <row r="118" spans="1:9" x14ac:dyDescent="0.35">
      <c r="A118" s="57" t="s">
        <v>171</v>
      </c>
      <c r="B118" s="15">
        <f>VLOOKUP(B115,A107:E113,2)</f>
        <v>9844</v>
      </c>
      <c r="D118" t="str">
        <f ca="1">IF(_xlfn.ISFORMULA(B118),_xlfn.FORMULATEXT(B118),"")</f>
        <v>=VLOOKUP(B115,A107:E113,2)</v>
      </c>
    </row>
    <row r="119" spans="1:9" ht="29" x14ac:dyDescent="0.35">
      <c r="A119" s="57" t="s">
        <v>170</v>
      </c>
      <c r="B119" s="15">
        <f>B115-B118</f>
        <v>6052</v>
      </c>
      <c r="D119" t="str">
        <f ca="1">IF(_xlfn.ISFORMULA(B119),_xlfn.FORMULATEXT(B119),"")</f>
        <v>=B115-B118</v>
      </c>
    </row>
    <row r="120" spans="1:9" x14ac:dyDescent="0.35">
      <c r="A120" s="57" t="s">
        <v>169</v>
      </c>
      <c r="B120" s="15">
        <f>B116+ROUND(B119*B117,2)</f>
        <v>3291.96</v>
      </c>
      <c r="D120" t="str">
        <f ca="1">IF(_xlfn.ISFORMULA(B120),_xlfn.FORMULATEXT(B120),"")</f>
        <v>=B116+ROUND(B119*B117,2)</v>
      </c>
    </row>
    <row r="122" spans="1:9" ht="29" x14ac:dyDescent="0.35">
      <c r="A122" s="57" t="s">
        <v>370</v>
      </c>
    </row>
    <row r="123" spans="1:9" x14ac:dyDescent="0.35">
      <c r="A123" s="15">
        <f>VLOOKUP(B115,A107:E113,5)+ROUND((B115-VLOOKUP(B115,A107:E113,2))*VLOOKUP(B115,A107:E113,4),2)</f>
        <v>3291.96</v>
      </c>
      <c r="D123" t="str">
        <f ca="1">IF(_xlfn.ISFORMULA(A123),_xlfn.FORMULATEXT(A123),"")</f>
        <v>=VLOOKUP(B115,A107:E113,5)+ROUND((B115-VLOOKUP(B115,A107:E113,2))*VLOOKUP(B115,A107:E113,4),2)</v>
      </c>
    </row>
    <row r="124" spans="1:9" x14ac:dyDescent="0.35">
      <c r="A124" s="15">
        <f>LOOKUP(B115,A107:E113)+ROUND((B115-LOOKUP(B115,A107:B113))*LOOKUP(B115,A107:D113),2)</f>
        <v>3291.96</v>
      </c>
      <c r="D124" t="str">
        <f ca="1">IF(_xlfn.ISFORMULA(A124),_xlfn.FORMULATEXT(A124),"")</f>
        <v>=LOOKUP(B115,A107:E113)+ROUND((B115-LOOKUP(B115,A107:B113))*LOOKUP(B115,A107:D113),2)</v>
      </c>
    </row>
    <row r="126" spans="1:9" x14ac:dyDescent="0.35">
      <c r="A126" s="1" t="s">
        <v>356</v>
      </c>
      <c r="B126" s="2"/>
      <c r="C126" s="2"/>
      <c r="D126" s="2"/>
      <c r="E126" s="2"/>
      <c r="F126" s="3"/>
    </row>
    <row r="128" spans="1:9" x14ac:dyDescent="0.35">
      <c r="A128" s="4" t="s">
        <v>58</v>
      </c>
      <c r="B128" s="4" t="s">
        <v>3</v>
      </c>
      <c r="C128" s="4" t="s">
        <v>371</v>
      </c>
      <c r="E128" s="4" t="s">
        <v>58</v>
      </c>
      <c r="F128" s="4" t="s">
        <v>3</v>
      </c>
      <c r="H128" s="4" t="s">
        <v>58</v>
      </c>
      <c r="I128" s="4" t="s">
        <v>3</v>
      </c>
    </row>
    <row r="129" spans="1:9" x14ac:dyDescent="0.35">
      <c r="A129" s="5" t="s">
        <v>164</v>
      </c>
      <c r="B129" s="15">
        <f>VLOOKUP(LEFT(A129,SEARCH("-",A129)-1),$E$129:$F$131,2,0)</f>
        <v>26</v>
      </c>
      <c r="C129" s="15">
        <f>VLOOKUP(MID(A129,SEARCH("-",A129)+1,3)+0,$H$129:$I$131,2,0)</f>
        <v>26</v>
      </c>
      <c r="E129" s="5" t="s">
        <v>4</v>
      </c>
      <c r="F129" s="6">
        <v>26</v>
      </c>
      <c r="H129" s="5">
        <v>234</v>
      </c>
      <c r="I129" s="6">
        <v>26</v>
      </c>
    </row>
    <row r="130" spans="1:9" x14ac:dyDescent="0.35">
      <c r="A130" s="5" t="s">
        <v>165</v>
      </c>
      <c r="B130" s="15">
        <f t="shared" ref="B130:B131" si="10">VLOOKUP(LEFT(A130,SEARCH("-",A130)-1),$E$129:$F$131,2,0)</f>
        <v>23</v>
      </c>
      <c r="C130" s="15">
        <f t="shared" ref="C130:C131" si="11">VLOOKUP(MID(A130,SEARCH("-",A130)+1,3)+0,$H$129:$I$131,2,0)</f>
        <v>23</v>
      </c>
      <c r="E130" s="5" t="s">
        <v>6</v>
      </c>
      <c r="F130" s="6">
        <v>23</v>
      </c>
      <c r="H130" s="5">
        <v>345</v>
      </c>
      <c r="I130" s="6">
        <v>23</v>
      </c>
    </row>
    <row r="131" spans="1:9" x14ac:dyDescent="0.35">
      <c r="A131" s="5" t="s">
        <v>166</v>
      </c>
      <c r="B131" s="15">
        <f t="shared" si="10"/>
        <v>36</v>
      </c>
      <c r="C131" s="15">
        <f t="shared" si="11"/>
        <v>36</v>
      </c>
      <c r="E131" s="5" t="s">
        <v>10</v>
      </c>
      <c r="F131" s="6">
        <v>36</v>
      </c>
      <c r="H131" s="5">
        <v>765</v>
      </c>
      <c r="I131" s="6">
        <v>36</v>
      </c>
    </row>
    <row r="134" spans="1:9" x14ac:dyDescent="0.35">
      <c r="A134" s="1" t="s">
        <v>357</v>
      </c>
      <c r="B134" s="2"/>
      <c r="C134" s="2"/>
      <c r="D134" s="2"/>
      <c r="E134" s="2"/>
      <c r="F134" s="2"/>
      <c r="G134" s="3"/>
    </row>
    <row r="135" spans="1:9" x14ac:dyDescent="0.35">
      <c r="A135" s="1" t="s">
        <v>103</v>
      </c>
      <c r="B135" s="2"/>
      <c r="C135" s="2"/>
      <c r="D135" s="2"/>
      <c r="E135" s="2"/>
      <c r="F135" s="2"/>
      <c r="G135" s="3"/>
    </row>
    <row r="136" spans="1:9" x14ac:dyDescent="0.35">
      <c r="A136" s="1" t="s">
        <v>348</v>
      </c>
      <c r="B136" s="2"/>
      <c r="C136" s="2"/>
      <c r="D136" s="2"/>
      <c r="E136" s="2"/>
      <c r="F136" s="2"/>
      <c r="G136" s="3"/>
    </row>
    <row r="137" spans="1:9" x14ac:dyDescent="0.35">
      <c r="A137" s="1" t="s">
        <v>349</v>
      </c>
      <c r="B137" s="2"/>
      <c r="C137" s="2"/>
      <c r="D137" s="2"/>
      <c r="E137" s="2"/>
      <c r="F137" s="2"/>
      <c r="G137" s="3"/>
    </row>
    <row r="138" spans="1:9" x14ac:dyDescent="0.35">
      <c r="A138" s="1" t="s">
        <v>350</v>
      </c>
      <c r="B138" s="2"/>
      <c r="C138" s="2"/>
      <c r="D138" s="2"/>
      <c r="E138" s="2"/>
      <c r="F138" s="2"/>
      <c r="G138" s="3"/>
    </row>
    <row r="140" spans="1:9" ht="29" x14ac:dyDescent="0.35">
      <c r="A140" s="16" t="s">
        <v>104</v>
      </c>
      <c r="B140" s="17"/>
      <c r="C140" s="17"/>
    </row>
    <row r="141" spans="1:9" x14ac:dyDescent="0.35">
      <c r="A141" s="18" t="s">
        <v>20</v>
      </c>
      <c r="B141" s="19" t="s">
        <v>3</v>
      </c>
      <c r="C141" s="19" t="s">
        <v>105</v>
      </c>
    </row>
    <row r="142" spans="1:9" x14ac:dyDescent="0.35">
      <c r="A142" s="5" t="s">
        <v>106</v>
      </c>
      <c r="B142" s="6">
        <v>12.95</v>
      </c>
      <c r="C142" s="5" t="s">
        <v>107</v>
      </c>
    </row>
    <row r="143" spans="1:9" x14ac:dyDescent="0.35">
      <c r="A143" s="5" t="s">
        <v>10</v>
      </c>
      <c r="B143" s="6">
        <v>39.950000000000003</v>
      </c>
      <c r="C143" s="5" t="s">
        <v>108</v>
      </c>
    </row>
    <row r="144" spans="1:9" x14ac:dyDescent="0.35">
      <c r="A144" s="5" t="s">
        <v>109</v>
      </c>
      <c r="B144" s="6">
        <v>40</v>
      </c>
      <c r="C144" s="5" t="s">
        <v>110</v>
      </c>
    </row>
    <row r="145" spans="1:9" x14ac:dyDescent="0.35">
      <c r="A145" s="5" t="s">
        <v>111</v>
      </c>
      <c r="B145" s="6">
        <v>45</v>
      </c>
      <c r="C145" s="5" t="s">
        <v>112</v>
      </c>
    </row>
    <row r="146" spans="1:9" x14ac:dyDescent="0.35">
      <c r="A146" s="5" t="s">
        <v>113</v>
      </c>
      <c r="B146" s="6">
        <v>65</v>
      </c>
      <c r="C146" s="5" t="s">
        <v>114</v>
      </c>
    </row>
    <row r="147" spans="1:9" x14ac:dyDescent="0.35">
      <c r="A147" s="5" t="s">
        <v>115</v>
      </c>
      <c r="B147" s="6">
        <v>69</v>
      </c>
      <c r="C147" s="5" t="s">
        <v>116</v>
      </c>
    </row>
    <row r="148" spans="1:9" x14ac:dyDescent="0.35">
      <c r="A148" s="5" t="s">
        <v>117</v>
      </c>
      <c r="B148" s="6">
        <v>100</v>
      </c>
      <c r="C148" s="5" t="s">
        <v>118</v>
      </c>
    </row>
    <row r="149" spans="1:9" x14ac:dyDescent="0.35">
      <c r="A149" s="5" t="s">
        <v>119</v>
      </c>
      <c r="B149" s="6">
        <v>110</v>
      </c>
      <c r="C149" s="5" t="s">
        <v>120</v>
      </c>
    </row>
    <row r="150" spans="1:9" x14ac:dyDescent="0.35">
      <c r="A150" s="5" t="s">
        <v>121</v>
      </c>
      <c r="B150" s="6">
        <v>165</v>
      </c>
      <c r="C150" s="5" t="s">
        <v>122</v>
      </c>
    </row>
    <row r="152" spans="1:9" x14ac:dyDescent="0.35">
      <c r="B152" s="20" t="s">
        <v>123</v>
      </c>
      <c r="C152" s="20"/>
    </row>
    <row r="153" spans="1:9" x14ac:dyDescent="0.35">
      <c r="B153" s="21" t="s">
        <v>105</v>
      </c>
      <c r="C153" s="21" t="s">
        <v>20</v>
      </c>
      <c r="I153" s="7" t="s">
        <v>124</v>
      </c>
    </row>
    <row r="154" spans="1:9" x14ac:dyDescent="0.35">
      <c r="B154" s="5" t="s">
        <v>108</v>
      </c>
      <c r="C154" s="8" t="str">
        <f>INDEX(A142:A150,MATCH(B154,C142:C150,0))</f>
        <v>Quad</v>
      </c>
      <c r="E154">
        <f>MATCH(B154,C142:C150,0)</f>
        <v>2</v>
      </c>
      <c r="I154" s="8" t="str">
        <f>VLOOKUP(B154,CHOOSE({1,2},C142:C150,A142:A150),2,0)</f>
        <v>Quad</v>
      </c>
    </row>
    <row r="157" spans="1:9" x14ac:dyDescent="0.35">
      <c r="A157" s="1" t="s">
        <v>358</v>
      </c>
      <c r="B157" s="2"/>
      <c r="C157" s="2"/>
      <c r="D157" s="2"/>
      <c r="E157" s="2"/>
      <c r="F157" s="3"/>
    </row>
    <row r="159" spans="1:9" x14ac:dyDescent="0.35">
      <c r="A159" s="7" t="s">
        <v>140</v>
      </c>
    </row>
    <row r="160" spans="1:9" x14ac:dyDescent="0.35">
      <c r="A160" s="4" t="s">
        <v>141</v>
      </c>
      <c r="B160" s="4" t="s">
        <v>142</v>
      </c>
      <c r="C160" s="4" t="s">
        <v>143</v>
      </c>
      <c r="D160" s="4" t="s">
        <v>144</v>
      </c>
      <c r="E160" s="4" t="s">
        <v>145</v>
      </c>
      <c r="F160" s="28" t="s">
        <v>146</v>
      </c>
      <c r="G160" s="29" t="s">
        <v>147</v>
      </c>
    </row>
    <row r="161" spans="1:7" x14ac:dyDescent="0.35">
      <c r="A161" s="6">
        <v>38.99</v>
      </c>
      <c r="B161" s="6">
        <v>48.6</v>
      </c>
      <c r="C161" s="6">
        <v>43.53</v>
      </c>
      <c r="D161" s="6">
        <v>40.08</v>
      </c>
      <c r="E161" s="6">
        <v>47.92</v>
      </c>
      <c r="F161" s="15">
        <f>MIN(A161:E161)</f>
        <v>38.99</v>
      </c>
      <c r="G161" s="8" t="str">
        <f>INDEX($A$160:$E$160,MATCH(F161,A161:E161,0))</f>
        <v>Crank'ys</v>
      </c>
    </row>
    <row r="162" spans="1:7" x14ac:dyDescent="0.35">
      <c r="A162" s="6">
        <v>57.68</v>
      </c>
      <c r="B162" s="6">
        <v>31.8</v>
      </c>
      <c r="C162" s="6">
        <v>52.78</v>
      </c>
      <c r="D162" s="6">
        <v>31.42</v>
      </c>
      <c r="E162" s="6">
        <v>55.19</v>
      </c>
      <c r="F162" s="15">
        <f t="shared" ref="F162:F172" si="12">MIN(A162:E162)</f>
        <v>31.42</v>
      </c>
      <c r="G162" s="8" t="str">
        <f t="shared" ref="G162:G172" si="13">INDEX($A$160:$E$160,MATCH(F162,A162:E162,0))</f>
        <v>Mech-Aid</v>
      </c>
    </row>
    <row r="163" spans="1:7" x14ac:dyDescent="0.35">
      <c r="A163" s="6">
        <v>53.32</v>
      </c>
      <c r="B163" s="6">
        <v>32.64</v>
      </c>
      <c r="C163" s="6">
        <v>37.69</v>
      </c>
      <c r="D163" s="6">
        <v>48.29</v>
      </c>
      <c r="E163" s="6">
        <v>41.59</v>
      </c>
      <c r="F163" s="15">
        <f t="shared" si="12"/>
        <v>32.64</v>
      </c>
      <c r="G163" s="8" t="str">
        <f t="shared" si="13"/>
        <v>Bay Air</v>
      </c>
    </row>
    <row r="164" spans="1:7" x14ac:dyDescent="0.35">
      <c r="A164" s="6">
        <v>35.200000000000003</v>
      </c>
      <c r="B164" s="6">
        <v>40.549999999999997</v>
      </c>
      <c r="C164" s="6">
        <v>32.65</v>
      </c>
      <c r="D164" s="6">
        <v>36.81</v>
      </c>
      <c r="E164" s="6">
        <v>41.14</v>
      </c>
      <c r="F164" s="15">
        <f t="shared" si="12"/>
        <v>32.65</v>
      </c>
      <c r="G164" s="8" t="str">
        <f t="shared" si="13"/>
        <v>Compressor R Us</v>
      </c>
    </row>
    <row r="165" spans="1:7" x14ac:dyDescent="0.35">
      <c r="A165" s="6">
        <v>56.72</v>
      </c>
      <c r="B165" s="6">
        <v>47.16</v>
      </c>
      <c r="C165" s="6">
        <v>36.42</v>
      </c>
      <c r="D165" s="6">
        <v>49.56</v>
      </c>
      <c r="E165" s="6">
        <v>39.25</v>
      </c>
      <c r="F165" s="15">
        <f t="shared" si="12"/>
        <v>36.42</v>
      </c>
      <c r="G165" s="8" t="str">
        <f t="shared" si="13"/>
        <v>Compressor R Us</v>
      </c>
    </row>
    <row r="166" spans="1:7" x14ac:dyDescent="0.35">
      <c r="A166" s="6">
        <v>47.91</v>
      </c>
      <c r="B166" s="6">
        <v>35.08</v>
      </c>
      <c r="C166" s="6">
        <v>51.129999999999995</v>
      </c>
      <c r="D166" s="6">
        <v>49.84</v>
      </c>
      <c r="E166" s="6">
        <v>42.12</v>
      </c>
      <c r="F166" s="15">
        <f t="shared" si="12"/>
        <v>35.08</v>
      </c>
      <c r="G166" s="8" t="str">
        <f t="shared" si="13"/>
        <v>Bay Air</v>
      </c>
    </row>
    <row r="167" spans="1:7" x14ac:dyDescent="0.35">
      <c r="A167" s="6">
        <v>34.81</v>
      </c>
      <c r="B167" s="6">
        <v>35.11</v>
      </c>
      <c r="C167" s="6">
        <v>48.629999999999995</v>
      </c>
      <c r="D167" s="6">
        <v>33.32</v>
      </c>
      <c r="E167" s="6">
        <v>37.83</v>
      </c>
      <c r="F167" s="15">
        <f t="shared" si="12"/>
        <v>33.32</v>
      </c>
      <c r="G167" s="8" t="str">
        <f t="shared" si="13"/>
        <v>Mech-Aid</v>
      </c>
    </row>
    <row r="168" spans="1:7" x14ac:dyDescent="0.35">
      <c r="A168" s="6">
        <v>42.25</v>
      </c>
      <c r="B168" s="6">
        <v>35.76</v>
      </c>
      <c r="C168" s="6">
        <v>58.6</v>
      </c>
      <c r="D168" s="6">
        <v>46.28</v>
      </c>
      <c r="E168" s="6">
        <v>40.53</v>
      </c>
      <c r="F168" s="15">
        <f t="shared" si="12"/>
        <v>35.76</v>
      </c>
      <c r="G168" s="8" t="str">
        <f t="shared" si="13"/>
        <v>Bay Air</v>
      </c>
    </row>
    <row r="169" spans="1:7" x14ac:dyDescent="0.35">
      <c r="A169" s="6">
        <v>40.14</v>
      </c>
      <c r="B169" s="6">
        <v>42.31</v>
      </c>
      <c r="C169" s="6">
        <v>37.619999999999997</v>
      </c>
      <c r="D169" s="6">
        <v>59.97</v>
      </c>
      <c r="E169" s="6">
        <v>42.57</v>
      </c>
      <c r="F169" s="15">
        <f t="shared" si="12"/>
        <v>37.619999999999997</v>
      </c>
      <c r="G169" s="8" t="str">
        <f t="shared" si="13"/>
        <v>Compressor R Us</v>
      </c>
    </row>
    <row r="170" spans="1:7" x14ac:dyDescent="0.35">
      <c r="A170" s="6">
        <v>36.480000000000004</v>
      </c>
      <c r="B170" s="6">
        <v>40.79</v>
      </c>
      <c r="C170" s="6">
        <v>53.239999999999995</v>
      </c>
      <c r="D170" s="6">
        <v>51.010000000000005</v>
      </c>
      <c r="E170" s="6">
        <v>51.239999999999995</v>
      </c>
      <c r="F170" s="15">
        <f t="shared" si="12"/>
        <v>36.480000000000004</v>
      </c>
      <c r="G170" s="8" t="str">
        <f t="shared" si="13"/>
        <v>Crank'ys</v>
      </c>
    </row>
    <row r="171" spans="1:7" x14ac:dyDescent="0.35">
      <c r="A171" s="6">
        <v>38.57</v>
      </c>
      <c r="B171" s="6">
        <v>40.06</v>
      </c>
      <c r="C171" s="6">
        <v>54.71</v>
      </c>
      <c r="D171" s="6">
        <v>39.700000000000003</v>
      </c>
      <c r="E171" s="6">
        <v>54.730000000000004</v>
      </c>
      <c r="F171" s="15">
        <f t="shared" si="12"/>
        <v>38.57</v>
      </c>
      <c r="G171" s="8" t="str">
        <f t="shared" si="13"/>
        <v>Crank'ys</v>
      </c>
    </row>
    <row r="172" spans="1:7" x14ac:dyDescent="0.35">
      <c r="A172" s="6">
        <v>52.66</v>
      </c>
      <c r="B172" s="6">
        <v>43.61</v>
      </c>
      <c r="C172" s="6">
        <v>59.980000000000004</v>
      </c>
      <c r="D172" s="6">
        <v>34.61</v>
      </c>
      <c r="E172" s="6">
        <v>52.65</v>
      </c>
      <c r="F172" s="15">
        <f t="shared" si="12"/>
        <v>34.61</v>
      </c>
      <c r="G172" s="8" t="str">
        <f t="shared" si="13"/>
        <v>Mech-Aid</v>
      </c>
    </row>
    <row r="175" spans="1:7" x14ac:dyDescent="0.35">
      <c r="A175" s="1" t="s">
        <v>359</v>
      </c>
      <c r="B175" s="2"/>
      <c r="C175" s="2"/>
      <c r="D175" s="2"/>
      <c r="E175" s="2"/>
      <c r="F175" s="3"/>
    </row>
    <row r="177" spans="1:10" x14ac:dyDescent="0.35">
      <c r="A177" t="s">
        <v>125</v>
      </c>
    </row>
    <row r="178" spans="1:10" x14ac:dyDescent="0.35">
      <c r="A178" t="s">
        <v>126</v>
      </c>
    </row>
    <row r="179" spans="1:10" x14ac:dyDescent="0.35">
      <c r="A179" s="4" t="s">
        <v>127</v>
      </c>
      <c r="B179" s="22">
        <v>1</v>
      </c>
      <c r="C179" s="22">
        <v>5</v>
      </c>
      <c r="D179" s="22">
        <v>25</v>
      </c>
      <c r="E179" s="22">
        <v>100</v>
      </c>
    </row>
    <row r="180" spans="1:10" x14ac:dyDescent="0.35">
      <c r="A180" s="22" t="s">
        <v>128</v>
      </c>
      <c r="B180" s="23">
        <v>0.13</v>
      </c>
      <c r="C180" s="23">
        <v>0.15</v>
      </c>
      <c r="D180" s="23">
        <v>0.17</v>
      </c>
      <c r="E180" s="23">
        <v>0.19</v>
      </c>
    </row>
    <row r="181" spans="1:10" x14ac:dyDescent="0.35">
      <c r="A181" s="22" t="s">
        <v>129</v>
      </c>
      <c r="B181" s="23">
        <v>0.14000000000000001</v>
      </c>
      <c r="C181" s="23">
        <v>0.16</v>
      </c>
      <c r="D181" s="23">
        <v>0.18</v>
      </c>
      <c r="E181" s="23">
        <v>0.2</v>
      </c>
    </row>
    <row r="182" spans="1:10" x14ac:dyDescent="0.35">
      <c r="A182" s="22" t="s">
        <v>130</v>
      </c>
      <c r="B182" s="23">
        <v>0.15</v>
      </c>
      <c r="C182" s="23">
        <v>0.17</v>
      </c>
      <c r="D182" s="23">
        <v>0.19</v>
      </c>
      <c r="E182" s="23">
        <v>0.21</v>
      </c>
    </row>
    <row r="183" spans="1:10" x14ac:dyDescent="0.35">
      <c r="A183" s="22" t="s">
        <v>131</v>
      </c>
      <c r="B183" s="23">
        <v>0.16</v>
      </c>
      <c r="C183" s="23">
        <v>0.18</v>
      </c>
      <c r="D183" s="23">
        <v>0.2</v>
      </c>
      <c r="E183" s="23">
        <v>0.22</v>
      </c>
    </row>
    <row r="184" spans="1:10" x14ac:dyDescent="0.35">
      <c r="A184" s="22" t="s">
        <v>132</v>
      </c>
      <c r="B184" s="23">
        <v>0.17</v>
      </c>
      <c r="C184" s="23">
        <v>0.19</v>
      </c>
      <c r="D184" s="23">
        <v>0.21</v>
      </c>
      <c r="E184" s="23">
        <v>0.23</v>
      </c>
    </row>
    <row r="185" spans="1:10" x14ac:dyDescent="0.35">
      <c r="A185" s="22" t="s">
        <v>133</v>
      </c>
      <c r="B185" s="23">
        <v>0.18</v>
      </c>
      <c r="C185" s="23">
        <v>0.2</v>
      </c>
      <c r="D185" s="23">
        <v>0.22</v>
      </c>
      <c r="E185" s="23">
        <v>0.24</v>
      </c>
    </row>
    <row r="187" spans="1:10" x14ac:dyDescent="0.35">
      <c r="A187" s="4" t="s">
        <v>134</v>
      </c>
      <c r="B187" s="24" t="s">
        <v>132</v>
      </c>
      <c r="C187" s="8">
        <f>MATCH(B187,A180:A185,0)</f>
        <v>5</v>
      </c>
      <c r="D187" s="25" t="s">
        <v>135</v>
      </c>
      <c r="E187" t="str">
        <f ca="1">IF(_xlfn.ISFORMULA(C187),_xlfn.FORMULATEXT(C187),"")</f>
        <v>=MATCH(B187,A180:A185,0)</v>
      </c>
    </row>
    <row r="188" spans="1:10" x14ac:dyDescent="0.35">
      <c r="A188" s="4" t="s">
        <v>136</v>
      </c>
      <c r="B188" s="24">
        <v>18</v>
      </c>
      <c r="C188" s="8">
        <f>MATCH(B188,B179:E179)</f>
        <v>2</v>
      </c>
      <c r="D188" s="26" t="s">
        <v>137</v>
      </c>
      <c r="E188" t="str">
        <f ca="1">IF(_xlfn.ISFORMULA(C188),_xlfn.FORMULATEXT(C188),"")</f>
        <v>=MATCH(B188,B179:E179)</v>
      </c>
      <c r="J188" s="7" t="s">
        <v>138</v>
      </c>
    </row>
    <row r="189" spans="1:10" x14ac:dyDescent="0.35">
      <c r="A189" s="4" t="s">
        <v>139</v>
      </c>
      <c r="B189" s="27">
        <f>INDEX(B180:E185,C187,C188)</f>
        <v>0.19</v>
      </c>
      <c r="D189" t="str">
        <f ca="1">IF(_xlfn.ISFORMULA(B189),_xlfn.FORMULATEXT(B189),"")</f>
        <v>=@INDEX(B180:E185,C187,C188)</v>
      </c>
      <c r="J189">
        <f>VLOOKUP(B187,$A$180:$E$185,MATCH(B188,B179:E179)+1,0)</f>
        <v>0.19</v>
      </c>
    </row>
    <row r="190" spans="1:10" x14ac:dyDescent="0.35">
      <c r="A190" s="4" t="s">
        <v>139</v>
      </c>
      <c r="B190" s="27">
        <f>INDEX(B180:E185,MATCH(B187,A180:A185,0),MATCH(B188,B179:E179))</f>
        <v>0.19</v>
      </c>
      <c r="D190" t="str">
        <f ca="1">IF(_xlfn.ISFORMULA(B190),_xlfn.FORMULATEXT(B190),"")</f>
        <v>=INDEX(B180:E185,MATCH(B187,A180:A185,0),MATCH(B188,B179:E179))</v>
      </c>
    </row>
    <row r="193" spans="1:7" x14ac:dyDescent="0.35">
      <c r="A193" s="1" t="s">
        <v>360</v>
      </c>
      <c r="B193" s="2"/>
      <c r="C193" s="2"/>
      <c r="D193" s="2"/>
      <c r="E193" s="2"/>
      <c r="F193" s="2"/>
      <c r="G193" s="3"/>
    </row>
    <row r="195" spans="1:7" x14ac:dyDescent="0.35">
      <c r="A195" t="s">
        <v>148</v>
      </c>
    </row>
    <row r="196" spans="1:7" x14ac:dyDescent="0.35">
      <c r="A196" s="30" t="s">
        <v>149</v>
      </c>
      <c r="B196" s="30"/>
      <c r="C196" s="30"/>
      <c r="D196" s="30"/>
      <c r="E196" s="30"/>
    </row>
    <row r="197" spans="1:7" x14ac:dyDescent="0.35">
      <c r="A197" s="31" t="s">
        <v>150</v>
      </c>
      <c r="B197" s="31"/>
      <c r="C197" s="31"/>
      <c r="D197" s="31"/>
      <c r="E197" s="31"/>
    </row>
    <row r="198" spans="1:7" x14ac:dyDescent="0.35">
      <c r="A198" s="4" t="s">
        <v>151</v>
      </c>
      <c r="B198" s="32" t="str">
        <f>A199&amp;" Total"</f>
        <v>Feb Total</v>
      </c>
    </row>
    <row r="199" spans="1:7" x14ac:dyDescent="0.35">
      <c r="A199" s="5" t="s">
        <v>152</v>
      </c>
      <c r="B199" s="8">
        <f>SUM(INDEX(A201:D203,0,MATCH(A199,A200:D200,0)))</f>
        <v>12</v>
      </c>
      <c r="F199" t="s">
        <v>168</v>
      </c>
    </row>
    <row r="200" spans="1:7" x14ac:dyDescent="0.35">
      <c r="A200" s="4" t="s">
        <v>153</v>
      </c>
      <c r="B200" s="4" t="s">
        <v>152</v>
      </c>
      <c r="C200" s="4" t="s">
        <v>154</v>
      </c>
      <c r="D200" s="4" t="s">
        <v>155</v>
      </c>
    </row>
    <row r="201" spans="1:7" x14ac:dyDescent="0.35">
      <c r="A201" s="5">
        <v>1</v>
      </c>
      <c r="B201" s="5">
        <v>4</v>
      </c>
      <c r="C201" s="5">
        <v>4</v>
      </c>
      <c r="D201" s="5">
        <v>5</v>
      </c>
    </row>
    <row r="202" spans="1:7" x14ac:dyDescent="0.35">
      <c r="A202" s="5">
        <v>3</v>
      </c>
      <c r="B202" s="5">
        <v>4</v>
      </c>
      <c r="C202" s="5">
        <v>12</v>
      </c>
      <c r="D202" s="5">
        <v>1</v>
      </c>
    </row>
    <row r="203" spans="1:7" x14ac:dyDescent="0.35">
      <c r="A203" s="5">
        <v>1</v>
      </c>
      <c r="B203" s="5">
        <v>4</v>
      </c>
      <c r="C203" s="5">
        <v>2</v>
      </c>
      <c r="D203" s="5">
        <v>2</v>
      </c>
    </row>
    <row r="205" spans="1:7" x14ac:dyDescent="0.35">
      <c r="A205" s="30" t="s">
        <v>156</v>
      </c>
      <c r="B205" s="30"/>
      <c r="C205" s="30"/>
      <c r="D205" s="30"/>
      <c r="E205" s="30"/>
    </row>
    <row r="206" spans="1:7" x14ac:dyDescent="0.35">
      <c r="A206" s="31" t="s">
        <v>157</v>
      </c>
      <c r="B206" s="31"/>
      <c r="C206" s="31"/>
      <c r="D206" s="31"/>
      <c r="E206" s="31"/>
    </row>
    <row r="207" spans="1:7" x14ac:dyDescent="0.35">
      <c r="A207" s="4" t="s">
        <v>151</v>
      </c>
      <c r="B207" s="32" t="str">
        <f>A208&amp;" Total"</f>
        <v>Mar Total</v>
      </c>
    </row>
    <row r="208" spans="1:7" x14ac:dyDescent="0.35">
      <c r="A208" s="5" t="s">
        <v>154</v>
      </c>
      <c r="B208" s="8">
        <f>SUM(INDEX(B209:D212,MATCH(A208,A209:A212,0),0))</f>
        <v>18</v>
      </c>
    </row>
    <row r="209" spans="1:6" x14ac:dyDescent="0.35">
      <c r="A209" s="4" t="str">
        <f t="array" ref="A209:D212">TRANSPOSE(A200:D203)</f>
        <v>Jan</v>
      </c>
      <c r="B209" s="5">
        <v>1</v>
      </c>
      <c r="C209" s="5">
        <v>3</v>
      </c>
      <c r="D209" s="5">
        <v>1</v>
      </c>
    </row>
    <row r="210" spans="1:6" x14ac:dyDescent="0.35">
      <c r="A210" s="4" t="str">
        <v>Feb</v>
      </c>
      <c r="B210" s="5">
        <v>4</v>
      </c>
      <c r="C210" s="5">
        <v>4</v>
      </c>
      <c r="D210" s="5">
        <v>4</v>
      </c>
    </row>
    <row r="211" spans="1:6" x14ac:dyDescent="0.35">
      <c r="A211" s="4" t="str">
        <v>Mar</v>
      </c>
      <c r="B211" s="5">
        <v>4</v>
      </c>
      <c r="C211" s="5">
        <v>12</v>
      </c>
      <c r="D211" s="5">
        <v>2</v>
      </c>
    </row>
    <row r="212" spans="1:6" x14ac:dyDescent="0.35">
      <c r="A212" s="4" t="str">
        <v>Apr</v>
      </c>
      <c r="B212" s="5">
        <v>5</v>
      </c>
      <c r="C212" s="5">
        <v>1</v>
      </c>
      <c r="D212" s="5">
        <v>2</v>
      </c>
    </row>
    <row r="216" spans="1:6" x14ac:dyDescent="0.35">
      <c r="A216" s="1" t="s">
        <v>361</v>
      </c>
      <c r="B216" s="2"/>
      <c r="C216" s="2"/>
      <c r="D216" s="2"/>
      <c r="E216" s="2"/>
      <c r="F216" s="3"/>
    </row>
    <row r="218" spans="1:6" x14ac:dyDescent="0.35">
      <c r="A218" s="47" t="s">
        <v>293</v>
      </c>
      <c r="B218" s="48"/>
      <c r="C218" s="48"/>
      <c r="D218" s="48"/>
      <c r="E218" s="48"/>
      <c r="F218" s="49"/>
    </row>
    <row r="219" spans="1:6" x14ac:dyDescent="0.35">
      <c r="A219" s="50" t="s">
        <v>294</v>
      </c>
      <c r="B219" s="51"/>
      <c r="C219" s="51"/>
      <c r="D219" s="51"/>
      <c r="E219" s="51"/>
      <c r="F219" s="52"/>
    </row>
    <row r="220" spans="1:6" x14ac:dyDescent="0.35">
      <c r="A220" s="50" t="s">
        <v>295</v>
      </c>
      <c r="B220" s="51"/>
      <c r="C220" s="51"/>
      <c r="D220" s="51"/>
      <c r="E220" s="51"/>
      <c r="F220" s="52"/>
    </row>
    <row r="221" spans="1:6" x14ac:dyDescent="0.35">
      <c r="A221" s="50" t="s">
        <v>296</v>
      </c>
      <c r="B221" s="51"/>
      <c r="C221" s="51"/>
      <c r="D221" s="51"/>
      <c r="E221" s="51"/>
      <c r="F221" s="52"/>
    </row>
    <row r="222" spans="1:6" x14ac:dyDescent="0.35">
      <c r="A222" s="50" t="s">
        <v>297</v>
      </c>
      <c r="B222" s="51"/>
      <c r="C222" s="51"/>
      <c r="D222" s="51"/>
      <c r="E222" s="51"/>
      <c r="F222" s="52"/>
    </row>
    <row r="223" spans="1:6" x14ac:dyDescent="0.35">
      <c r="A223" s="50" t="s">
        <v>298</v>
      </c>
      <c r="B223" s="51"/>
      <c r="C223" s="51"/>
      <c r="D223" s="51"/>
      <c r="E223" s="51"/>
      <c r="F223" s="52"/>
    </row>
    <row r="224" spans="1:6" x14ac:dyDescent="0.35">
      <c r="A224" s="93" t="s">
        <v>299</v>
      </c>
      <c r="B224" s="53"/>
      <c r="C224" s="53"/>
      <c r="D224" s="53"/>
      <c r="E224" s="53"/>
      <c r="F224" s="54"/>
    </row>
    <row r="226" spans="1:7" x14ac:dyDescent="0.35">
      <c r="A226" s="7" t="s">
        <v>300</v>
      </c>
      <c r="F226" t="s">
        <v>158</v>
      </c>
    </row>
    <row r="227" spans="1:7" x14ac:dyDescent="0.35">
      <c r="F227" s="4" t="s">
        <v>159</v>
      </c>
      <c r="G227" s="4" t="s">
        <v>160</v>
      </c>
    </row>
    <row r="228" spans="1:7" x14ac:dyDescent="0.35">
      <c r="A228" s="4" t="s">
        <v>20</v>
      </c>
      <c r="B228" s="4" t="s">
        <v>159</v>
      </c>
      <c r="C228" s="4" t="s">
        <v>161</v>
      </c>
      <c r="D228" s="4" t="s">
        <v>160</v>
      </c>
      <c r="F228" s="5">
        <v>0</v>
      </c>
      <c r="G228" s="33">
        <v>0.01</v>
      </c>
    </row>
    <row r="229" spans="1:7" x14ac:dyDescent="0.35">
      <c r="A229" s="5" t="s">
        <v>158</v>
      </c>
      <c r="B229" s="5">
        <v>431</v>
      </c>
      <c r="C229" s="34">
        <f>VLOOKUP(A229,$A$236:$B$238,2,0)</f>
        <v>1</v>
      </c>
      <c r="D229" s="35">
        <f>VLOOKUP(B229,CHOOSE(C229,$F$228:$G$231,$F$235:$G$238,$F$242:$G$245),2)</f>
        <v>0.04</v>
      </c>
      <c r="F229" s="5">
        <v>100</v>
      </c>
      <c r="G229" s="33">
        <v>0.02</v>
      </c>
    </row>
    <row r="230" spans="1:7" x14ac:dyDescent="0.35">
      <c r="A230" s="5" t="s">
        <v>162</v>
      </c>
      <c r="B230" s="5">
        <v>65</v>
      </c>
      <c r="C230" s="34">
        <f t="shared" ref="C230:C233" si="14">VLOOKUP(A230,$A$236:$B$238,2,0)</f>
        <v>2</v>
      </c>
      <c r="D230" s="35">
        <f t="shared" ref="D230:D233" si="15">VLOOKUP(B230,CHOOSE(C230,$F$228:$G$231,$F$235:$G$238,$F$242:$G$245),2)</f>
        <v>0.01</v>
      </c>
      <c r="F230" s="5">
        <v>200</v>
      </c>
      <c r="G230" s="33">
        <v>0.04</v>
      </c>
    </row>
    <row r="231" spans="1:7" x14ac:dyDescent="0.35">
      <c r="A231" s="5" t="s">
        <v>163</v>
      </c>
      <c r="B231" s="5">
        <v>563</v>
      </c>
      <c r="C231" s="34">
        <f t="shared" si="14"/>
        <v>3</v>
      </c>
      <c r="D231" s="35">
        <f t="shared" si="15"/>
        <v>0.04</v>
      </c>
      <c r="F231" s="5">
        <v>500</v>
      </c>
      <c r="G231" s="33">
        <v>0.06</v>
      </c>
    </row>
    <row r="232" spans="1:7" x14ac:dyDescent="0.35">
      <c r="A232" s="5" t="s">
        <v>158</v>
      </c>
      <c r="B232" s="5">
        <v>493</v>
      </c>
      <c r="C232" s="34">
        <f t="shared" si="14"/>
        <v>1</v>
      </c>
      <c r="D232" s="35">
        <f t="shared" si="15"/>
        <v>0.04</v>
      </c>
    </row>
    <row r="233" spans="1:7" x14ac:dyDescent="0.35">
      <c r="A233" s="5" t="s">
        <v>163</v>
      </c>
      <c r="B233" s="5">
        <v>188</v>
      </c>
      <c r="C233" s="34">
        <f t="shared" si="14"/>
        <v>3</v>
      </c>
      <c r="D233" s="35">
        <f t="shared" si="15"/>
        <v>0.02</v>
      </c>
      <c r="F233" t="s">
        <v>162</v>
      </c>
    </row>
    <row r="234" spans="1:7" x14ac:dyDescent="0.35">
      <c r="F234" s="4" t="s">
        <v>159</v>
      </c>
      <c r="G234" s="4" t="s">
        <v>160</v>
      </c>
    </row>
    <row r="235" spans="1:7" x14ac:dyDescent="0.35">
      <c r="F235" s="5">
        <v>0</v>
      </c>
      <c r="G235" s="33">
        <v>0.01</v>
      </c>
    </row>
    <row r="236" spans="1:7" x14ac:dyDescent="0.35">
      <c r="A236" s="5" t="s">
        <v>158</v>
      </c>
      <c r="B236" s="5">
        <v>1</v>
      </c>
      <c r="D236" s="4" t="s">
        <v>160</v>
      </c>
      <c r="F236" s="5">
        <v>200</v>
      </c>
      <c r="G236" s="33">
        <v>0.02</v>
      </c>
    </row>
    <row r="237" spans="1:7" x14ac:dyDescent="0.35">
      <c r="A237" s="5" t="s">
        <v>162</v>
      </c>
      <c r="B237" s="5">
        <v>2</v>
      </c>
      <c r="D237" s="35">
        <f>VLOOKUP(B229,CHOOSE(VLOOKUP(A229,$A$236:$B$238,2,0),$F$228:$G$231,$F$235:$G$238,$F$242:$G$245),2)</f>
        <v>0.04</v>
      </c>
      <c r="F237" s="5">
        <v>300</v>
      </c>
      <c r="G237" s="33">
        <v>0.04</v>
      </c>
    </row>
    <row r="238" spans="1:7" x14ac:dyDescent="0.35">
      <c r="A238" s="5" t="s">
        <v>163</v>
      </c>
      <c r="B238" s="5">
        <v>3</v>
      </c>
      <c r="D238" s="35">
        <f t="shared" ref="D238:D241" si="16">VLOOKUP(B230,CHOOSE(VLOOKUP(A230,$A$236:$B$238,2,0),$F$228:$G$231,$F$235:$G$238,$F$242:$G$245),2)</f>
        <v>0.01</v>
      </c>
      <c r="F238" s="5">
        <v>400</v>
      </c>
      <c r="G238" s="33">
        <v>0.06</v>
      </c>
    </row>
    <row r="239" spans="1:7" x14ac:dyDescent="0.35">
      <c r="D239" s="35">
        <f t="shared" si="16"/>
        <v>0.04</v>
      </c>
    </row>
    <row r="240" spans="1:7" x14ac:dyDescent="0.35">
      <c r="D240" s="35">
        <f t="shared" si="16"/>
        <v>0.04</v>
      </c>
      <c r="F240" t="s">
        <v>163</v>
      </c>
    </row>
    <row r="241" spans="1:7" x14ac:dyDescent="0.35">
      <c r="D241" s="35">
        <f t="shared" si="16"/>
        <v>0.02</v>
      </c>
      <c r="F241" s="4" t="s">
        <v>159</v>
      </c>
      <c r="G241" s="4" t="s">
        <v>160</v>
      </c>
    </row>
    <row r="242" spans="1:7" x14ac:dyDescent="0.35">
      <c r="F242" s="5">
        <v>0</v>
      </c>
      <c r="G242" s="33">
        <v>0.02</v>
      </c>
    </row>
    <row r="243" spans="1:7" x14ac:dyDescent="0.35">
      <c r="A243" s="7" t="s">
        <v>290</v>
      </c>
      <c r="F243" s="5">
        <v>300</v>
      </c>
      <c r="G243" s="33">
        <v>0.03</v>
      </c>
    </row>
    <row r="244" spans="1:7" x14ac:dyDescent="0.35">
      <c r="A244" s="92"/>
      <c r="F244" s="5">
        <v>500</v>
      </c>
      <c r="G244" s="33">
        <v>0.04</v>
      </c>
    </row>
    <row r="245" spans="1:7" x14ac:dyDescent="0.35">
      <c r="A245" s="92"/>
      <c r="F245" s="5">
        <v>750</v>
      </c>
      <c r="G245" s="33">
        <v>0.05</v>
      </c>
    </row>
    <row r="249" spans="1:7" x14ac:dyDescent="0.35">
      <c r="A249" s="94" t="s">
        <v>200</v>
      </c>
      <c r="B249" s="48"/>
      <c r="C249" s="48"/>
      <c r="D249" s="48"/>
      <c r="E249" s="48"/>
      <c r="F249" s="49"/>
    </row>
    <row r="250" spans="1:7" x14ac:dyDescent="0.35">
      <c r="A250" s="50" t="s">
        <v>201</v>
      </c>
      <c r="B250" s="51"/>
      <c r="C250" s="51"/>
      <c r="D250" s="51"/>
      <c r="E250" s="51"/>
      <c r="F250" s="52"/>
    </row>
    <row r="251" spans="1:7" x14ac:dyDescent="0.35">
      <c r="A251" s="50" t="s">
        <v>202</v>
      </c>
      <c r="B251" s="51"/>
      <c r="C251" s="51"/>
      <c r="D251" s="51"/>
      <c r="E251" s="51"/>
      <c r="F251" s="52"/>
    </row>
    <row r="252" spans="1:7" x14ac:dyDescent="0.35">
      <c r="A252" s="50" t="s">
        <v>203</v>
      </c>
      <c r="B252" s="51"/>
      <c r="C252" s="51"/>
      <c r="D252" s="51"/>
      <c r="E252" s="51"/>
      <c r="F252" s="52"/>
    </row>
    <row r="253" spans="1:7" x14ac:dyDescent="0.35">
      <c r="A253" s="55" t="s">
        <v>204</v>
      </c>
      <c r="B253" s="51"/>
      <c r="C253" s="51"/>
      <c r="D253" s="51"/>
      <c r="E253" s="51"/>
      <c r="F253" s="52"/>
    </row>
    <row r="254" spans="1:7" x14ac:dyDescent="0.35">
      <c r="A254" s="55" t="s">
        <v>344</v>
      </c>
      <c r="B254" s="51"/>
      <c r="C254" s="51"/>
      <c r="D254" s="51"/>
      <c r="E254" s="51"/>
      <c r="F254" s="52"/>
    </row>
    <row r="255" spans="1:7" x14ac:dyDescent="0.35">
      <c r="A255" s="55" t="s">
        <v>205</v>
      </c>
      <c r="B255" s="51"/>
      <c r="C255" s="51"/>
      <c r="D255" s="51"/>
      <c r="E255" s="51"/>
      <c r="F255" s="52"/>
    </row>
    <row r="256" spans="1:7" x14ac:dyDescent="0.35">
      <c r="A256" s="55" t="s">
        <v>206</v>
      </c>
      <c r="B256" s="51"/>
      <c r="C256" s="51"/>
      <c r="D256" s="51"/>
      <c r="E256" s="51"/>
      <c r="F256" s="52"/>
    </row>
    <row r="257" spans="1:6" x14ac:dyDescent="0.35">
      <c r="A257" s="50" t="s">
        <v>207</v>
      </c>
      <c r="B257" s="51"/>
      <c r="C257" s="51"/>
      <c r="D257" s="51"/>
      <c r="E257" s="51"/>
      <c r="F257" s="52"/>
    </row>
    <row r="258" spans="1:6" x14ac:dyDescent="0.35">
      <c r="A258" s="56" t="s">
        <v>208</v>
      </c>
      <c r="B258" s="53"/>
      <c r="C258" s="53"/>
      <c r="D258" s="53"/>
      <c r="E258" s="53"/>
      <c r="F258" s="54"/>
    </row>
    <row r="260" spans="1:6" x14ac:dyDescent="0.35">
      <c r="A260" s="58" t="s">
        <v>43</v>
      </c>
      <c r="B260" s="58" t="s">
        <v>44</v>
      </c>
      <c r="C260" s="58" t="s">
        <v>45</v>
      </c>
    </row>
    <row r="261" spans="1:6" x14ac:dyDescent="0.35">
      <c r="A261" s="6">
        <v>0</v>
      </c>
      <c r="B261" s="5" t="s">
        <v>46</v>
      </c>
      <c r="C261" s="6">
        <v>0</v>
      </c>
    </row>
    <row r="262" spans="1:6" x14ac:dyDescent="0.35">
      <c r="A262" s="6">
        <v>1000</v>
      </c>
      <c r="B262" s="5" t="s">
        <v>47</v>
      </c>
      <c r="C262" s="6">
        <v>20</v>
      </c>
    </row>
    <row r="263" spans="1:6" x14ac:dyDescent="0.35">
      <c r="A263" s="6">
        <v>2500</v>
      </c>
      <c r="B263" s="5" t="s">
        <v>48</v>
      </c>
      <c r="C263" s="6">
        <v>100</v>
      </c>
    </row>
    <row r="264" spans="1:6" x14ac:dyDescent="0.35">
      <c r="A264" s="6">
        <v>7000</v>
      </c>
      <c r="B264" s="5" t="s">
        <v>49</v>
      </c>
      <c r="C264" s="6">
        <v>250</v>
      </c>
    </row>
    <row r="265" spans="1:6" x14ac:dyDescent="0.35">
      <c r="A265" s="6">
        <v>10000</v>
      </c>
      <c r="B265" s="5" t="s">
        <v>50</v>
      </c>
      <c r="C265" s="6">
        <v>700</v>
      </c>
    </row>
    <row r="266" spans="1:6" x14ac:dyDescent="0.35">
      <c r="A266" s="14"/>
      <c r="C266" s="14"/>
    </row>
    <row r="267" spans="1:6" x14ac:dyDescent="0.35">
      <c r="A267" s="1" t="s">
        <v>362</v>
      </c>
      <c r="B267" s="2"/>
      <c r="C267" s="2"/>
      <c r="D267" s="2"/>
      <c r="E267" s="3"/>
    </row>
    <row r="268" spans="1:6" x14ac:dyDescent="0.35">
      <c r="A268" s="59" t="s">
        <v>211</v>
      </c>
      <c r="B268" s="2"/>
      <c r="C268" s="2"/>
      <c r="D268" s="2"/>
      <c r="E268" s="3"/>
    </row>
    <row r="269" spans="1:6" x14ac:dyDescent="0.35">
      <c r="A269" s="7" t="str">
        <f>"If "&amp;A271&amp;" had sales of "&amp;DOLLAR(B271,0)&amp;" what is her commission pay?"</f>
        <v>If Jo had sales of USh1,500 what is her commission pay?</v>
      </c>
      <c r="C269" s="14"/>
    </row>
    <row r="270" spans="1:6" x14ac:dyDescent="0.35">
      <c r="A270" s="4" t="s">
        <v>51</v>
      </c>
      <c r="B270" s="4" t="s">
        <v>52</v>
      </c>
      <c r="C270" s="4" t="s">
        <v>45</v>
      </c>
      <c r="D270" s="4" t="s">
        <v>44</v>
      </c>
    </row>
    <row r="271" spans="1:6" x14ac:dyDescent="0.35">
      <c r="A271" s="6" t="s">
        <v>53</v>
      </c>
      <c r="B271" s="6">
        <v>1500</v>
      </c>
      <c r="C271" s="8">
        <f>LOOKUP(B271,A261:C265)</f>
        <v>20</v>
      </c>
      <c r="D271" s="8" t="str">
        <f>LOOKUP(B271,A261:B265)</f>
        <v>Par</v>
      </c>
    </row>
    <row r="274" spans="1:6" x14ac:dyDescent="0.35">
      <c r="A274" s="1" t="s">
        <v>363</v>
      </c>
      <c r="B274" s="2"/>
      <c r="C274" s="2"/>
      <c r="D274" s="2"/>
      <c r="E274" s="2"/>
      <c r="F274" s="3"/>
    </row>
    <row r="275" spans="1:6" x14ac:dyDescent="0.35">
      <c r="A275" s="59" t="s">
        <v>212</v>
      </c>
      <c r="B275" s="2"/>
      <c r="C275" s="2"/>
      <c r="D275" s="2"/>
      <c r="E275" s="2"/>
      <c r="F275" s="3"/>
    </row>
    <row r="276" spans="1:6" ht="29" x14ac:dyDescent="0.35">
      <c r="A276" s="57" t="s">
        <v>210</v>
      </c>
      <c r="B276" s="8" t="str">
        <f>LOOKUP(2,1/ISNUMBER(A280:A290),B280:B290)</f>
        <v>3455 240th St., Des Monies</v>
      </c>
    </row>
    <row r="277" spans="1:6" ht="29" x14ac:dyDescent="0.35">
      <c r="A277" s="57" t="s">
        <v>210</v>
      </c>
      <c r="B277" s="8" t="str">
        <f>LOOKUP(2,1/ISTEXT(B280:B290),B280:B290)</f>
        <v>1254 10th St., Seattle</v>
      </c>
    </row>
    <row r="279" spans="1:6" x14ac:dyDescent="0.35">
      <c r="A279" s="4" t="s">
        <v>196</v>
      </c>
      <c r="B279" s="4" t="s">
        <v>209</v>
      </c>
    </row>
    <row r="280" spans="1:6" x14ac:dyDescent="0.35">
      <c r="A280" s="11">
        <v>42491</v>
      </c>
      <c r="B280" s="6" t="s">
        <v>198</v>
      </c>
    </row>
    <row r="281" spans="1:6" x14ac:dyDescent="0.35">
      <c r="A281" s="11">
        <v>42491</v>
      </c>
      <c r="B281" s="5" t="s">
        <v>197</v>
      </c>
    </row>
    <row r="282" spans="1:6" x14ac:dyDescent="0.35">
      <c r="A282" s="11"/>
      <c r="B282" s="6" t="s">
        <v>197</v>
      </c>
    </row>
    <row r="283" spans="1:6" x14ac:dyDescent="0.35">
      <c r="A283" s="11">
        <v>42492</v>
      </c>
      <c r="B283" s="5" t="s">
        <v>199</v>
      </c>
    </row>
    <row r="284" spans="1:6" x14ac:dyDescent="0.35">
      <c r="A284" s="11">
        <v>42495</v>
      </c>
      <c r="B284" s="6"/>
    </row>
    <row r="285" spans="1:6" x14ac:dyDescent="0.35">
      <c r="A285" s="11">
        <v>42495</v>
      </c>
      <c r="B285" s="6" t="s">
        <v>198</v>
      </c>
    </row>
    <row r="286" spans="1:6" x14ac:dyDescent="0.35">
      <c r="A286" s="11"/>
      <c r="B286" s="5" t="s">
        <v>197</v>
      </c>
    </row>
    <row r="287" spans="1:6" x14ac:dyDescent="0.35">
      <c r="A287" s="11"/>
      <c r="B287" s="5"/>
    </row>
    <row r="288" spans="1:6" x14ac:dyDescent="0.35">
      <c r="A288" s="11"/>
      <c r="B288" s="5"/>
    </row>
    <row r="289" spans="1:2" x14ac:dyDescent="0.35">
      <c r="A289" s="11"/>
      <c r="B289" s="5"/>
    </row>
    <row r="290" spans="1:2" x14ac:dyDescent="0.35">
      <c r="A290" s="11"/>
      <c r="B290" s="5"/>
    </row>
  </sheetData>
  <conditionalFormatting sqref="A179:E185">
    <cfRule type="expression" dxfId="4" priority="2">
      <formula>AND($A179=$B$187,LOOKUP($B$188,$A$179:$E$179)=A$179)</formula>
    </cfRule>
    <cfRule type="expression" dxfId="3" priority="3">
      <formula>COLUMNS($A179:A179)=MATCH($B$188,$A$179:$E$179)</formula>
    </cfRule>
    <cfRule type="expression" dxfId="2" priority="4">
      <formula>$A179=$B$187</formula>
    </cfRule>
  </conditionalFormatting>
  <conditionalFormatting sqref="A161:E172">
    <cfRule type="expression" dxfId="1" priority="1" stopIfTrue="1">
      <formula>COUNTIF($B$14:$F$22,A161)&gt;1</formula>
    </cfRule>
  </conditionalFormatting>
  <dataValidations count="8">
    <dataValidation type="list" allowBlank="1" showInputMessage="1" showErrorMessage="1" sqref="A16:A21" xr:uid="{00000000-0002-0000-0100-000000000000}">
      <formula1>$A$4:$A$11</formula1>
    </dataValidation>
    <dataValidation type="list" allowBlank="1" showInputMessage="1" showErrorMessage="1" sqref="C97 A91 A97" xr:uid="{00000000-0002-0000-0100-000001000000}">
      <formula1>$A$76:$A$82</formula1>
    </dataValidation>
    <dataValidation type="list" allowBlank="1" showInputMessage="1" showErrorMessage="1" sqref="A208" xr:uid="{00000000-0002-0000-0100-000002000000}">
      <formula1>$A$209:$A$212</formula1>
    </dataValidation>
    <dataValidation type="list" allowBlank="1" showInputMessage="1" showErrorMessage="1" sqref="B187" xr:uid="{00000000-0002-0000-0100-000003000000}">
      <formula1>$A$180:$A$185</formula1>
    </dataValidation>
    <dataValidation type="list" allowBlank="1" showInputMessage="1" showErrorMessage="1" sqref="B154" xr:uid="{00000000-0002-0000-0100-000004000000}">
      <formula1>$C$142:$C$150</formula1>
    </dataValidation>
    <dataValidation type="list" allowBlank="1" showInputMessage="1" showErrorMessage="1" sqref="B33" xr:uid="{00000000-0002-0000-0100-000005000000}">
      <formula1>$B$27:$F$27</formula1>
    </dataValidation>
    <dataValidation type="whole" allowBlank="1" showInputMessage="1" showErrorMessage="1" errorTitle="Enter # between 1 and 1000" error="Enter # between 1 and 1000" sqref="B188" xr:uid="{00000000-0002-0000-0100-000006000000}">
      <formula1>1</formula1>
      <formula2>1000</formula2>
    </dataValidation>
    <dataValidation type="list" allowBlank="1" showInputMessage="1" showErrorMessage="1" sqref="A199" xr:uid="{00000000-0002-0000-0100-000007000000}">
      <formula1>$A$200:$D$200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A1:M184"/>
  <sheetViews>
    <sheetView zoomScaleNormal="100" workbookViewId="0">
      <selection activeCell="G13" sqref="G13"/>
    </sheetView>
  </sheetViews>
  <sheetFormatPr defaultColWidth="9.1796875" defaultRowHeight="15.5" x14ac:dyDescent="0.35"/>
  <cols>
    <col min="1" max="1" width="11" style="76" bestFit="1" customWidth="1"/>
    <col min="2" max="2" width="14" style="76" customWidth="1"/>
    <col min="3" max="3" width="9.26953125" bestFit="1" customWidth="1"/>
    <col min="4" max="4" width="14.54296875" customWidth="1"/>
    <col min="5" max="5" width="4.54296875" customWidth="1"/>
    <col min="6" max="7" width="19.1796875" customWidth="1"/>
    <col min="8" max="8" width="9.1796875" style="76"/>
    <col min="9" max="10" width="10.7265625" style="76" customWidth="1"/>
    <col min="11" max="11" width="14.26953125" style="76" bestFit="1" customWidth="1"/>
    <col min="12" max="12" width="9.1796875" style="77"/>
    <col min="13" max="13" width="14.26953125" customWidth="1"/>
    <col min="14" max="16384" width="9.1796875" style="77"/>
  </cols>
  <sheetData>
    <row r="1" spans="1:13" customFormat="1" ht="14.5" x14ac:dyDescent="0.35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3" customFormat="1" ht="14.5" x14ac:dyDescent="0.35"/>
    <row r="3" spans="1:13" customFormat="1" ht="14.5" x14ac:dyDescent="0.35">
      <c r="A3" s="59" t="s">
        <v>347</v>
      </c>
      <c r="B3" s="60"/>
      <c r="C3" s="60"/>
      <c r="D3" s="60"/>
      <c r="E3" s="60"/>
      <c r="F3" s="60"/>
      <c r="G3" s="60"/>
      <c r="H3" s="60"/>
      <c r="I3" s="60"/>
      <c r="J3" s="60"/>
      <c r="K3" s="61"/>
    </row>
    <row r="4" spans="1:13" customFormat="1" ht="14.5" x14ac:dyDescent="0.35"/>
    <row r="5" spans="1:13" x14ac:dyDescent="0.35">
      <c r="A5" s="72" t="s">
        <v>276</v>
      </c>
      <c r="B5" s="73"/>
      <c r="C5" s="74"/>
      <c r="D5" s="74"/>
      <c r="E5" s="74"/>
      <c r="F5" s="74"/>
      <c r="G5" s="74"/>
      <c r="H5" s="73"/>
      <c r="I5" s="73"/>
      <c r="J5" s="75"/>
    </row>
    <row r="6" spans="1:13" x14ac:dyDescent="0.35">
      <c r="A6" s="78" t="s">
        <v>277</v>
      </c>
      <c r="B6" s="79"/>
      <c r="C6" s="80"/>
      <c r="D6" s="80"/>
      <c r="E6" s="80"/>
      <c r="F6" s="80"/>
      <c r="G6" s="80"/>
      <c r="H6" s="79"/>
      <c r="I6" s="79"/>
      <c r="J6" s="81"/>
    </row>
    <row r="7" spans="1:13" x14ac:dyDescent="0.35">
      <c r="A7" s="82" t="s">
        <v>278</v>
      </c>
      <c r="B7" s="83"/>
      <c r="C7" s="84"/>
      <c r="D7" s="84"/>
      <c r="E7" s="84"/>
      <c r="F7" s="84"/>
      <c r="G7" s="84"/>
      <c r="H7" s="83"/>
      <c r="I7" s="83"/>
      <c r="J7" s="85"/>
    </row>
    <row r="9" spans="1:13" x14ac:dyDescent="0.35">
      <c r="A9" s="86" t="s">
        <v>279</v>
      </c>
      <c r="I9" s="86" t="s">
        <v>280</v>
      </c>
    </row>
    <row r="10" spans="1:13" x14ac:dyDescent="0.35">
      <c r="I10" s="77"/>
      <c r="M10" t="s">
        <v>281</v>
      </c>
    </row>
    <row r="11" spans="1:13" ht="31" x14ac:dyDescent="0.35">
      <c r="A11" s="87" t="s">
        <v>196</v>
      </c>
      <c r="B11" s="88" t="s">
        <v>282</v>
      </c>
      <c r="C11" s="88" t="s">
        <v>3</v>
      </c>
      <c r="D11" s="88" t="s">
        <v>283</v>
      </c>
      <c r="F11" s="88" t="s">
        <v>284</v>
      </c>
      <c r="G11" s="88" t="s">
        <v>285</v>
      </c>
      <c r="I11" s="87" t="s">
        <v>286</v>
      </c>
      <c r="J11" s="87" t="s">
        <v>287</v>
      </c>
      <c r="K11" s="88" t="s">
        <v>288</v>
      </c>
      <c r="M11">
        <f t="shared" ref="M11:M74" si="0">LOOKUP(B12,$I$12:$K$15)</f>
        <v>168</v>
      </c>
    </row>
    <row r="12" spans="1:13" x14ac:dyDescent="0.35">
      <c r="A12" s="89">
        <v>42263</v>
      </c>
      <c r="B12" s="90">
        <v>540</v>
      </c>
      <c r="C12" s="38">
        <f>LOOKUP(B12,'Practice 1'!$I$12:$I$15,'Practice 1'!$K$12:$K$15)</f>
        <v>168</v>
      </c>
      <c r="D12" s="38">
        <f>B12*C12</f>
        <v>90720</v>
      </c>
      <c r="F12" s="38">
        <f>SUM(D12:D183)</f>
        <v>11852436</v>
      </c>
      <c r="G12" s="38" cm="1">
        <f t="array" ref="G12">SUMPRODUCT(LOOKUP(B12:B183,I12:K15),B12:B183)</f>
        <v>11852436</v>
      </c>
      <c r="I12" s="90">
        <v>0</v>
      </c>
      <c r="J12" s="90">
        <v>143</v>
      </c>
      <c r="K12" s="91">
        <v>198</v>
      </c>
      <c r="M12">
        <f t="shared" si="0"/>
        <v>168</v>
      </c>
    </row>
    <row r="13" spans="1:13" x14ac:dyDescent="0.35">
      <c r="A13" s="89">
        <v>42262</v>
      </c>
      <c r="B13" s="90">
        <v>360</v>
      </c>
      <c r="C13" s="38">
        <f>LOOKUP(B13,'Practice 1'!$I$12:$I$15,'Practice 1'!$K$12:$K$15)</f>
        <v>168</v>
      </c>
      <c r="D13" s="38">
        <f t="shared" ref="D13:D76" si="1">B13*C13</f>
        <v>60480</v>
      </c>
      <c r="I13" s="90">
        <v>144</v>
      </c>
      <c r="J13" s="90">
        <v>288</v>
      </c>
      <c r="K13" s="91">
        <v>187</v>
      </c>
      <c r="M13">
        <f t="shared" si="0"/>
        <v>198</v>
      </c>
    </row>
    <row r="14" spans="1:13" x14ac:dyDescent="0.35">
      <c r="A14" s="89">
        <v>42263</v>
      </c>
      <c r="B14" s="90">
        <v>12</v>
      </c>
      <c r="C14" s="38">
        <f>LOOKUP(B14,'Practice 1'!$I$12:$I$15,'Practice 1'!$K$12:$K$15)</f>
        <v>198</v>
      </c>
      <c r="D14" s="38">
        <f t="shared" si="1"/>
        <v>2376</v>
      </c>
      <c r="I14" s="90">
        <v>289</v>
      </c>
      <c r="J14" s="90">
        <v>577</v>
      </c>
      <c r="K14" s="91">
        <v>168</v>
      </c>
      <c r="M14">
        <f t="shared" si="0"/>
        <v>168</v>
      </c>
    </row>
    <row r="15" spans="1:13" x14ac:dyDescent="0.35">
      <c r="A15" s="89">
        <v>42262</v>
      </c>
      <c r="B15" s="90">
        <v>468</v>
      </c>
      <c r="C15" s="38">
        <f>LOOKUP(B15,'Practice 1'!$I$12:$I$15,'Practice 1'!$K$12:$K$15)</f>
        <v>168</v>
      </c>
      <c r="D15" s="38">
        <f t="shared" si="1"/>
        <v>78624</v>
      </c>
      <c r="I15" s="90">
        <v>578</v>
      </c>
      <c r="J15" s="90" t="s">
        <v>289</v>
      </c>
      <c r="K15" s="91">
        <v>152</v>
      </c>
      <c r="M15">
        <f t="shared" si="0"/>
        <v>198</v>
      </c>
    </row>
    <row r="16" spans="1:13" x14ac:dyDescent="0.35">
      <c r="A16" s="89">
        <v>42264</v>
      </c>
      <c r="B16" s="90">
        <v>48</v>
      </c>
      <c r="C16" s="38">
        <f>LOOKUP(B16,'Practice 1'!$I$12:$I$15,'Practice 1'!$K$12:$K$15)</f>
        <v>198</v>
      </c>
      <c r="D16" s="38">
        <f t="shared" si="1"/>
        <v>9504</v>
      </c>
      <c r="I16" s="77"/>
      <c r="J16" s="77"/>
      <c r="K16" s="77"/>
      <c r="M16">
        <f t="shared" si="0"/>
        <v>198</v>
      </c>
    </row>
    <row r="17" spans="1:13" x14ac:dyDescent="0.35">
      <c r="A17" s="89">
        <v>42265</v>
      </c>
      <c r="B17" s="90">
        <v>84</v>
      </c>
      <c r="C17" s="38">
        <f>LOOKUP(B17,'Practice 1'!$I$12:$I$15,'Practice 1'!$K$12:$K$15)</f>
        <v>198</v>
      </c>
      <c r="D17" s="38">
        <f t="shared" si="1"/>
        <v>16632</v>
      </c>
      <c r="I17" s="77"/>
      <c r="J17" s="77"/>
      <c r="K17" s="77"/>
      <c r="M17">
        <f t="shared" si="0"/>
        <v>168</v>
      </c>
    </row>
    <row r="18" spans="1:13" x14ac:dyDescent="0.35">
      <c r="A18" s="89">
        <v>42264</v>
      </c>
      <c r="B18" s="90">
        <v>540</v>
      </c>
      <c r="C18" s="38">
        <f>LOOKUP(B18,'Practice 1'!$I$12:$I$15,'Practice 1'!$K$12:$K$15)</f>
        <v>168</v>
      </c>
      <c r="D18" s="38">
        <f t="shared" si="1"/>
        <v>90720</v>
      </c>
      <c r="M18">
        <f t="shared" si="0"/>
        <v>168</v>
      </c>
    </row>
    <row r="19" spans="1:13" x14ac:dyDescent="0.35">
      <c r="A19" s="89">
        <v>42265</v>
      </c>
      <c r="B19" s="90">
        <v>492</v>
      </c>
      <c r="C19" s="38">
        <f>LOOKUP(B19,'Practice 1'!$I$12:$I$15,'Practice 1'!$K$12:$K$15)</f>
        <v>168</v>
      </c>
      <c r="D19" s="38">
        <f t="shared" si="1"/>
        <v>82656</v>
      </c>
      <c r="M19">
        <f t="shared" si="0"/>
        <v>187</v>
      </c>
    </row>
    <row r="20" spans="1:13" x14ac:dyDescent="0.35">
      <c r="A20" s="89">
        <v>42265</v>
      </c>
      <c r="B20" s="90">
        <v>204</v>
      </c>
      <c r="C20" s="38">
        <f>LOOKUP(B20,'Practice 1'!$I$12:$I$15,'Practice 1'!$K$12:$K$15)</f>
        <v>187</v>
      </c>
      <c r="D20" s="38">
        <f t="shared" si="1"/>
        <v>38148</v>
      </c>
      <c r="M20">
        <f t="shared" si="0"/>
        <v>168</v>
      </c>
    </row>
    <row r="21" spans="1:13" x14ac:dyDescent="0.35">
      <c r="A21" s="89">
        <v>42262</v>
      </c>
      <c r="B21" s="90">
        <v>408</v>
      </c>
      <c r="C21" s="38">
        <f>LOOKUP(B21,'Practice 1'!$I$12:$I$15,'Practice 1'!$K$12:$K$15)</f>
        <v>168</v>
      </c>
      <c r="D21" s="38">
        <f t="shared" si="1"/>
        <v>68544</v>
      </c>
      <c r="M21">
        <f t="shared" si="0"/>
        <v>152</v>
      </c>
    </row>
    <row r="22" spans="1:13" x14ac:dyDescent="0.35">
      <c r="A22" s="89">
        <v>42264</v>
      </c>
      <c r="B22" s="90">
        <v>780</v>
      </c>
      <c r="C22" s="38">
        <f>LOOKUP(B22,'Practice 1'!$I$12:$I$15,'Practice 1'!$K$12:$K$15)</f>
        <v>152</v>
      </c>
      <c r="D22" s="38">
        <f t="shared" si="1"/>
        <v>118560</v>
      </c>
      <c r="M22">
        <f t="shared" si="0"/>
        <v>168</v>
      </c>
    </row>
    <row r="23" spans="1:13" x14ac:dyDescent="0.35">
      <c r="A23" s="89">
        <v>42263</v>
      </c>
      <c r="B23" s="90">
        <v>444</v>
      </c>
      <c r="C23" s="38">
        <f>LOOKUP(B23,'Practice 1'!$I$12:$I$15,'Practice 1'!$K$12:$K$15)</f>
        <v>168</v>
      </c>
      <c r="D23" s="38">
        <f t="shared" si="1"/>
        <v>74592</v>
      </c>
      <c r="M23">
        <f t="shared" si="0"/>
        <v>168</v>
      </c>
    </row>
    <row r="24" spans="1:13" x14ac:dyDescent="0.35">
      <c r="A24" s="89">
        <v>42262</v>
      </c>
      <c r="B24" s="90">
        <v>432</v>
      </c>
      <c r="C24" s="38">
        <f>LOOKUP(B24,'Practice 1'!$I$12:$I$15,'Practice 1'!$K$12:$K$15)</f>
        <v>168</v>
      </c>
      <c r="D24" s="38">
        <f t="shared" si="1"/>
        <v>72576</v>
      </c>
      <c r="M24">
        <f t="shared" si="0"/>
        <v>168</v>
      </c>
    </row>
    <row r="25" spans="1:13" x14ac:dyDescent="0.35">
      <c r="A25" s="89">
        <v>42263</v>
      </c>
      <c r="B25" s="90">
        <v>456</v>
      </c>
      <c r="C25" s="38">
        <f>LOOKUP(B25,'Practice 1'!$I$12:$I$15,'Practice 1'!$K$12:$K$15)</f>
        <v>168</v>
      </c>
      <c r="D25" s="38">
        <f t="shared" si="1"/>
        <v>76608</v>
      </c>
      <c r="M25">
        <f t="shared" si="0"/>
        <v>152</v>
      </c>
    </row>
    <row r="26" spans="1:13" x14ac:dyDescent="0.35">
      <c r="A26" s="89">
        <v>42263</v>
      </c>
      <c r="B26" s="90">
        <v>768</v>
      </c>
      <c r="C26" s="38">
        <f>LOOKUP(B26,'Practice 1'!$I$12:$I$15,'Practice 1'!$K$12:$K$15)</f>
        <v>152</v>
      </c>
      <c r="D26" s="38">
        <f t="shared" si="1"/>
        <v>116736</v>
      </c>
      <c r="M26">
        <f t="shared" si="0"/>
        <v>168</v>
      </c>
    </row>
    <row r="27" spans="1:13" s="76" customFormat="1" x14ac:dyDescent="0.35">
      <c r="A27" s="89">
        <v>42264</v>
      </c>
      <c r="B27" s="90">
        <v>528</v>
      </c>
      <c r="C27" s="38">
        <f>LOOKUP(B27,'Practice 1'!$I$12:$I$15,'Practice 1'!$K$12:$K$15)</f>
        <v>168</v>
      </c>
      <c r="D27" s="38">
        <f t="shared" si="1"/>
        <v>88704</v>
      </c>
      <c r="F27"/>
      <c r="G27"/>
      <c r="M27">
        <f t="shared" si="0"/>
        <v>152</v>
      </c>
    </row>
    <row r="28" spans="1:13" s="76" customFormat="1" x14ac:dyDescent="0.35">
      <c r="A28" s="89">
        <v>42262</v>
      </c>
      <c r="B28" s="90">
        <v>624</v>
      </c>
      <c r="C28" s="38">
        <f>LOOKUP(B28,'Practice 1'!$I$12:$I$15,'Practice 1'!$K$12:$K$15)</f>
        <v>152</v>
      </c>
      <c r="D28" s="38">
        <f t="shared" si="1"/>
        <v>94848</v>
      </c>
      <c r="F28"/>
      <c r="G28"/>
      <c r="M28">
        <f t="shared" si="0"/>
        <v>168</v>
      </c>
    </row>
    <row r="29" spans="1:13" s="76" customFormat="1" x14ac:dyDescent="0.35">
      <c r="A29" s="89">
        <v>42264</v>
      </c>
      <c r="B29" s="90">
        <v>372</v>
      </c>
      <c r="C29" s="38">
        <f>LOOKUP(B29,'Practice 1'!$I$12:$I$15,'Practice 1'!$K$12:$K$15)</f>
        <v>168</v>
      </c>
      <c r="D29" s="38">
        <f t="shared" si="1"/>
        <v>62496</v>
      </c>
      <c r="F29"/>
      <c r="G29"/>
      <c r="M29">
        <f t="shared" si="0"/>
        <v>152</v>
      </c>
    </row>
    <row r="30" spans="1:13" s="76" customFormat="1" x14ac:dyDescent="0.35">
      <c r="A30" s="89">
        <v>42265</v>
      </c>
      <c r="B30" s="90">
        <v>588</v>
      </c>
      <c r="C30" s="38">
        <f>LOOKUP(B30,'Practice 1'!$I$12:$I$15,'Practice 1'!$K$12:$K$15)</f>
        <v>152</v>
      </c>
      <c r="D30" s="38">
        <f t="shared" si="1"/>
        <v>89376</v>
      </c>
      <c r="F30"/>
      <c r="G30"/>
      <c r="M30">
        <f t="shared" si="0"/>
        <v>168</v>
      </c>
    </row>
    <row r="31" spans="1:13" s="76" customFormat="1" x14ac:dyDescent="0.35">
      <c r="A31" s="89">
        <v>42262</v>
      </c>
      <c r="B31" s="90">
        <v>504</v>
      </c>
      <c r="C31" s="38">
        <f>LOOKUP(B31,'Practice 1'!$I$12:$I$15,'Practice 1'!$K$12:$K$15)</f>
        <v>168</v>
      </c>
      <c r="D31" s="38">
        <f t="shared" si="1"/>
        <v>84672</v>
      </c>
      <c r="F31"/>
      <c r="G31"/>
      <c r="M31">
        <f t="shared" si="0"/>
        <v>168</v>
      </c>
    </row>
    <row r="32" spans="1:13" s="76" customFormat="1" x14ac:dyDescent="0.35">
      <c r="A32" s="89">
        <v>42263</v>
      </c>
      <c r="B32" s="90">
        <v>504</v>
      </c>
      <c r="C32" s="38">
        <f>LOOKUP(B32,'Practice 1'!$I$12:$I$15,'Practice 1'!$K$12:$K$15)</f>
        <v>168</v>
      </c>
      <c r="D32" s="38">
        <f t="shared" si="1"/>
        <v>84672</v>
      </c>
      <c r="F32"/>
      <c r="G32"/>
      <c r="M32">
        <f t="shared" si="0"/>
        <v>152</v>
      </c>
    </row>
    <row r="33" spans="1:13" s="76" customFormat="1" x14ac:dyDescent="0.35">
      <c r="A33" s="89">
        <v>42265</v>
      </c>
      <c r="B33" s="90">
        <v>660</v>
      </c>
      <c r="C33" s="38">
        <f>LOOKUP(B33,'Practice 1'!$I$12:$I$15,'Practice 1'!$K$12:$K$15)</f>
        <v>152</v>
      </c>
      <c r="D33" s="38">
        <f t="shared" si="1"/>
        <v>100320</v>
      </c>
      <c r="F33"/>
      <c r="G33"/>
      <c r="M33">
        <f t="shared" si="0"/>
        <v>168</v>
      </c>
    </row>
    <row r="34" spans="1:13" s="76" customFormat="1" x14ac:dyDescent="0.35">
      <c r="A34" s="89">
        <v>42263</v>
      </c>
      <c r="B34" s="90">
        <v>468</v>
      </c>
      <c r="C34" s="38">
        <f>LOOKUP(B34,'Practice 1'!$I$12:$I$15,'Practice 1'!$K$12:$K$15)</f>
        <v>168</v>
      </c>
      <c r="D34" s="38">
        <f t="shared" si="1"/>
        <v>78624</v>
      </c>
      <c r="F34"/>
      <c r="G34"/>
      <c r="M34">
        <f t="shared" si="0"/>
        <v>168</v>
      </c>
    </row>
    <row r="35" spans="1:13" s="76" customFormat="1" x14ac:dyDescent="0.35">
      <c r="A35" s="89">
        <v>42265</v>
      </c>
      <c r="B35" s="90">
        <v>492</v>
      </c>
      <c r="C35" s="38">
        <f>LOOKUP(B35,'Practice 1'!$I$12:$I$15,'Practice 1'!$K$12:$K$15)</f>
        <v>168</v>
      </c>
      <c r="D35" s="38">
        <f t="shared" si="1"/>
        <v>82656</v>
      </c>
      <c r="F35"/>
      <c r="G35"/>
      <c r="M35">
        <f t="shared" si="0"/>
        <v>187</v>
      </c>
    </row>
    <row r="36" spans="1:13" s="76" customFormat="1" x14ac:dyDescent="0.35">
      <c r="A36" s="89">
        <v>42265</v>
      </c>
      <c r="B36" s="90">
        <v>204</v>
      </c>
      <c r="C36" s="38">
        <f>LOOKUP(B36,'Practice 1'!$I$12:$I$15,'Practice 1'!$K$12:$K$15)</f>
        <v>187</v>
      </c>
      <c r="D36" s="38">
        <f t="shared" si="1"/>
        <v>38148</v>
      </c>
      <c r="F36"/>
      <c r="G36"/>
      <c r="M36">
        <f t="shared" si="0"/>
        <v>187</v>
      </c>
    </row>
    <row r="37" spans="1:13" s="76" customFormat="1" x14ac:dyDescent="0.35">
      <c r="A37" s="89">
        <v>42262</v>
      </c>
      <c r="B37" s="90">
        <v>168</v>
      </c>
      <c r="C37" s="38">
        <f>LOOKUP(B37,'Practice 1'!$I$12:$I$15,'Practice 1'!$K$12:$K$15)</f>
        <v>187</v>
      </c>
      <c r="D37" s="38">
        <f t="shared" si="1"/>
        <v>31416</v>
      </c>
      <c r="F37"/>
      <c r="G37"/>
      <c r="M37">
        <f t="shared" si="0"/>
        <v>198</v>
      </c>
    </row>
    <row r="38" spans="1:13" s="76" customFormat="1" x14ac:dyDescent="0.35">
      <c r="A38" s="89">
        <v>42264</v>
      </c>
      <c r="B38" s="90">
        <v>84</v>
      </c>
      <c r="C38" s="38">
        <f>LOOKUP(B38,'Practice 1'!$I$12:$I$15,'Practice 1'!$K$12:$K$15)</f>
        <v>198</v>
      </c>
      <c r="D38" s="38">
        <f t="shared" si="1"/>
        <v>16632</v>
      </c>
      <c r="F38"/>
      <c r="G38"/>
      <c r="M38">
        <f t="shared" si="0"/>
        <v>152</v>
      </c>
    </row>
    <row r="39" spans="1:13" s="76" customFormat="1" x14ac:dyDescent="0.35">
      <c r="A39" s="89">
        <v>42264</v>
      </c>
      <c r="B39" s="90">
        <v>588</v>
      </c>
      <c r="C39" s="38">
        <f>LOOKUP(B39,'Practice 1'!$I$12:$I$15,'Practice 1'!$K$12:$K$15)</f>
        <v>152</v>
      </c>
      <c r="D39" s="38">
        <f t="shared" si="1"/>
        <v>89376</v>
      </c>
      <c r="F39"/>
      <c r="G39"/>
      <c r="M39">
        <f t="shared" si="0"/>
        <v>187</v>
      </c>
    </row>
    <row r="40" spans="1:13" s="76" customFormat="1" x14ac:dyDescent="0.35">
      <c r="A40" s="89">
        <v>42262</v>
      </c>
      <c r="B40" s="90">
        <v>240</v>
      </c>
      <c r="C40" s="38">
        <f>LOOKUP(B40,'Practice 1'!$I$12:$I$15,'Practice 1'!$K$12:$K$15)</f>
        <v>187</v>
      </c>
      <c r="D40" s="38">
        <f t="shared" si="1"/>
        <v>44880</v>
      </c>
      <c r="F40"/>
      <c r="G40"/>
      <c r="M40">
        <f t="shared" si="0"/>
        <v>152</v>
      </c>
    </row>
    <row r="41" spans="1:13" s="76" customFormat="1" x14ac:dyDescent="0.35">
      <c r="A41" s="89">
        <v>42265</v>
      </c>
      <c r="B41" s="90">
        <v>696</v>
      </c>
      <c r="C41" s="38">
        <f>LOOKUP(B41,'Practice 1'!$I$12:$I$15,'Practice 1'!$K$12:$K$15)</f>
        <v>152</v>
      </c>
      <c r="D41" s="38">
        <f t="shared" si="1"/>
        <v>105792</v>
      </c>
      <c r="F41"/>
      <c r="G41"/>
      <c r="M41">
        <f t="shared" si="0"/>
        <v>168</v>
      </c>
    </row>
    <row r="42" spans="1:13" s="76" customFormat="1" x14ac:dyDescent="0.35">
      <c r="A42" s="89">
        <v>42262</v>
      </c>
      <c r="B42" s="90">
        <v>360</v>
      </c>
      <c r="C42" s="38">
        <f>LOOKUP(B42,'Practice 1'!$I$12:$I$15,'Practice 1'!$K$12:$K$15)</f>
        <v>168</v>
      </c>
      <c r="D42" s="38">
        <f t="shared" si="1"/>
        <v>60480</v>
      </c>
      <c r="F42"/>
      <c r="G42"/>
      <c r="M42">
        <f t="shared" si="0"/>
        <v>187</v>
      </c>
    </row>
    <row r="43" spans="1:13" s="76" customFormat="1" x14ac:dyDescent="0.35">
      <c r="A43" s="89">
        <v>42262</v>
      </c>
      <c r="B43" s="90">
        <v>264</v>
      </c>
      <c r="C43" s="38">
        <f>LOOKUP(B43,'Practice 1'!$I$12:$I$15,'Practice 1'!$K$12:$K$15)</f>
        <v>187</v>
      </c>
      <c r="D43" s="38">
        <f t="shared" si="1"/>
        <v>49368</v>
      </c>
      <c r="F43"/>
      <c r="G43"/>
      <c r="M43">
        <f t="shared" si="0"/>
        <v>152</v>
      </c>
    </row>
    <row r="44" spans="1:13" s="76" customFormat="1" x14ac:dyDescent="0.35">
      <c r="A44" s="89">
        <v>42262</v>
      </c>
      <c r="B44" s="90">
        <v>612</v>
      </c>
      <c r="C44" s="38">
        <f>LOOKUP(B44,'Practice 1'!$I$12:$I$15,'Practice 1'!$K$12:$K$15)</f>
        <v>152</v>
      </c>
      <c r="D44" s="38">
        <f t="shared" si="1"/>
        <v>93024</v>
      </c>
      <c r="F44"/>
      <c r="G44"/>
      <c r="M44">
        <f t="shared" si="0"/>
        <v>152</v>
      </c>
    </row>
    <row r="45" spans="1:13" s="76" customFormat="1" x14ac:dyDescent="0.35">
      <c r="A45" s="89">
        <v>42263</v>
      </c>
      <c r="B45" s="90">
        <v>792</v>
      </c>
      <c r="C45" s="38">
        <f>LOOKUP(B45,'Practice 1'!$I$12:$I$15,'Practice 1'!$K$12:$K$15)</f>
        <v>152</v>
      </c>
      <c r="D45" s="38">
        <f t="shared" si="1"/>
        <v>120384</v>
      </c>
      <c r="F45"/>
      <c r="G45"/>
      <c r="M45">
        <f t="shared" si="0"/>
        <v>198</v>
      </c>
    </row>
    <row r="46" spans="1:13" s="76" customFormat="1" x14ac:dyDescent="0.35">
      <c r="A46" s="89">
        <v>42265</v>
      </c>
      <c r="B46" s="90">
        <v>12</v>
      </c>
      <c r="C46" s="38">
        <f>LOOKUP(B46,'Practice 1'!$I$12:$I$15,'Practice 1'!$K$12:$K$15)</f>
        <v>198</v>
      </c>
      <c r="D46" s="38">
        <f t="shared" si="1"/>
        <v>2376</v>
      </c>
      <c r="F46"/>
      <c r="G46"/>
      <c r="M46">
        <f t="shared" si="0"/>
        <v>168</v>
      </c>
    </row>
    <row r="47" spans="1:13" s="76" customFormat="1" x14ac:dyDescent="0.35">
      <c r="A47" s="89">
        <v>42265</v>
      </c>
      <c r="B47" s="90">
        <v>324</v>
      </c>
      <c r="C47" s="38">
        <f>LOOKUP(B47,'Practice 1'!$I$12:$I$15,'Practice 1'!$K$12:$K$15)</f>
        <v>168</v>
      </c>
      <c r="D47" s="38">
        <f t="shared" si="1"/>
        <v>54432</v>
      </c>
      <c r="F47"/>
      <c r="G47"/>
      <c r="M47">
        <f t="shared" si="0"/>
        <v>168</v>
      </c>
    </row>
    <row r="48" spans="1:13" s="76" customFormat="1" x14ac:dyDescent="0.35">
      <c r="A48" s="89">
        <v>42262</v>
      </c>
      <c r="B48" s="90">
        <v>324</v>
      </c>
      <c r="C48" s="38">
        <f>LOOKUP(B48,'Practice 1'!$I$12:$I$15,'Practice 1'!$K$12:$K$15)</f>
        <v>168</v>
      </c>
      <c r="D48" s="38">
        <f t="shared" si="1"/>
        <v>54432</v>
      </c>
      <c r="F48"/>
      <c r="G48"/>
      <c r="M48">
        <f t="shared" si="0"/>
        <v>152</v>
      </c>
    </row>
    <row r="49" spans="1:13" s="76" customFormat="1" x14ac:dyDescent="0.35">
      <c r="A49" s="89">
        <v>42262</v>
      </c>
      <c r="B49" s="90">
        <v>588</v>
      </c>
      <c r="C49" s="38">
        <f>LOOKUP(B49,'Practice 1'!$I$12:$I$15,'Practice 1'!$K$12:$K$15)</f>
        <v>152</v>
      </c>
      <c r="D49" s="38">
        <f t="shared" si="1"/>
        <v>89376</v>
      </c>
      <c r="F49"/>
      <c r="G49"/>
      <c r="M49">
        <f t="shared" si="0"/>
        <v>168</v>
      </c>
    </row>
    <row r="50" spans="1:13" s="76" customFormat="1" x14ac:dyDescent="0.35">
      <c r="A50" s="89">
        <v>42264</v>
      </c>
      <c r="B50" s="90">
        <v>492</v>
      </c>
      <c r="C50" s="38">
        <f>LOOKUP(B50,'Practice 1'!$I$12:$I$15,'Practice 1'!$K$12:$K$15)</f>
        <v>168</v>
      </c>
      <c r="D50" s="38">
        <f t="shared" si="1"/>
        <v>82656</v>
      </c>
      <c r="F50"/>
      <c r="G50"/>
      <c r="M50">
        <f t="shared" si="0"/>
        <v>152</v>
      </c>
    </row>
    <row r="51" spans="1:13" s="76" customFormat="1" x14ac:dyDescent="0.35">
      <c r="A51" s="89">
        <v>42262</v>
      </c>
      <c r="B51" s="90">
        <v>804</v>
      </c>
      <c r="C51" s="38">
        <f>LOOKUP(B51,'Practice 1'!$I$12:$I$15,'Practice 1'!$K$12:$K$15)</f>
        <v>152</v>
      </c>
      <c r="D51" s="38">
        <f t="shared" si="1"/>
        <v>122208</v>
      </c>
      <c r="F51"/>
      <c r="G51"/>
      <c r="M51">
        <f t="shared" si="0"/>
        <v>168</v>
      </c>
    </row>
    <row r="52" spans="1:13" s="76" customFormat="1" x14ac:dyDescent="0.35">
      <c r="A52" s="89">
        <v>42262</v>
      </c>
      <c r="B52" s="90">
        <v>540</v>
      </c>
      <c r="C52" s="38">
        <f>LOOKUP(B52,'Practice 1'!$I$12:$I$15,'Practice 1'!$K$12:$K$15)</f>
        <v>168</v>
      </c>
      <c r="D52" s="38">
        <f t="shared" si="1"/>
        <v>90720</v>
      </c>
      <c r="F52"/>
      <c r="G52"/>
      <c r="M52">
        <f t="shared" si="0"/>
        <v>168</v>
      </c>
    </row>
    <row r="53" spans="1:13" s="76" customFormat="1" x14ac:dyDescent="0.35">
      <c r="A53" s="89">
        <v>42264</v>
      </c>
      <c r="B53" s="90">
        <v>468</v>
      </c>
      <c r="C53" s="38">
        <f>LOOKUP(B53,'Practice 1'!$I$12:$I$15,'Practice 1'!$K$12:$K$15)</f>
        <v>168</v>
      </c>
      <c r="D53" s="38">
        <f t="shared" si="1"/>
        <v>78624</v>
      </c>
      <c r="F53"/>
      <c r="G53"/>
      <c r="M53">
        <f t="shared" si="0"/>
        <v>152</v>
      </c>
    </row>
    <row r="54" spans="1:13" s="76" customFormat="1" x14ac:dyDescent="0.35">
      <c r="A54" s="89">
        <v>42262</v>
      </c>
      <c r="B54" s="90">
        <v>624</v>
      </c>
      <c r="C54" s="38">
        <f>LOOKUP(B54,'Practice 1'!$I$12:$I$15,'Practice 1'!$K$12:$K$15)</f>
        <v>152</v>
      </c>
      <c r="D54" s="38">
        <f t="shared" si="1"/>
        <v>94848</v>
      </c>
      <c r="F54"/>
      <c r="G54"/>
      <c r="M54">
        <f t="shared" si="0"/>
        <v>168</v>
      </c>
    </row>
    <row r="55" spans="1:13" s="76" customFormat="1" x14ac:dyDescent="0.35">
      <c r="A55" s="89">
        <v>42263</v>
      </c>
      <c r="B55" s="90">
        <v>396</v>
      </c>
      <c r="C55" s="38">
        <f>LOOKUP(B55,'Practice 1'!$I$12:$I$15,'Practice 1'!$K$12:$K$15)</f>
        <v>168</v>
      </c>
      <c r="D55" s="38">
        <f t="shared" si="1"/>
        <v>66528</v>
      </c>
      <c r="F55"/>
      <c r="G55"/>
      <c r="M55">
        <f t="shared" si="0"/>
        <v>198</v>
      </c>
    </row>
    <row r="56" spans="1:13" s="76" customFormat="1" x14ac:dyDescent="0.35">
      <c r="A56" s="89">
        <v>42262</v>
      </c>
      <c r="B56" s="90">
        <v>36</v>
      </c>
      <c r="C56" s="38">
        <f>LOOKUP(B56,'Practice 1'!$I$12:$I$15,'Practice 1'!$K$12:$K$15)</f>
        <v>198</v>
      </c>
      <c r="D56" s="38">
        <f t="shared" si="1"/>
        <v>7128</v>
      </c>
      <c r="F56"/>
      <c r="G56"/>
      <c r="M56">
        <f t="shared" si="0"/>
        <v>168</v>
      </c>
    </row>
    <row r="57" spans="1:13" s="76" customFormat="1" x14ac:dyDescent="0.35">
      <c r="A57" s="89">
        <v>42265</v>
      </c>
      <c r="B57" s="90">
        <v>384</v>
      </c>
      <c r="C57" s="38">
        <f>LOOKUP(B57,'Practice 1'!$I$12:$I$15,'Practice 1'!$K$12:$K$15)</f>
        <v>168</v>
      </c>
      <c r="D57" s="38">
        <f t="shared" si="1"/>
        <v>64512</v>
      </c>
      <c r="F57"/>
      <c r="G57"/>
      <c r="M57">
        <f t="shared" si="0"/>
        <v>198</v>
      </c>
    </row>
    <row r="58" spans="1:13" s="76" customFormat="1" x14ac:dyDescent="0.35">
      <c r="A58" s="89">
        <v>42262</v>
      </c>
      <c r="B58" s="90">
        <v>132</v>
      </c>
      <c r="C58" s="38">
        <f>LOOKUP(B58,'Practice 1'!$I$12:$I$15,'Practice 1'!$K$12:$K$15)</f>
        <v>198</v>
      </c>
      <c r="D58" s="38">
        <f t="shared" si="1"/>
        <v>26136</v>
      </c>
      <c r="F58"/>
      <c r="G58"/>
      <c r="M58">
        <f t="shared" si="0"/>
        <v>168</v>
      </c>
    </row>
    <row r="59" spans="1:13" s="76" customFormat="1" x14ac:dyDescent="0.35">
      <c r="A59" s="89">
        <v>42265</v>
      </c>
      <c r="B59" s="90">
        <v>312</v>
      </c>
      <c r="C59" s="38">
        <f>LOOKUP(B59,'Practice 1'!$I$12:$I$15,'Practice 1'!$K$12:$K$15)</f>
        <v>168</v>
      </c>
      <c r="D59" s="38">
        <f t="shared" si="1"/>
        <v>52416</v>
      </c>
      <c r="F59"/>
      <c r="G59"/>
      <c r="M59">
        <f t="shared" si="0"/>
        <v>168</v>
      </c>
    </row>
    <row r="60" spans="1:13" s="76" customFormat="1" x14ac:dyDescent="0.35">
      <c r="A60" s="89">
        <v>42263</v>
      </c>
      <c r="B60" s="90">
        <v>492</v>
      </c>
      <c r="C60" s="38">
        <f>LOOKUP(B60,'Practice 1'!$I$12:$I$15,'Practice 1'!$K$12:$K$15)</f>
        <v>168</v>
      </c>
      <c r="D60" s="38">
        <f t="shared" si="1"/>
        <v>82656</v>
      </c>
      <c r="F60"/>
      <c r="G60"/>
      <c r="M60">
        <f t="shared" si="0"/>
        <v>168</v>
      </c>
    </row>
    <row r="61" spans="1:13" s="76" customFormat="1" x14ac:dyDescent="0.35">
      <c r="A61" s="89">
        <v>42264</v>
      </c>
      <c r="B61" s="90">
        <v>516</v>
      </c>
      <c r="C61" s="38">
        <f>LOOKUP(B61,'Practice 1'!$I$12:$I$15,'Practice 1'!$K$12:$K$15)</f>
        <v>168</v>
      </c>
      <c r="D61" s="38">
        <f t="shared" si="1"/>
        <v>86688</v>
      </c>
      <c r="F61"/>
      <c r="G61"/>
      <c r="M61">
        <f t="shared" si="0"/>
        <v>152</v>
      </c>
    </row>
    <row r="62" spans="1:13" s="76" customFormat="1" x14ac:dyDescent="0.35">
      <c r="A62" s="89">
        <v>42263</v>
      </c>
      <c r="B62" s="90">
        <v>744</v>
      </c>
      <c r="C62" s="38">
        <f>LOOKUP(B62,'Practice 1'!$I$12:$I$15,'Practice 1'!$K$12:$K$15)</f>
        <v>152</v>
      </c>
      <c r="D62" s="38">
        <f t="shared" si="1"/>
        <v>113088</v>
      </c>
      <c r="F62"/>
      <c r="G62"/>
      <c r="M62">
        <f t="shared" si="0"/>
        <v>187</v>
      </c>
    </row>
    <row r="63" spans="1:13" s="76" customFormat="1" x14ac:dyDescent="0.35">
      <c r="A63" s="89">
        <v>42262</v>
      </c>
      <c r="B63" s="90">
        <v>240</v>
      </c>
      <c r="C63" s="38">
        <f>LOOKUP(B63,'Practice 1'!$I$12:$I$15,'Practice 1'!$K$12:$K$15)</f>
        <v>187</v>
      </c>
      <c r="D63" s="38">
        <f t="shared" si="1"/>
        <v>44880</v>
      </c>
      <c r="F63"/>
      <c r="G63"/>
      <c r="M63">
        <f t="shared" si="0"/>
        <v>187</v>
      </c>
    </row>
    <row r="64" spans="1:13" s="76" customFormat="1" x14ac:dyDescent="0.35">
      <c r="A64" s="89">
        <v>42264</v>
      </c>
      <c r="B64" s="90">
        <v>252</v>
      </c>
      <c r="C64" s="38">
        <f>LOOKUP(B64,'Practice 1'!$I$12:$I$15,'Practice 1'!$K$12:$K$15)</f>
        <v>187</v>
      </c>
      <c r="D64" s="38">
        <f t="shared" si="1"/>
        <v>47124</v>
      </c>
      <c r="F64"/>
      <c r="G64"/>
      <c r="M64">
        <f t="shared" si="0"/>
        <v>152</v>
      </c>
    </row>
    <row r="65" spans="1:13" s="76" customFormat="1" x14ac:dyDescent="0.35">
      <c r="A65" s="89">
        <v>42262</v>
      </c>
      <c r="B65" s="90">
        <v>768</v>
      </c>
      <c r="C65" s="38">
        <f>LOOKUP(B65,'Practice 1'!$I$12:$I$15,'Practice 1'!$K$12:$K$15)</f>
        <v>152</v>
      </c>
      <c r="D65" s="38">
        <f t="shared" si="1"/>
        <v>116736</v>
      </c>
      <c r="F65"/>
      <c r="G65"/>
      <c r="M65">
        <f t="shared" si="0"/>
        <v>168</v>
      </c>
    </row>
    <row r="66" spans="1:13" s="76" customFormat="1" x14ac:dyDescent="0.35">
      <c r="A66" s="89">
        <v>42262</v>
      </c>
      <c r="B66" s="90">
        <v>468</v>
      </c>
      <c r="C66" s="38">
        <f>LOOKUP(B66,'Practice 1'!$I$12:$I$15,'Practice 1'!$K$12:$K$15)</f>
        <v>168</v>
      </c>
      <c r="D66" s="38">
        <f t="shared" si="1"/>
        <v>78624</v>
      </c>
      <c r="F66"/>
      <c r="G66"/>
      <c r="M66">
        <f t="shared" si="0"/>
        <v>152</v>
      </c>
    </row>
    <row r="67" spans="1:13" s="76" customFormat="1" x14ac:dyDescent="0.35">
      <c r="A67" s="89">
        <v>42262</v>
      </c>
      <c r="B67" s="90">
        <v>720</v>
      </c>
      <c r="C67" s="38">
        <f>LOOKUP(B67,'Practice 1'!$I$12:$I$15,'Practice 1'!$K$12:$K$15)</f>
        <v>152</v>
      </c>
      <c r="D67" s="38">
        <f t="shared" si="1"/>
        <v>109440</v>
      </c>
      <c r="F67"/>
      <c r="G67"/>
      <c r="M67">
        <f t="shared" si="0"/>
        <v>152</v>
      </c>
    </row>
    <row r="68" spans="1:13" s="76" customFormat="1" x14ac:dyDescent="0.35">
      <c r="A68" s="89">
        <v>42264</v>
      </c>
      <c r="B68" s="90">
        <v>804</v>
      </c>
      <c r="C68" s="38">
        <f>LOOKUP(B68,'Practice 1'!$I$12:$I$15,'Practice 1'!$K$12:$K$15)</f>
        <v>152</v>
      </c>
      <c r="D68" s="38">
        <f t="shared" si="1"/>
        <v>122208</v>
      </c>
      <c r="F68"/>
      <c r="G68"/>
      <c r="M68">
        <f t="shared" si="0"/>
        <v>187</v>
      </c>
    </row>
    <row r="69" spans="1:13" s="76" customFormat="1" x14ac:dyDescent="0.35">
      <c r="A69" s="89">
        <v>42264</v>
      </c>
      <c r="B69" s="90">
        <v>192</v>
      </c>
      <c r="C69" s="38">
        <f>LOOKUP(B69,'Practice 1'!$I$12:$I$15,'Practice 1'!$K$12:$K$15)</f>
        <v>187</v>
      </c>
      <c r="D69" s="38">
        <f t="shared" si="1"/>
        <v>35904</v>
      </c>
      <c r="F69"/>
      <c r="G69"/>
      <c r="M69">
        <f t="shared" si="0"/>
        <v>152</v>
      </c>
    </row>
    <row r="70" spans="1:13" s="76" customFormat="1" x14ac:dyDescent="0.35">
      <c r="A70" s="89">
        <v>42262</v>
      </c>
      <c r="B70" s="90">
        <v>732</v>
      </c>
      <c r="C70" s="38">
        <f>LOOKUP(B70,'Practice 1'!$I$12:$I$15,'Practice 1'!$K$12:$K$15)</f>
        <v>152</v>
      </c>
      <c r="D70" s="38">
        <f t="shared" si="1"/>
        <v>111264</v>
      </c>
      <c r="F70"/>
      <c r="G70"/>
      <c r="M70">
        <f t="shared" si="0"/>
        <v>187</v>
      </c>
    </row>
    <row r="71" spans="1:13" s="76" customFormat="1" x14ac:dyDescent="0.35">
      <c r="A71" s="89">
        <v>42264</v>
      </c>
      <c r="B71" s="90">
        <v>216</v>
      </c>
      <c r="C71" s="38">
        <f>LOOKUP(B71,'Practice 1'!$I$12:$I$15,'Practice 1'!$K$12:$K$15)</f>
        <v>187</v>
      </c>
      <c r="D71" s="38">
        <f t="shared" si="1"/>
        <v>40392</v>
      </c>
      <c r="F71"/>
      <c r="G71"/>
      <c r="M71">
        <f t="shared" si="0"/>
        <v>152</v>
      </c>
    </row>
    <row r="72" spans="1:13" s="76" customFormat="1" x14ac:dyDescent="0.35">
      <c r="A72" s="89">
        <v>42262</v>
      </c>
      <c r="B72" s="90">
        <v>648</v>
      </c>
      <c r="C72" s="38">
        <f>LOOKUP(B72,'Practice 1'!$I$12:$I$15,'Practice 1'!$K$12:$K$15)</f>
        <v>152</v>
      </c>
      <c r="D72" s="38">
        <f t="shared" si="1"/>
        <v>98496</v>
      </c>
      <c r="F72"/>
      <c r="G72"/>
      <c r="M72">
        <f t="shared" si="0"/>
        <v>168</v>
      </c>
    </row>
    <row r="73" spans="1:13" s="76" customFormat="1" x14ac:dyDescent="0.35">
      <c r="A73" s="89">
        <v>42263</v>
      </c>
      <c r="B73" s="90">
        <v>432</v>
      </c>
      <c r="C73" s="38">
        <f>LOOKUP(B73,'Practice 1'!$I$12:$I$15,'Practice 1'!$K$12:$K$15)</f>
        <v>168</v>
      </c>
      <c r="D73" s="38">
        <f t="shared" si="1"/>
        <v>72576</v>
      </c>
      <c r="F73"/>
      <c r="G73"/>
      <c r="M73">
        <f t="shared" si="0"/>
        <v>168</v>
      </c>
    </row>
    <row r="74" spans="1:13" s="76" customFormat="1" x14ac:dyDescent="0.35">
      <c r="A74" s="89">
        <v>42262</v>
      </c>
      <c r="B74" s="90">
        <v>384</v>
      </c>
      <c r="C74" s="38">
        <f>LOOKUP(B74,'Practice 1'!$I$12:$I$15,'Practice 1'!$K$12:$K$15)</f>
        <v>168</v>
      </c>
      <c r="D74" s="38">
        <f t="shared" si="1"/>
        <v>64512</v>
      </c>
      <c r="F74"/>
      <c r="G74"/>
      <c r="M74">
        <f t="shared" si="0"/>
        <v>187</v>
      </c>
    </row>
    <row r="75" spans="1:13" s="76" customFormat="1" x14ac:dyDescent="0.35">
      <c r="A75" s="89">
        <v>42262</v>
      </c>
      <c r="B75" s="90">
        <v>144</v>
      </c>
      <c r="C75" s="38">
        <f>LOOKUP(B75,'Practice 1'!$I$12:$I$15,'Practice 1'!$K$12:$K$15)</f>
        <v>187</v>
      </c>
      <c r="D75" s="38">
        <f t="shared" si="1"/>
        <v>26928</v>
      </c>
      <c r="F75"/>
      <c r="G75"/>
      <c r="M75">
        <f t="shared" ref="M75:M138" si="2">LOOKUP(B76,$I$12:$K$15)</f>
        <v>152</v>
      </c>
    </row>
    <row r="76" spans="1:13" s="76" customFormat="1" x14ac:dyDescent="0.35">
      <c r="A76" s="89">
        <v>42265</v>
      </c>
      <c r="B76" s="90">
        <v>684</v>
      </c>
      <c r="C76" s="38">
        <f>LOOKUP(B76,'Practice 1'!$I$12:$I$15,'Practice 1'!$K$12:$K$15)</f>
        <v>152</v>
      </c>
      <c r="D76" s="38">
        <f t="shared" si="1"/>
        <v>103968</v>
      </c>
      <c r="F76"/>
      <c r="G76"/>
      <c r="M76">
        <f t="shared" si="2"/>
        <v>187</v>
      </c>
    </row>
    <row r="77" spans="1:13" s="76" customFormat="1" x14ac:dyDescent="0.35">
      <c r="A77" s="89">
        <v>42262</v>
      </c>
      <c r="B77" s="90">
        <v>216</v>
      </c>
      <c r="C77" s="38">
        <f>LOOKUP(B77,'Practice 1'!$I$12:$I$15,'Practice 1'!$K$12:$K$15)</f>
        <v>187</v>
      </c>
      <c r="D77" s="38">
        <f t="shared" ref="D77:D140" si="3">B77*C77</f>
        <v>40392</v>
      </c>
      <c r="F77"/>
      <c r="G77"/>
      <c r="M77">
        <f t="shared" si="2"/>
        <v>168</v>
      </c>
    </row>
    <row r="78" spans="1:13" s="76" customFormat="1" x14ac:dyDescent="0.35">
      <c r="A78" s="89">
        <v>42262</v>
      </c>
      <c r="B78" s="90">
        <v>480</v>
      </c>
      <c r="C78" s="38">
        <f>LOOKUP(B78,'Practice 1'!$I$12:$I$15,'Practice 1'!$K$12:$K$15)</f>
        <v>168</v>
      </c>
      <c r="D78" s="38">
        <f t="shared" si="3"/>
        <v>80640</v>
      </c>
      <c r="F78"/>
      <c r="G78"/>
      <c r="M78">
        <f t="shared" si="2"/>
        <v>168</v>
      </c>
    </row>
    <row r="79" spans="1:13" s="76" customFormat="1" x14ac:dyDescent="0.35">
      <c r="A79" s="89">
        <v>42262</v>
      </c>
      <c r="B79" s="90">
        <v>384</v>
      </c>
      <c r="C79" s="38">
        <f>LOOKUP(B79,'Practice 1'!$I$12:$I$15,'Practice 1'!$K$12:$K$15)</f>
        <v>168</v>
      </c>
      <c r="D79" s="38">
        <f t="shared" si="3"/>
        <v>64512</v>
      </c>
      <c r="F79"/>
      <c r="G79"/>
      <c r="M79">
        <f t="shared" si="2"/>
        <v>198</v>
      </c>
    </row>
    <row r="80" spans="1:13" s="76" customFormat="1" x14ac:dyDescent="0.35">
      <c r="A80" s="89">
        <v>42262</v>
      </c>
      <c r="B80" s="90">
        <v>84</v>
      </c>
      <c r="C80" s="38">
        <f>LOOKUP(B80,'Practice 1'!$I$12:$I$15,'Practice 1'!$K$12:$K$15)</f>
        <v>198</v>
      </c>
      <c r="D80" s="38">
        <f t="shared" si="3"/>
        <v>16632</v>
      </c>
      <c r="F80"/>
      <c r="G80"/>
      <c r="M80">
        <f t="shared" si="2"/>
        <v>152</v>
      </c>
    </row>
    <row r="81" spans="1:13" s="76" customFormat="1" x14ac:dyDescent="0.35">
      <c r="A81" s="89">
        <v>42262</v>
      </c>
      <c r="B81" s="90">
        <v>756</v>
      </c>
      <c r="C81" s="38">
        <f>LOOKUP(B81,'Practice 1'!$I$12:$I$15,'Practice 1'!$K$12:$K$15)</f>
        <v>152</v>
      </c>
      <c r="D81" s="38">
        <f t="shared" si="3"/>
        <v>114912</v>
      </c>
      <c r="F81"/>
      <c r="G81"/>
      <c r="M81">
        <f t="shared" si="2"/>
        <v>152</v>
      </c>
    </row>
    <row r="82" spans="1:13" s="76" customFormat="1" x14ac:dyDescent="0.35">
      <c r="A82" s="89">
        <v>42265</v>
      </c>
      <c r="B82" s="90">
        <v>744</v>
      </c>
      <c r="C82" s="38">
        <f>LOOKUP(B82,'Practice 1'!$I$12:$I$15,'Practice 1'!$K$12:$K$15)</f>
        <v>152</v>
      </c>
      <c r="D82" s="38">
        <f t="shared" si="3"/>
        <v>113088</v>
      </c>
      <c r="F82"/>
      <c r="G82"/>
      <c r="M82">
        <f t="shared" si="2"/>
        <v>168</v>
      </c>
    </row>
    <row r="83" spans="1:13" s="76" customFormat="1" x14ac:dyDescent="0.35">
      <c r="A83" s="89">
        <v>42265</v>
      </c>
      <c r="B83" s="90">
        <v>300</v>
      </c>
      <c r="C83" s="38">
        <f>LOOKUP(B83,'Practice 1'!$I$12:$I$15,'Practice 1'!$K$12:$K$15)</f>
        <v>168</v>
      </c>
      <c r="D83" s="38">
        <f t="shared" si="3"/>
        <v>50400</v>
      </c>
      <c r="F83"/>
      <c r="G83"/>
      <c r="M83">
        <f t="shared" si="2"/>
        <v>168</v>
      </c>
    </row>
    <row r="84" spans="1:13" s="76" customFormat="1" x14ac:dyDescent="0.35">
      <c r="A84" s="89">
        <v>42262</v>
      </c>
      <c r="B84" s="90">
        <v>576</v>
      </c>
      <c r="C84" s="38">
        <f>LOOKUP(B84,'Practice 1'!$I$12:$I$15,'Practice 1'!$K$12:$K$15)</f>
        <v>168</v>
      </c>
      <c r="D84" s="38">
        <f t="shared" si="3"/>
        <v>96768</v>
      </c>
      <c r="F84"/>
      <c r="G84"/>
      <c r="M84">
        <f t="shared" si="2"/>
        <v>168</v>
      </c>
    </row>
    <row r="85" spans="1:13" s="76" customFormat="1" x14ac:dyDescent="0.35">
      <c r="A85" s="89">
        <v>42265</v>
      </c>
      <c r="B85" s="90">
        <v>408</v>
      </c>
      <c r="C85" s="38">
        <f>LOOKUP(B85,'Practice 1'!$I$12:$I$15,'Practice 1'!$K$12:$K$15)</f>
        <v>168</v>
      </c>
      <c r="D85" s="38">
        <f t="shared" si="3"/>
        <v>68544</v>
      </c>
      <c r="F85"/>
      <c r="G85"/>
      <c r="M85">
        <f t="shared" si="2"/>
        <v>168</v>
      </c>
    </row>
    <row r="86" spans="1:13" s="76" customFormat="1" x14ac:dyDescent="0.35">
      <c r="A86" s="89">
        <v>42264</v>
      </c>
      <c r="B86" s="90">
        <v>420</v>
      </c>
      <c r="C86" s="38">
        <f>LOOKUP(B86,'Practice 1'!$I$12:$I$15,'Practice 1'!$K$12:$K$15)</f>
        <v>168</v>
      </c>
      <c r="D86" s="38">
        <f t="shared" si="3"/>
        <v>70560</v>
      </c>
      <c r="F86"/>
      <c r="G86"/>
      <c r="M86">
        <f t="shared" si="2"/>
        <v>187</v>
      </c>
    </row>
    <row r="87" spans="1:13" s="76" customFormat="1" x14ac:dyDescent="0.35">
      <c r="A87" s="89">
        <v>42263</v>
      </c>
      <c r="B87" s="90">
        <v>240</v>
      </c>
      <c r="C87" s="38">
        <f>LOOKUP(B87,'Practice 1'!$I$12:$I$15,'Practice 1'!$K$12:$K$15)</f>
        <v>187</v>
      </c>
      <c r="D87" s="38">
        <f t="shared" si="3"/>
        <v>44880</v>
      </c>
      <c r="F87"/>
      <c r="G87"/>
      <c r="M87">
        <f t="shared" si="2"/>
        <v>198</v>
      </c>
    </row>
    <row r="88" spans="1:13" s="76" customFormat="1" x14ac:dyDescent="0.35">
      <c r="A88" s="89">
        <v>42264</v>
      </c>
      <c r="B88" s="90">
        <v>96</v>
      </c>
      <c r="C88" s="38">
        <f>LOOKUP(B88,'Practice 1'!$I$12:$I$15,'Practice 1'!$K$12:$K$15)</f>
        <v>198</v>
      </c>
      <c r="D88" s="38">
        <f t="shared" si="3"/>
        <v>19008</v>
      </c>
      <c r="F88"/>
      <c r="G88"/>
      <c r="M88">
        <f t="shared" si="2"/>
        <v>168</v>
      </c>
    </row>
    <row r="89" spans="1:13" s="76" customFormat="1" x14ac:dyDescent="0.35">
      <c r="A89" s="89">
        <v>42263</v>
      </c>
      <c r="B89" s="90">
        <v>348</v>
      </c>
      <c r="C89" s="38">
        <f>LOOKUP(B89,'Practice 1'!$I$12:$I$15,'Practice 1'!$K$12:$K$15)</f>
        <v>168</v>
      </c>
      <c r="D89" s="38">
        <f t="shared" si="3"/>
        <v>58464</v>
      </c>
      <c r="F89"/>
      <c r="G89"/>
      <c r="M89">
        <f t="shared" si="2"/>
        <v>168</v>
      </c>
    </row>
    <row r="90" spans="1:13" s="76" customFormat="1" x14ac:dyDescent="0.35">
      <c r="A90" s="89">
        <v>42265</v>
      </c>
      <c r="B90" s="90">
        <v>420</v>
      </c>
      <c r="C90" s="38">
        <f>LOOKUP(B90,'Practice 1'!$I$12:$I$15,'Practice 1'!$K$12:$K$15)</f>
        <v>168</v>
      </c>
      <c r="D90" s="38">
        <f t="shared" si="3"/>
        <v>70560</v>
      </c>
      <c r="F90"/>
      <c r="G90"/>
      <c r="M90">
        <f t="shared" si="2"/>
        <v>198</v>
      </c>
    </row>
    <row r="91" spans="1:13" s="76" customFormat="1" x14ac:dyDescent="0.35">
      <c r="A91" s="89">
        <v>42265</v>
      </c>
      <c r="B91" s="90">
        <v>132</v>
      </c>
      <c r="C91" s="38">
        <f>LOOKUP(B91,'Practice 1'!$I$12:$I$15,'Practice 1'!$K$12:$K$15)</f>
        <v>198</v>
      </c>
      <c r="D91" s="38">
        <f t="shared" si="3"/>
        <v>26136</v>
      </c>
      <c r="F91"/>
      <c r="G91"/>
      <c r="M91">
        <f t="shared" si="2"/>
        <v>168</v>
      </c>
    </row>
    <row r="92" spans="1:13" s="76" customFormat="1" x14ac:dyDescent="0.35">
      <c r="A92" s="89">
        <v>42262</v>
      </c>
      <c r="B92" s="90">
        <v>516</v>
      </c>
      <c r="C92" s="38">
        <f>LOOKUP(B92,'Practice 1'!$I$12:$I$15,'Practice 1'!$K$12:$K$15)</f>
        <v>168</v>
      </c>
      <c r="D92" s="38">
        <f t="shared" si="3"/>
        <v>86688</v>
      </c>
      <c r="F92"/>
      <c r="G92"/>
      <c r="M92">
        <f t="shared" si="2"/>
        <v>168</v>
      </c>
    </row>
    <row r="93" spans="1:13" s="76" customFormat="1" x14ac:dyDescent="0.35">
      <c r="A93" s="89">
        <v>42264</v>
      </c>
      <c r="B93" s="90">
        <v>576</v>
      </c>
      <c r="C93" s="38">
        <f>LOOKUP(B93,'Practice 1'!$I$12:$I$15,'Practice 1'!$K$12:$K$15)</f>
        <v>168</v>
      </c>
      <c r="D93" s="38">
        <f t="shared" si="3"/>
        <v>96768</v>
      </c>
      <c r="F93"/>
      <c r="G93"/>
      <c r="M93">
        <f t="shared" si="2"/>
        <v>187</v>
      </c>
    </row>
    <row r="94" spans="1:13" s="76" customFormat="1" x14ac:dyDescent="0.35">
      <c r="A94" s="89">
        <v>42265</v>
      </c>
      <c r="B94" s="90">
        <v>288</v>
      </c>
      <c r="C94" s="38">
        <f>LOOKUP(B94,'Practice 1'!$I$12:$I$15,'Practice 1'!$K$12:$K$15)</f>
        <v>187</v>
      </c>
      <c r="D94" s="38">
        <f t="shared" si="3"/>
        <v>53856</v>
      </c>
      <c r="F94"/>
      <c r="G94"/>
      <c r="M94">
        <f t="shared" si="2"/>
        <v>168</v>
      </c>
    </row>
    <row r="95" spans="1:13" s="76" customFormat="1" x14ac:dyDescent="0.35">
      <c r="A95" s="89">
        <v>42262</v>
      </c>
      <c r="B95" s="90">
        <v>492</v>
      </c>
      <c r="C95" s="38">
        <f>LOOKUP(B95,'Practice 1'!$I$12:$I$15,'Practice 1'!$K$12:$K$15)</f>
        <v>168</v>
      </c>
      <c r="D95" s="38">
        <f t="shared" si="3"/>
        <v>82656</v>
      </c>
      <c r="F95"/>
      <c r="G95"/>
      <c r="M95">
        <f t="shared" si="2"/>
        <v>152</v>
      </c>
    </row>
    <row r="96" spans="1:13" s="76" customFormat="1" x14ac:dyDescent="0.35">
      <c r="A96" s="89">
        <v>42262</v>
      </c>
      <c r="B96" s="90">
        <v>636</v>
      </c>
      <c r="C96" s="38">
        <f>LOOKUP(B96,'Practice 1'!$I$12:$I$15,'Practice 1'!$K$12:$K$15)</f>
        <v>152</v>
      </c>
      <c r="D96" s="38">
        <f t="shared" si="3"/>
        <v>96672</v>
      </c>
      <c r="F96"/>
      <c r="G96"/>
      <c r="M96">
        <f t="shared" si="2"/>
        <v>168</v>
      </c>
    </row>
    <row r="97" spans="1:13" s="76" customFormat="1" x14ac:dyDescent="0.35">
      <c r="A97" s="89">
        <v>42263</v>
      </c>
      <c r="B97" s="90">
        <v>348</v>
      </c>
      <c r="C97" s="38">
        <f>LOOKUP(B97,'Practice 1'!$I$12:$I$15,'Practice 1'!$K$12:$K$15)</f>
        <v>168</v>
      </c>
      <c r="D97" s="38">
        <f t="shared" si="3"/>
        <v>58464</v>
      </c>
      <c r="F97"/>
      <c r="G97"/>
      <c r="M97">
        <f t="shared" si="2"/>
        <v>187</v>
      </c>
    </row>
    <row r="98" spans="1:13" s="76" customFormat="1" x14ac:dyDescent="0.35">
      <c r="A98" s="89">
        <v>42262</v>
      </c>
      <c r="B98" s="90">
        <v>168</v>
      </c>
      <c r="C98" s="38">
        <f>LOOKUP(B98,'Practice 1'!$I$12:$I$15,'Practice 1'!$K$12:$K$15)</f>
        <v>187</v>
      </c>
      <c r="D98" s="38">
        <f t="shared" si="3"/>
        <v>31416</v>
      </c>
      <c r="F98"/>
      <c r="G98"/>
      <c r="M98">
        <f t="shared" si="2"/>
        <v>187</v>
      </c>
    </row>
    <row r="99" spans="1:13" s="76" customFormat="1" x14ac:dyDescent="0.35">
      <c r="A99" s="89">
        <v>42262</v>
      </c>
      <c r="B99" s="90">
        <v>264</v>
      </c>
      <c r="C99" s="38">
        <f>LOOKUP(B99,'Practice 1'!$I$12:$I$15,'Practice 1'!$K$12:$K$15)</f>
        <v>187</v>
      </c>
      <c r="D99" s="38">
        <f t="shared" si="3"/>
        <v>49368</v>
      </c>
      <c r="F99"/>
      <c r="G99"/>
      <c r="M99">
        <f t="shared" si="2"/>
        <v>152</v>
      </c>
    </row>
    <row r="100" spans="1:13" s="76" customFormat="1" x14ac:dyDescent="0.35">
      <c r="A100" s="89">
        <v>42265</v>
      </c>
      <c r="B100" s="90">
        <v>600</v>
      </c>
      <c r="C100" s="38">
        <f>LOOKUP(B100,'Practice 1'!$I$12:$I$15,'Practice 1'!$K$12:$K$15)</f>
        <v>152</v>
      </c>
      <c r="D100" s="38">
        <f t="shared" si="3"/>
        <v>91200</v>
      </c>
      <c r="F100"/>
      <c r="G100"/>
      <c r="M100">
        <f t="shared" si="2"/>
        <v>187</v>
      </c>
    </row>
    <row r="101" spans="1:13" s="76" customFormat="1" x14ac:dyDescent="0.35">
      <c r="A101" s="89">
        <v>42262</v>
      </c>
      <c r="B101" s="90">
        <v>216</v>
      </c>
      <c r="C101" s="38">
        <f>LOOKUP(B101,'Practice 1'!$I$12:$I$15,'Practice 1'!$K$12:$K$15)</f>
        <v>187</v>
      </c>
      <c r="D101" s="38">
        <f t="shared" si="3"/>
        <v>40392</v>
      </c>
      <c r="F101"/>
      <c r="G101"/>
      <c r="M101">
        <f t="shared" si="2"/>
        <v>152</v>
      </c>
    </row>
    <row r="102" spans="1:13" s="76" customFormat="1" x14ac:dyDescent="0.35">
      <c r="A102" s="89">
        <v>42265</v>
      </c>
      <c r="B102" s="90">
        <v>648</v>
      </c>
      <c r="C102" s="38">
        <f>LOOKUP(B102,'Practice 1'!$I$12:$I$15,'Practice 1'!$K$12:$K$15)</f>
        <v>152</v>
      </c>
      <c r="D102" s="38">
        <f t="shared" si="3"/>
        <v>98496</v>
      </c>
      <c r="F102"/>
      <c r="G102"/>
      <c r="M102">
        <f t="shared" si="2"/>
        <v>187</v>
      </c>
    </row>
    <row r="103" spans="1:13" s="76" customFormat="1" x14ac:dyDescent="0.35">
      <c r="A103" s="89">
        <v>42264</v>
      </c>
      <c r="B103" s="90">
        <v>288</v>
      </c>
      <c r="C103" s="38">
        <f>LOOKUP(B103,'Practice 1'!$I$12:$I$15,'Practice 1'!$K$12:$K$15)</f>
        <v>187</v>
      </c>
      <c r="D103" s="38">
        <f t="shared" si="3"/>
        <v>53856</v>
      </c>
      <c r="F103"/>
      <c r="G103"/>
      <c r="M103">
        <f t="shared" si="2"/>
        <v>152</v>
      </c>
    </row>
    <row r="104" spans="1:13" s="76" customFormat="1" x14ac:dyDescent="0.35">
      <c r="A104" s="89">
        <v>42263</v>
      </c>
      <c r="B104" s="90">
        <v>684</v>
      </c>
      <c r="C104" s="38">
        <f>LOOKUP(B104,'Practice 1'!$I$12:$I$15,'Practice 1'!$K$12:$K$15)</f>
        <v>152</v>
      </c>
      <c r="D104" s="38">
        <f t="shared" si="3"/>
        <v>103968</v>
      </c>
      <c r="F104"/>
      <c r="G104"/>
      <c r="M104">
        <f t="shared" si="2"/>
        <v>187</v>
      </c>
    </row>
    <row r="105" spans="1:13" s="76" customFormat="1" x14ac:dyDescent="0.35">
      <c r="A105" s="89">
        <v>42262</v>
      </c>
      <c r="B105" s="90">
        <v>168</v>
      </c>
      <c r="C105" s="38">
        <f>LOOKUP(B105,'Practice 1'!$I$12:$I$15,'Practice 1'!$K$12:$K$15)</f>
        <v>187</v>
      </c>
      <c r="D105" s="38">
        <f t="shared" si="3"/>
        <v>31416</v>
      </c>
      <c r="F105"/>
      <c r="G105"/>
      <c r="M105">
        <f t="shared" si="2"/>
        <v>152</v>
      </c>
    </row>
    <row r="106" spans="1:13" s="76" customFormat="1" x14ac:dyDescent="0.35">
      <c r="A106" s="89">
        <v>42263</v>
      </c>
      <c r="B106" s="90">
        <v>756</v>
      </c>
      <c r="C106" s="38">
        <f>LOOKUP(B106,'Practice 1'!$I$12:$I$15,'Practice 1'!$K$12:$K$15)</f>
        <v>152</v>
      </c>
      <c r="D106" s="38">
        <f t="shared" si="3"/>
        <v>114912</v>
      </c>
      <c r="F106"/>
      <c r="G106"/>
      <c r="M106">
        <f t="shared" si="2"/>
        <v>152</v>
      </c>
    </row>
    <row r="107" spans="1:13" s="76" customFormat="1" x14ac:dyDescent="0.35">
      <c r="A107" s="89">
        <v>42264</v>
      </c>
      <c r="B107" s="90">
        <v>648</v>
      </c>
      <c r="C107" s="38">
        <f>LOOKUP(B107,'Practice 1'!$I$12:$I$15,'Practice 1'!$K$12:$K$15)</f>
        <v>152</v>
      </c>
      <c r="D107" s="38">
        <f t="shared" si="3"/>
        <v>98496</v>
      </c>
      <c r="F107"/>
      <c r="G107"/>
      <c r="M107">
        <f t="shared" si="2"/>
        <v>152</v>
      </c>
    </row>
    <row r="108" spans="1:13" s="76" customFormat="1" x14ac:dyDescent="0.35">
      <c r="A108" s="89">
        <v>42262</v>
      </c>
      <c r="B108" s="90">
        <v>696</v>
      </c>
      <c r="C108" s="38">
        <f>LOOKUP(B108,'Practice 1'!$I$12:$I$15,'Practice 1'!$K$12:$K$15)</f>
        <v>152</v>
      </c>
      <c r="D108" s="38">
        <f t="shared" si="3"/>
        <v>105792</v>
      </c>
      <c r="F108"/>
      <c r="G108"/>
      <c r="M108">
        <f t="shared" si="2"/>
        <v>168</v>
      </c>
    </row>
    <row r="109" spans="1:13" s="76" customFormat="1" x14ac:dyDescent="0.35">
      <c r="A109" s="89">
        <v>42264</v>
      </c>
      <c r="B109" s="90">
        <v>456</v>
      </c>
      <c r="C109" s="38">
        <f>LOOKUP(B109,'Practice 1'!$I$12:$I$15,'Practice 1'!$K$12:$K$15)</f>
        <v>168</v>
      </c>
      <c r="D109" s="38">
        <f t="shared" si="3"/>
        <v>76608</v>
      </c>
      <c r="F109"/>
      <c r="G109"/>
      <c r="M109">
        <f t="shared" si="2"/>
        <v>152</v>
      </c>
    </row>
    <row r="110" spans="1:13" s="76" customFormat="1" x14ac:dyDescent="0.35">
      <c r="A110" s="89">
        <v>42263</v>
      </c>
      <c r="B110" s="90">
        <v>696</v>
      </c>
      <c r="C110" s="38">
        <f>LOOKUP(B110,'Practice 1'!$I$12:$I$15,'Practice 1'!$K$12:$K$15)</f>
        <v>152</v>
      </c>
      <c r="D110" s="38">
        <f t="shared" si="3"/>
        <v>105792</v>
      </c>
      <c r="F110"/>
      <c r="G110"/>
      <c r="M110">
        <f t="shared" si="2"/>
        <v>187</v>
      </c>
    </row>
    <row r="111" spans="1:13" s="76" customFormat="1" x14ac:dyDescent="0.35">
      <c r="A111" s="89">
        <v>42264</v>
      </c>
      <c r="B111" s="90">
        <v>252</v>
      </c>
      <c r="C111" s="38">
        <f>LOOKUP(B111,'Practice 1'!$I$12:$I$15,'Practice 1'!$K$12:$K$15)</f>
        <v>187</v>
      </c>
      <c r="D111" s="38">
        <f t="shared" si="3"/>
        <v>47124</v>
      </c>
      <c r="F111"/>
      <c r="G111"/>
      <c r="M111">
        <f t="shared" si="2"/>
        <v>152</v>
      </c>
    </row>
    <row r="112" spans="1:13" s="76" customFormat="1" x14ac:dyDescent="0.35">
      <c r="A112" s="89">
        <v>42263</v>
      </c>
      <c r="B112" s="90">
        <v>732</v>
      </c>
      <c r="C112" s="38">
        <f>LOOKUP(B112,'Practice 1'!$I$12:$I$15,'Practice 1'!$K$12:$K$15)</f>
        <v>152</v>
      </c>
      <c r="D112" s="38">
        <f t="shared" si="3"/>
        <v>111264</v>
      </c>
      <c r="F112"/>
      <c r="G112"/>
      <c r="M112">
        <f t="shared" si="2"/>
        <v>198</v>
      </c>
    </row>
    <row r="113" spans="1:13" s="76" customFormat="1" x14ac:dyDescent="0.35">
      <c r="A113" s="89">
        <v>42265</v>
      </c>
      <c r="B113" s="90">
        <v>132</v>
      </c>
      <c r="C113" s="38">
        <f>LOOKUP(B113,'Practice 1'!$I$12:$I$15,'Practice 1'!$K$12:$K$15)</f>
        <v>198</v>
      </c>
      <c r="D113" s="38">
        <f t="shared" si="3"/>
        <v>26136</v>
      </c>
      <c r="F113"/>
      <c r="G113"/>
      <c r="M113">
        <f t="shared" si="2"/>
        <v>152</v>
      </c>
    </row>
    <row r="114" spans="1:13" s="76" customFormat="1" x14ac:dyDescent="0.35">
      <c r="A114" s="89">
        <v>42264</v>
      </c>
      <c r="B114" s="90">
        <v>744</v>
      </c>
      <c r="C114" s="38">
        <f>LOOKUP(B114,'Practice 1'!$I$12:$I$15,'Practice 1'!$K$12:$K$15)</f>
        <v>152</v>
      </c>
      <c r="D114" s="38">
        <f t="shared" si="3"/>
        <v>113088</v>
      </c>
      <c r="F114"/>
      <c r="G114"/>
      <c r="M114">
        <f t="shared" si="2"/>
        <v>152</v>
      </c>
    </row>
    <row r="115" spans="1:13" s="76" customFormat="1" x14ac:dyDescent="0.35">
      <c r="A115" s="89">
        <v>42265</v>
      </c>
      <c r="B115" s="90">
        <v>732</v>
      </c>
      <c r="C115" s="38">
        <f>LOOKUP(B115,'Practice 1'!$I$12:$I$15,'Practice 1'!$K$12:$K$15)</f>
        <v>152</v>
      </c>
      <c r="D115" s="38">
        <f t="shared" si="3"/>
        <v>111264</v>
      </c>
      <c r="F115"/>
      <c r="G115"/>
      <c r="M115">
        <f t="shared" si="2"/>
        <v>168</v>
      </c>
    </row>
    <row r="116" spans="1:13" s="76" customFormat="1" x14ac:dyDescent="0.35">
      <c r="A116" s="89">
        <v>42264</v>
      </c>
      <c r="B116" s="90">
        <v>312</v>
      </c>
      <c r="C116" s="38">
        <f>LOOKUP(B116,'Practice 1'!$I$12:$I$15,'Practice 1'!$K$12:$K$15)</f>
        <v>168</v>
      </c>
      <c r="D116" s="38">
        <f t="shared" si="3"/>
        <v>52416</v>
      </c>
      <c r="F116"/>
      <c r="G116"/>
      <c r="M116">
        <f t="shared" si="2"/>
        <v>187</v>
      </c>
    </row>
    <row r="117" spans="1:13" s="76" customFormat="1" x14ac:dyDescent="0.35">
      <c r="A117" s="89">
        <v>42265</v>
      </c>
      <c r="B117" s="90">
        <v>288</v>
      </c>
      <c r="C117" s="38">
        <f>LOOKUP(B117,'Practice 1'!$I$12:$I$15,'Practice 1'!$K$12:$K$15)</f>
        <v>187</v>
      </c>
      <c r="D117" s="38">
        <f t="shared" si="3"/>
        <v>53856</v>
      </c>
      <c r="F117"/>
      <c r="G117"/>
      <c r="M117">
        <f t="shared" si="2"/>
        <v>198</v>
      </c>
    </row>
    <row r="118" spans="1:13" s="76" customFormat="1" x14ac:dyDescent="0.35">
      <c r="A118" s="89">
        <v>42264</v>
      </c>
      <c r="B118" s="90">
        <v>108</v>
      </c>
      <c r="C118" s="38">
        <f>LOOKUP(B118,'Practice 1'!$I$12:$I$15,'Practice 1'!$K$12:$K$15)</f>
        <v>198</v>
      </c>
      <c r="D118" s="38">
        <f t="shared" si="3"/>
        <v>21384</v>
      </c>
      <c r="F118"/>
      <c r="G118"/>
      <c r="M118">
        <f t="shared" si="2"/>
        <v>168</v>
      </c>
    </row>
    <row r="119" spans="1:13" s="76" customFormat="1" x14ac:dyDescent="0.35">
      <c r="A119" s="89">
        <v>42265</v>
      </c>
      <c r="B119" s="90">
        <v>540</v>
      </c>
      <c r="C119" s="38">
        <f>LOOKUP(B119,'Practice 1'!$I$12:$I$15,'Practice 1'!$K$12:$K$15)</f>
        <v>168</v>
      </c>
      <c r="D119" s="38">
        <f t="shared" si="3"/>
        <v>90720</v>
      </c>
      <c r="F119"/>
      <c r="G119"/>
      <c r="M119">
        <f t="shared" si="2"/>
        <v>152</v>
      </c>
    </row>
    <row r="120" spans="1:13" s="76" customFormat="1" x14ac:dyDescent="0.35">
      <c r="A120" s="89">
        <v>42262</v>
      </c>
      <c r="B120" s="90">
        <v>648</v>
      </c>
      <c r="C120" s="38">
        <f>LOOKUP(B120,'Practice 1'!$I$12:$I$15,'Practice 1'!$K$12:$K$15)</f>
        <v>152</v>
      </c>
      <c r="D120" s="38">
        <f t="shared" si="3"/>
        <v>98496</v>
      </c>
      <c r="F120"/>
      <c r="G120"/>
      <c r="M120">
        <f t="shared" si="2"/>
        <v>187</v>
      </c>
    </row>
    <row r="121" spans="1:13" s="76" customFormat="1" x14ac:dyDescent="0.35">
      <c r="A121" s="89">
        <v>42263</v>
      </c>
      <c r="B121" s="90">
        <v>156</v>
      </c>
      <c r="C121" s="38">
        <f>LOOKUP(B121,'Practice 1'!$I$12:$I$15,'Practice 1'!$K$12:$K$15)</f>
        <v>187</v>
      </c>
      <c r="D121" s="38">
        <f t="shared" si="3"/>
        <v>29172</v>
      </c>
      <c r="F121"/>
      <c r="G121"/>
      <c r="M121">
        <f t="shared" si="2"/>
        <v>198</v>
      </c>
    </row>
    <row r="122" spans="1:13" s="76" customFormat="1" x14ac:dyDescent="0.35">
      <c r="A122" s="89">
        <v>42265</v>
      </c>
      <c r="B122" s="90">
        <v>12</v>
      </c>
      <c r="C122" s="38">
        <f>LOOKUP(B122,'Practice 1'!$I$12:$I$15,'Practice 1'!$K$12:$K$15)</f>
        <v>198</v>
      </c>
      <c r="D122" s="38">
        <f t="shared" si="3"/>
        <v>2376</v>
      </c>
      <c r="F122"/>
      <c r="G122"/>
      <c r="M122">
        <f t="shared" si="2"/>
        <v>187</v>
      </c>
    </row>
    <row r="123" spans="1:13" s="76" customFormat="1" x14ac:dyDescent="0.35">
      <c r="A123" s="89">
        <v>42263</v>
      </c>
      <c r="B123" s="90">
        <v>216</v>
      </c>
      <c r="C123" s="38">
        <f>LOOKUP(B123,'Practice 1'!$I$12:$I$15,'Practice 1'!$K$12:$K$15)</f>
        <v>187</v>
      </c>
      <c r="D123" s="38">
        <f t="shared" si="3"/>
        <v>40392</v>
      </c>
      <c r="F123"/>
      <c r="G123"/>
      <c r="M123">
        <f t="shared" si="2"/>
        <v>152</v>
      </c>
    </row>
    <row r="124" spans="1:13" s="76" customFormat="1" x14ac:dyDescent="0.35">
      <c r="A124" s="89">
        <v>42262</v>
      </c>
      <c r="B124" s="90">
        <v>660</v>
      </c>
      <c r="C124" s="38">
        <f>LOOKUP(B124,'Practice 1'!$I$12:$I$15,'Practice 1'!$K$12:$K$15)</f>
        <v>152</v>
      </c>
      <c r="D124" s="38">
        <f t="shared" si="3"/>
        <v>100320</v>
      </c>
      <c r="F124"/>
      <c r="G124"/>
      <c r="M124">
        <f t="shared" si="2"/>
        <v>187</v>
      </c>
    </row>
    <row r="125" spans="1:13" s="76" customFormat="1" x14ac:dyDescent="0.35">
      <c r="A125" s="89">
        <v>42265</v>
      </c>
      <c r="B125" s="90">
        <v>168</v>
      </c>
      <c r="C125" s="38">
        <f>LOOKUP(B125,'Practice 1'!$I$12:$I$15,'Practice 1'!$K$12:$K$15)</f>
        <v>187</v>
      </c>
      <c r="D125" s="38">
        <f t="shared" si="3"/>
        <v>31416</v>
      </c>
      <c r="F125"/>
      <c r="G125"/>
      <c r="M125">
        <f t="shared" si="2"/>
        <v>152</v>
      </c>
    </row>
    <row r="126" spans="1:13" s="76" customFormat="1" x14ac:dyDescent="0.35">
      <c r="A126" s="89">
        <v>42264</v>
      </c>
      <c r="B126" s="90">
        <v>624</v>
      </c>
      <c r="C126" s="38">
        <f>LOOKUP(B126,'Practice 1'!$I$12:$I$15,'Practice 1'!$K$12:$K$15)</f>
        <v>152</v>
      </c>
      <c r="D126" s="38">
        <f t="shared" si="3"/>
        <v>94848</v>
      </c>
      <c r="F126"/>
      <c r="G126"/>
      <c r="M126">
        <f t="shared" si="2"/>
        <v>198</v>
      </c>
    </row>
    <row r="127" spans="1:13" s="76" customFormat="1" x14ac:dyDescent="0.35">
      <c r="A127" s="89">
        <v>42262</v>
      </c>
      <c r="B127" s="90">
        <v>72</v>
      </c>
      <c r="C127" s="38">
        <f>LOOKUP(B127,'Practice 1'!$I$12:$I$15,'Practice 1'!$K$12:$K$15)</f>
        <v>198</v>
      </c>
      <c r="D127" s="38">
        <f t="shared" si="3"/>
        <v>14256</v>
      </c>
      <c r="F127"/>
      <c r="G127"/>
      <c r="M127">
        <f t="shared" si="2"/>
        <v>168</v>
      </c>
    </row>
    <row r="128" spans="1:13" s="76" customFormat="1" x14ac:dyDescent="0.35">
      <c r="A128" s="89">
        <v>42263</v>
      </c>
      <c r="B128" s="90">
        <v>444</v>
      </c>
      <c r="C128" s="38">
        <f>LOOKUP(B128,'Practice 1'!$I$12:$I$15,'Practice 1'!$K$12:$K$15)</f>
        <v>168</v>
      </c>
      <c r="D128" s="38">
        <f t="shared" si="3"/>
        <v>74592</v>
      </c>
      <c r="F128"/>
      <c r="G128"/>
      <c r="M128">
        <f t="shared" si="2"/>
        <v>187</v>
      </c>
    </row>
    <row r="129" spans="1:13" s="76" customFormat="1" x14ac:dyDescent="0.35">
      <c r="A129" s="89">
        <v>42264</v>
      </c>
      <c r="B129" s="90">
        <v>204</v>
      </c>
      <c r="C129" s="38">
        <f>LOOKUP(B129,'Practice 1'!$I$12:$I$15,'Practice 1'!$K$12:$K$15)</f>
        <v>187</v>
      </c>
      <c r="D129" s="38">
        <f t="shared" si="3"/>
        <v>38148</v>
      </c>
      <c r="F129"/>
      <c r="G129"/>
      <c r="M129">
        <f t="shared" si="2"/>
        <v>168</v>
      </c>
    </row>
    <row r="130" spans="1:13" s="76" customFormat="1" x14ac:dyDescent="0.35">
      <c r="A130" s="89">
        <v>42264</v>
      </c>
      <c r="B130" s="90">
        <v>576</v>
      </c>
      <c r="C130" s="38">
        <f>LOOKUP(B130,'Practice 1'!$I$12:$I$15,'Practice 1'!$K$12:$K$15)</f>
        <v>168</v>
      </c>
      <c r="D130" s="38">
        <f t="shared" si="3"/>
        <v>96768</v>
      </c>
      <c r="F130"/>
      <c r="G130"/>
      <c r="M130">
        <f t="shared" si="2"/>
        <v>198</v>
      </c>
    </row>
    <row r="131" spans="1:13" s="76" customFormat="1" x14ac:dyDescent="0.35">
      <c r="A131" s="89">
        <v>42265</v>
      </c>
      <c r="B131" s="90">
        <v>84</v>
      </c>
      <c r="C131" s="38">
        <f>LOOKUP(B131,'Practice 1'!$I$12:$I$15,'Practice 1'!$K$12:$K$15)</f>
        <v>198</v>
      </c>
      <c r="D131" s="38">
        <f t="shared" si="3"/>
        <v>16632</v>
      </c>
      <c r="F131"/>
      <c r="G131"/>
      <c r="M131">
        <f t="shared" si="2"/>
        <v>198</v>
      </c>
    </row>
    <row r="132" spans="1:13" s="76" customFormat="1" x14ac:dyDescent="0.35">
      <c r="A132" s="89">
        <v>42265</v>
      </c>
      <c r="B132" s="90">
        <v>108</v>
      </c>
      <c r="C132" s="38">
        <f>LOOKUP(B132,'Practice 1'!$I$12:$I$15,'Practice 1'!$K$12:$K$15)</f>
        <v>198</v>
      </c>
      <c r="D132" s="38">
        <f t="shared" si="3"/>
        <v>21384</v>
      </c>
      <c r="F132"/>
      <c r="G132"/>
      <c r="M132">
        <f t="shared" si="2"/>
        <v>187</v>
      </c>
    </row>
    <row r="133" spans="1:13" s="76" customFormat="1" x14ac:dyDescent="0.35">
      <c r="A133" s="89">
        <v>42263</v>
      </c>
      <c r="B133" s="90">
        <v>228</v>
      </c>
      <c r="C133" s="38">
        <f>LOOKUP(B133,'Practice 1'!$I$12:$I$15,'Practice 1'!$K$12:$K$15)</f>
        <v>187</v>
      </c>
      <c r="D133" s="38">
        <f t="shared" si="3"/>
        <v>42636</v>
      </c>
      <c r="F133"/>
      <c r="G133"/>
      <c r="M133">
        <f t="shared" si="2"/>
        <v>168</v>
      </c>
    </row>
    <row r="134" spans="1:13" s="76" customFormat="1" x14ac:dyDescent="0.35">
      <c r="A134" s="89">
        <v>42262</v>
      </c>
      <c r="B134" s="90">
        <v>408</v>
      </c>
      <c r="C134" s="38">
        <f>LOOKUP(B134,'Practice 1'!$I$12:$I$15,'Practice 1'!$K$12:$K$15)</f>
        <v>168</v>
      </c>
      <c r="D134" s="38">
        <f t="shared" si="3"/>
        <v>68544</v>
      </c>
      <c r="F134"/>
      <c r="G134"/>
      <c r="M134">
        <f t="shared" si="2"/>
        <v>168</v>
      </c>
    </row>
    <row r="135" spans="1:13" s="76" customFormat="1" x14ac:dyDescent="0.35">
      <c r="A135" s="89">
        <v>42263</v>
      </c>
      <c r="B135" s="90">
        <v>516</v>
      </c>
      <c r="C135" s="38">
        <f>LOOKUP(B135,'Practice 1'!$I$12:$I$15,'Practice 1'!$K$12:$K$15)</f>
        <v>168</v>
      </c>
      <c r="D135" s="38">
        <f t="shared" si="3"/>
        <v>86688</v>
      </c>
      <c r="F135"/>
      <c r="G135"/>
      <c r="M135">
        <f t="shared" si="2"/>
        <v>152</v>
      </c>
    </row>
    <row r="136" spans="1:13" s="76" customFormat="1" x14ac:dyDescent="0.35">
      <c r="A136" s="89">
        <v>42263</v>
      </c>
      <c r="B136" s="90">
        <v>804</v>
      </c>
      <c r="C136" s="38">
        <f>LOOKUP(B136,'Practice 1'!$I$12:$I$15,'Practice 1'!$K$12:$K$15)</f>
        <v>152</v>
      </c>
      <c r="D136" s="38">
        <f t="shared" si="3"/>
        <v>122208</v>
      </c>
      <c r="F136"/>
      <c r="G136"/>
      <c r="M136">
        <f t="shared" si="2"/>
        <v>152</v>
      </c>
    </row>
    <row r="137" spans="1:13" s="76" customFormat="1" x14ac:dyDescent="0.35">
      <c r="A137" s="89">
        <v>42265</v>
      </c>
      <c r="B137" s="90">
        <v>696</v>
      </c>
      <c r="C137" s="38">
        <f>LOOKUP(B137,'Practice 1'!$I$12:$I$15,'Practice 1'!$K$12:$K$15)</f>
        <v>152</v>
      </c>
      <c r="D137" s="38">
        <f t="shared" si="3"/>
        <v>105792</v>
      </c>
      <c r="F137"/>
      <c r="G137"/>
      <c r="M137">
        <f t="shared" si="2"/>
        <v>187</v>
      </c>
    </row>
    <row r="138" spans="1:13" s="76" customFormat="1" x14ac:dyDescent="0.35">
      <c r="A138" s="89">
        <v>42263</v>
      </c>
      <c r="B138" s="90">
        <v>264</v>
      </c>
      <c r="C138" s="38">
        <f>LOOKUP(B138,'Practice 1'!$I$12:$I$15,'Practice 1'!$K$12:$K$15)</f>
        <v>187</v>
      </c>
      <c r="D138" s="38">
        <f t="shared" si="3"/>
        <v>49368</v>
      </c>
      <c r="F138"/>
      <c r="G138"/>
      <c r="M138">
        <f t="shared" si="2"/>
        <v>168</v>
      </c>
    </row>
    <row r="139" spans="1:13" s="76" customFormat="1" x14ac:dyDescent="0.35">
      <c r="A139" s="89">
        <v>42262</v>
      </c>
      <c r="B139" s="90">
        <v>396</v>
      </c>
      <c r="C139" s="38">
        <f>LOOKUP(B139,'Practice 1'!$I$12:$I$15,'Practice 1'!$K$12:$K$15)</f>
        <v>168</v>
      </c>
      <c r="D139" s="38">
        <f t="shared" si="3"/>
        <v>66528</v>
      </c>
      <c r="F139"/>
      <c r="G139"/>
      <c r="M139">
        <f t="shared" ref="M139:M182" si="4">LOOKUP(B140,$I$12:$K$15)</f>
        <v>152</v>
      </c>
    </row>
    <row r="140" spans="1:13" s="76" customFormat="1" x14ac:dyDescent="0.35">
      <c r="A140" s="89">
        <v>42262</v>
      </c>
      <c r="B140" s="90">
        <v>780</v>
      </c>
      <c r="C140" s="38">
        <f>LOOKUP(B140,'Practice 1'!$I$12:$I$15,'Practice 1'!$K$12:$K$15)</f>
        <v>152</v>
      </c>
      <c r="D140" s="38">
        <f t="shared" si="3"/>
        <v>118560</v>
      </c>
      <c r="F140"/>
      <c r="G140"/>
      <c r="M140">
        <f t="shared" si="4"/>
        <v>198</v>
      </c>
    </row>
    <row r="141" spans="1:13" s="76" customFormat="1" x14ac:dyDescent="0.35">
      <c r="A141" s="89">
        <v>42264</v>
      </c>
      <c r="B141" s="90">
        <v>12</v>
      </c>
      <c r="C141" s="38">
        <f>LOOKUP(B141,'Practice 1'!$I$12:$I$15,'Practice 1'!$K$12:$K$15)</f>
        <v>198</v>
      </c>
      <c r="D141" s="38">
        <f t="shared" ref="D141:D183" si="5">B141*C141</f>
        <v>2376</v>
      </c>
      <c r="F141"/>
      <c r="G141"/>
      <c r="M141">
        <f t="shared" si="4"/>
        <v>168</v>
      </c>
    </row>
    <row r="142" spans="1:13" s="76" customFormat="1" x14ac:dyDescent="0.35">
      <c r="A142" s="89">
        <v>42263</v>
      </c>
      <c r="B142" s="90">
        <v>432</v>
      </c>
      <c r="C142" s="38">
        <f>LOOKUP(B142,'Practice 1'!$I$12:$I$15,'Practice 1'!$K$12:$K$15)</f>
        <v>168</v>
      </c>
      <c r="D142" s="38">
        <f t="shared" si="5"/>
        <v>72576</v>
      </c>
      <c r="F142"/>
      <c r="G142"/>
      <c r="M142">
        <f t="shared" si="4"/>
        <v>187</v>
      </c>
    </row>
    <row r="143" spans="1:13" s="76" customFormat="1" x14ac:dyDescent="0.35">
      <c r="A143" s="89">
        <v>42262</v>
      </c>
      <c r="B143" s="90">
        <v>216</v>
      </c>
      <c r="C143" s="38">
        <f>LOOKUP(B143,'Practice 1'!$I$12:$I$15,'Practice 1'!$K$12:$K$15)</f>
        <v>187</v>
      </c>
      <c r="D143" s="38">
        <f t="shared" si="5"/>
        <v>40392</v>
      </c>
      <c r="F143"/>
      <c r="G143"/>
      <c r="M143">
        <f t="shared" si="4"/>
        <v>152</v>
      </c>
    </row>
    <row r="144" spans="1:13" s="76" customFormat="1" x14ac:dyDescent="0.35">
      <c r="A144" s="89">
        <v>42265</v>
      </c>
      <c r="B144" s="90">
        <v>768</v>
      </c>
      <c r="C144" s="38">
        <f>LOOKUP(B144,'Practice 1'!$I$12:$I$15,'Practice 1'!$K$12:$K$15)</f>
        <v>152</v>
      </c>
      <c r="D144" s="38">
        <f t="shared" si="5"/>
        <v>116736</v>
      </c>
      <c r="F144"/>
      <c r="G144"/>
      <c r="M144">
        <f t="shared" si="4"/>
        <v>187</v>
      </c>
    </row>
    <row r="145" spans="1:13" s="76" customFormat="1" x14ac:dyDescent="0.35">
      <c r="A145" s="89">
        <v>42262</v>
      </c>
      <c r="B145" s="90">
        <v>204</v>
      </c>
      <c r="C145" s="38">
        <f>LOOKUP(B145,'Practice 1'!$I$12:$I$15,'Practice 1'!$K$12:$K$15)</f>
        <v>187</v>
      </c>
      <c r="D145" s="38">
        <f t="shared" si="5"/>
        <v>38148</v>
      </c>
      <c r="F145"/>
      <c r="G145"/>
      <c r="M145">
        <f t="shared" si="4"/>
        <v>168</v>
      </c>
    </row>
    <row r="146" spans="1:13" s="76" customFormat="1" x14ac:dyDescent="0.35">
      <c r="A146" s="89">
        <v>42263</v>
      </c>
      <c r="B146" s="90">
        <v>540</v>
      </c>
      <c r="C146" s="38">
        <f>LOOKUP(B146,'Practice 1'!$I$12:$I$15,'Practice 1'!$K$12:$K$15)</f>
        <v>168</v>
      </c>
      <c r="D146" s="38">
        <f t="shared" si="5"/>
        <v>90720</v>
      </c>
      <c r="F146"/>
      <c r="G146"/>
      <c r="M146">
        <f t="shared" si="4"/>
        <v>168</v>
      </c>
    </row>
    <row r="147" spans="1:13" s="76" customFormat="1" x14ac:dyDescent="0.35">
      <c r="A147" s="89">
        <v>42264</v>
      </c>
      <c r="B147" s="90">
        <v>300</v>
      </c>
      <c r="C147" s="38">
        <f>LOOKUP(B147,'Practice 1'!$I$12:$I$15,'Practice 1'!$K$12:$K$15)</f>
        <v>168</v>
      </c>
      <c r="D147" s="38">
        <f t="shared" si="5"/>
        <v>50400</v>
      </c>
      <c r="F147"/>
      <c r="G147"/>
      <c r="M147">
        <f t="shared" si="4"/>
        <v>152</v>
      </c>
    </row>
    <row r="148" spans="1:13" s="76" customFormat="1" x14ac:dyDescent="0.35">
      <c r="A148" s="89">
        <v>42262</v>
      </c>
      <c r="B148" s="90">
        <v>804</v>
      </c>
      <c r="C148" s="38">
        <f>LOOKUP(B148,'Practice 1'!$I$12:$I$15,'Practice 1'!$K$12:$K$15)</f>
        <v>152</v>
      </c>
      <c r="D148" s="38">
        <f t="shared" si="5"/>
        <v>122208</v>
      </c>
      <c r="F148"/>
      <c r="G148"/>
      <c r="M148">
        <f t="shared" si="4"/>
        <v>198</v>
      </c>
    </row>
    <row r="149" spans="1:13" s="76" customFormat="1" x14ac:dyDescent="0.35">
      <c r="A149" s="89">
        <v>42263</v>
      </c>
      <c r="B149" s="90">
        <v>132</v>
      </c>
      <c r="C149" s="38">
        <f>LOOKUP(B149,'Practice 1'!$I$12:$I$15,'Practice 1'!$K$12:$K$15)</f>
        <v>198</v>
      </c>
      <c r="D149" s="38">
        <f t="shared" si="5"/>
        <v>26136</v>
      </c>
      <c r="F149"/>
      <c r="G149"/>
      <c r="M149">
        <f t="shared" si="4"/>
        <v>152</v>
      </c>
    </row>
    <row r="150" spans="1:13" s="76" customFormat="1" x14ac:dyDescent="0.35">
      <c r="A150" s="89">
        <v>42264</v>
      </c>
      <c r="B150" s="90">
        <v>804</v>
      </c>
      <c r="C150" s="38">
        <f>LOOKUP(B150,'Practice 1'!$I$12:$I$15,'Practice 1'!$K$12:$K$15)</f>
        <v>152</v>
      </c>
      <c r="D150" s="38">
        <f t="shared" si="5"/>
        <v>122208</v>
      </c>
      <c r="F150"/>
      <c r="G150"/>
      <c r="M150">
        <f t="shared" si="4"/>
        <v>187</v>
      </c>
    </row>
    <row r="151" spans="1:13" s="76" customFormat="1" x14ac:dyDescent="0.35">
      <c r="A151" s="89">
        <v>42264</v>
      </c>
      <c r="B151" s="90">
        <v>168</v>
      </c>
      <c r="C151" s="38">
        <f>LOOKUP(B151,'Practice 1'!$I$12:$I$15,'Practice 1'!$K$12:$K$15)</f>
        <v>187</v>
      </c>
      <c r="D151" s="38">
        <f t="shared" si="5"/>
        <v>31416</v>
      </c>
      <c r="F151"/>
      <c r="G151"/>
      <c r="M151">
        <f t="shared" si="4"/>
        <v>198</v>
      </c>
    </row>
    <row r="152" spans="1:13" s="76" customFormat="1" x14ac:dyDescent="0.35">
      <c r="A152" s="89">
        <v>42262</v>
      </c>
      <c r="B152" s="90">
        <v>96</v>
      </c>
      <c r="C152" s="38">
        <f>LOOKUP(B152,'Practice 1'!$I$12:$I$15,'Practice 1'!$K$12:$K$15)</f>
        <v>198</v>
      </c>
      <c r="D152" s="38">
        <f t="shared" si="5"/>
        <v>19008</v>
      </c>
      <c r="F152"/>
      <c r="G152"/>
      <c r="M152">
        <f t="shared" si="4"/>
        <v>152</v>
      </c>
    </row>
    <row r="153" spans="1:13" s="76" customFormat="1" x14ac:dyDescent="0.35">
      <c r="A153" s="89">
        <v>42264</v>
      </c>
      <c r="B153" s="90">
        <v>588</v>
      </c>
      <c r="C153" s="38">
        <f>LOOKUP(B153,'Practice 1'!$I$12:$I$15,'Practice 1'!$K$12:$K$15)</f>
        <v>152</v>
      </c>
      <c r="D153" s="38">
        <f t="shared" si="5"/>
        <v>89376</v>
      </c>
      <c r="F153"/>
      <c r="G153"/>
      <c r="M153">
        <f t="shared" si="4"/>
        <v>168</v>
      </c>
    </row>
    <row r="154" spans="1:13" s="76" customFormat="1" x14ac:dyDescent="0.35">
      <c r="A154" s="89">
        <v>42262</v>
      </c>
      <c r="B154" s="90">
        <v>384</v>
      </c>
      <c r="C154" s="38">
        <f>LOOKUP(B154,'Practice 1'!$I$12:$I$15,'Practice 1'!$K$12:$K$15)</f>
        <v>168</v>
      </c>
      <c r="D154" s="38">
        <f t="shared" si="5"/>
        <v>64512</v>
      </c>
      <c r="F154"/>
      <c r="G154"/>
      <c r="M154">
        <f t="shared" si="4"/>
        <v>168</v>
      </c>
    </row>
    <row r="155" spans="1:13" s="76" customFormat="1" x14ac:dyDescent="0.35">
      <c r="A155" s="89">
        <v>42264</v>
      </c>
      <c r="B155" s="90">
        <v>456</v>
      </c>
      <c r="C155" s="38">
        <f>LOOKUP(B155,'Practice 1'!$I$12:$I$15,'Practice 1'!$K$12:$K$15)</f>
        <v>168</v>
      </c>
      <c r="D155" s="38">
        <f t="shared" si="5"/>
        <v>76608</v>
      </c>
      <c r="F155"/>
      <c r="G155"/>
      <c r="M155">
        <f t="shared" si="4"/>
        <v>198</v>
      </c>
    </row>
    <row r="156" spans="1:13" s="76" customFormat="1" x14ac:dyDescent="0.35">
      <c r="A156" s="89">
        <v>42264</v>
      </c>
      <c r="B156" s="90">
        <v>24</v>
      </c>
      <c r="C156" s="38">
        <f>LOOKUP(B156,'Practice 1'!$I$12:$I$15,'Practice 1'!$K$12:$K$15)</f>
        <v>198</v>
      </c>
      <c r="D156" s="38">
        <f t="shared" si="5"/>
        <v>4752</v>
      </c>
      <c r="F156"/>
      <c r="G156"/>
      <c r="M156">
        <f t="shared" si="4"/>
        <v>152</v>
      </c>
    </row>
    <row r="157" spans="1:13" s="76" customFormat="1" x14ac:dyDescent="0.35">
      <c r="A157" s="89">
        <v>42265</v>
      </c>
      <c r="B157" s="90">
        <v>684</v>
      </c>
      <c r="C157" s="38">
        <f>LOOKUP(B157,'Practice 1'!$I$12:$I$15,'Practice 1'!$K$12:$K$15)</f>
        <v>152</v>
      </c>
      <c r="D157" s="38">
        <f t="shared" si="5"/>
        <v>103968</v>
      </c>
      <c r="F157"/>
      <c r="G157"/>
      <c r="M157">
        <f t="shared" si="4"/>
        <v>168</v>
      </c>
    </row>
    <row r="158" spans="1:13" s="76" customFormat="1" x14ac:dyDescent="0.35">
      <c r="A158" s="89">
        <v>42264</v>
      </c>
      <c r="B158" s="90">
        <v>384</v>
      </c>
      <c r="C158" s="38">
        <f>LOOKUP(B158,'Practice 1'!$I$12:$I$15,'Practice 1'!$K$12:$K$15)</f>
        <v>168</v>
      </c>
      <c r="D158" s="38">
        <f t="shared" si="5"/>
        <v>64512</v>
      </c>
      <c r="F158"/>
      <c r="G158"/>
      <c r="M158">
        <f t="shared" si="4"/>
        <v>187</v>
      </c>
    </row>
    <row r="159" spans="1:13" s="76" customFormat="1" x14ac:dyDescent="0.35">
      <c r="A159" s="89">
        <v>42262</v>
      </c>
      <c r="B159" s="90">
        <v>192</v>
      </c>
      <c r="C159" s="38">
        <f>LOOKUP(B159,'Practice 1'!$I$12:$I$15,'Practice 1'!$K$12:$K$15)</f>
        <v>187</v>
      </c>
      <c r="D159" s="38">
        <f t="shared" si="5"/>
        <v>35904</v>
      </c>
      <c r="F159"/>
      <c r="G159"/>
      <c r="M159">
        <f t="shared" si="4"/>
        <v>168</v>
      </c>
    </row>
    <row r="160" spans="1:13" s="76" customFormat="1" x14ac:dyDescent="0.35">
      <c r="A160" s="89">
        <v>42263</v>
      </c>
      <c r="B160" s="90">
        <v>300</v>
      </c>
      <c r="C160" s="38">
        <f>LOOKUP(B160,'Practice 1'!$I$12:$I$15,'Practice 1'!$K$12:$K$15)</f>
        <v>168</v>
      </c>
      <c r="D160" s="38">
        <f t="shared" si="5"/>
        <v>50400</v>
      </c>
      <c r="F160"/>
      <c r="G160"/>
      <c r="M160">
        <f t="shared" si="4"/>
        <v>152</v>
      </c>
    </row>
    <row r="161" spans="1:13" s="76" customFormat="1" x14ac:dyDescent="0.35">
      <c r="A161" s="89">
        <v>42265</v>
      </c>
      <c r="B161" s="90">
        <v>684</v>
      </c>
      <c r="C161" s="38">
        <f>LOOKUP(B161,'Practice 1'!$I$12:$I$15,'Practice 1'!$K$12:$K$15)</f>
        <v>152</v>
      </c>
      <c r="D161" s="38">
        <f t="shared" si="5"/>
        <v>103968</v>
      </c>
      <c r="F161"/>
      <c r="G161"/>
      <c r="M161">
        <f t="shared" si="4"/>
        <v>187</v>
      </c>
    </row>
    <row r="162" spans="1:13" s="76" customFormat="1" x14ac:dyDescent="0.35">
      <c r="A162" s="89">
        <v>42263</v>
      </c>
      <c r="B162" s="90">
        <v>288</v>
      </c>
      <c r="C162" s="38">
        <f>LOOKUP(B162,'Practice 1'!$I$12:$I$15,'Practice 1'!$K$12:$K$15)</f>
        <v>187</v>
      </c>
      <c r="D162" s="38">
        <f t="shared" si="5"/>
        <v>53856</v>
      </c>
      <c r="F162"/>
      <c r="G162"/>
      <c r="M162">
        <f t="shared" si="4"/>
        <v>168</v>
      </c>
    </row>
    <row r="163" spans="1:13" s="76" customFormat="1" x14ac:dyDescent="0.35">
      <c r="A163" s="89">
        <v>42265</v>
      </c>
      <c r="B163" s="90">
        <v>432</v>
      </c>
      <c r="C163" s="38">
        <f>LOOKUP(B163,'Practice 1'!$I$12:$I$15,'Practice 1'!$K$12:$K$15)</f>
        <v>168</v>
      </c>
      <c r="D163" s="38">
        <f t="shared" si="5"/>
        <v>72576</v>
      </c>
      <c r="F163"/>
      <c r="G163"/>
      <c r="M163">
        <f t="shared" si="4"/>
        <v>152</v>
      </c>
    </row>
    <row r="164" spans="1:13" s="76" customFormat="1" x14ac:dyDescent="0.35">
      <c r="A164" s="89">
        <v>42263</v>
      </c>
      <c r="B164" s="90">
        <v>648</v>
      </c>
      <c r="C164" s="38">
        <f>LOOKUP(B164,'Practice 1'!$I$12:$I$15,'Practice 1'!$K$12:$K$15)</f>
        <v>152</v>
      </c>
      <c r="D164" s="38">
        <f t="shared" si="5"/>
        <v>98496</v>
      </c>
      <c r="F164"/>
      <c r="G164"/>
      <c r="M164">
        <f t="shared" si="4"/>
        <v>168</v>
      </c>
    </row>
    <row r="165" spans="1:13" s="76" customFormat="1" x14ac:dyDescent="0.35">
      <c r="A165" s="89">
        <v>42263</v>
      </c>
      <c r="B165" s="90">
        <v>324</v>
      </c>
      <c r="C165" s="38">
        <f>LOOKUP(B165,'Practice 1'!$I$12:$I$15,'Practice 1'!$K$12:$K$15)</f>
        <v>168</v>
      </c>
      <c r="D165" s="38">
        <f t="shared" si="5"/>
        <v>54432</v>
      </c>
      <c r="F165"/>
      <c r="G165"/>
      <c r="M165">
        <f t="shared" si="4"/>
        <v>198</v>
      </c>
    </row>
    <row r="166" spans="1:13" s="76" customFormat="1" x14ac:dyDescent="0.35">
      <c r="A166" s="89">
        <v>42263</v>
      </c>
      <c r="B166" s="90">
        <v>24</v>
      </c>
      <c r="C166" s="38">
        <f>LOOKUP(B166,'Practice 1'!$I$12:$I$15,'Practice 1'!$K$12:$K$15)</f>
        <v>198</v>
      </c>
      <c r="D166" s="38">
        <f t="shared" si="5"/>
        <v>4752</v>
      </c>
      <c r="F166"/>
      <c r="G166"/>
      <c r="M166">
        <f t="shared" si="4"/>
        <v>168</v>
      </c>
    </row>
    <row r="167" spans="1:13" s="76" customFormat="1" x14ac:dyDescent="0.35">
      <c r="A167" s="89">
        <v>42262</v>
      </c>
      <c r="B167" s="90">
        <v>552</v>
      </c>
      <c r="C167" s="38">
        <f>LOOKUP(B167,'Practice 1'!$I$12:$I$15,'Practice 1'!$K$12:$K$15)</f>
        <v>168</v>
      </c>
      <c r="D167" s="38">
        <f t="shared" si="5"/>
        <v>92736</v>
      </c>
      <c r="F167"/>
      <c r="G167"/>
      <c r="M167">
        <f t="shared" si="4"/>
        <v>187</v>
      </c>
    </row>
    <row r="168" spans="1:13" s="76" customFormat="1" x14ac:dyDescent="0.35">
      <c r="A168" s="89">
        <v>42264</v>
      </c>
      <c r="B168" s="90">
        <v>168</v>
      </c>
      <c r="C168" s="38">
        <f>LOOKUP(B168,'Practice 1'!$I$12:$I$15,'Practice 1'!$K$12:$K$15)</f>
        <v>187</v>
      </c>
      <c r="D168" s="38">
        <f t="shared" si="5"/>
        <v>31416</v>
      </c>
      <c r="F168"/>
      <c r="G168"/>
      <c r="M168">
        <f t="shared" si="4"/>
        <v>152</v>
      </c>
    </row>
    <row r="169" spans="1:13" s="76" customFormat="1" x14ac:dyDescent="0.35">
      <c r="A169" s="89">
        <v>42264</v>
      </c>
      <c r="B169" s="90">
        <v>744</v>
      </c>
      <c r="C169" s="38">
        <f>LOOKUP(B169,'Practice 1'!$I$12:$I$15,'Practice 1'!$K$12:$K$15)</f>
        <v>152</v>
      </c>
      <c r="D169" s="38">
        <f t="shared" si="5"/>
        <v>113088</v>
      </c>
      <c r="F169"/>
      <c r="G169"/>
      <c r="M169">
        <f t="shared" si="4"/>
        <v>187</v>
      </c>
    </row>
    <row r="170" spans="1:13" s="76" customFormat="1" x14ac:dyDescent="0.35">
      <c r="A170" s="89">
        <v>42264</v>
      </c>
      <c r="B170" s="90">
        <v>228</v>
      </c>
      <c r="C170" s="38">
        <f>LOOKUP(B170,'Practice 1'!$I$12:$I$15,'Practice 1'!$K$12:$K$15)</f>
        <v>187</v>
      </c>
      <c r="D170" s="38">
        <f t="shared" si="5"/>
        <v>42636</v>
      </c>
      <c r="F170"/>
      <c r="G170"/>
      <c r="M170">
        <f t="shared" si="4"/>
        <v>152</v>
      </c>
    </row>
    <row r="171" spans="1:13" s="76" customFormat="1" x14ac:dyDescent="0.35">
      <c r="A171" s="89">
        <v>42263</v>
      </c>
      <c r="B171" s="90">
        <v>636</v>
      </c>
      <c r="C171" s="38">
        <f>LOOKUP(B171,'Practice 1'!$I$12:$I$15,'Practice 1'!$K$12:$K$15)</f>
        <v>152</v>
      </c>
      <c r="D171" s="38">
        <f t="shared" si="5"/>
        <v>96672</v>
      </c>
      <c r="F171"/>
      <c r="G171"/>
      <c r="M171">
        <f t="shared" si="4"/>
        <v>168</v>
      </c>
    </row>
    <row r="172" spans="1:13" s="76" customFormat="1" x14ac:dyDescent="0.35">
      <c r="A172" s="89">
        <v>42263</v>
      </c>
      <c r="B172" s="90">
        <v>312</v>
      </c>
      <c r="C172" s="38">
        <f>LOOKUP(B172,'Practice 1'!$I$12:$I$15,'Practice 1'!$K$12:$K$15)</f>
        <v>168</v>
      </c>
      <c r="D172" s="38">
        <f t="shared" si="5"/>
        <v>52416</v>
      </c>
      <c r="F172"/>
      <c r="G172"/>
      <c r="M172">
        <f t="shared" si="4"/>
        <v>198</v>
      </c>
    </row>
    <row r="173" spans="1:13" s="76" customFormat="1" x14ac:dyDescent="0.35">
      <c r="A173" s="89">
        <v>42263</v>
      </c>
      <c r="B173" s="90">
        <v>36</v>
      </c>
      <c r="C173" s="38">
        <f>LOOKUP(B173,'Practice 1'!$I$12:$I$15,'Practice 1'!$K$12:$K$15)</f>
        <v>198</v>
      </c>
      <c r="D173" s="38">
        <f t="shared" si="5"/>
        <v>7128</v>
      </c>
      <c r="F173"/>
      <c r="G173"/>
      <c r="M173">
        <f t="shared" si="4"/>
        <v>168</v>
      </c>
    </row>
    <row r="174" spans="1:13" s="76" customFormat="1" x14ac:dyDescent="0.35">
      <c r="A174" s="89">
        <v>42264</v>
      </c>
      <c r="B174" s="90">
        <v>492</v>
      </c>
      <c r="C174" s="38">
        <f>LOOKUP(B174,'Practice 1'!$I$12:$I$15,'Practice 1'!$K$12:$K$15)</f>
        <v>168</v>
      </c>
      <c r="D174" s="38">
        <f t="shared" si="5"/>
        <v>82656</v>
      </c>
      <c r="F174"/>
      <c r="G174"/>
      <c r="M174">
        <f t="shared" si="4"/>
        <v>152</v>
      </c>
    </row>
    <row r="175" spans="1:13" s="76" customFormat="1" x14ac:dyDescent="0.35">
      <c r="A175" s="89">
        <v>42264</v>
      </c>
      <c r="B175" s="90">
        <v>660</v>
      </c>
      <c r="C175" s="38">
        <f>LOOKUP(B175,'Practice 1'!$I$12:$I$15,'Practice 1'!$K$12:$K$15)</f>
        <v>152</v>
      </c>
      <c r="D175" s="38">
        <f t="shared" si="5"/>
        <v>100320</v>
      </c>
      <c r="F175"/>
      <c r="G175"/>
      <c r="M175">
        <f t="shared" si="4"/>
        <v>152</v>
      </c>
    </row>
    <row r="176" spans="1:13" s="76" customFormat="1" x14ac:dyDescent="0.35">
      <c r="A176" s="89">
        <v>42262</v>
      </c>
      <c r="B176" s="90">
        <v>756</v>
      </c>
      <c r="C176" s="38">
        <f>LOOKUP(B176,'Practice 1'!$I$12:$I$15,'Practice 1'!$K$12:$K$15)</f>
        <v>152</v>
      </c>
      <c r="D176" s="38">
        <f t="shared" si="5"/>
        <v>114912</v>
      </c>
      <c r="F176"/>
      <c r="G176"/>
      <c r="M176">
        <f t="shared" si="4"/>
        <v>187</v>
      </c>
    </row>
    <row r="177" spans="1:13" s="76" customFormat="1" x14ac:dyDescent="0.35">
      <c r="A177" s="89">
        <v>42265</v>
      </c>
      <c r="B177" s="90">
        <v>288</v>
      </c>
      <c r="C177" s="38">
        <f>LOOKUP(B177,'Practice 1'!$I$12:$I$15,'Practice 1'!$K$12:$K$15)</f>
        <v>187</v>
      </c>
      <c r="D177" s="38">
        <f t="shared" si="5"/>
        <v>53856</v>
      </c>
      <c r="F177"/>
      <c r="G177"/>
      <c r="M177">
        <f t="shared" si="4"/>
        <v>168</v>
      </c>
    </row>
    <row r="178" spans="1:13" s="76" customFormat="1" x14ac:dyDescent="0.35">
      <c r="A178" s="89">
        <v>42265</v>
      </c>
      <c r="B178" s="90">
        <v>408</v>
      </c>
      <c r="C178" s="38">
        <f>LOOKUP(B178,'Practice 1'!$I$12:$I$15,'Practice 1'!$K$12:$K$15)</f>
        <v>168</v>
      </c>
      <c r="D178" s="38">
        <f t="shared" si="5"/>
        <v>68544</v>
      </c>
      <c r="F178"/>
      <c r="G178"/>
      <c r="M178">
        <f t="shared" si="4"/>
        <v>168</v>
      </c>
    </row>
    <row r="179" spans="1:13" s="76" customFormat="1" x14ac:dyDescent="0.35">
      <c r="A179" s="89">
        <v>42263</v>
      </c>
      <c r="B179" s="90">
        <v>384</v>
      </c>
      <c r="C179" s="38">
        <f>LOOKUP(B179,'Practice 1'!$I$12:$I$15,'Practice 1'!$K$12:$K$15)</f>
        <v>168</v>
      </c>
      <c r="D179" s="38">
        <f t="shared" si="5"/>
        <v>64512</v>
      </c>
      <c r="F179"/>
      <c r="G179"/>
      <c r="M179">
        <f t="shared" si="4"/>
        <v>152</v>
      </c>
    </row>
    <row r="180" spans="1:13" s="76" customFormat="1" x14ac:dyDescent="0.35">
      <c r="A180" s="89">
        <v>42265</v>
      </c>
      <c r="B180" s="90">
        <v>612</v>
      </c>
      <c r="C180" s="38">
        <f>LOOKUP(B180,'Practice 1'!$I$12:$I$15,'Practice 1'!$K$12:$K$15)</f>
        <v>152</v>
      </c>
      <c r="D180" s="38">
        <f t="shared" si="5"/>
        <v>93024</v>
      </c>
      <c r="F180"/>
      <c r="G180"/>
      <c r="M180">
        <f t="shared" si="4"/>
        <v>152</v>
      </c>
    </row>
    <row r="181" spans="1:13" s="76" customFormat="1" x14ac:dyDescent="0.35">
      <c r="A181" s="89">
        <v>42262</v>
      </c>
      <c r="B181" s="90">
        <v>600</v>
      </c>
      <c r="C181" s="38">
        <f>LOOKUP(B181,'Practice 1'!$I$12:$I$15,'Practice 1'!$K$12:$K$15)</f>
        <v>152</v>
      </c>
      <c r="D181" s="38">
        <f t="shared" si="5"/>
        <v>91200</v>
      </c>
      <c r="F181"/>
      <c r="G181"/>
      <c r="M181">
        <f t="shared" si="4"/>
        <v>168</v>
      </c>
    </row>
    <row r="182" spans="1:13" s="76" customFormat="1" x14ac:dyDescent="0.35">
      <c r="A182" s="89">
        <v>42264</v>
      </c>
      <c r="B182" s="90">
        <v>432</v>
      </c>
      <c r="C182" s="38">
        <f>LOOKUP(B182,'Practice 1'!$I$12:$I$15,'Practice 1'!$K$12:$K$15)</f>
        <v>168</v>
      </c>
      <c r="D182" s="38">
        <f t="shared" si="5"/>
        <v>72576</v>
      </c>
      <c r="F182"/>
      <c r="G182"/>
      <c r="M182">
        <f t="shared" si="4"/>
        <v>168</v>
      </c>
    </row>
    <row r="183" spans="1:13" s="76" customFormat="1" x14ac:dyDescent="0.35">
      <c r="A183" s="89">
        <v>42263</v>
      </c>
      <c r="B183" s="90">
        <v>300</v>
      </c>
      <c r="C183" s="38">
        <f>LOOKUP(B183,'Practice 1'!$I$12:$I$15,'Practice 1'!$K$12:$K$15)</f>
        <v>168</v>
      </c>
      <c r="D183" s="38">
        <f t="shared" si="5"/>
        <v>50400</v>
      </c>
      <c r="F183"/>
      <c r="G183"/>
      <c r="M183"/>
    </row>
    <row r="184" spans="1:13" x14ac:dyDescent="0.35">
      <c r="C184" s="38"/>
    </row>
  </sheetData>
  <printOptions horizontalCentered="1"/>
  <pageMargins left="0.4" right="0.4" top="0.4" bottom="0.75" header="0.3" footer="0.3"/>
  <pageSetup scale="55" orientation="landscape" r:id="rId1"/>
  <headerFooter>
    <oddFooter>&amp;L&amp;A&amp;RPage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fitToPage="1"/>
  </sheetPr>
  <dimension ref="A1:M183"/>
  <sheetViews>
    <sheetView topLeftCell="A6" zoomScaleNormal="100" workbookViewId="0">
      <selection activeCell="G12" sqref="G12"/>
    </sheetView>
  </sheetViews>
  <sheetFormatPr defaultColWidth="9.1796875" defaultRowHeight="15.5" x14ac:dyDescent="0.35"/>
  <cols>
    <col min="1" max="1" width="11" style="76" bestFit="1" customWidth="1"/>
    <col min="2" max="2" width="14" style="76" customWidth="1"/>
    <col min="3" max="3" width="9.26953125" bestFit="1" customWidth="1"/>
    <col min="4" max="4" width="14.54296875" customWidth="1"/>
    <col min="5" max="5" width="4.54296875" customWidth="1"/>
    <col min="6" max="7" width="19.1796875" customWidth="1"/>
    <col min="8" max="8" width="9.1796875" style="76"/>
    <col min="9" max="10" width="10.7265625" style="76" customWidth="1"/>
    <col min="11" max="11" width="14.26953125" style="76" bestFit="1" customWidth="1"/>
    <col min="12" max="12" width="9.1796875" style="77"/>
    <col min="13" max="13" width="14.26953125" customWidth="1"/>
    <col min="14" max="16384" width="9.1796875" style="77"/>
  </cols>
  <sheetData>
    <row r="1" spans="1:13" customFormat="1" ht="14.5" x14ac:dyDescent="0.35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3" customFormat="1" ht="14.5" x14ac:dyDescent="0.35"/>
    <row r="3" spans="1:13" customFormat="1" ht="14.5" x14ac:dyDescent="0.35">
      <c r="A3" s="59" t="s">
        <v>347</v>
      </c>
      <c r="B3" s="60"/>
      <c r="C3" s="60"/>
      <c r="D3" s="60"/>
      <c r="E3" s="60"/>
      <c r="F3" s="60"/>
      <c r="G3" s="60"/>
      <c r="H3" s="60"/>
      <c r="I3" s="60"/>
      <c r="J3" s="60"/>
      <c r="K3" s="61"/>
    </row>
    <row r="4" spans="1:13" customFormat="1" ht="14.5" x14ac:dyDescent="0.35"/>
    <row r="5" spans="1:13" x14ac:dyDescent="0.35">
      <c r="A5" s="72" t="s">
        <v>276</v>
      </c>
      <c r="B5" s="73"/>
      <c r="C5" s="74"/>
      <c r="D5" s="74"/>
      <c r="E5" s="74"/>
      <c r="F5" s="74"/>
      <c r="G5" s="74"/>
      <c r="H5" s="73"/>
      <c r="I5" s="73"/>
      <c r="J5" s="75"/>
    </row>
    <row r="6" spans="1:13" x14ac:dyDescent="0.35">
      <c r="A6" s="78" t="s">
        <v>277</v>
      </c>
      <c r="B6" s="79"/>
      <c r="C6" s="80"/>
      <c r="D6" s="80"/>
      <c r="E6" s="80"/>
      <c r="F6" s="80"/>
      <c r="G6" s="80"/>
      <c r="H6" s="79"/>
      <c r="I6" s="79"/>
      <c r="J6" s="81"/>
    </row>
    <row r="7" spans="1:13" x14ac:dyDescent="0.35">
      <c r="A7" s="82" t="s">
        <v>278</v>
      </c>
      <c r="B7" s="83"/>
      <c r="C7" s="84"/>
      <c r="D7" s="84"/>
      <c r="E7" s="84"/>
      <c r="F7" s="84"/>
      <c r="G7" s="84"/>
      <c r="H7" s="83"/>
      <c r="I7" s="83"/>
      <c r="J7" s="85"/>
    </row>
    <row r="9" spans="1:13" x14ac:dyDescent="0.35">
      <c r="A9" s="86" t="s">
        <v>279</v>
      </c>
      <c r="I9" s="86" t="s">
        <v>280</v>
      </c>
    </row>
    <row r="10" spans="1:13" x14ac:dyDescent="0.35">
      <c r="I10" s="77"/>
      <c r="M10" t="s">
        <v>281</v>
      </c>
    </row>
    <row r="11" spans="1:13" ht="31" x14ac:dyDescent="0.35">
      <c r="A11" s="87" t="s">
        <v>196</v>
      </c>
      <c r="B11" s="88" t="s">
        <v>282</v>
      </c>
      <c r="C11" s="88" t="s">
        <v>3</v>
      </c>
      <c r="D11" s="88" t="s">
        <v>283</v>
      </c>
      <c r="F11" s="88" t="s">
        <v>284</v>
      </c>
      <c r="G11" s="88" t="s">
        <v>285</v>
      </c>
      <c r="I11" s="87" t="s">
        <v>286</v>
      </c>
      <c r="J11" s="87" t="s">
        <v>287</v>
      </c>
      <c r="K11" s="88" t="s">
        <v>288</v>
      </c>
      <c r="M11">
        <f t="shared" ref="M11:M74" si="0">LOOKUP(B12,$I$12:$K$15)</f>
        <v>168</v>
      </c>
    </row>
    <row r="12" spans="1:13" x14ac:dyDescent="0.35">
      <c r="A12" s="89">
        <v>42263</v>
      </c>
      <c r="B12" s="90">
        <v>540</v>
      </c>
      <c r="C12" s="38">
        <f>LOOKUP(B12,$I$12:$K$15)</f>
        <v>168</v>
      </c>
      <c r="D12" s="38">
        <f>B12*C12</f>
        <v>90720</v>
      </c>
      <c r="F12" s="38">
        <f>SUM(D12:D183)</f>
        <v>11852436</v>
      </c>
      <c r="G12" s="38">
        <f>SUMPRODUCT(LOOKUP(B12:B183,I12:K15),B12:B183)</f>
        <v>11852436</v>
      </c>
      <c r="I12" s="90">
        <v>0</v>
      </c>
      <c r="J12" s="90">
        <v>143</v>
      </c>
      <c r="K12" s="91">
        <v>198</v>
      </c>
      <c r="M12">
        <f t="shared" si="0"/>
        <v>168</v>
      </c>
    </row>
    <row r="13" spans="1:13" x14ac:dyDescent="0.35">
      <c r="A13" s="89">
        <v>42262</v>
      </c>
      <c r="B13" s="90">
        <v>360</v>
      </c>
      <c r="C13" s="38">
        <f t="shared" ref="C13:C76" si="1">LOOKUP(B13,$I$12:$K$15)</f>
        <v>168</v>
      </c>
      <c r="D13" s="38">
        <f t="shared" ref="D13:D76" si="2">B13*C13</f>
        <v>60480</v>
      </c>
      <c r="I13" s="90">
        <v>144</v>
      </c>
      <c r="J13" s="90">
        <v>288</v>
      </c>
      <c r="K13" s="91">
        <v>187</v>
      </c>
      <c r="M13">
        <f t="shared" si="0"/>
        <v>198</v>
      </c>
    </row>
    <row r="14" spans="1:13" x14ac:dyDescent="0.35">
      <c r="A14" s="89">
        <v>42263</v>
      </c>
      <c r="B14" s="90">
        <v>12</v>
      </c>
      <c r="C14" s="38">
        <f t="shared" si="1"/>
        <v>198</v>
      </c>
      <c r="D14" s="38">
        <f t="shared" si="2"/>
        <v>2376</v>
      </c>
      <c r="I14" s="90">
        <v>289</v>
      </c>
      <c r="J14" s="90">
        <v>577</v>
      </c>
      <c r="K14" s="91">
        <v>168</v>
      </c>
      <c r="M14">
        <f t="shared" si="0"/>
        <v>168</v>
      </c>
    </row>
    <row r="15" spans="1:13" x14ac:dyDescent="0.35">
      <c r="A15" s="89">
        <v>42262</v>
      </c>
      <c r="B15" s="90">
        <v>468</v>
      </c>
      <c r="C15" s="38">
        <f t="shared" si="1"/>
        <v>168</v>
      </c>
      <c r="D15" s="38">
        <f t="shared" si="2"/>
        <v>78624</v>
      </c>
      <c r="I15" s="90">
        <v>578</v>
      </c>
      <c r="J15" s="90" t="s">
        <v>289</v>
      </c>
      <c r="K15" s="91">
        <v>152</v>
      </c>
      <c r="M15">
        <f t="shared" si="0"/>
        <v>198</v>
      </c>
    </row>
    <row r="16" spans="1:13" x14ac:dyDescent="0.35">
      <c r="A16" s="89">
        <v>42264</v>
      </c>
      <c r="B16" s="90">
        <v>48</v>
      </c>
      <c r="C16" s="38">
        <f t="shared" si="1"/>
        <v>198</v>
      </c>
      <c r="D16" s="38">
        <f t="shared" si="2"/>
        <v>9504</v>
      </c>
      <c r="I16" s="77"/>
      <c r="J16" s="77"/>
      <c r="K16" s="77"/>
      <c r="M16">
        <f t="shared" si="0"/>
        <v>198</v>
      </c>
    </row>
    <row r="17" spans="1:13" x14ac:dyDescent="0.35">
      <c r="A17" s="89">
        <v>42265</v>
      </c>
      <c r="B17" s="90">
        <v>84</v>
      </c>
      <c r="C17" s="38">
        <f t="shared" si="1"/>
        <v>198</v>
      </c>
      <c r="D17" s="38">
        <f t="shared" si="2"/>
        <v>16632</v>
      </c>
      <c r="I17" s="77"/>
      <c r="J17" s="77"/>
      <c r="K17" s="77"/>
      <c r="M17">
        <f t="shared" si="0"/>
        <v>168</v>
      </c>
    </row>
    <row r="18" spans="1:13" x14ac:dyDescent="0.35">
      <c r="A18" s="89">
        <v>42264</v>
      </c>
      <c r="B18" s="90">
        <v>540</v>
      </c>
      <c r="C18" s="38">
        <f t="shared" si="1"/>
        <v>168</v>
      </c>
      <c r="D18" s="38">
        <f t="shared" si="2"/>
        <v>90720</v>
      </c>
      <c r="M18">
        <f t="shared" si="0"/>
        <v>168</v>
      </c>
    </row>
    <row r="19" spans="1:13" x14ac:dyDescent="0.35">
      <c r="A19" s="89">
        <v>42265</v>
      </c>
      <c r="B19" s="90">
        <v>492</v>
      </c>
      <c r="C19" s="38">
        <f t="shared" si="1"/>
        <v>168</v>
      </c>
      <c r="D19" s="38">
        <f t="shared" si="2"/>
        <v>82656</v>
      </c>
      <c r="M19">
        <f t="shared" si="0"/>
        <v>187</v>
      </c>
    </row>
    <row r="20" spans="1:13" x14ac:dyDescent="0.35">
      <c r="A20" s="89">
        <v>42265</v>
      </c>
      <c r="B20" s="90">
        <v>204</v>
      </c>
      <c r="C20" s="38">
        <f t="shared" si="1"/>
        <v>187</v>
      </c>
      <c r="D20" s="38">
        <f t="shared" si="2"/>
        <v>38148</v>
      </c>
      <c r="M20">
        <f t="shared" si="0"/>
        <v>168</v>
      </c>
    </row>
    <row r="21" spans="1:13" x14ac:dyDescent="0.35">
      <c r="A21" s="89">
        <v>42262</v>
      </c>
      <c r="B21" s="90">
        <v>408</v>
      </c>
      <c r="C21" s="38">
        <f t="shared" si="1"/>
        <v>168</v>
      </c>
      <c r="D21" s="38">
        <f t="shared" si="2"/>
        <v>68544</v>
      </c>
      <c r="M21">
        <f t="shared" si="0"/>
        <v>152</v>
      </c>
    </row>
    <row r="22" spans="1:13" x14ac:dyDescent="0.35">
      <c r="A22" s="89">
        <v>42264</v>
      </c>
      <c r="B22" s="90">
        <v>780</v>
      </c>
      <c r="C22" s="38">
        <f t="shared" si="1"/>
        <v>152</v>
      </c>
      <c r="D22" s="38">
        <f t="shared" si="2"/>
        <v>118560</v>
      </c>
      <c r="M22">
        <f t="shared" si="0"/>
        <v>168</v>
      </c>
    </row>
    <row r="23" spans="1:13" x14ac:dyDescent="0.35">
      <c r="A23" s="89">
        <v>42263</v>
      </c>
      <c r="B23" s="90">
        <v>444</v>
      </c>
      <c r="C23" s="38">
        <f t="shared" si="1"/>
        <v>168</v>
      </c>
      <c r="D23" s="38">
        <f t="shared" si="2"/>
        <v>74592</v>
      </c>
      <c r="M23">
        <f t="shared" si="0"/>
        <v>168</v>
      </c>
    </row>
    <row r="24" spans="1:13" x14ac:dyDescent="0.35">
      <c r="A24" s="89">
        <v>42262</v>
      </c>
      <c r="B24" s="90">
        <v>432</v>
      </c>
      <c r="C24" s="38">
        <f t="shared" si="1"/>
        <v>168</v>
      </c>
      <c r="D24" s="38">
        <f t="shared" si="2"/>
        <v>72576</v>
      </c>
      <c r="M24">
        <f t="shared" si="0"/>
        <v>168</v>
      </c>
    </row>
    <row r="25" spans="1:13" x14ac:dyDescent="0.35">
      <c r="A25" s="89">
        <v>42263</v>
      </c>
      <c r="B25" s="90">
        <v>456</v>
      </c>
      <c r="C25" s="38">
        <f t="shared" si="1"/>
        <v>168</v>
      </c>
      <c r="D25" s="38">
        <f t="shared" si="2"/>
        <v>76608</v>
      </c>
      <c r="M25">
        <f t="shared" si="0"/>
        <v>152</v>
      </c>
    </row>
    <row r="26" spans="1:13" x14ac:dyDescent="0.35">
      <c r="A26" s="89">
        <v>42263</v>
      </c>
      <c r="B26" s="90">
        <v>768</v>
      </c>
      <c r="C26" s="38">
        <f t="shared" si="1"/>
        <v>152</v>
      </c>
      <c r="D26" s="38">
        <f t="shared" si="2"/>
        <v>116736</v>
      </c>
      <c r="M26">
        <f t="shared" si="0"/>
        <v>168</v>
      </c>
    </row>
    <row r="27" spans="1:13" s="76" customFormat="1" x14ac:dyDescent="0.35">
      <c r="A27" s="89">
        <v>42264</v>
      </c>
      <c r="B27" s="90">
        <v>528</v>
      </c>
      <c r="C27" s="38">
        <f t="shared" si="1"/>
        <v>168</v>
      </c>
      <c r="D27" s="38">
        <f t="shared" si="2"/>
        <v>88704</v>
      </c>
      <c r="F27"/>
      <c r="G27"/>
      <c r="M27">
        <f t="shared" si="0"/>
        <v>152</v>
      </c>
    </row>
    <row r="28" spans="1:13" s="76" customFormat="1" x14ac:dyDescent="0.35">
      <c r="A28" s="89">
        <v>42262</v>
      </c>
      <c r="B28" s="90">
        <v>624</v>
      </c>
      <c r="C28" s="38">
        <f t="shared" si="1"/>
        <v>152</v>
      </c>
      <c r="D28" s="38">
        <f t="shared" si="2"/>
        <v>94848</v>
      </c>
      <c r="F28"/>
      <c r="G28"/>
      <c r="M28">
        <f t="shared" si="0"/>
        <v>168</v>
      </c>
    </row>
    <row r="29" spans="1:13" s="76" customFormat="1" x14ac:dyDescent="0.35">
      <c r="A29" s="89">
        <v>42264</v>
      </c>
      <c r="B29" s="90">
        <v>372</v>
      </c>
      <c r="C29" s="38">
        <f t="shared" si="1"/>
        <v>168</v>
      </c>
      <c r="D29" s="38">
        <f t="shared" si="2"/>
        <v>62496</v>
      </c>
      <c r="F29"/>
      <c r="G29"/>
      <c r="M29">
        <f t="shared" si="0"/>
        <v>152</v>
      </c>
    </row>
    <row r="30" spans="1:13" s="76" customFormat="1" x14ac:dyDescent="0.35">
      <c r="A30" s="89">
        <v>42265</v>
      </c>
      <c r="B30" s="90">
        <v>588</v>
      </c>
      <c r="C30" s="38">
        <f t="shared" si="1"/>
        <v>152</v>
      </c>
      <c r="D30" s="38">
        <f t="shared" si="2"/>
        <v>89376</v>
      </c>
      <c r="F30"/>
      <c r="G30"/>
      <c r="M30">
        <f t="shared" si="0"/>
        <v>168</v>
      </c>
    </row>
    <row r="31" spans="1:13" s="76" customFormat="1" x14ac:dyDescent="0.35">
      <c r="A31" s="89">
        <v>42262</v>
      </c>
      <c r="B31" s="90">
        <v>504</v>
      </c>
      <c r="C31" s="38">
        <f t="shared" si="1"/>
        <v>168</v>
      </c>
      <c r="D31" s="38">
        <f t="shared" si="2"/>
        <v>84672</v>
      </c>
      <c r="F31"/>
      <c r="G31"/>
      <c r="M31">
        <f t="shared" si="0"/>
        <v>168</v>
      </c>
    </row>
    <row r="32" spans="1:13" s="76" customFormat="1" x14ac:dyDescent="0.35">
      <c r="A32" s="89">
        <v>42263</v>
      </c>
      <c r="B32" s="90">
        <v>504</v>
      </c>
      <c r="C32" s="38">
        <f t="shared" si="1"/>
        <v>168</v>
      </c>
      <c r="D32" s="38">
        <f t="shared" si="2"/>
        <v>84672</v>
      </c>
      <c r="F32"/>
      <c r="G32"/>
      <c r="M32">
        <f t="shared" si="0"/>
        <v>152</v>
      </c>
    </row>
    <row r="33" spans="1:13" s="76" customFormat="1" x14ac:dyDescent="0.35">
      <c r="A33" s="89">
        <v>42265</v>
      </c>
      <c r="B33" s="90">
        <v>660</v>
      </c>
      <c r="C33" s="38">
        <f t="shared" si="1"/>
        <v>152</v>
      </c>
      <c r="D33" s="38">
        <f t="shared" si="2"/>
        <v>100320</v>
      </c>
      <c r="F33"/>
      <c r="G33"/>
      <c r="M33">
        <f t="shared" si="0"/>
        <v>168</v>
      </c>
    </row>
    <row r="34" spans="1:13" s="76" customFormat="1" x14ac:dyDescent="0.35">
      <c r="A34" s="89">
        <v>42263</v>
      </c>
      <c r="B34" s="90">
        <v>468</v>
      </c>
      <c r="C34" s="38">
        <f t="shared" si="1"/>
        <v>168</v>
      </c>
      <c r="D34" s="38">
        <f t="shared" si="2"/>
        <v>78624</v>
      </c>
      <c r="F34"/>
      <c r="G34"/>
      <c r="M34">
        <f t="shared" si="0"/>
        <v>168</v>
      </c>
    </row>
    <row r="35" spans="1:13" s="76" customFormat="1" x14ac:dyDescent="0.35">
      <c r="A35" s="89">
        <v>42265</v>
      </c>
      <c r="B35" s="90">
        <v>492</v>
      </c>
      <c r="C35" s="38">
        <f t="shared" si="1"/>
        <v>168</v>
      </c>
      <c r="D35" s="38">
        <f t="shared" si="2"/>
        <v>82656</v>
      </c>
      <c r="F35"/>
      <c r="G35"/>
      <c r="M35">
        <f t="shared" si="0"/>
        <v>187</v>
      </c>
    </row>
    <row r="36" spans="1:13" s="76" customFormat="1" x14ac:dyDescent="0.35">
      <c r="A36" s="89">
        <v>42265</v>
      </c>
      <c r="B36" s="90">
        <v>204</v>
      </c>
      <c r="C36" s="38">
        <f t="shared" si="1"/>
        <v>187</v>
      </c>
      <c r="D36" s="38">
        <f t="shared" si="2"/>
        <v>38148</v>
      </c>
      <c r="F36"/>
      <c r="G36"/>
      <c r="M36">
        <f t="shared" si="0"/>
        <v>187</v>
      </c>
    </row>
    <row r="37" spans="1:13" s="76" customFormat="1" x14ac:dyDescent="0.35">
      <c r="A37" s="89">
        <v>42262</v>
      </c>
      <c r="B37" s="90">
        <v>168</v>
      </c>
      <c r="C37" s="38">
        <f t="shared" si="1"/>
        <v>187</v>
      </c>
      <c r="D37" s="38">
        <f t="shared" si="2"/>
        <v>31416</v>
      </c>
      <c r="F37"/>
      <c r="G37"/>
      <c r="M37">
        <f t="shared" si="0"/>
        <v>198</v>
      </c>
    </row>
    <row r="38" spans="1:13" s="76" customFormat="1" x14ac:dyDescent="0.35">
      <c r="A38" s="89">
        <v>42264</v>
      </c>
      <c r="B38" s="90">
        <v>84</v>
      </c>
      <c r="C38" s="38">
        <f t="shared" si="1"/>
        <v>198</v>
      </c>
      <c r="D38" s="38">
        <f t="shared" si="2"/>
        <v>16632</v>
      </c>
      <c r="F38"/>
      <c r="G38"/>
      <c r="M38">
        <f t="shared" si="0"/>
        <v>152</v>
      </c>
    </row>
    <row r="39" spans="1:13" s="76" customFormat="1" x14ac:dyDescent="0.35">
      <c r="A39" s="89">
        <v>42264</v>
      </c>
      <c r="B39" s="90">
        <v>588</v>
      </c>
      <c r="C39" s="38">
        <f t="shared" si="1"/>
        <v>152</v>
      </c>
      <c r="D39" s="38">
        <f t="shared" si="2"/>
        <v>89376</v>
      </c>
      <c r="F39"/>
      <c r="G39"/>
      <c r="M39">
        <f t="shared" si="0"/>
        <v>187</v>
      </c>
    </row>
    <row r="40" spans="1:13" s="76" customFormat="1" x14ac:dyDescent="0.35">
      <c r="A40" s="89">
        <v>42262</v>
      </c>
      <c r="B40" s="90">
        <v>240</v>
      </c>
      <c r="C40" s="38">
        <f t="shared" si="1"/>
        <v>187</v>
      </c>
      <c r="D40" s="38">
        <f t="shared" si="2"/>
        <v>44880</v>
      </c>
      <c r="F40"/>
      <c r="G40"/>
      <c r="M40">
        <f t="shared" si="0"/>
        <v>152</v>
      </c>
    </row>
    <row r="41" spans="1:13" s="76" customFormat="1" x14ac:dyDescent="0.35">
      <c r="A41" s="89">
        <v>42265</v>
      </c>
      <c r="B41" s="90">
        <v>696</v>
      </c>
      <c r="C41" s="38">
        <f t="shared" si="1"/>
        <v>152</v>
      </c>
      <c r="D41" s="38">
        <f t="shared" si="2"/>
        <v>105792</v>
      </c>
      <c r="F41"/>
      <c r="G41"/>
      <c r="M41">
        <f t="shared" si="0"/>
        <v>168</v>
      </c>
    </row>
    <row r="42" spans="1:13" s="76" customFormat="1" x14ac:dyDescent="0.35">
      <c r="A42" s="89">
        <v>42262</v>
      </c>
      <c r="B42" s="90">
        <v>360</v>
      </c>
      <c r="C42" s="38">
        <f t="shared" si="1"/>
        <v>168</v>
      </c>
      <c r="D42" s="38">
        <f t="shared" si="2"/>
        <v>60480</v>
      </c>
      <c r="F42"/>
      <c r="G42"/>
      <c r="M42">
        <f t="shared" si="0"/>
        <v>187</v>
      </c>
    </row>
    <row r="43" spans="1:13" s="76" customFormat="1" x14ac:dyDescent="0.35">
      <c r="A43" s="89">
        <v>42262</v>
      </c>
      <c r="B43" s="90">
        <v>264</v>
      </c>
      <c r="C43" s="38">
        <f t="shared" si="1"/>
        <v>187</v>
      </c>
      <c r="D43" s="38">
        <f t="shared" si="2"/>
        <v>49368</v>
      </c>
      <c r="F43"/>
      <c r="G43"/>
      <c r="M43">
        <f t="shared" si="0"/>
        <v>152</v>
      </c>
    </row>
    <row r="44" spans="1:13" s="76" customFormat="1" x14ac:dyDescent="0.35">
      <c r="A44" s="89">
        <v>42262</v>
      </c>
      <c r="B44" s="90">
        <v>612</v>
      </c>
      <c r="C44" s="38">
        <f t="shared" si="1"/>
        <v>152</v>
      </c>
      <c r="D44" s="38">
        <f t="shared" si="2"/>
        <v>93024</v>
      </c>
      <c r="F44"/>
      <c r="G44"/>
      <c r="M44">
        <f t="shared" si="0"/>
        <v>152</v>
      </c>
    </row>
    <row r="45" spans="1:13" s="76" customFormat="1" x14ac:dyDescent="0.35">
      <c r="A45" s="89">
        <v>42263</v>
      </c>
      <c r="B45" s="90">
        <v>792</v>
      </c>
      <c r="C45" s="38">
        <f t="shared" si="1"/>
        <v>152</v>
      </c>
      <c r="D45" s="38">
        <f t="shared" si="2"/>
        <v>120384</v>
      </c>
      <c r="F45"/>
      <c r="G45"/>
      <c r="M45">
        <f t="shared" si="0"/>
        <v>198</v>
      </c>
    </row>
    <row r="46" spans="1:13" s="76" customFormat="1" x14ac:dyDescent="0.35">
      <c r="A46" s="89">
        <v>42265</v>
      </c>
      <c r="B46" s="90">
        <v>12</v>
      </c>
      <c r="C46" s="38">
        <f t="shared" si="1"/>
        <v>198</v>
      </c>
      <c r="D46" s="38">
        <f t="shared" si="2"/>
        <v>2376</v>
      </c>
      <c r="F46"/>
      <c r="G46"/>
      <c r="M46">
        <f t="shared" si="0"/>
        <v>168</v>
      </c>
    </row>
    <row r="47" spans="1:13" s="76" customFormat="1" x14ac:dyDescent="0.35">
      <c r="A47" s="89">
        <v>42265</v>
      </c>
      <c r="B47" s="90">
        <v>324</v>
      </c>
      <c r="C47" s="38">
        <f t="shared" si="1"/>
        <v>168</v>
      </c>
      <c r="D47" s="38">
        <f t="shared" si="2"/>
        <v>54432</v>
      </c>
      <c r="F47"/>
      <c r="G47"/>
      <c r="M47">
        <f t="shared" si="0"/>
        <v>168</v>
      </c>
    </row>
    <row r="48" spans="1:13" s="76" customFormat="1" x14ac:dyDescent="0.35">
      <c r="A48" s="89">
        <v>42262</v>
      </c>
      <c r="B48" s="90">
        <v>324</v>
      </c>
      <c r="C48" s="38">
        <f t="shared" si="1"/>
        <v>168</v>
      </c>
      <c r="D48" s="38">
        <f t="shared" si="2"/>
        <v>54432</v>
      </c>
      <c r="F48"/>
      <c r="G48"/>
      <c r="M48">
        <f t="shared" si="0"/>
        <v>152</v>
      </c>
    </row>
    <row r="49" spans="1:13" s="76" customFormat="1" x14ac:dyDescent="0.35">
      <c r="A49" s="89">
        <v>42262</v>
      </c>
      <c r="B49" s="90">
        <v>588</v>
      </c>
      <c r="C49" s="38">
        <f t="shared" si="1"/>
        <v>152</v>
      </c>
      <c r="D49" s="38">
        <f t="shared" si="2"/>
        <v>89376</v>
      </c>
      <c r="F49"/>
      <c r="G49"/>
      <c r="M49">
        <f t="shared" si="0"/>
        <v>168</v>
      </c>
    </row>
    <row r="50" spans="1:13" s="76" customFormat="1" x14ac:dyDescent="0.35">
      <c r="A50" s="89">
        <v>42264</v>
      </c>
      <c r="B50" s="90">
        <v>492</v>
      </c>
      <c r="C50" s="38">
        <f t="shared" si="1"/>
        <v>168</v>
      </c>
      <c r="D50" s="38">
        <f t="shared" si="2"/>
        <v>82656</v>
      </c>
      <c r="F50"/>
      <c r="G50"/>
      <c r="M50">
        <f t="shared" si="0"/>
        <v>152</v>
      </c>
    </row>
    <row r="51" spans="1:13" s="76" customFormat="1" x14ac:dyDescent="0.35">
      <c r="A51" s="89">
        <v>42262</v>
      </c>
      <c r="B51" s="90">
        <v>804</v>
      </c>
      <c r="C51" s="38">
        <f t="shared" si="1"/>
        <v>152</v>
      </c>
      <c r="D51" s="38">
        <f t="shared" si="2"/>
        <v>122208</v>
      </c>
      <c r="F51"/>
      <c r="G51"/>
      <c r="M51">
        <f t="shared" si="0"/>
        <v>168</v>
      </c>
    </row>
    <row r="52" spans="1:13" s="76" customFormat="1" x14ac:dyDescent="0.35">
      <c r="A52" s="89">
        <v>42262</v>
      </c>
      <c r="B52" s="90">
        <v>540</v>
      </c>
      <c r="C52" s="38">
        <f t="shared" si="1"/>
        <v>168</v>
      </c>
      <c r="D52" s="38">
        <f t="shared" si="2"/>
        <v>90720</v>
      </c>
      <c r="F52"/>
      <c r="G52"/>
      <c r="M52">
        <f t="shared" si="0"/>
        <v>168</v>
      </c>
    </row>
    <row r="53" spans="1:13" s="76" customFormat="1" x14ac:dyDescent="0.35">
      <c r="A53" s="89">
        <v>42264</v>
      </c>
      <c r="B53" s="90">
        <v>468</v>
      </c>
      <c r="C53" s="38">
        <f t="shared" si="1"/>
        <v>168</v>
      </c>
      <c r="D53" s="38">
        <f t="shared" si="2"/>
        <v>78624</v>
      </c>
      <c r="F53"/>
      <c r="G53"/>
      <c r="M53">
        <f t="shared" si="0"/>
        <v>152</v>
      </c>
    </row>
    <row r="54" spans="1:13" s="76" customFormat="1" x14ac:dyDescent="0.35">
      <c r="A54" s="89">
        <v>42262</v>
      </c>
      <c r="B54" s="90">
        <v>624</v>
      </c>
      <c r="C54" s="38">
        <f t="shared" si="1"/>
        <v>152</v>
      </c>
      <c r="D54" s="38">
        <f t="shared" si="2"/>
        <v>94848</v>
      </c>
      <c r="F54"/>
      <c r="G54"/>
      <c r="M54">
        <f t="shared" si="0"/>
        <v>168</v>
      </c>
    </row>
    <row r="55" spans="1:13" s="76" customFormat="1" x14ac:dyDescent="0.35">
      <c r="A55" s="89">
        <v>42263</v>
      </c>
      <c r="B55" s="90">
        <v>396</v>
      </c>
      <c r="C55" s="38">
        <f t="shared" si="1"/>
        <v>168</v>
      </c>
      <c r="D55" s="38">
        <f t="shared" si="2"/>
        <v>66528</v>
      </c>
      <c r="F55"/>
      <c r="G55"/>
      <c r="M55">
        <f t="shared" si="0"/>
        <v>198</v>
      </c>
    </row>
    <row r="56" spans="1:13" s="76" customFormat="1" x14ac:dyDescent="0.35">
      <c r="A56" s="89">
        <v>42262</v>
      </c>
      <c r="B56" s="90">
        <v>36</v>
      </c>
      <c r="C56" s="38">
        <f t="shared" si="1"/>
        <v>198</v>
      </c>
      <c r="D56" s="38">
        <f t="shared" si="2"/>
        <v>7128</v>
      </c>
      <c r="F56"/>
      <c r="G56"/>
      <c r="M56">
        <f t="shared" si="0"/>
        <v>168</v>
      </c>
    </row>
    <row r="57" spans="1:13" s="76" customFormat="1" x14ac:dyDescent="0.35">
      <c r="A57" s="89">
        <v>42265</v>
      </c>
      <c r="B57" s="90">
        <v>384</v>
      </c>
      <c r="C57" s="38">
        <f t="shared" si="1"/>
        <v>168</v>
      </c>
      <c r="D57" s="38">
        <f t="shared" si="2"/>
        <v>64512</v>
      </c>
      <c r="F57"/>
      <c r="G57"/>
      <c r="M57">
        <f t="shared" si="0"/>
        <v>198</v>
      </c>
    </row>
    <row r="58" spans="1:13" s="76" customFormat="1" x14ac:dyDescent="0.35">
      <c r="A58" s="89">
        <v>42262</v>
      </c>
      <c r="B58" s="90">
        <v>132</v>
      </c>
      <c r="C58" s="38">
        <f t="shared" si="1"/>
        <v>198</v>
      </c>
      <c r="D58" s="38">
        <f t="shared" si="2"/>
        <v>26136</v>
      </c>
      <c r="F58"/>
      <c r="G58"/>
      <c r="M58">
        <f t="shared" si="0"/>
        <v>168</v>
      </c>
    </row>
    <row r="59" spans="1:13" s="76" customFormat="1" x14ac:dyDescent="0.35">
      <c r="A59" s="89">
        <v>42265</v>
      </c>
      <c r="B59" s="90">
        <v>312</v>
      </c>
      <c r="C59" s="38">
        <f t="shared" si="1"/>
        <v>168</v>
      </c>
      <c r="D59" s="38">
        <f t="shared" si="2"/>
        <v>52416</v>
      </c>
      <c r="F59"/>
      <c r="G59"/>
      <c r="M59">
        <f t="shared" si="0"/>
        <v>168</v>
      </c>
    </row>
    <row r="60" spans="1:13" s="76" customFormat="1" x14ac:dyDescent="0.35">
      <c r="A60" s="89">
        <v>42263</v>
      </c>
      <c r="B60" s="90">
        <v>492</v>
      </c>
      <c r="C60" s="38">
        <f t="shared" si="1"/>
        <v>168</v>
      </c>
      <c r="D60" s="38">
        <f t="shared" si="2"/>
        <v>82656</v>
      </c>
      <c r="F60"/>
      <c r="G60"/>
      <c r="M60">
        <f t="shared" si="0"/>
        <v>168</v>
      </c>
    </row>
    <row r="61" spans="1:13" s="76" customFormat="1" x14ac:dyDescent="0.35">
      <c r="A61" s="89">
        <v>42264</v>
      </c>
      <c r="B61" s="90">
        <v>516</v>
      </c>
      <c r="C61" s="38">
        <f t="shared" si="1"/>
        <v>168</v>
      </c>
      <c r="D61" s="38">
        <f t="shared" si="2"/>
        <v>86688</v>
      </c>
      <c r="F61"/>
      <c r="G61"/>
      <c r="M61">
        <f t="shared" si="0"/>
        <v>152</v>
      </c>
    </row>
    <row r="62" spans="1:13" s="76" customFormat="1" x14ac:dyDescent="0.35">
      <c r="A62" s="89">
        <v>42263</v>
      </c>
      <c r="B62" s="90">
        <v>744</v>
      </c>
      <c r="C62" s="38">
        <f t="shared" si="1"/>
        <v>152</v>
      </c>
      <c r="D62" s="38">
        <f t="shared" si="2"/>
        <v>113088</v>
      </c>
      <c r="F62"/>
      <c r="G62"/>
      <c r="M62">
        <f t="shared" si="0"/>
        <v>187</v>
      </c>
    </row>
    <row r="63" spans="1:13" s="76" customFormat="1" x14ac:dyDescent="0.35">
      <c r="A63" s="89">
        <v>42262</v>
      </c>
      <c r="B63" s="90">
        <v>240</v>
      </c>
      <c r="C63" s="38">
        <f t="shared" si="1"/>
        <v>187</v>
      </c>
      <c r="D63" s="38">
        <f t="shared" si="2"/>
        <v>44880</v>
      </c>
      <c r="F63"/>
      <c r="G63"/>
      <c r="M63">
        <f t="shared" si="0"/>
        <v>187</v>
      </c>
    </row>
    <row r="64" spans="1:13" s="76" customFormat="1" x14ac:dyDescent="0.35">
      <c r="A64" s="89">
        <v>42264</v>
      </c>
      <c r="B64" s="90">
        <v>252</v>
      </c>
      <c r="C64" s="38">
        <f t="shared" si="1"/>
        <v>187</v>
      </c>
      <c r="D64" s="38">
        <f t="shared" si="2"/>
        <v>47124</v>
      </c>
      <c r="F64"/>
      <c r="G64"/>
      <c r="M64">
        <f t="shared" si="0"/>
        <v>152</v>
      </c>
    </row>
    <row r="65" spans="1:13" s="76" customFormat="1" x14ac:dyDescent="0.35">
      <c r="A65" s="89">
        <v>42262</v>
      </c>
      <c r="B65" s="90">
        <v>768</v>
      </c>
      <c r="C65" s="38">
        <f t="shared" si="1"/>
        <v>152</v>
      </c>
      <c r="D65" s="38">
        <f t="shared" si="2"/>
        <v>116736</v>
      </c>
      <c r="F65"/>
      <c r="G65"/>
      <c r="M65">
        <f t="shared" si="0"/>
        <v>168</v>
      </c>
    </row>
    <row r="66" spans="1:13" s="76" customFormat="1" x14ac:dyDescent="0.35">
      <c r="A66" s="89">
        <v>42262</v>
      </c>
      <c r="B66" s="90">
        <v>468</v>
      </c>
      <c r="C66" s="38">
        <f t="shared" si="1"/>
        <v>168</v>
      </c>
      <c r="D66" s="38">
        <f t="shared" si="2"/>
        <v>78624</v>
      </c>
      <c r="F66"/>
      <c r="G66"/>
      <c r="M66">
        <f t="shared" si="0"/>
        <v>152</v>
      </c>
    </row>
    <row r="67" spans="1:13" s="76" customFormat="1" x14ac:dyDescent="0.35">
      <c r="A67" s="89">
        <v>42262</v>
      </c>
      <c r="B67" s="90">
        <v>720</v>
      </c>
      <c r="C67" s="38">
        <f t="shared" si="1"/>
        <v>152</v>
      </c>
      <c r="D67" s="38">
        <f t="shared" si="2"/>
        <v>109440</v>
      </c>
      <c r="F67"/>
      <c r="G67"/>
      <c r="M67">
        <f t="shared" si="0"/>
        <v>152</v>
      </c>
    </row>
    <row r="68" spans="1:13" s="76" customFormat="1" x14ac:dyDescent="0.35">
      <c r="A68" s="89">
        <v>42264</v>
      </c>
      <c r="B68" s="90">
        <v>804</v>
      </c>
      <c r="C68" s="38">
        <f t="shared" si="1"/>
        <v>152</v>
      </c>
      <c r="D68" s="38">
        <f t="shared" si="2"/>
        <v>122208</v>
      </c>
      <c r="F68"/>
      <c r="G68"/>
      <c r="M68">
        <f t="shared" si="0"/>
        <v>187</v>
      </c>
    </row>
    <row r="69" spans="1:13" s="76" customFormat="1" x14ac:dyDescent="0.35">
      <c r="A69" s="89">
        <v>42264</v>
      </c>
      <c r="B69" s="90">
        <v>192</v>
      </c>
      <c r="C69" s="38">
        <f t="shared" si="1"/>
        <v>187</v>
      </c>
      <c r="D69" s="38">
        <f t="shared" si="2"/>
        <v>35904</v>
      </c>
      <c r="F69"/>
      <c r="G69"/>
      <c r="M69">
        <f t="shared" si="0"/>
        <v>152</v>
      </c>
    </row>
    <row r="70" spans="1:13" s="76" customFormat="1" x14ac:dyDescent="0.35">
      <c r="A70" s="89">
        <v>42262</v>
      </c>
      <c r="B70" s="90">
        <v>732</v>
      </c>
      <c r="C70" s="38">
        <f t="shared" si="1"/>
        <v>152</v>
      </c>
      <c r="D70" s="38">
        <f t="shared" si="2"/>
        <v>111264</v>
      </c>
      <c r="F70"/>
      <c r="G70"/>
      <c r="M70">
        <f t="shared" si="0"/>
        <v>187</v>
      </c>
    </row>
    <row r="71" spans="1:13" s="76" customFormat="1" x14ac:dyDescent="0.35">
      <c r="A71" s="89">
        <v>42264</v>
      </c>
      <c r="B71" s="90">
        <v>216</v>
      </c>
      <c r="C71" s="38">
        <f t="shared" si="1"/>
        <v>187</v>
      </c>
      <c r="D71" s="38">
        <f t="shared" si="2"/>
        <v>40392</v>
      </c>
      <c r="F71"/>
      <c r="G71"/>
      <c r="M71">
        <f t="shared" si="0"/>
        <v>152</v>
      </c>
    </row>
    <row r="72" spans="1:13" s="76" customFormat="1" x14ac:dyDescent="0.35">
      <c r="A72" s="89">
        <v>42262</v>
      </c>
      <c r="B72" s="90">
        <v>648</v>
      </c>
      <c r="C72" s="38">
        <f t="shared" si="1"/>
        <v>152</v>
      </c>
      <c r="D72" s="38">
        <f t="shared" si="2"/>
        <v>98496</v>
      </c>
      <c r="F72"/>
      <c r="G72"/>
      <c r="M72">
        <f t="shared" si="0"/>
        <v>168</v>
      </c>
    </row>
    <row r="73" spans="1:13" s="76" customFormat="1" x14ac:dyDescent="0.35">
      <c r="A73" s="89">
        <v>42263</v>
      </c>
      <c r="B73" s="90">
        <v>432</v>
      </c>
      <c r="C73" s="38">
        <f t="shared" si="1"/>
        <v>168</v>
      </c>
      <c r="D73" s="38">
        <f t="shared" si="2"/>
        <v>72576</v>
      </c>
      <c r="F73"/>
      <c r="G73"/>
      <c r="M73">
        <f t="shared" si="0"/>
        <v>168</v>
      </c>
    </row>
    <row r="74" spans="1:13" s="76" customFormat="1" x14ac:dyDescent="0.35">
      <c r="A74" s="89">
        <v>42262</v>
      </c>
      <c r="B74" s="90">
        <v>384</v>
      </c>
      <c r="C74" s="38">
        <f t="shared" si="1"/>
        <v>168</v>
      </c>
      <c r="D74" s="38">
        <f t="shared" si="2"/>
        <v>64512</v>
      </c>
      <c r="F74"/>
      <c r="G74"/>
      <c r="M74">
        <f t="shared" si="0"/>
        <v>187</v>
      </c>
    </row>
    <row r="75" spans="1:13" s="76" customFormat="1" x14ac:dyDescent="0.35">
      <c r="A75" s="89">
        <v>42262</v>
      </c>
      <c r="B75" s="90">
        <v>144</v>
      </c>
      <c r="C75" s="38">
        <f t="shared" si="1"/>
        <v>187</v>
      </c>
      <c r="D75" s="38">
        <f t="shared" si="2"/>
        <v>26928</v>
      </c>
      <c r="F75"/>
      <c r="G75"/>
      <c r="M75">
        <f t="shared" ref="M75:M138" si="3">LOOKUP(B76,$I$12:$K$15)</f>
        <v>152</v>
      </c>
    </row>
    <row r="76" spans="1:13" s="76" customFormat="1" x14ac:dyDescent="0.35">
      <c r="A76" s="89">
        <v>42265</v>
      </c>
      <c r="B76" s="90">
        <v>684</v>
      </c>
      <c r="C76" s="38">
        <f t="shared" si="1"/>
        <v>152</v>
      </c>
      <c r="D76" s="38">
        <f t="shared" si="2"/>
        <v>103968</v>
      </c>
      <c r="F76"/>
      <c r="G76"/>
      <c r="M76">
        <f t="shared" si="3"/>
        <v>187</v>
      </c>
    </row>
    <row r="77" spans="1:13" s="76" customFormat="1" x14ac:dyDescent="0.35">
      <c r="A77" s="89">
        <v>42262</v>
      </c>
      <c r="B77" s="90">
        <v>216</v>
      </c>
      <c r="C77" s="38">
        <f t="shared" ref="C77:C140" si="4">LOOKUP(B77,$I$12:$K$15)</f>
        <v>187</v>
      </c>
      <c r="D77" s="38">
        <f t="shared" ref="D77:D140" si="5">B77*C77</f>
        <v>40392</v>
      </c>
      <c r="F77"/>
      <c r="G77"/>
      <c r="M77">
        <f t="shared" si="3"/>
        <v>168</v>
      </c>
    </row>
    <row r="78" spans="1:13" s="76" customFormat="1" x14ac:dyDescent="0.35">
      <c r="A78" s="89">
        <v>42262</v>
      </c>
      <c r="B78" s="90">
        <v>480</v>
      </c>
      <c r="C78" s="38">
        <f t="shared" si="4"/>
        <v>168</v>
      </c>
      <c r="D78" s="38">
        <f t="shared" si="5"/>
        <v>80640</v>
      </c>
      <c r="F78"/>
      <c r="G78"/>
      <c r="M78">
        <f t="shared" si="3"/>
        <v>168</v>
      </c>
    </row>
    <row r="79" spans="1:13" s="76" customFormat="1" x14ac:dyDescent="0.35">
      <c r="A79" s="89">
        <v>42262</v>
      </c>
      <c r="B79" s="90">
        <v>384</v>
      </c>
      <c r="C79" s="38">
        <f t="shared" si="4"/>
        <v>168</v>
      </c>
      <c r="D79" s="38">
        <f t="shared" si="5"/>
        <v>64512</v>
      </c>
      <c r="F79"/>
      <c r="G79"/>
      <c r="M79">
        <f t="shared" si="3"/>
        <v>198</v>
      </c>
    </row>
    <row r="80" spans="1:13" s="76" customFormat="1" x14ac:dyDescent="0.35">
      <c r="A80" s="89">
        <v>42262</v>
      </c>
      <c r="B80" s="90">
        <v>84</v>
      </c>
      <c r="C80" s="38">
        <f t="shared" si="4"/>
        <v>198</v>
      </c>
      <c r="D80" s="38">
        <f t="shared" si="5"/>
        <v>16632</v>
      </c>
      <c r="F80"/>
      <c r="G80"/>
      <c r="M80">
        <f t="shared" si="3"/>
        <v>152</v>
      </c>
    </row>
    <row r="81" spans="1:13" s="76" customFormat="1" x14ac:dyDescent="0.35">
      <c r="A81" s="89">
        <v>42262</v>
      </c>
      <c r="B81" s="90">
        <v>756</v>
      </c>
      <c r="C81" s="38">
        <f t="shared" si="4"/>
        <v>152</v>
      </c>
      <c r="D81" s="38">
        <f t="shared" si="5"/>
        <v>114912</v>
      </c>
      <c r="F81"/>
      <c r="G81"/>
      <c r="M81">
        <f t="shared" si="3"/>
        <v>152</v>
      </c>
    </row>
    <row r="82" spans="1:13" s="76" customFormat="1" x14ac:dyDescent="0.35">
      <c r="A82" s="89">
        <v>42265</v>
      </c>
      <c r="B82" s="90">
        <v>744</v>
      </c>
      <c r="C82" s="38">
        <f t="shared" si="4"/>
        <v>152</v>
      </c>
      <c r="D82" s="38">
        <f t="shared" si="5"/>
        <v>113088</v>
      </c>
      <c r="F82"/>
      <c r="G82"/>
      <c r="M82">
        <f t="shared" si="3"/>
        <v>168</v>
      </c>
    </row>
    <row r="83" spans="1:13" s="76" customFormat="1" x14ac:dyDescent="0.35">
      <c r="A83" s="89">
        <v>42265</v>
      </c>
      <c r="B83" s="90">
        <v>300</v>
      </c>
      <c r="C83" s="38">
        <f t="shared" si="4"/>
        <v>168</v>
      </c>
      <c r="D83" s="38">
        <f t="shared" si="5"/>
        <v>50400</v>
      </c>
      <c r="F83"/>
      <c r="G83"/>
      <c r="M83">
        <f t="shared" si="3"/>
        <v>168</v>
      </c>
    </row>
    <row r="84" spans="1:13" s="76" customFormat="1" x14ac:dyDescent="0.35">
      <c r="A84" s="89">
        <v>42262</v>
      </c>
      <c r="B84" s="90">
        <v>576</v>
      </c>
      <c r="C84" s="38">
        <f t="shared" si="4"/>
        <v>168</v>
      </c>
      <c r="D84" s="38">
        <f t="shared" si="5"/>
        <v>96768</v>
      </c>
      <c r="F84"/>
      <c r="G84"/>
      <c r="M84">
        <f t="shared" si="3"/>
        <v>168</v>
      </c>
    </row>
    <row r="85" spans="1:13" s="76" customFormat="1" x14ac:dyDescent="0.35">
      <c r="A85" s="89">
        <v>42265</v>
      </c>
      <c r="B85" s="90">
        <v>408</v>
      </c>
      <c r="C85" s="38">
        <f t="shared" si="4"/>
        <v>168</v>
      </c>
      <c r="D85" s="38">
        <f t="shared" si="5"/>
        <v>68544</v>
      </c>
      <c r="F85"/>
      <c r="G85"/>
      <c r="M85">
        <f t="shared" si="3"/>
        <v>168</v>
      </c>
    </row>
    <row r="86" spans="1:13" s="76" customFormat="1" x14ac:dyDescent="0.35">
      <c r="A86" s="89">
        <v>42264</v>
      </c>
      <c r="B86" s="90">
        <v>420</v>
      </c>
      <c r="C86" s="38">
        <f t="shared" si="4"/>
        <v>168</v>
      </c>
      <c r="D86" s="38">
        <f t="shared" si="5"/>
        <v>70560</v>
      </c>
      <c r="F86"/>
      <c r="G86"/>
      <c r="M86">
        <f t="shared" si="3"/>
        <v>187</v>
      </c>
    </row>
    <row r="87" spans="1:13" s="76" customFormat="1" x14ac:dyDescent="0.35">
      <c r="A87" s="89">
        <v>42263</v>
      </c>
      <c r="B87" s="90">
        <v>240</v>
      </c>
      <c r="C87" s="38">
        <f t="shared" si="4"/>
        <v>187</v>
      </c>
      <c r="D87" s="38">
        <f t="shared" si="5"/>
        <v>44880</v>
      </c>
      <c r="F87"/>
      <c r="G87"/>
      <c r="M87">
        <f t="shared" si="3"/>
        <v>198</v>
      </c>
    </row>
    <row r="88" spans="1:13" s="76" customFormat="1" x14ac:dyDescent="0.35">
      <c r="A88" s="89">
        <v>42264</v>
      </c>
      <c r="B88" s="90">
        <v>96</v>
      </c>
      <c r="C88" s="38">
        <f t="shared" si="4"/>
        <v>198</v>
      </c>
      <c r="D88" s="38">
        <f t="shared" si="5"/>
        <v>19008</v>
      </c>
      <c r="F88"/>
      <c r="G88"/>
      <c r="M88">
        <f t="shared" si="3"/>
        <v>168</v>
      </c>
    </row>
    <row r="89" spans="1:13" s="76" customFormat="1" x14ac:dyDescent="0.35">
      <c r="A89" s="89">
        <v>42263</v>
      </c>
      <c r="B89" s="90">
        <v>348</v>
      </c>
      <c r="C89" s="38">
        <f t="shared" si="4"/>
        <v>168</v>
      </c>
      <c r="D89" s="38">
        <f t="shared" si="5"/>
        <v>58464</v>
      </c>
      <c r="F89"/>
      <c r="G89"/>
      <c r="M89">
        <f t="shared" si="3"/>
        <v>168</v>
      </c>
    </row>
    <row r="90" spans="1:13" s="76" customFormat="1" x14ac:dyDescent="0.35">
      <c r="A90" s="89">
        <v>42265</v>
      </c>
      <c r="B90" s="90">
        <v>420</v>
      </c>
      <c r="C90" s="38">
        <f t="shared" si="4"/>
        <v>168</v>
      </c>
      <c r="D90" s="38">
        <f t="shared" si="5"/>
        <v>70560</v>
      </c>
      <c r="F90"/>
      <c r="G90"/>
      <c r="M90">
        <f t="shared" si="3"/>
        <v>198</v>
      </c>
    </row>
    <row r="91" spans="1:13" s="76" customFormat="1" x14ac:dyDescent="0.35">
      <c r="A91" s="89">
        <v>42265</v>
      </c>
      <c r="B91" s="90">
        <v>132</v>
      </c>
      <c r="C91" s="38">
        <f t="shared" si="4"/>
        <v>198</v>
      </c>
      <c r="D91" s="38">
        <f t="shared" si="5"/>
        <v>26136</v>
      </c>
      <c r="F91"/>
      <c r="G91"/>
      <c r="M91">
        <f t="shared" si="3"/>
        <v>168</v>
      </c>
    </row>
    <row r="92" spans="1:13" s="76" customFormat="1" x14ac:dyDescent="0.35">
      <c r="A92" s="89">
        <v>42262</v>
      </c>
      <c r="B92" s="90">
        <v>516</v>
      </c>
      <c r="C92" s="38">
        <f t="shared" si="4"/>
        <v>168</v>
      </c>
      <c r="D92" s="38">
        <f t="shared" si="5"/>
        <v>86688</v>
      </c>
      <c r="F92"/>
      <c r="G92"/>
      <c r="M92">
        <f t="shared" si="3"/>
        <v>168</v>
      </c>
    </row>
    <row r="93" spans="1:13" s="76" customFormat="1" x14ac:dyDescent="0.35">
      <c r="A93" s="89">
        <v>42264</v>
      </c>
      <c r="B93" s="90">
        <v>576</v>
      </c>
      <c r="C93" s="38">
        <f t="shared" si="4"/>
        <v>168</v>
      </c>
      <c r="D93" s="38">
        <f t="shared" si="5"/>
        <v>96768</v>
      </c>
      <c r="F93"/>
      <c r="G93"/>
      <c r="M93">
        <f t="shared" si="3"/>
        <v>187</v>
      </c>
    </row>
    <row r="94" spans="1:13" s="76" customFormat="1" x14ac:dyDescent="0.35">
      <c r="A94" s="89">
        <v>42265</v>
      </c>
      <c r="B94" s="90">
        <v>288</v>
      </c>
      <c r="C94" s="38">
        <f t="shared" si="4"/>
        <v>187</v>
      </c>
      <c r="D94" s="38">
        <f t="shared" si="5"/>
        <v>53856</v>
      </c>
      <c r="F94"/>
      <c r="G94"/>
      <c r="M94">
        <f t="shared" si="3"/>
        <v>168</v>
      </c>
    </row>
    <row r="95" spans="1:13" s="76" customFormat="1" x14ac:dyDescent="0.35">
      <c r="A95" s="89">
        <v>42262</v>
      </c>
      <c r="B95" s="90">
        <v>492</v>
      </c>
      <c r="C95" s="38">
        <f t="shared" si="4"/>
        <v>168</v>
      </c>
      <c r="D95" s="38">
        <f t="shared" si="5"/>
        <v>82656</v>
      </c>
      <c r="F95"/>
      <c r="G95"/>
      <c r="M95">
        <f t="shared" si="3"/>
        <v>152</v>
      </c>
    </row>
    <row r="96" spans="1:13" s="76" customFormat="1" x14ac:dyDescent="0.35">
      <c r="A96" s="89">
        <v>42262</v>
      </c>
      <c r="B96" s="90">
        <v>636</v>
      </c>
      <c r="C96" s="38">
        <f t="shared" si="4"/>
        <v>152</v>
      </c>
      <c r="D96" s="38">
        <f t="shared" si="5"/>
        <v>96672</v>
      </c>
      <c r="F96"/>
      <c r="G96"/>
      <c r="M96">
        <f t="shared" si="3"/>
        <v>168</v>
      </c>
    </row>
    <row r="97" spans="1:13" s="76" customFormat="1" x14ac:dyDescent="0.35">
      <c r="A97" s="89">
        <v>42263</v>
      </c>
      <c r="B97" s="90">
        <v>348</v>
      </c>
      <c r="C97" s="38">
        <f t="shared" si="4"/>
        <v>168</v>
      </c>
      <c r="D97" s="38">
        <f t="shared" si="5"/>
        <v>58464</v>
      </c>
      <c r="F97"/>
      <c r="G97"/>
      <c r="M97">
        <f t="shared" si="3"/>
        <v>187</v>
      </c>
    </row>
    <row r="98" spans="1:13" s="76" customFormat="1" x14ac:dyDescent="0.35">
      <c r="A98" s="89">
        <v>42262</v>
      </c>
      <c r="B98" s="90">
        <v>168</v>
      </c>
      <c r="C98" s="38">
        <f t="shared" si="4"/>
        <v>187</v>
      </c>
      <c r="D98" s="38">
        <f t="shared" si="5"/>
        <v>31416</v>
      </c>
      <c r="F98"/>
      <c r="G98"/>
      <c r="M98">
        <f t="shared" si="3"/>
        <v>187</v>
      </c>
    </row>
    <row r="99" spans="1:13" s="76" customFormat="1" x14ac:dyDescent="0.35">
      <c r="A99" s="89">
        <v>42262</v>
      </c>
      <c r="B99" s="90">
        <v>264</v>
      </c>
      <c r="C99" s="38">
        <f t="shared" si="4"/>
        <v>187</v>
      </c>
      <c r="D99" s="38">
        <f t="shared" si="5"/>
        <v>49368</v>
      </c>
      <c r="F99"/>
      <c r="G99"/>
      <c r="M99">
        <f t="shared" si="3"/>
        <v>152</v>
      </c>
    </row>
    <row r="100" spans="1:13" s="76" customFormat="1" x14ac:dyDescent="0.35">
      <c r="A100" s="89">
        <v>42265</v>
      </c>
      <c r="B100" s="90">
        <v>600</v>
      </c>
      <c r="C100" s="38">
        <f t="shared" si="4"/>
        <v>152</v>
      </c>
      <c r="D100" s="38">
        <f t="shared" si="5"/>
        <v>91200</v>
      </c>
      <c r="F100"/>
      <c r="G100"/>
      <c r="M100">
        <f t="shared" si="3"/>
        <v>187</v>
      </c>
    </row>
    <row r="101" spans="1:13" s="76" customFormat="1" x14ac:dyDescent="0.35">
      <c r="A101" s="89">
        <v>42262</v>
      </c>
      <c r="B101" s="90">
        <v>216</v>
      </c>
      <c r="C101" s="38">
        <f t="shared" si="4"/>
        <v>187</v>
      </c>
      <c r="D101" s="38">
        <f t="shared" si="5"/>
        <v>40392</v>
      </c>
      <c r="F101"/>
      <c r="G101"/>
      <c r="M101">
        <f t="shared" si="3"/>
        <v>152</v>
      </c>
    </row>
    <row r="102" spans="1:13" s="76" customFormat="1" x14ac:dyDescent="0.35">
      <c r="A102" s="89">
        <v>42265</v>
      </c>
      <c r="B102" s="90">
        <v>648</v>
      </c>
      <c r="C102" s="38">
        <f t="shared" si="4"/>
        <v>152</v>
      </c>
      <c r="D102" s="38">
        <f t="shared" si="5"/>
        <v>98496</v>
      </c>
      <c r="F102"/>
      <c r="G102"/>
      <c r="M102">
        <f t="shared" si="3"/>
        <v>187</v>
      </c>
    </row>
    <row r="103" spans="1:13" s="76" customFormat="1" x14ac:dyDescent="0.35">
      <c r="A103" s="89">
        <v>42264</v>
      </c>
      <c r="B103" s="90">
        <v>288</v>
      </c>
      <c r="C103" s="38">
        <f t="shared" si="4"/>
        <v>187</v>
      </c>
      <c r="D103" s="38">
        <f t="shared" si="5"/>
        <v>53856</v>
      </c>
      <c r="F103"/>
      <c r="G103"/>
      <c r="M103">
        <f t="shared" si="3"/>
        <v>152</v>
      </c>
    </row>
    <row r="104" spans="1:13" s="76" customFormat="1" x14ac:dyDescent="0.35">
      <c r="A104" s="89">
        <v>42263</v>
      </c>
      <c r="B104" s="90">
        <v>684</v>
      </c>
      <c r="C104" s="38">
        <f t="shared" si="4"/>
        <v>152</v>
      </c>
      <c r="D104" s="38">
        <f t="shared" si="5"/>
        <v>103968</v>
      </c>
      <c r="F104"/>
      <c r="G104"/>
      <c r="M104">
        <f t="shared" si="3"/>
        <v>187</v>
      </c>
    </row>
    <row r="105" spans="1:13" s="76" customFormat="1" x14ac:dyDescent="0.35">
      <c r="A105" s="89">
        <v>42262</v>
      </c>
      <c r="B105" s="90">
        <v>168</v>
      </c>
      <c r="C105" s="38">
        <f t="shared" si="4"/>
        <v>187</v>
      </c>
      <c r="D105" s="38">
        <f t="shared" si="5"/>
        <v>31416</v>
      </c>
      <c r="F105"/>
      <c r="G105"/>
      <c r="M105">
        <f t="shared" si="3"/>
        <v>152</v>
      </c>
    </row>
    <row r="106" spans="1:13" s="76" customFormat="1" x14ac:dyDescent="0.35">
      <c r="A106" s="89">
        <v>42263</v>
      </c>
      <c r="B106" s="90">
        <v>756</v>
      </c>
      <c r="C106" s="38">
        <f t="shared" si="4"/>
        <v>152</v>
      </c>
      <c r="D106" s="38">
        <f t="shared" si="5"/>
        <v>114912</v>
      </c>
      <c r="F106"/>
      <c r="G106"/>
      <c r="M106">
        <f t="shared" si="3"/>
        <v>152</v>
      </c>
    </row>
    <row r="107" spans="1:13" s="76" customFormat="1" x14ac:dyDescent="0.35">
      <c r="A107" s="89">
        <v>42264</v>
      </c>
      <c r="B107" s="90">
        <v>648</v>
      </c>
      <c r="C107" s="38">
        <f t="shared" si="4"/>
        <v>152</v>
      </c>
      <c r="D107" s="38">
        <f t="shared" si="5"/>
        <v>98496</v>
      </c>
      <c r="F107"/>
      <c r="G107"/>
      <c r="M107">
        <f t="shared" si="3"/>
        <v>152</v>
      </c>
    </row>
    <row r="108" spans="1:13" s="76" customFormat="1" x14ac:dyDescent="0.35">
      <c r="A108" s="89">
        <v>42262</v>
      </c>
      <c r="B108" s="90">
        <v>696</v>
      </c>
      <c r="C108" s="38">
        <f t="shared" si="4"/>
        <v>152</v>
      </c>
      <c r="D108" s="38">
        <f t="shared" si="5"/>
        <v>105792</v>
      </c>
      <c r="F108"/>
      <c r="G108"/>
      <c r="M108">
        <f t="shared" si="3"/>
        <v>168</v>
      </c>
    </row>
    <row r="109" spans="1:13" s="76" customFormat="1" x14ac:dyDescent="0.35">
      <c r="A109" s="89">
        <v>42264</v>
      </c>
      <c r="B109" s="90">
        <v>456</v>
      </c>
      <c r="C109" s="38">
        <f t="shared" si="4"/>
        <v>168</v>
      </c>
      <c r="D109" s="38">
        <f t="shared" si="5"/>
        <v>76608</v>
      </c>
      <c r="F109"/>
      <c r="G109"/>
      <c r="M109">
        <f t="shared" si="3"/>
        <v>152</v>
      </c>
    </row>
    <row r="110" spans="1:13" s="76" customFormat="1" x14ac:dyDescent="0.35">
      <c r="A110" s="89">
        <v>42263</v>
      </c>
      <c r="B110" s="90">
        <v>696</v>
      </c>
      <c r="C110" s="38">
        <f t="shared" si="4"/>
        <v>152</v>
      </c>
      <c r="D110" s="38">
        <f t="shared" si="5"/>
        <v>105792</v>
      </c>
      <c r="F110"/>
      <c r="G110"/>
      <c r="M110">
        <f t="shared" si="3"/>
        <v>187</v>
      </c>
    </row>
    <row r="111" spans="1:13" s="76" customFormat="1" x14ac:dyDescent="0.35">
      <c r="A111" s="89">
        <v>42264</v>
      </c>
      <c r="B111" s="90">
        <v>252</v>
      </c>
      <c r="C111" s="38">
        <f t="shared" si="4"/>
        <v>187</v>
      </c>
      <c r="D111" s="38">
        <f t="shared" si="5"/>
        <v>47124</v>
      </c>
      <c r="F111"/>
      <c r="G111"/>
      <c r="M111">
        <f t="shared" si="3"/>
        <v>152</v>
      </c>
    </row>
    <row r="112" spans="1:13" s="76" customFormat="1" x14ac:dyDescent="0.35">
      <c r="A112" s="89">
        <v>42263</v>
      </c>
      <c r="B112" s="90">
        <v>732</v>
      </c>
      <c r="C112" s="38">
        <f t="shared" si="4"/>
        <v>152</v>
      </c>
      <c r="D112" s="38">
        <f t="shared" si="5"/>
        <v>111264</v>
      </c>
      <c r="F112"/>
      <c r="G112"/>
      <c r="M112">
        <f t="shared" si="3"/>
        <v>198</v>
      </c>
    </row>
    <row r="113" spans="1:13" s="76" customFormat="1" x14ac:dyDescent="0.35">
      <c r="A113" s="89">
        <v>42265</v>
      </c>
      <c r="B113" s="90">
        <v>132</v>
      </c>
      <c r="C113" s="38">
        <f t="shared" si="4"/>
        <v>198</v>
      </c>
      <c r="D113" s="38">
        <f t="shared" si="5"/>
        <v>26136</v>
      </c>
      <c r="F113"/>
      <c r="G113"/>
      <c r="M113">
        <f t="shared" si="3"/>
        <v>152</v>
      </c>
    </row>
    <row r="114" spans="1:13" s="76" customFormat="1" x14ac:dyDescent="0.35">
      <c r="A114" s="89">
        <v>42264</v>
      </c>
      <c r="B114" s="90">
        <v>744</v>
      </c>
      <c r="C114" s="38">
        <f t="shared" si="4"/>
        <v>152</v>
      </c>
      <c r="D114" s="38">
        <f t="shared" si="5"/>
        <v>113088</v>
      </c>
      <c r="F114"/>
      <c r="G114"/>
      <c r="M114">
        <f t="shared" si="3"/>
        <v>152</v>
      </c>
    </row>
    <row r="115" spans="1:13" s="76" customFormat="1" x14ac:dyDescent="0.35">
      <c r="A115" s="89">
        <v>42265</v>
      </c>
      <c r="B115" s="90">
        <v>732</v>
      </c>
      <c r="C115" s="38">
        <f t="shared" si="4"/>
        <v>152</v>
      </c>
      <c r="D115" s="38">
        <f t="shared" si="5"/>
        <v>111264</v>
      </c>
      <c r="F115"/>
      <c r="G115"/>
      <c r="M115">
        <f t="shared" si="3"/>
        <v>168</v>
      </c>
    </row>
    <row r="116" spans="1:13" s="76" customFormat="1" x14ac:dyDescent="0.35">
      <c r="A116" s="89">
        <v>42264</v>
      </c>
      <c r="B116" s="90">
        <v>312</v>
      </c>
      <c r="C116" s="38">
        <f t="shared" si="4"/>
        <v>168</v>
      </c>
      <c r="D116" s="38">
        <f t="shared" si="5"/>
        <v>52416</v>
      </c>
      <c r="F116"/>
      <c r="G116"/>
      <c r="M116">
        <f t="shared" si="3"/>
        <v>187</v>
      </c>
    </row>
    <row r="117" spans="1:13" s="76" customFormat="1" x14ac:dyDescent="0.35">
      <c r="A117" s="89">
        <v>42265</v>
      </c>
      <c r="B117" s="90">
        <v>288</v>
      </c>
      <c r="C117" s="38">
        <f t="shared" si="4"/>
        <v>187</v>
      </c>
      <c r="D117" s="38">
        <f t="shared" si="5"/>
        <v>53856</v>
      </c>
      <c r="F117"/>
      <c r="G117"/>
      <c r="M117">
        <f t="shared" si="3"/>
        <v>198</v>
      </c>
    </row>
    <row r="118" spans="1:13" s="76" customFormat="1" x14ac:dyDescent="0.35">
      <c r="A118" s="89">
        <v>42264</v>
      </c>
      <c r="B118" s="90">
        <v>108</v>
      </c>
      <c r="C118" s="38">
        <f t="shared" si="4"/>
        <v>198</v>
      </c>
      <c r="D118" s="38">
        <f t="shared" si="5"/>
        <v>21384</v>
      </c>
      <c r="F118"/>
      <c r="G118"/>
      <c r="M118">
        <f t="shared" si="3"/>
        <v>168</v>
      </c>
    </row>
    <row r="119" spans="1:13" s="76" customFormat="1" x14ac:dyDescent="0.35">
      <c r="A119" s="89">
        <v>42265</v>
      </c>
      <c r="B119" s="90">
        <v>540</v>
      </c>
      <c r="C119" s="38">
        <f t="shared" si="4"/>
        <v>168</v>
      </c>
      <c r="D119" s="38">
        <f t="shared" si="5"/>
        <v>90720</v>
      </c>
      <c r="F119"/>
      <c r="G119"/>
      <c r="M119">
        <f t="shared" si="3"/>
        <v>152</v>
      </c>
    </row>
    <row r="120" spans="1:13" s="76" customFormat="1" x14ac:dyDescent="0.35">
      <c r="A120" s="89">
        <v>42262</v>
      </c>
      <c r="B120" s="90">
        <v>648</v>
      </c>
      <c r="C120" s="38">
        <f t="shared" si="4"/>
        <v>152</v>
      </c>
      <c r="D120" s="38">
        <f t="shared" si="5"/>
        <v>98496</v>
      </c>
      <c r="F120"/>
      <c r="G120"/>
      <c r="M120">
        <f t="shared" si="3"/>
        <v>187</v>
      </c>
    </row>
    <row r="121" spans="1:13" s="76" customFormat="1" x14ac:dyDescent="0.35">
      <c r="A121" s="89">
        <v>42263</v>
      </c>
      <c r="B121" s="90">
        <v>156</v>
      </c>
      <c r="C121" s="38">
        <f t="shared" si="4"/>
        <v>187</v>
      </c>
      <c r="D121" s="38">
        <f t="shared" si="5"/>
        <v>29172</v>
      </c>
      <c r="F121"/>
      <c r="G121"/>
      <c r="M121">
        <f t="shared" si="3"/>
        <v>198</v>
      </c>
    </row>
    <row r="122" spans="1:13" s="76" customFormat="1" x14ac:dyDescent="0.35">
      <c r="A122" s="89">
        <v>42265</v>
      </c>
      <c r="B122" s="90">
        <v>12</v>
      </c>
      <c r="C122" s="38">
        <f t="shared" si="4"/>
        <v>198</v>
      </c>
      <c r="D122" s="38">
        <f t="shared" si="5"/>
        <v>2376</v>
      </c>
      <c r="F122"/>
      <c r="G122"/>
      <c r="M122">
        <f t="shared" si="3"/>
        <v>187</v>
      </c>
    </row>
    <row r="123" spans="1:13" s="76" customFormat="1" x14ac:dyDescent="0.35">
      <c r="A123" s="89">
        <v>42263</v>
      </c>
      <c r="B123" s="90">
        <v>216</v>
      </c>
      <c r="C123" s="38">
        <f t="shared" si="4"/>
        <v>187</v>
      </c>
      <c r="D123" s="38">
        <f t="shared" si="5"/>
        <v>40392</v>
      </c>
      <c r="F123"/>
      <c r="G123"/>
      <c r="M123">
        <f t="shared" si="3"/>
        <v>152</v>
      </c>
    </row>
    <row r="124" spans="1:13" s="76" customFormat="1" x14ac:dyDescent="0.35">
      <c r="A124" s="89">
        <v>42262</v>
      </c>
      <c r="B124" s="90">
        <v>660</v>
      </c>
      <c r="C124" s="38">
        <f t="shared" si="4"/>
        <v>152</v>
      </c>
      <c r="D124" s="38">
        <f t="shared" si="5"/>
        <v>100320</v>
      </c>
      <c r="F124"/>
      <c r="G124"/>
      <c r="M124">
        <f t="shared" si="3"/>
        <v>187</v>
      </c>
    </row>
    <row r="125" spans="1:13" s="76" customFormat="1" x14ac:dyDescent="0.35">
      <c r="A125" s="89">
        <v>42265</v>
      </c>
      <c r="B125" s="90">
        <v>168</v>
      </c>
      <c r="C125" s="38">
        <f t="shared" si="4"/>
        <v>187</v>
      </c>
      <c r="D125" s="38">
        <f t="shared" si="5"/>
        <v>31416</v>
      </c>
      <c r="F125"/>
      <c r="G125"/>
      <c r="M125">
        <f t="shared" si="3"/>
        <v>152</v>
      </c>
    </row>
    <row r="126" spans="1:13" s="76" customFormat="1" x14ac:dyDescent="0.35">
      <c r="A126" s="89">
        <v>42264</v>
      </c>
      <c r="B126" s="90">
        <v>624</v>
      </c>
      <c r="C126" s="38">
        <f t="shared" si="4"/>
        <v>152</v>
      </c>
      <c r="D126" s="38">
        <f t="shared" si="5"/>
        <v>94848</v>
      </c>
      <c r="F126"/>
      <c r="G126"/>
      <c r="M126">
        <f t="shared" si="3"/>
        <v>198</v>
      </c>
    </row>
    <row r="127" spans="1:13" s="76" customFormat="1" x14ac:dyDescent="0.35">
      <c r="A127" s="89">
        <v>42262</v>
      </c>
      <c r="B127" s="90">
        <v>72</v>
      </c>
      <c r="C127" s="38">
        <f t="shared" si="4"/>
        <v>198</v>
      </c>
      <c r="D127" s="38">
        <f t="shared" si="5"/>
        <v>14256</v>
      </c>
      <c r="F127"/>
      <c r="G127"/>
      <c r="M127">
        <f t="shared" si="3"/>
        <v>168</v>
      </c>
    </row>
    <row r="128" spans="1:13" s="76" customFormat="1" x14ac:dyDescent="0.35">
      <c r="A128" s="89">
        <v>42263</v>
      </c>
      <c r="B128" s="90">
        <v>444</v>
      </c>
      <c r="C128" s="38">
        <f t="shared" si="4"/>
        <v>168</v>
      </c>
      <c r="D128" s="38">
        <f t="shared" si="5"/>
        <v>74592</v>
      </c>
      <c r="F128"/>
      <c r="G128"/>
      <c r="M128">
        <f t="shared" si="3"/>
        <v>187</v>
      </c>
    </row>
    <row r="129" spans="1:13" s="76" customFormat="1" x14ac:dyDescent="0.35">
      <c r="A129" s="89">
        <v>42264</v>
      </c>
      <c r="B129" s="90">
        <v>204</v>
      </c>
      <c r="C129" s="38">
        <f t="shared" si="4"/>
        <v>187</v>
      </c>
      <c r="D129" s="38">
        <f t="shared" si="5"/>
        <v>38148</v>
      </c>
      <c r="F129"/>
      <c r="G129"/>
      <c r="M129">
        <f t="shared" si="3"/>
        <v>168</v>
      </c>
    </row>
    <row r="130" spans="1:13" s="76" customFormat="1" x14ac:dyDescent="0.35">
      <c r="A130" s="89">
        <v>42264</v>
      </c>
      <c r="B130" s="90">
        <v>576</v>
      </c>
      <c r="C130" s="38">
        <f t="shared" si="4"/>
        <v>168</v>
      </c>
      <c r="D130" s="38">
        <f t="shared" si="5"/>
        <v>96768</v>
      </c>
      <c r="F130"/>
      <c r="G130"/>
      <c r="M130">
        <f t="shared" si="3"/>
        <v>198</v>
      </c>
    </row>
    <row r="131" spans="1:13" s="76" customFormat="1" x14ac:dyDescent="0.35">
      <c r="A131" s="89">
        <v>42265</v>
      </c>
      <c r="B131" s="90">
        <v>84</v>
      </c>
      <c r="C131" s="38">
        <f t="shared" si="4"/>
        <v>198</v>
      </c>
      <c r="D131" s="38">
        <f t="shared" si="5"/>
        <v>16632</v>
      </c>
      <c r="F131"/>
      <c r="G131"/>
      <c r="M131">
        <f t="shared" si="3"/>
        <v>198</v>
      </c>
    </row>
    <row r="132" spans="1:13" s="76" customFormat="1" x14ac:dyDescent="0.35">
      <c r="A132" s="89">
        <v>42265</v>
      </c>
      <c r="B132" s="90">
        <v>108</v>
      </c>
      <c r="C132" s="38">
        <f t="shared" si="4"/>
        <v>198</v>
      </c>
      <c r="D132" s="38">
        <f t="shared" si="5"/>
        <v>21384</v>
      </c>
      <c r="F132"/>
      <c r="G132"/>
      <c r="M132">
        <f t="shared" si="3"/>
        <v>187</v>
      </c>
    </row>
    <row r="133" spans="1:13" s="76" customFormat="1" x14ac:dyDescent="0.35">
      <c r="A133" s="89">
        <v>42263</v>
      </c>
      <c r="B133" s="90">
        <v>228</v>
      </c>
      <c r="C133" s="38">
        <f t="shared" si="4"/>
        <v>187</v>
      </c>
      <c r="D133" s="38">
        <f t="shared" si="5"/>
        <v>42636</v>
      </c>
      <c r="F133"/>
      <c r="G133"/>
      <c r="M133">
        <f t="shared" si="3"/>
        <v>168</v>
      </c>
    </row>
    <row r="134" spans="1:13" s="76" customFormat="1" x14ac:dyDescent="0.35">
      <c r="A134" s="89">
        <v>42262</v>
      </c>
      <c r="B134" s="90">
        <v>408</v>
      </c>
      <c r="C134" s="38">
        <f t="shared" si="4"/>
        <v>168</v>
      </c>
      <c r="D134" s="38">
        <f t="shared" si="5"/>
        <v>68544</v>
      </c>
      <c r="F134"/>
      <c r="G134"/>
      <c r="M134">
        <f t="shared" si="3"/>
        <v>168</v>
      </c>
    </row>
    <row r="135" spans="1:13" s="76" customFormat="1" x14ac:dyDescent="0.35">
      <c r="A135" s="89">
        <v>42263</v>
      </c>
      <c r="B135" s="90">
        <v>516</v>
      </c>
      <c r="C135" s="38">
        <f t="shared" si="4"/>
        <v>168</v>
      </c>
      <c r="D135" s="38">
        <f t="shared" si="5"/>
        <v>86688</v>
      </c>
      <c r="F135"/>
      <c r="G135"/>
      <c r="M135">
        <f t="shared" si="3"/>
        <v>152</v>
      </c>
    </row>
    <row r="136" spans="1:13" s="76" customFormat="1" x14ac:dyDescent="0.35">
      <c r="A136" s="89">
        <v>42263</v>
      </c>
      <c r="B136" s="90">
        <v>804</v>
      </c>
      <c r="C136" s="38">
        <f t="shared" si="4"/>
        <v>152</v>
      </c>
      <c r="D136" s="38">
        <f t="shared" si="5"/>
        <v>122208</v>
      </c>
      <c r="F136"/>
      <c r="G136"/>
      <c r="M136">
        <f t="shared" si="3"/>
        <v>152</v>
      </c>
    </row>
    <row r="137" spans="1:13" s="76" customFormat="1" x14ac:dyDescent="0.35">
      <c r="A137" s="89">
        <v>42265</v>
      </c>
      <c r="B137" s="90">
        <v>696</v>
      </c>
      <c r="C137" s="38">
        <f t="shared" si="4"/>
        <v>152</v>
      </c>
      <c r="D137" s="38">
        <f t="shared" si="5"/>
        <v>105792</v>
      </c>
      <c r="F137"/>
      <c r="G137"/>
      <c r="M137">
        <f t="shared" si="3"/>
        <v>187</v>
      </c>
    </row>
    <row r="138" spans="1:13" s="76" customFormat="1" x14ac:dyDescent="0.35">
      <c r="A138" s="89">
        <v>42263</v>
      </c>
      <c r="B138" s="90">
        <v>264</v>
      </c>
      <c r="C138" s="38">
        <f t="shared" si="4"/>
        <v>187</v>
      </c>
      <c r="D138" s="38">
        <f t="shared" si="5"/>
        <v>49368</v>
      </c>
      <c r="F138"/>
      <c r="G138"/>
      <c r="M138">
        <f t="shared" si="3"/>
        <v>168</v>
      </c>
    </row>
    <row r="139" spans="1:13" s="76" customFormat="1" x14ac:dyDescent="0.35">
      <c r="A139" s="89">
        <v>42262</v>
      </c>
      <c r="B139" s="90">
        <v>396</v>
      </c>
      <c r="C139" s="38">
        <f t="shared" si="4"/>
        <v>168</v>
      </c>
      <c r="D139" s="38">
        <f t="shared" si="5"/>
        <v>66528</v>
      </c>
      <c r="F139"/>
      <c r="G139"/>
      <c r="M139">
        <f t="shared" ref="M139:M182" si="6">LOOKUP(B140,$I$12:$K$15)</f>
        <v>152</v>
      </c>
    </row>
    <row r="140" spans="1:13" s="76" customFormat="1" x14ac:dyDescent="0.35">
      <c r="A140" s="89">
        <v>42262</v>
      </c>
      <c r="B140" s="90">
        <v>780</v>
      </c>
      <c r="C140" s="38">
        <f t="shared" si="4"/>
        <v>152</v>
      </c>
      <c r="D140" s="38">
        <f t="shared" si="5"/>
        <v>118560</v>
      </c>
      <c r="F140"/>
      <c r="G140"/>
      <c r="M140">
        <f t="shared" si="6"/>
        <v>198</v>
      </c>
    </row>
    <row r="141" spans="1:13" s="76" customFormat="1" x14ac:dyDescent="0.35">
      <c r="A141" s="89">
        <v>42264</v>
      </c>
      <c r="B141" s="90">
        <v>12</v>
      </c>
      <c r="C141" s="38">
        <f t="shared" ref="C141:C183" si="7">LOOKUP(B141,$I$12:$K$15)</f>
        <v>198</v>
      </c>
      <c r="D141" s="38">
        <f t="shared" ref="D141:D183" si="8">B141*C141</f>
        <v>2376</v>
      </c>
      <c r="F141"/>
      <c r="G141"/>
      <c r="M141">
        <f t="shared" si="6"/>
        <v>168</v>
      </c>
    </row>
    <row r="142" spans="1:13" s="76" customFormat="1" x14ac:dyDescent="0.35">
      <c r="A142" s="89">
        <v>42263</v>
      </c>
      <c r="B142" s="90">
        <v>432</v>
      </c>
      <c r="C142" s="38">
        <f t="shared" si="7"/>
        <v>168</v>
      </c>
      <c r="D142" s="38">
        <f t="shared" si="8"/>
        <v>72576</v>
      </c>
      <c r="F142"/>
      <c r="G142"/>
      <c r="M142">
        <f t="shared" si="6"/>
        <v>187</v>
      </c>
    </row>
    <row r="143" spans="1:13" s="76" customFormat="1" x14ac:dyDescent="0.35">
      <c r="A143" s="89">
        <v>42262</v>
      </c>
      <c r="B143" s="90">
        <v>216</v>
      </c>
      <c r="C143" s="38">
        <f t="shared" si="7"/>
        <v>187</v>
      </c>
      <c r="D143" s="38">
        <f t="shared" si="8"/>
        <v>40392</v>
      </c>
      <c r="F143"/>
      <c r="G143"/>
      <c r="M143">
        <f t="shared" si="6"/>
        <v>152</v>
      </c>
    </row>
    <row r="144" spans="1:13" s="76" customFormat="1" x14ac:dyDescent="0.35">
      <c r="A144" s="89">
        <v>42265</v>
      </c>
      <c r="B144" s="90">
        <v>768</v>
      </c>
      <c r="C144" s="38">
        <f t="shared" si="7"/>
        <v>152</v>
      </c>
      <c r="D144" s="38">
        <f t="shared" si="8"/>
        <v>116736</v>
      </c>
      <c r="F144"/>
      <c r="G144"/>
      <c r="M144">
        <f t="shared" si="6"/>
        <v>187</v>
      </c>
    </row>
    <row r="145" spans="1:13" s="76" customFormat="1" x14ac:dyDescent="0.35">
      <c r="A145" s="89">
        <v>42262</v>
      </c>
      <c r="B145" s="90">
        <v>204</v>
      </c>
      <c r="C145" s="38">
        <f t="shared" si="7"/>
        <v>187</v>
      </c>
      <c r="D145" s="38">
        <f t="shared" si="8"/>
        <v>38148</v>
      </c>
      <c r="F145"/>
      <c r="G145"/>
      <c r="M145">
        <f t="shared" si="6"/>
        <v>168</v>
      </c>
    </row>
    <row r="146" spans="1:13" s="76" customFormat="1" x14ac:dyDescent="0.35">
      <c r="A146" s="89">
        <v>42263</v>
      </c>
      <c r="B146" s="90">
        <v>540</v>
      </c>
      <c r="C146" s="38">
        <f t="shared" si="7"/>
        <v>168</v>
      </c>
      <c r="D146" s="38">
        <f t="shared" si="8"/>
        <v>90720</v>
      </c>
      <c r="F146"/>
      <c r="G146"/>
      <c r="M146">
        <f t="shared" si="6"/>
        <v>168</v>
      </c>
    </row>
    <row r="147" spans="1:13" s="76" customFormat="1" x14ac:dyDescent="0.35">
      <c r="A147" s="89">
        <v>42264</v>
      </c>
      <c r="B147" s="90">
        <v>300</v>
      </c>
      <c r="C147" s="38">
        <f t="shared" si="7"/>
        <v>168</v>
      </c>
      <c r="D147" s="38">
        <f t="shared" si="8"/>
        <v>50400</v>
      </c>
      <c r="F147"/>
      <c r="G147"/>
      <c r="M147">
        <f t="shared" si="6"/>
        <v>152</v>
      </c>
    </row>
    <row r="148" spans="1:13" s="76" customFormat="1" x14ac:dyDescent="0.35">
      <c r="A148" s="89">
        <v>42262</v>
      </c>
      <c r="B148" s="90">
        <v>804</v>
      </c>
      <c r="C148" s="38">
        <f t="shared" si="7"/>
        <v>152</v>
      </c>
      <c r="D148" s="38">
        <f t="shared" si="8"/>
        <v>122208</v>
      </c>
      <c r="F148"/>
      <c r="G148"/>
      <c r="M148">
        <f t="shared" si="6"/>
        <v>198</v>
      </c>
    </row>
    <row r="149" spans="1:13" s="76" customFormat="1" x14ac:dyDescent="0.35">
      <c r="A149" s="89">
        <v>42263</v>
      </c>
      <c r="B149" s="90">
        <v>132</v>
      </c>
      <c r="C149" s="38">
        <f t="shared" si="7"/>
        <v>198</v>
      </c>
      <c r="D149" s="38">
        <f t="shared" si="8"/>
        <v>26136</v>
      </c>
      <c r="F149"/>
      <c r="G149"/>
      <c r="M149">
        <f t="shared" si="6"/>
        <v>152</v>
      </c>
    </row>
    <row r="150" spans="1:13" s="76" customFormat="1" x14ac:dyDescent="0.35">
      <c r="A150" s="89">
        <v>42264</v>
      </c>
      <c r="B150" s="90">
        <v>804</v>
      </c>
      <c r="C150" s="38">
        <f t="shared" si="7"/>
        <v>152</v>
      </c>
      <c r="D150" s="38">
        <f t="shared" si="8"/>
        <v>122208</v>
      </c>
      <c r="F150"/>
      <c r="G150"/>
      <c r="M150">
        <f t="shared" si="6"/>
        <v>187</v>
      </c>
    </row>
    <row r="151" spans="1:13" s="76" customFormat="1" x14ac:dyDescent="0.35">
      <c r="A151" s="89">
        <v>42264</v>
      </c>
      <c r="B151" s="90">
        <v>168</v>
      </c>
      <c r="C151" s="38">
        <f t="shared" si="7"/>
        <v>187</v>
      </c>
      <c r="D151" s="38">
        <f t="shared" si="8"/>
        <v>31416</v>
      </c>
      <c r="F151"/>
      <c r="G151"/>
      <c r="M151">
        <f t="shared" si="6"/>
        <v>198</v>
      </c>
    </row>
    <row r="152" spans="1:13" s="76" customFormat="1" x14ac:dyDescent="0.35">
      <c r="A152" s="89">
        <v>42262</v>
      </c>
      <c r="B152" s="90">
        <v>96</v>
      </c>
      <c r="C152" s="38">
        <f t="shared" si="7"/>
        <v>198</v>
      </c>
      <c r="D152" s="38">
        <f t="shared" si="8"/>
        <v>19008</v>
      </c>
      <c r="F152"/>
      <c r="G152"/>
      <c r="M152">
        <f t="shared" si="6"/>
        <v>152</v>
      </c>
    </row>
    <row r="153" spans="1:13" s="76" customFormat="1" x14ac:dyDescent="0.35">
      <c r="A153" s="89">
        <v>42264</v>
      </c>
      <c r="B153" s="90">
        <v>588</v>
      </c>
      <c r="C153" s="38">
        <f t="shared" si="7"/>
        <v>152</v>
      </c>
      <c r="D153" s="38">
        <f t="shared" si="8"/>
        <v>89376</v>
      </c>
      <c r="F153"/>
      <c r="G153"/>
      <c r="M153">
        <f t="shared" si="6"/>
        <v>168</v>
      </c>
    </row>
    <row r="154" spans="1:13" s="76" customFormat="1" x14ac:dyDescent="0.35">
      <c r="A154" s="89">
        <v>42262</v>
      </c>
      <c r="B154" s="90">
        <v>384</v>
      </c>
      <c r="C154" s="38">
        <f t="shared" si="7"/>
        <v>168</v>
      </c>
      <c r="D154" s="38">
        <f t="shared" si="8"/>
        <v>64512</v>
      </c>
      <c r="F154"/>
      <c r="G154"/>
      <c r="M154">
        <f t="shared" si="6"/>
        <v>168</v>
      </c>
    </row>
    <row r="155" spans="1:13" s="76" customFormat="1" x14ac:dyDescent="0.35">
      <c r="A155" s="89">
        <v>42264</v>
      </c>
      <c r="B155" s="90">
        <v>456</v>
      </c>
      <c r="C155" s="38">
        <f t="shared" si="7"/>
        <v>168</v>
      </c>
      <c r="D155" s="38">
        <f t="shared" si="8"/>
        <v>76608</v>
      </c>
      <c r="F155"/>
      <c r="G155"/>
      <c r="M155">
        <f t="shared" si="6"/>
        <v>198</v>
      </c>
    </row>
    <row r="156" spans="1:13" s="76" customFormat="1" x14ac:dyDescent="0.35">
      <c r="A156" s="89">
        <v>42264</v>
      </c>
      <c r="B156" s="90">
        <v>24</v>
      </c>
      <c r="C156" s="38">
        <f t="shared" si="7"/>
        <v>198</v>
      </c>
      <c r="D156" s="38">
        <f t="shared" si="8"/>
        <v>4752</v>
      </c>
      <c r="F156"/>
      <c r="G156"/>
      <c r="M156">
        <f t="shared" si="6"/>
        <v>152</v>
      </c>
    </row>
    <row r="157" spans="1:13" s="76" customFormat="1" x14ac:dyDescent="0.35">
      <c r="A157" s="89">
        <v>42265</v>
      </c>
      <c r="B157" s="90">
        <v>684</v>
      </c>
      <c r="C157" s="38">
        <f t="shared" si="7"/>
        <v>152</v>
      </c>
      <c r="D157" s="38">
        <f t="shared" si="8"/>
        <v>103968</v>
      </c>
      <c r="F157"/>
      <c r="G157"/>
      <c r="M157">
        <f t="shared" si="6"/>
        <v>168</v>
      </c>
    </row>
    <row r="158" spans="1:13" s="76" customFormat="1" x14ac:dyDescent="0.35">
      <c r="A158" s="89">
        <v>42264</v>
      </c>
      <c r="B158" s="90">
        <v>384</v>
      </c>
      <c r="C158" s="38">
        <f t="shared" si="7"/>
        <v>168</v>
      </c>
      <c r="D158" s="38">
        <f t="shared" si="8"/>
        <v>64512</v>
      </c>
      <c r="F158"/>
      <c r="G158"/>
      <c r="M158">
        <f t="shared" si="6"/>
        <v>187</v>
      </c>
    </row>
    <row r="159" spans="1:13" s="76" customFormat="1" x14ac:dyDescent="0.35">
      <c r="A159" s="89">
        <v>42262</v>
      </c>
      <c r="B159" s="90">
        <v>192</v>
      </c>
      <c r="C159" s="38">
        <f t="shared" si="7"/>
        <v>187</v>
      </c>
      <c r="D159" s="38">
        <f t="shared" si="8"/>
        <v>35904</v>
      </c>
      <c r="F159"/>
      <c r="G159"/>
      <c r="M159">
        <f t="shared" si="6"/>
        <v>168</v>
      </c>
    </row>
    <row r="160" spans="1:13" s="76" customFormat="1" x14ac:dyDescent="0.35">
      <c r="A160" s="89">
        <v>42263</v>
      </c>
      <c r="B160" s="90">
        <v>300</v>
      </c>
      <c r="C160" s="38">
        <f t="shared" si="7"/>
        <v>168</v>
      </c>
      <c r="D160" s="38">
        <f t="shared" si="8"/>
        <v>50400</v>
      </c>
      <c r="F160"/>
      <c r="G160"/>
      <c r="M160">
        <f t="shared" si="6"/>
        <v>152</v>
      </c>
    </row>
    <row r="161" spans="1:13" s="76" customFormat="1" x14ac:dyDescent="0.35">
      <c r="A161" s="89">
        <v>42265</v>
      </c>
      <c r="B161" s="90">
        <v>684</v>
      </c>
      <c r="C161" s="38">
        <f t="shared" si="7"/>
        <v>152</v>
      </c>
      <c r="D161" s="38">
        <f t="shared" si="8"/>
        <v>103968</v>
      </c>
      <c r="F161"/>
      <c r="G161"/>
      <c r="M161">
        <f t="shared" si="6"/>
        <v>187</v>
      </c>
    </row>
    <row r="162" spans="1:13" s="76" customFormat="1" x14ac:dyDescent="0.35">
      <c r="A162" s="89">
        <v>42263</v>
      </c>
      <c r="B162" s="90">
        <v>288</v>
      </c>
      <c r="C162" s="38">
        <f t="shared" si="7"/>
        <v>187</v>
      </c>
      <c r="D162" s="38">
        <f t="shared" si="8"/>
        <v>53856</v>
      </c>
      <c r="F162"/>
      <c r="G162"/>
      <c r="M162">
        <f t="shared" si="6"/>
        <v>168</v>
      </c>
    </row>
    <row r="163" spans="1:13" s="76" customFormat="1" x14ac:dyDescent="0.35">
      <c r="A163" s="89">
        <v>42265</v>
      </c>
      <c r="B163" s="90">
        <v>432</v>
      </c>
      <c r="C163" s="38">
        <f t="shared" si="7"/>
        <v>168</v>
      </c>
      <c r="D163" s="38">
        <f t="shared" si="8"/>
        <v>72576</v>
      </c>
      <c r="F163"/>
      <c r="G163"/>
      <c r="M163">
        <f t="shared" si="6"/>
        <v>152</v>
      </c>
    </row>
    <row r="164" spans="1:13" s="76" customFormat="1" x14ac:dyDescent="0.35">
      <c r="A164" s="89">
        <v>42263</v>
      </c>
      <c r="B164" s="90">
        <v>648</v>
      </c>
      <c r="C164" s="38">
        <f t="shared" si="7"/>
        <v>152</v>
      </c>
      <c r="D164" s="38">
        <f t="shared" si="8"/>
        <v>98496</v>
      </c>
      <c r="F164"/>
      <c r="G164"/>
      <c r="M164">
        <f t="shared" si="6"/>
        <v>168</v>
      </c>
    </row>
    <row r="165" spans="1:13" s="76" customFormat="1" x14ac:dyDescent="0.35">
      <c r="A165" s="89">
        <v>42263</v>
      </c>
      <c r="B165" s="90">
        <v>324</v>
      </c>
      <c r="C165" s="38">
        <f t="shared" si="7"/>
        <v>168</v>
      </c>
      <c r="D165" s="38">
        <f t="shared" si="8"/>
        <v>54432</v>
      </c>
      <c r="F165"/>
      <c r="G165"/>
      <c r="M165">
        <f t="shared" si="6"/>
        <v>198</v>
      </c>
    </row>
    <row r="166" spans="1:13" s="76" customFormat="1" x14ac:dyDescent="0.35">
      <c r="A166" s="89">
        <v>42263</v>
      </c>
      <c r="B166" s="90">
        <v>24</v>
      </c>
      <c r="C166" s="38">
        <f t="shared" si="7"/>
        <v>198</v>
      </c>
      <c r="D166" s="38">
        <f t="shared" si="8"/>
        <v>4752</v>
      </c>
      <c r="F166"/>
      <c r="G166"/>
      <c r="M166">
        <f t="shared" si="6"/>
        <v>168</v>
      </c>
    </row>
    <row r="167" spans="1:13" s="76" customFormat="1" x14ac:dyDescent="0.35">
      <c r="A167" s="89">
        <v>42262</v>
      </c>
      <c r="B167" s="90">
        <v>552</v>
      </c>
      <c r="C167" s="38">
        <f t="shared" si="7"/>
        <v>168</v>
      </c>
      <c r="D167" s="38">
        <f t="shared" si="8"/>
        <v>92736</v>
      </c>
      <c r="F167"/>
      <c r="G167"/>
      <c r="M167">
        <f t="shared" si="6"/>
        <v>187</v>
      </c>
    </row>
    <row r="168" spans="1:13" s="76" customFormat="1" x14ac:dyDescent="0.35">
      <c r="A168" s="89">
        <v>42264</v>
      </c>
      <c r="B168" s="90">
        <v>168</v>
      </c>
      <c r="C168" s="38">
        <f t="shared" si="7"/>
        <v>187</v>
      </c>
      <c r="D168" s="38">
        <f t="shared" si="8"/>
        <v>31416</v>
      </c>
      <c r="F168"/>
      <c r="G168"/>
      <c r="M168">
        <f t="shared" si="6"/>
        <v>152</v>
      </c>
    </row>
    <row r="169" spans="1:13" s="76" customFormat="1" x14ac:dyDescent="0.35">
      <c r="A169" s="89">
        <v>42264</v>
      </c>
      <c r="B169" s="90">
        <v>744</v>
      </c>
      <c r="C169" s="38">
        <f t="shared" si="7"/>
        <v>152</v>
      </c>
      <c r="D169" s="38">
        <f t="shared" si="8"/>
        <v>113088</v>
      </c>
      <c r="F169"/>
      <c r="G169"/>
      <c r="M169">
        <f t="shared" si="6"/>
        <v>187</v>
      </c>
    </row>
    <row r="170" spans="1:13" s="76" customFormat="1" x14ac:dyDescent="0.35">
      <c r="A170" s="89">
        <v>42264</v>
      </c>
      <c r="B170" s="90">
        <v>228</v>
      </c>
      <c r="C170" s="38">
        <f t="shared" si="7"/>
        <v>187</v>
      </c>
      <c r="D170" s="38">
        <f t="shared" si="8"/>
        <v>42636</v>
      </c>
      <c r="F170"/>
      <c r="G170"/>
      <c r="M170">
        <f t="shared" si="6"/>
        <v>152</v>
      </c>
    </row>
    <row r="171" spans="1:13" s="76" customFormat="1" x14ac:dyDescent="0.35">
      <c r="A171" s="89">
        <v>42263</v>
      </c>
      <c r="B171" s="90">
        <v>636</v>
      </c>
      <c r="C171" s="38">
        <f t="shared" si="7"/>
        <v>152</v>
      </c>
      <c r="D171" s="38">
        <f t="shared" si="8"/>
        <v>96672</v>
      </c>
      <c r="F171"/>
      <c r="G171"/>
      <c r="M171">
        <f t="shared" si="6"/>
        <v>168</v>
      </c>
    </row>
    <row r="172" spans="1:13" s="76" customFormat="1" x14ac:dyDescent="0.35">
      <c r="A172" s="89">
        <v>42263</v>
      </c>
      <c r="B172" s="90">
        <v>312</v>
      </c>
      <c r="C172" s="38">
        <f t="shared" si="7"/>
        <v>168</v>
      </c>
      <c r="D172" s="38">
        <f t="shared" si="8"/>
        <v>52416</v>
      </c>
      <c r="F172"/>
      <c r="G172"/>
      <c r="M172">
        <f t="shared" si="6"/>
        <v>198</v>
      </c>
    </row>
    <row r="173" spans="1:13" s="76" customFormat="1" x14ac:dyDescent="0.35">
      <c r="A173" s="89">
        <v>42263</v>
      </c>
      <c r="B173" s="90">
        <v>36</v>
      </c>
      <c r="C173" s="38">
        <f t="shared" si="7"/>
        <v>198</v>
      </c>
      <c r="D173" s="38">
        <f t="shared" si="8"/>
        <v>7128</v>
      </c>
      <c r="F173"/>
      <c r="G173"/>
      <c r="M173">
        <f t="shared" si="6"/>
        <v>168</v>
      </c>
    </row>
    <row r="174" spans="1:13" s="76" customFormat="1" x14ac:dyDescent="0.35">
      <c r="A174" s="89">
        <v>42264</v>
      </c>
      <c r="B174" s="90">
        <v>492</v>
      </c>
      <c r="C174" s="38">
        <f t="shared" si="7"/>
        <v>168</v>
      </c>
      <c r="D174" s="38">
        <f t="shared" si="8"/>
        <v>82656</v>
      </c>
      <c r="F174"/>
      <c r="G174"/>
      <c r="M174">
        <f t="shared" si="6"/>
        <v>152</v>
      </c>
    </row>
    <row r="175" spans="1:13" s="76" customFormat="1" x14ac:dyDescent="0.35">
      <c r="A175" s="89">
        <v>42264</v>
      </c>
      <c r="B175" s="90">
        <v>660</v>
      </c>
      <c r="C175" s="38">
        <f t="shared" si="7"/>
        <v>152</v>
      </c>
      <c r="D175" s="38">
        <f t="shared" si="8"/>
        <v>100320</v>
      </c>
      <c r="F175"/>
      <c r="G175"/>
      <c r="M175">
        <f t="shared" si="6"/>
        <v>152</v>
      </c>
    </row>
    <row r="176" spans="1:13" s="76" customFormat="1" x14ac:dyDescent="0.35">
      <c r="A176" s="89">
        <v>42262</v>
      </c>
      <c r="B176" s="90">
        <v>756</v>
      </c>
      <c r="C176" s="38">
        <f t="shared" si="7"/>
        <v>152</v>
      </c>
      <c r="D176" s="38">
        <f t="shared" si="8"/>
        <v>114912</v>
      </c>
      <c r="F176"/>
      <c r="G176"/>
      <c r="M176">
        <f t="shared" si="6"/>
        <v>187</v>
      </c>
    </row>
    <row r="177" spans="1:13" s="76" customFormat="1" x14ac:dyDescent="0.35">
      <c r="A177" s="89">
        <v>42265</v>
      </c>
      <c r="B177" s="90">
        <v>288</v>
      </c>
      <c r="C177" s="38">
        <f t="shared" si="7"/>
        <v>187</v>
      </c>
      <c r="D177" s="38">
        <f t="shared" si="8"/>
        <v>53856</v>
      </c>
      <c r="F177"/>
      <c r="G177"/>
      <c r="M177">
        <f t="shared" si="6"/>
        <v>168</v>
      </c>
    </row>
    <row r="178" spans="1:13" s="76" customFormat="1" x14ac:dyDescent="0.35">
      <c r="A178" s="89">
        <v>42265</v>
      </c>
      <c r="B178" s="90">
        <v>408</v>
      </c>
      <c r="C178" s="38">
        <f t="shared" si="7"/>
        <v>168</v>
      </c>
      <c r="D178" s="38">
        <f t="shared" si="8"/>
        <v>68544</v>
      </c>
      <c r="F178"/>
      <c r="G178"/>
      <c r="M178">
        <f t="shared" si="6"/>
        <v>168</v>
      </c>
    </row>
    <row r="179" spans="1:13" s="76" customFormat="1" x14ac:dyDescent="0.35">
      <c r="A179" s="89">
        <v>42263</v>
      </c>
      <c r="B179" s="90">
        <v>384</v>
      </c>
      <c r="C179" s="38">
        <f t="shared" si="7"/>
        <v>168</v>
      </c>
      <c r="D179" s="38">
        <f t="shared" si="8"/>
        <v>64512</v>
      </c>
      <c r="F179"/>
      <c r="G179"/>
      <c r="M179">
        <f t="shared" si="6"/>
        <v>152</v>
      </c>
    </row>
    <row r="180" spans="1:13" s="76" customFormat="1" x14ac:dyDescent="0.35">
      <c r="A180" s="89">
        <v>42265</v>
      </c>
      <c r="B180" s="90">
        <v>612</v>
      </c>
      <c r="C180" s="38">
        <f t="shared" si="7"/>
        <v>152</v>
      </c>
      <c r="D180" s="38">
        <f t="shared" si="8"/>
        <v>93024</v>
      </c>
      <c r="F180"/>
      <c r="G180"/>
      <c r="M180">
        <f t="shared" si="6"/>
        <v>152</v>
      </c>
    </row>
    <row r="181" spans="1:13" s="76" customFormat="1" x14ac:dyDescent="0.35">
      <c r="A181" s="89">
        <v>42262</v>
      </c>
      <c r="B181" s="90">
        <v>600</v>
      </c>
      <c r="C181" s="38">
        <f t="shared" si="7"/>
        <v>152</v>
      </c>
      <c r="D181" s="38">
        <f t="shared" si="8"/>
        <v>91200</v>
      </c>
      <c r="F181"/>
      <c r="G181"/>
      <c r="M181">
        <f t="shared" si="6"/>
        <v>168</v>
      </c>
    </row>
    <row r="182" spans="1:13" s="76" customFormat="1" x14ac:dyDescent="0.35">
      <c r="A182" s="89">
        <v>42264</v>
      </c>
      <c r="B182" s="90">
        <v>432</v>
      </c>
      <c r="C182" s="38">
        <f t="shared" si="7"/>
        <v>168</v>
      </c>
      <c r="D182" s="38">
        <f t="shared" si="8"/>
        <v>72576</v>
      </c>
      <c r="F182"/>
      <c r="G182"/>
      <c r="M182">
        <f t="shared" si="6"/>
        <v>168</v>
      </c>
    </row>
    <row r="183" spans="1:13" s="76" customFormat="1" x14ac:dyDescent="0.35">
      <c r="A183" s="89">
        <v>42263</v>
      </c>
      <c r="B183" s="90">
        <v>300</v>
      </c>
      <c r="C183" s="38">
        <f t="shared" si="7"/>
        <v>168</v>
      </c>
      <c r="D183" s="38">
        <f t="shared" si="8"/>
        <v>50400</v>
      </c>
      <c r="F183"/>
      <c r="G183"/>
      <c r="M183"/>
    </row>
  </sheetData>
  <printOptions horizontalCentered="1"/>
  <pageMargins left="0.4" right="0.4" top="0.4" bottom="0.75" header="0.3" footer="0.3"/>
  <pageSetup scale="55" orientation="landscape" r:id="rId1"/>
  <headerFooter>
    <oddFooter>&amp;L&amp;A&amp;RPage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F52"/>
  <sheetViews>
    <sheetView topLeftCell="A10" zoomScale="130" zoomScaleNormal="130" workbookViewId="0">
      <selection activeCell="A14" sqref="A14"/>
    </sheetView>
  </sheetViews>
  <sheetFormatPr defaultRowHeight="14.5" x14ac:dyDescent="0.35"/>
  <cols>
    <col min="1" max="1" width="17.453125" customWidth="1"/>
    <col min="2" max="2" width="14" bestFit="1" customWidth="1"/>
    <col min="3" max="3" width="21" customWidth="1"/>
    <col min="4" max="4" width="37" bestFit="1" customWidth="1"/>
    <col min="5" max="5" width="14" bestFit="1" customWidth="1"/>
  </cols>
  <sheetData>
    <row r="1" spans="1:6" x14ac:dyDescent="0.35">
      <c r="A1" s="1" t="s">
        <v>372</v>
      </c>
      <c r="B1" s="2"/>
      <c r="C1" s="2"/>
      <c r="D1" s="2"/>
      <c r="E1" s="2"/>
      <c r="F1" s="3"/>
    </row>
    <row r="3" spans="1:6" x14ac:dyDescent="0.35">
      <c r="A3" s="7" t="s">
        <v>182</v>
      </c>
    </row>
    <row r="4" spans="1:6" x14ac:dyDescent="0.35">
      <c r="A4" s="4" t="s">
        <v>183</v>
      </c>
      <c r="B4" s="4" t="s">
        <v>184</v>
      </c>
      <c r="C4" s="4" t="s">
        <v>185</v>
      </c>
    </row>
    <row r="5" spans="1:6" x14ac:dyDescent="0.35">
      <c r="A5" s="5" t="s">
        <v>186</v>
      </c>
      <c r="B5" s="96">
        <v>0.88631578947368417</v>
      </c>
      <c r="C5" s="8">
        <f>LOOKUP(B5,$A$14:$B$48)</f>
        <v>3.4</v>
      </c>
    </row>
    <row r="6" spans="1:6" x14ac:dyDescent="0.35">
      <c r="A6" s="5" t="s">
        <v>187</v>
      </c>
      <c r="B6" s="96">
        <v>0.66315789473684206</v>
      </c>
      <c r="C6" s="8">
        <f t="shared" ref="C6:C10" si="0">LOOKUP(B6,$A$14:$B$48)</f>
        <v>1</v>
      </c>
    </row>
    <row r="7" spans="1:6" x14ac:dyDescent="0.35">
      <c r="A7" s="5" t="s">
        <v>188</v>
      </c>
      <c r="B7" s="96">
        <v>0.84421052631578952</v>
      </c>
      <c r="C7" s="8">
        <f t="shared" si="0"/>
        <v>2.9</v>
      </c>
    </row>
    <row r="8" spans="1:6" x14ac:dyDescent="0.35">
      <c r="A8" s="5" t="s">
        <v>189</v>
      </c>
      <c r="B8" s="96">
        <v>0.97894736842105268</v>
      </c>
      <c r="C8" s="8">
        <f t="shared" si="0"/>
        <v>4</v>
      </c>
    </row>
    <row r="9" spans="1:6" x14ac:dyDescent="0.35">
      <c r="A9" s="5" t="s">
        <v>190</v>
      </c>
      <c r="B9" s="96">
        <v>0.93989999999999996</v>
      </c>
      <c r="C9" s="8">
        <f t="shared" si="0"/>
        <v>3.9</v>
      </c>
    </row>
    <row r="10" spans="1:6" x14ac:dyDescent="0.35">
      <c r="A10" s="5" t="s">
        <v>191</v>
      </c>
      <c r="B10" s="96">
        <v>0.55000000000000004</v>
      </c>
      <c r="C10" s="8">
        <f t="shared" si="0"/>
        <v>0</v>
      </c>
    </row>
    <row r="12" spans="1:6" x14ac:dyDescent="0.35">
      <c r="A12" t="s">
        <v>192</v>
      </c>
      <c r="D12" t="s">
        <v>193</v>
      </c>
    </row>
    <row r="13" spans="1:6" ht="29" x14ac:dyDescent="0.35">
      <c r="A13" s="57" t="s">
        <v>194</v>
      </c>
      <c r="B13" s="4" t="s">
        <v>185</v>
      </c>
      <c r="D13" s="4" t="s">
        <v>195</v>
      </c>
      <c r="E13" s="4" t="s">
        <v>185</v>
      </c>
    </row>
    <row r="14" spans="1:6" x14ac:dyDescent="0.35">
      <c r="A14" s="46" cm="1">
        <f t="array" ref="A14">INDEX($D$14:$D$48,ROWS(D14:D$48))</f>
        <v>0</v>
      </c>
      <c r="B14" s="46" cm="1">
        <f t="array" ref="B14">INDEX($E$14:$E$48,ROWS(E14:E$48))</f>
        <v>0</v>
      </c>
      <c r="D14" s="33">
        <v>0.94</v>
      </c>
      <c r="E14" s="5">
        <v>4</v>
      </c>
    </row>
    <row r="15" spans="1:6" x14ac:dyDescent="0.35">
      <c r="A15" s="46" cm="1">
        <f t="array" ref="A15">INDEX($D$14:$D$48,ROWS(D15:D$48))</f>
        <v>0.62649999999999995</v>
      </c>
      <c r="B15" s="46" cm="1">
        <f t="array" ref="B15">INDEX($E$14:$E$48,ROWS(E15:E$48))</f>
        <v>0.70000000000000095</v>
      </c>
      <c r="D15" s="33">
        <v>0.93049999999999999</v>
      </c>
      <c r="E15" s="5">
        <v>3.9</v>
      </c>
    </row>
    <row r="16" spans="1:6" x14ac:dyDescent="0.35">
      <c r="A16" s="46" cm="1">
        <f t="array" ref="A16">INDEX($D$14:$D$48,ROWS(D16:D$48))</f>
        <v>0.6359999999999999</v>
      </c>
      <c r="B16" s="46" cm="1">
        <f t="array" ref="B16">INDEX($E$14:$E$48,ROWS(E16:E$48))</f>
        <v>0.80000000000000104</v>
      </c>
      <c r="D16" s="33">
        <v>0.92099999999999993</v>
      </c>
      <c r="E16" s="5">
        <v>3.8</v>
      </c>
    </row>
    <row r="17" spans="1:5" x14ac:dyDescent="0.35">
      <c r="A17" s="46" cm="1">
        <f t="array" ref="A17">INDEX($D$14:$D$48,ROWS(D17:D$48))</f>
        <v>0.64549999999999996</v>
      </c>
      <c r="B17" s="46" cm="1">
        <f t="array" ref="B17">INDEX($E$14:$E$48,ROWS(E17:E$48))</f>
        <v>0.9</v>
      </c>
      <c r="D17" s="33">
        <v>0.91149999999999998</v>
      </c>
      <c r="E17" s="5">
        <v>3.7</v>
      </c>
    </row>
    <row r="18" spans="1:5" x14ac:dyDescent="0.35">
      <c r="A18" s="46" cm="1">
        <f t="array" ref="A18">INDEX($D$14:$D$48,ROWS(D18:D$48))</f>
        <v>0.65500000000000003</v>
      </c>
      <c r="B18" s="46" cm="1">
        <f t="array" ref="B18">INDEX($E$14:$E$48,ROWS(E18:E$48))</f>
        <v>1</v>
      </c>
      <c r="D18" s="33">
        <v>0.90199999999999991</v>
      </c>
      <c r="E18" s="5">
        <v>3.6</v>
      </c>
    </row>
    <row r="19" spans="1:5" x14ac:dyDescent="0.35">
      <c r="A19" s="46" cm="1">
        <f t="array" ref="A19">INDEX($D$14:$D$48,ROWS(D19:D$48))</f>
        <v>0.66449999999999998</v>
      </c>
      <c r="B19" s="46" cm="1">
        <f t="array" ref="B19">INDEX($E$14:$E$48,ROWS(E19:E$48))</f>
        <v>1.1000000000000001</v>
      </c>
      <c r="D19" s="33">
        <v>0.89249999999999996</v>
      </c>
      <c r="E19" s="5">
        <v>3.5</v>
      </c>
    </row>
    <row r="20" spans="1:5" x14ac:dyDescent="0.35">
      <c r="A20" s="46" cm="1">
        <f t="array" ref="A20">INDEX($D$14:$D$48,ROWS(D20:D$48))</f>
        <v>0.67399999999999993</v>
      </c>
      <c r="B20" s="46" cm="1">
        <f t="array" ref="B20">INDEX($E$14:$E$48,ROWS(E20:E$48))</f>
        <v>1.2</v>
      </c>
      <c r="D20" s="33">
        <v>0.88300000000000001</v>
      </c>
      <c r="E20" s="5">
        <v>3.4</v>
      </c>
    </row>
    <row r="21" spans="1:5" x14ac:dyDescent="0.35">
      <c r="A21" s="46" cm="1">
        <f t="array" ref="A21">INDEX($D$14:$D$48,ROWS(D21:D$48))</f>
        <v>0.6835</v>
      </c>
      <c r="B21" s="46" cm="1">
        <f t="array" ref="B21">INDEX($E$14:$E$48,ROWS(E21:E$48))</f>
        <v>1.3</v>
      </c>
      <c r="D21" s="33">
        <v>0.87349999999999994</v>
      </c>
      <c r="E21" s="5">
        <v>3.3</v>
      </c>
    </row>
    <row r="22" spans="1:5" x14ac:dyDescent="0.35">
      <c r="A22" s="46" cm="1">
        <f t="array" ref="A22">INDEX($D$14:$D$48,ROWS(D22:D$48))</f>
        <v>0.69299999999999995</v>
      </c>
      <c r="B22" s="46" cm="1">
        <f t="array" ref="B22">INDEX($E$14:$E$48,ROWS(E22:E$48))</f>
        <v>1.4</v>
      </c>
      <c r="D22" s="33">
        <v>0.86399999999999999</v>
      </c>
      <c r="E22" s="5">
        <v>3.2</v>
      </c>
    </row>
    <row r="23" spans="1:5" x14ac:dyDescent="0.35">
      <c r="A23" s="46" cm="1">
        <f t="array" ref="A23">INDEX($D$14:$D$48,ROWS(D23:D$48))</f>
        <v>0.7024999999999999</v>
      </c>
      <c r="B23" s="46" cm="1">
        <f t="array" ref="B23">INDEX($E$14:$E$48,ROWS(E23:E$48))</f>
        <v>1.5</v>
      </c>
      <c r="D23" s="33">
        <v>0.85449999999999993</v>
      </c>
      <c r="E23" s="5">
        <v>3.1</v>
      </c>
    </row>
    <row r="24" spans="1:5" x14ac:dyDescent="0.35">
      <c r="A24" s="46" cm="1">
        <f t="array" ref="A24">INDEX($D$14:$D$48,ROWS(D24:D$48))</f>
        <v>0.71199999999999997</v>
      </c>
      <c r="B24" s="46" cm="1">
        <f t="array" ref="B24">INDEX($E$14:$E$48,ROWS(E24:E$48))</f>
        <v>1.6</v>
      </c>
      <c r="D24" s="33">
        <v>0.84499999999999997</v>
      </c>
      <c r="E24" s="5">
        <v>3</v>
      </c>
    </row>
    <row r="25" spans="1:5" x14ac:dyDescent="0.35">
      <c r="A25" s="46" cm="1">
        <f t="array" ref="A25">INDEX($D$14:$D$48,ROWS(D25:D$48))</f>
        <v>0.72149999999999992</v>
      </c>
      <c r="B25" s="46" cm="1">
        <f t="array" ref="B25">INDEX($E$14:$E$48,ROWS(E25:E$48))</f>
        <v>1.7</v>
      </c>
      <c r="D25" s="33">
        <v>0.83549999999999991</v>
      </c>
      <c r="E25" s="5">
        <v>2.9</v>
      </c>
    </row>
    <row r="26" spans="1:5" x14ac:dyDescent="0.35">
      <c r="A26" s="46" cm="1">
        <f t="array" ref="A26">INDEX($D$14:$D$48,ROWS(D26:D$48))</f>
        <v>0.73099999999999998</v>
      </c>
      <c r="B26" s="46" cm="1">
        <f t="array" ref="B26">INDEX($E$14:$E$48,ROWS(E26:E$48))</f>
        <v>1.8</v>
      </c>
      <c r="D26" s="33">
        <v>0.82599999999999996</v>
      </c>
      <c r="E26" s="5">
        <v>2.8</v>
      </c>
    </row>
    <row r="27" spans="1:5" x14ac:dyDescent="0.35">
      <c r="A27" s="46" cm="1">
        <f t="array" ref="A27">INDEX($D$14:$D$48,ROWS(D27:D$48))</f>
        <v>0.74049999999999994</v>
      </c>
      <c r="B27" s="46" cm="1">
        <f t="array" ref="B27">INDEX($E$14:$E$48,ROWS(E27:E$48))</f>
        <v>1.9</v>
      </c>
      <c r="D27" s="33">
        <v>0.8165</v>
      </c>
      <c r="E27" s="5">
        <v>2.7</v>
      </c>
    </row>
    <row r="28" spans="1:5" x14ac:dyDescent="0.35">
      <c r="A28" s="46" cm="1">
        <f t="array" ref="A28">INDEX($D$14:$D$48,ROWS(D28:D$48))</f>
        <v>0.75</v>
      </c>
      <c r="B28" s="46" cm="1">
        <f t="array" ref="B28">INDEX($E$14:$E$48,ROWS(E28:E$48))</f>
        <v>2</v>
      </c>
      <c r="D28" s="33">
        <v>0.80699999999999994</v>
      </c>
      <c r="E28" s="5">
        <v>2.6</v>
      </c>
    </row>
    <row r="29" spans="1:5" x14ac:dyDescent="0.35">
      <c r="A29" s="46" cm="1">
        <f t="array" ref="A29">INDEX($D$14:$D$48,ROWS(D29:D$48))</f>
        <v>0.75949999999999995</v>
      </c>
      <c r="B29" s="46" cm="1">
        <f t="array" ref="B29">INDEX($E$14:$E$48,ROWS(E29:E$48))</f>
        <v>2.1</v>
      </c>
      <c r="D29" s="33">
        <v>0.79749999999999999</v>
      </c>
      <c r="E29" s="5">
        <v>2.5</v>
      </c>
    </row>
    <row r="30" spans="1:5" x14ac:dyDescent="0.35">
      <c r="A30" s="46" cm="1">
        <f t="array" ref="A30">INDEX($D$14:$D$48,ROWS(D30:D$48))</f>
        <v>0.76899999999999991</v>
      </c>
      <c r="B30" s="46" cm="1">
        <f t="array" ref="B30">INDEX($E$14:$E$48,ROWS(E30:E$48))</f>
        <v>2.2000000000000002</v>
      </c>
      <c r="D30" s="33">
        <v>0.78799999999999992</v>
      </c>
      <c r="E30" s="5">
        <v>2.4</v>
      </c>
    </row>
    <row r="31" spans="1:5" x14ac:dyDescent="0.35">
      <c r="A31" s="46" cm="1">
        <f t="array" ref="A31">INDEX($D$14:$D$48,ROWS(D31:D$48))</f>
        <v>0.77849999999999997</v>
      </c>
      <c r="B31" s="46" cm="1">
        <f t="array" ref="B31">INDEX($E$14:$E$48,ROWS(E31:E$48))</f>
        <v>2.2999999999999998</v>
      </c>
      <c r="D31" s="33">
        <v>0.77849999999999997</v>
      </c>
      <c r="E31" s="5">
        <v>2.2999999999999998</v>
      </c>
    </row>
    <row r="32" spans="1:5" x14ac:dyDescent="0.35">
      <c r="A32" s="46" cm="1">
        <f t="array" ref="A32">INDEX($D$14:$D$48,ROWS(D32:D$48))</f>
        <v>0.78799999999999992</v>
      </c>
      <c r="B32" s="46" cm="1">
        <f t="array" ref="B32">INDEX($E$14:$E$48,ROWS(E32:E$48))</f>
        <v>2.4</v>
      </c>
      <c r="D32" s="33">
        <v>0.76899999999999991</v>
      </c>
      <c r="E32" s="5">
        <v>2.2000000000000002</v>
      </c>
    </row>
    <row r="33" spans="1:5" x14ac:dyDescent="0.35">
      <c r="A33" s="46" cm="1">
        <f t="array" ref="A33">INDEX($D$14:$D$48,ROWS(D33:D$48))</f>
        <v>0.79749999999999999</v>
      </c>
      <c r="B33" s="46" cm="1">
        <f t="array" ref="B33">INDEX($E$14:$E$48,ROWS(E33:E$48))</f>
        <v>2.5</v>
      </c>
      <c r="D33" s="33">
        <v>0.75949999999999995</v>
      </c>
      <c r="E33" s="5">
        <v>2.1</v>
      </c>
    </row>
    <row r="34" spans="1:5" x14ac:dyDescent="0.35">
      <c r="A34" s="46" cm="1">
        <f t="array" ref="A34">INDEX($D$14:$D$48,ROWS(D34:D$48))</f>
        <v>0.80699999999999994</v>
      </c>
      <c r="B34" s="46" cm="1">
        <f t="array" ref="B34">INDEX($E$14:$E$48,ROWS(E34:E$48))</f>
        <v>2.6</v>
      </c>
      <c r="D34" s="33">
        <v>0.75</v>
      </c>
      <c r="E34" s="5">
        <v>2</v>
      </c>
    </row>
    <row r="35" spans="1:5" x14ac:dyDescent="0.35">
      <c r="A35" s="46" cm="1">
        <f t="array" ref="A35">INDEX($D$14:$D$48,ROWS(D35:D$48))</f>
        <v>0.8165</v>
      </c>
      <c r="B35" s="46" cm="1">
        <f t="array" ref="B35">INDEX($E$14:$E$48,ROWS(E35:E$48))</f>
        <v>2.7</v>
      </c>
      <c r="D35" s="33">
        <v>0.74049999999999994</v>
      </c>
      <c r="E35" s="5">
        <v>1.9</v>
      </c>
    </row>
    <row r="36" spans="1:5" x14ac:dyDescent="0.35">
      <c r="A36" s="46" cm="1">
        <f t="array" ref="A36">INDEX($D$14:$D$48,ROWS(D36:D$48))</f>
        <v>0.82599999999999996</v>
      </c>
      <c r="B36" s="46" cm="1">
        <f t="array" ref="B36">INDEX($E$14:$E$48,ROWS(E36:E$48))</f>
        <v>2.8</v>
      </c>
      <c r="D36" s="33">
        <v>0.73099999999999998</v>
      </c>
      <c r="E36" s="5">
        <v>1.8</v>
      </c>
    </row>
    <row r="37" spans="1:5" x14ac:dyDescent="0.35">
      <c r="A37" s="46" cm="1">
        <f t="array" ref="A37">INDEX($D$14:$D$48,ROWS(D37:D$48))</f>
        <v>0.83549999999999991</v>
      </c>
      <c r="B37" s="46" cm="1">
        <f t="array" ref="B37">INDEX($E$14:$E$48,ROWS(E37:E$48))</f>
        <v>2.9</v>
      </c>
      <c r="D37" s="33">
        <v>0.72149999999999992</v>
      </c>
      <c r="E37" s="5">
        <v>1.7</v>
      </c>
    </row>
    <row r="38" spans="1:5" x14ac:dyDescent="0.35">
      <c r="A38" s="46" cm="1">
        <f t="array" ref="A38">INDEX($D$14:$D$48,ROWS(D38:D$48))</f>
        <v>0.84499999999999997</v>
      </c>
      <c r="B38" s="46" cm="1">
        <f t="array" ref="B38">INDEX($E$14:$E$48,ROWS(E38:E$48))</f>
        <v>3</v>
      </c>
      <c r="D38" s="33">
        <v>0.71199999999999997</v>
      </c>
      <c r="E38" s="5">
        <v>1.6</v>
      </c>
    </row>
    <row r="39" spans="1:5" x14ac:dyDescent="0.35">
      <c r="A39" s="46" cm="1">
        <f t="array" ref="A39">INDEX($D$14:$D$48,ROWS(D39:D$48))</f>
        <v>0.85449999999999993</v>
      </c>
      <c r="B39" s="46" cm="1">
        <f t="array" ref="B39">INDEX($E$14:$E$48,ROWS(E39:E$48))</f>
        <v>3.1</v>
      </c>
      <c r="D39" s="33">
        <v>0.7024999999999999</v>
      </c>
      <c r="E39" s="5">
        <v>1.5</v>
      </c>
    </row>
    <row r="40" spans="1:5" x14ac:dyDescent="0.35">
      <c r="A40" s="46" cm="1">
        <f t="array" ref="A40">INDEX($D$14:$D$48,ROWS(D40:D$48))</f>
        <v>0.86399999999999999</v>
      </c>
      <c r="B40" s="46" cm="1">
        <f t="array" ref="B40">INDEX($E$14:$E$48,ROWS(E40:E$48))</f>
        <v>3.2</v>
      </c>
      <c r="D40" s="33">
        <v>0.69299999999999995</v>
      </c>
      <c r="E40" s="5">
        <v>1.4</v>
      </c>
    </row>
    <row r="41" spans="1:5" x14ac:dyDescent="0.35">
      <c r="A41" s="46" cm="1">
        <f t="array" ref="A41">INDEX($D$14:$D$48,ROWS(D41:D$48))</f>
        <v>0.87349999999999994</v>
      </c>
      <c r="B41" s="46" cm="1">
        <f t="array" ref="B41">INDEX($E$14:$E$48,ROWS(E41:E$48))</f>
        <v>3.3</v>
      </c>
      <c r="D41" s="33">
        <v>0.6835</v>
      </c>
      <c r="E41" s="5">
        <v>1.3</v>
      </c>
    </row>
    <row r="42" spans="1:5" x14ac:dyDescent="0.35">
      <c r="A42" s="46" cm="1">
        <f t="array" ref="A42">INDEX($D$14:$D$48,ROWS(D42:D$48))</f>
        <v>0.88300000000000001</v>
      </c>
      <c r="B42" s="46" cm="1">
        <f t="array" ref="B42">INDEX($E$14:$E$48,ROWS(E42:E$48))</f>
        <v>3.4</v>
      </c>
      <c r="D42" s="33">
        <v>0.67399999999999993</v>
      </c>
      <c r="E42" s="5">
        <v>1.2</v>
      </c>
    </row>
    <row r="43" spans="1:5" x14ac:dyDescent="0.35">
      <c r="A43" s="46" cm="1">
        <f t="array" ref="A43">INDEX($D$14:$D$48,ROWS(D43:D$48))</f>
        <v>0.89249999999999996</v>
      </c>
      <c r="B43" s="46" cm="1">
        <f t="array" ref="B43">INDEX($E$14:$E$48,ROWS(E43:E$48))</f>
        <v>3.5</v>
      </c>
      <c r="D43" s="33">
        <v>0.66449999999999998</v>
      </c>
      <c r="E43" s="5">
        <v>1.1000000000000001</v>
      </c>
    </row>
    <row r="44" spans="1:5" x14ac:dyDescent="0.35">
      <c r="A44" s="46" cm="1">
        <f t="array" ref="A44">INDEX($D$14:$D$48,ROWS(D44:D$48))</f>
        <v>0.90199999999999991</v>
      </c>
      <c r="B44" s="46" cm="1">
        <f t="array" ref="B44">INDEX($E$14:$E$48,ROWS(E44:E$48))</f>
        <v>3.6</v>
      </c>
      <c r="D44" s="33">
        <v>0.65500000000000003</v>
      </c>
      <c r="E44" s="5">
        <v>1</v>
      </c>
    </row>
    <row r="45" spans="1:5" x14ac:dyDescent="0.35">
      <c r="A45" s="46" cm="1">
        <f t="array" ref="A45">INDEX($D$14:$D$48,ROWS(D45:D$48))</f>
        <v>0.91149999999999998</v>
      </c>
      <c r="B45" s="46" cm="1">
        <f t="array" ref="B45">INDEX($E$14:$E$48,ROWS(E45:E$48))</f>
        <v>3.7</v>
      </c>
      <c r="D45" s="33">
        <v>0.64549999999999996</v>
      </c>
      <c r="E45" s="5">
        <v>0.9</v>
      </c>
    </row>
    <row r="46" spans="1:5" x14ac:dyDescent="0.35">
      <c r="A46" s="46" cm="1">
        <f t="array" ref="A46">INDEX($D$14:$D$48,ROWS(D46:D$48))</f>
        <v>0.92099999999999993</v>
      </c>
      <c r="B46" s="46" cm="1">
        <f t="array" ref="B46">INDEX($E$14:$E$48,ROWS(E46:E$48))</f>
        <v>3.8</v>
      </c>
      <c r="D46" s="33">
        <v>0.6359999999999999</v>
      </c>
      <c r="E46" s="5">
        <v>0.80000000000000104</v>
      </c>
    </row>
    <row r="47" spans="1:5" x14ac:dyDescent="0.35">
      <c r="A47" s="46" cm="1">
        <f t="array" ref="A47">INDEX($D$14:$D$48,ROWS(D47:D$48))</f>
        <v>0.93049999999999999</v>
      </c>
      <c r="B47" s="46" cm="1">
        <f t="array" ref="B47">INDEX($E$14:$E$48,ROWS(E47:E$48))</f>
        <v>3.9</v>
      </c>
      <c r="D47" s="33">
        <v>0.62649999999999995</v>
      </c>
      <c r="E47" s="5">
        <v>0.70000000000000095</v>
      </c>
    </row>
    <row r="48" spans="1:5" x14ac:dyDescent="0.35">
      <c r="A48" s="46" cm="1">
        <f t="array" ref="A48">INDEX($D$14:$D$48,ROWS(D48:D$48))</f>
        <v>0.94</v>
      </c>
      <c r="B48" s="46" cm="1">
        <f t="array" ref="B48">INDEX($E$14:$E$48,ROWS(E48:E$48))</f>
        <v>4</v>
      </c>
      <c r="D48" s="33">
        <v>0</v>
      </c>
      <c r="E48" s="5">
        <v>0</v>
      </c>
    </row>
    <row r="49" spans="1:1" x14ac:dyDescent="0.35">
      <c r="A49" s="46"/>
    </row>
    <row r="50" spans="1:1" x14ac:dyDescent="0.35">
      <c r="A50" s="46"/>
    </row>
    <row r="51" spans="1:1" x14ac:dyDescent="0.35">
      <c r="A51" s="46"/>
    </row>
    <row r="52" spans="1:1" x14ac:dyDescent="0.35">
      <c r="A52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1:F48"/>
  <sheetViews>
    <sheetView topLeftCell="A33" workbookViewId="0">
      <selection activeCell="A14" sqref="A14"/>
    </sheetView>
  </sheetViews>
  <sheetFormatPr defaultRowHeight="14.5" x14ac:dyDescent="0.35"/>
  <cols>
    <col min="1" max="1" width="17.453125" customWidth="1"/>
    <col min="2" max="2" width="14" bestFit="1" customWidth="1"/>
    <col min="3" max="3" width="21" customWidth="1"/>
    <col min="4" max="4" width="37" bestFit="1" customWidth="1"/>
    <col min="5" max="5" width="14" bestFit="1" customWidth="1"/>
  </cols>
  <sheetData>
    <row r="1" spans="1:6" x14ac:dyDescent="0.35">
      <c r="A1" s="1" t="s">
        <v>372</v>
      </c>
      <c r="B1" s="2"/>
      <c r="C1" s="2"/>
      <c r="D1" s="2"/>
      <c r="E1" s="2"/>
      <c r="F1" s="3"/>
    </row>
    <row r="3" spans="1:6" x14ac:dyDescent="0.35">
      <c r="A3" s="7" t="s">
        <v>182</v>
      </c>
    </row>
    <row r="4" spans="1:6" x14ac:dyDescent="0.35">
      <c r="A4" s="4" t="s">
        <v>183</v>
      </c>
      <c r="B4" s="4" t="s">
        <v>184</v>
      </c>
      <c r="C4" s="4" t="s">
        <v>185</v>
      </c>
    </row>
    <row r="5" spans="1:6" x14ac:dyDescent="0.35">
      <c r="A5" s="5" t="s">
        <v>186</v>
      </c>
      <c r="B5" s="96">
        <v>0.88631578947368417</v>
      </c>
      <c r="C5" s="8">
        <f>LOOKUP(B5,$A$14:$B$48)</f>
        <v>3.4</v>
      </c>
    </row>
    <row r="6" spans="1:6" x14ac:dyDescent="0.35">
      <c r="A6" s="5" t="s">
        <v>187</v>
      </c>
      <c r="B6" s="96">
        <v>0.66315789473684206</v>
      </c>
      <c r="C6" s="8">
        <f t="shared" ref="C6:C10" si="0">LOOKUP(B6,$A$14:$B$48)</f>
        <v>1</v>
      </c>
    </row>
    <row r="7" spans="1:6" x14ac:dyDescent="0.35">
      <c r="A7" s="5" t="s">
        <v>188</v>
      </c>
      <c r="B7" s="96">
        <v>0.84421052631578952</v>
      </c>
      <c r="C7" s="8">
        <f t="shared" si="0"/>
        <v>2.9</v>
      </c>
    </row>
    <row r="8" spans="1:6" x14ac:dyDescent="0.35">
      <c r="A8" s="5" t="s">
        <v>189</v>
      </c>
      <c r="B8" s="96">
        <v>0.97894736842105268</v>
      </c>
      <c r="C8" s="8">
        <f t="shared" si="0"/>
        <v>4</v>
      </c>
    </row>
    <row r="9" spans="1:6" x14ac:dyDescent="0.35">
      <c r="A9" s="5" t="s">
        <v>190</v>
      </c>
      <c r="B9" s="96">
        <v>0.93989999999999996</v>
      </c>
      <c r="C9" s="8">
        <f t="shared" si="0"/>
        <v>3.9</v>
      </c>
    </row>
    <row r="10" spans="1:6" x14ac:dyDescent="0.35">
      <c r="A10" s="5" t="s">
        <v>191</v>
      </c>
      <c r="B10" s="96">
        <v>0.55000000000000004</v>
      </c>
      <c r="C10" s="8">
        <f t="shared" si="0"/>
        <v>0</v>
      </c>
    </row>
    <row r="12" spans="1:6" x14ac:dyDescent="0.35">
      <c r="A12" t="s">
        <v>192</v>
      </c>
      <c r="D12" t="s">
        <v>193</v>
      </c>
    </row>
    <row r="13" spans="1:6" ht="29" x14ac:dyDescent="0.35">
      <c r="A13" s="57" t="s">
        <v>194</v>
      </c>
      <c r="B13" s="4" t="s">
        <v>185</v>
      </c>
      <c r="D13" s="4" t="s">
        <v>195</v>
      </c>
      <c r="E13" s="4" t="s">
        <v>185</v>
      </c>
    </row>
    <row r="14" spans="1:6" x14ac:dyDescent="0.35">
      <c r="A14" s="46">
        <f>INDEX(D$14:D$48,ROWS(D14:D$48))</f>
        <v>0</v>
      </c>
      <c r="B14" s="46">
        <f>INDEX(E$14:E$48,ROWS(E14:E$48))</f>
        <v>0</v>
      </c>
      <c r="D14" s="33">
        <v>0.94</v>
      </c>
      <c r="E14" s="5">
        <v>4</v>
      </c>
    </row>
    <row r="15" spans="1:6" x14ac:dyDescent="0.35">
      <c r="A15" s="46">
        <f>INDEX(D$14:D$48,ROWS(D15:D$48))</f>
        <v>0.62649999999999995</v>
      </c>
      <c r="B15" s="46">
        <f>INDEX(E$14:E$48,ROWS(E15:E$48))</f>
        <v>0.70000000000000095</v>
      </c>
      <c r="D15" s="33">
        <v>0.93049999999999999</v>
      </c>
      <c r="E15" s="5">
        <v>3.9</v>
      </c>
    </row>
    <row r="16" spans="1:6" x14ac:dyDescent="0.35">
      <c r="A16" s="46">
        <f>INDEX(D$14:D$48,ROWS(D16:D$48))</f>
        <v>0.6359999999999999</v>
      </c>
      <c r="B16" s="46">
        <f>INDEX(E$14:E$48,ROWS(E16:E$48))</f>
        <v>0.80000000000000104</v>
      </c>
      <c r="D16" s="33">
        <v>0.92099999999999993</v>
      </c>
      <c r="E16" s="5">
        <v>3.8</v>
      </c>
    </row>
    <row r="17" spans="1:5" x14ac:dyDescent="0.35">
      <c r="A17" s="46">
        <f>INDEX(D$14:D$48,ROWS(D17:D$48))</f>
        <v>0.64549999999999996</v>
      </c>
      <c r="B17" s="46">
        <f>INDEX(E$14:E$48,ROWS(E17:E$48))</f>
        <v>0.9</v>
      </c>
      <c r="D17" s="33">
        <v>0.91149999999999998</v>
      </c>
      <c r="E17" s="5">
        <v>3.7</v>
      </c>
    </row>
    <row r="18" spans="1:5" x14ac:dyDescent="0.35">
      <c r="A18" s="46">
        <f>INDEX(D$14:D$48,ROWS(D18:D$48))</f>
        <v>0.65500000000000003</v>
      </c>
      <c r="B18" s="46">
        <f>INDEX(E$14:E$48,ROWS(E18:E$48))</f>
        <v>1</v>
      </c>
      <c r="D18" s="33">
        <v>0.90199999999999991</v>
      </c>
      <c r="E18" s="5">
        <v>3.6</v>
      </c>
    </row>
    <row r="19" spans="1:5" x14ac:dyDescent="0.35">
      <c r="A19" s="46">
        <f>INDEX(D$14:D$48,ROWS(D19:D$48))</f>
        <v>0.66449999999999998</v>
      </c>
      <c r="B19" s="46">
        <f>INDEX(E$14:E$48,ROWS(E19:E$48))</f>
        <v>1.1000000000000001</v>
      </c>
      <c r="D19" s="33">
        <v>0.89249999999999996</v>
      </c>
      <c r="E19" s="5">
        <v>3.5</v>
      </c>
    </row>
    <row r="20" spans="1:5" x14ac:dyDescent="0.35">
      <c r="A20" s="46">
        <f>INDEX(D$14:D$48,ROWS(D20:D$48))</f>
        <v>0.67399999999999993</v>
      </c>
      <c r="B20" s="46">
        <f>INDEX(E$14:E$48,ROWS(E20:E$48))</f>
        <v>1.2</v>
      </c>
      <c r="D20" s="33">
        <v>0.88300000000000001</v>
      </c>
      <c r="E20" s="5">
        <v>3.4</v>
      </c>
    </row>
    <row r="21" spans="1:5" x14ac:dyDescent="0.35">
      <c r="A21" s="46">
        <f>INDEX(D$14:D$48,ROWS(D21:D$48))</f>
        <v>0.6835</v>
      </c>
      <c r="B21" s="46">
        <f>INDEX(E$14:E$48,ROWS(E21:E$48))</f>
        <v>1.3</v>
      </c>
      <c r="D21" s="33">
        <v>0.87349999999999994</v>
      </c>
      <c r="E21" s="5">
        <v>3.3</v>
      </c>
    </row>
    <row r="22" spans="1:5" x14ac:dyDescent="0.35">
      <c r="A22" s="46">
        <f>INDEX(D$14:D$48,ROWS(D22:D$48))</f>
        <v>0.69299999999999995</v>
      </c>
      <c r="B22" s="46">
        <f>INDEX(E$14:E$48,ROWS(E22:E$48))</f>
        <v>1.4</v>
      </c>
      <c r="D22" s="33">
        <v>0.86399999999999999</v>
      </c>
      <c r="E22" s="5">
        <v>3.2</v>
      </c>
    </row>
    <row r="23" spans="1:5" x14ac:dyDescent="0.35">
      <c r="A23" s="46">
        <f>INDEX(D$14:D$48,ROWS(D23:D$48))</f>
        <v>0.7024999999999999</v>
      </c>
      <c r="B23" s="46">
        <f>INDEX(E$14:E$48,ROWS(E23:E$48))</f>
        <v>1.5</v>
      </c>
      <c r="D23" s="33">
        <v>0.85449999999999993</v>
      </c>
      <c r="E23" s="5">
        <v>3.1</v>
      </c>
    </row>
    <row r="24" spans="1:5" x14ac:dyDescent="0.35">
      <c r="A24" s="46">
        <f>INDEX(D$14:D$48,ROWS(D24:D$48))</f>
        <v>0.71199999999999997</v>
      </c>
      <c r="B24" s="46">
        <f>INDEX(E$14:E$48,ROWS(E24:E$48))</f>
        <v>1.6</v>
      </c>
      <c r="D24" s="33">
        <v>0.84499999999999997</v>
      </c>
      <c r="E24" s="5">
        <v>3</v>
      </c>
    </row>
    <row r="25" spans="1:5" x14ac:dyDescent="0.35">
      <c r="A25" s="46">
        <f>INDEX(D$14:D$48,ROWS(D25:D$48))</f>
        <v>0.72149999999999992</v>
      </c>
      <c r="B25" s="46">
        <f>INDEX(E$14:E$48,ROWS(E25:E$48))</f>
        <v>1.7</v>
      </c>
      <c r="D25" s="33">
        <v>0.83549999999999991</v>
      </c>
      <c r="E25" s="5">
        <v>2.9</v>
      </c>
    </row>
    <row r="26" spans="1:5" x14ac:dyDescent="0.35">
      <c r="A26" s="46">
        <f>INDEX(D$14:D$48,ROWS(D26:D$48))</f>
        <v>0.73099999999999998</v>
      </c>
      <c r="B26" s="46">
        <f>INDEX(E$14:E$48,ROWS(E26:E$48))</f>
        <v>1.8</v>
      </c>
      <c r="D26" s="33">
        <v>0.82599999999999996</v>
      </c>
      <c r="E26" s="5">
        <v>2.8</v>
      </c>
    </row>
    <row r="27" spans="1:5" x14ac:dyDescent="0.35">
      <c r="A27" s="46">
        <f>INDEX(D$14:D$48,ROWS(D27:D$48))</f>
        <v>0.74049999999999994</v>
      </c>
      <c r="B27" s="46">
        <f>INDEX(E$14:E$48,ROWS(E27:E$48))</f>
        <v>1.9</v>
      </c>
      <c r="D27" s="33">
        <v>0.8165</v>
      </c>
      <c r="E27" s="5">
        <v>2.7</v>
      </c>
    </row>
    <row r="28" spans="1:5" x14ac:dyDescent="0.35">
      <c r="A28" s="46">
        <f>INDEX(D$14:D$48,ROWS(D28:D$48))</f>
        <v>0.75</v>
      </c>
      <c r="B28" s="46">
        <f>INDEX(E$14:E$48,ROWS(E28:E$48))</f>
        <v>2</v>
      </c>
      <c r="D28" s="33">
        <v>0.80699999999999994</v>
      </c>
      <c r="E28" s="5">
        <v>2.6</v>
      </c>
    </row>
    <row r="29" spans="1:5" x14ac:dyDescent="0.35">
      <c r="A29" s="46">
        <f>INDEX(D$14:D$48,ROWS(D29:D$48))</f>
        <v>0.75949999999999995</v>
      </c>
      <c r="B29" s="46">
        <f>INDEX(E$14:E$48,ROWS(E29:E$48))</f>
        <v>2.1</v>
      </c>
      <c r="D29" s="33">
        <v>0.79749999999999999</v>
      </c>
      <c r="E29" s="5">
        <v>2.5</v>
      </c>
    </row>
    <row r="30" spans="1:5" x14ac:dyDescent="0.35">
      <c r="A30" s="46">
        <f>INDEX(D$14:D$48,ROWS(D30:D$48))</f>
        <v>0.76899999999999991</v>
      </c>
      <c r="B30" s="46">
        <f>INDEX(E$14:E$48,ROWS(E30:E$48))</f>
        <v>2.2000000000000002</v>
      </c>
      <c r="D30" s="33">
        <v>0.78799999999999992</v>
      </c>
      <c r="E30" s="5">
        <v>2.4</v>
      </c>
    </row>
    <row r="31" spans="1:5" x14ac:dyDescent="0.35">
      <c r="A31" s="46">
        <f>INDEX(D$14:D$48,ROWS(D31:D$48))</f>
        <v>0.77849999999999997</v>
      </c>
      <c r="B31" s="46">
        <f>INDEX(E$14:E$48,ROWS(E31:E$48))</f>
        <v>2.2999999999999998</v>
      </c>
      <c r="D31" s="33">
        <v>0.77849999999999997</v>
      </c>
      <c r="E31" s="5">
        <v>2.2999999999999998</v>
      </c>
    </row>
    <row r="32" spans="1:5" x14ac:dyDescent="0.35">
      <c r="A32" s="46">
        <f>INDEX(D$14:D$48,ROWS(D32:D$48))</f>
        <v>0.78799999999999992</v>
      </c>
      <c r="B32" s="46">
        <f>INDEX(E$14:E$48,ROWS(E32:E$48))</f>
        <v>2.4</v>
      </c>
      <c r="D32" s="33">
        <v>0.76899999999999991</v>
      </c>
      <c r="E32" s="5">
        <v>2.2000000000000002</v>
      </c>
    </row>
    <row r="33" spans="1:5" x14ac:dyDescent="0.35">
      <c r="A33" s="46">
        <f>INDEX(D$14:D$48,ROWS(D33:D$48))</f>
        <v>0.79749999999999999</v>
      </c>
      <c r="B33" s="46">
        <f>INDEX(E$14:E$48,ROWS(E33:E$48))</f>
        <v>2.5</v>
      </c>
      <c r="D33" s="33">
        <v>0.75949999999999995</v>
      </c>
      <c r="E33" s="5">
        <v>2.1</v>
      </c>
    </row>
    <row r="34" spans="1:5" x14ac:dyDescent="0.35">
      <c r="A34" s="46">
        <f>INDEX(D$14:D$48,ROWS(D34:D$48))</f>
        <v>0.80699999999999994</v>
      </c>
      <c r="B34" s="46">
        <f>INDEX(E$14:E$48,ROWS(E34:E$48))</f>
        <v>2.6</v>
      </c>
      <c r="D34" s="33">
        <v>0.75</v>
      </c>
      <c r="E34" s="5">
        <v>2</v>
      </c>
    </row>
    <row r="35" spans="1:5" x14ac:dyDescent="0.35">
      <c r="A35" s="46">
        <f>INDEX(D$14:D$48,ROWS(D35:D$48))</f>
        <v>0.8165</v>
      </c>
      <c r="B35" s="46">
        <f>INDEX(E$14:E$48,ROWS(E35:E$48))</f>
        <v>2.7</v>
      </c>
      <c r="D35" s="33">
        <v>0.74049999999999994</v>
      </c>
      <c r="E35" s="5">
        <v>1.9</v>
      </c>
    </row>
    <row r="36" spans="1:5" x14ac:dyDescent="0.35">
      <c r="A36" s="46">
        <f>INDEX(D$14:D$48,ROWS(D36:D$48))</f>
        <v>0.82599999999999996</v>
      </c>
      <c r="B36" s="46">
        <f>INDEX(E$14:E$48,ROWS(E36:E$48))</f>
        <v>2.8</v>
      </c>
      <c r="D36" s="33">
        <v>0.73099999999999998</v>
      </c>
      <c r="E36" s="5">
        <v>1.8</v>
      </c>
    </row>
    <row r="37" spans="1:5" x14ac:dyDescent="0.35">
      <c r="A37" s="46">
        <f>INDEX(D$14:D$48,ROWS(D37:D$48))</f>
        <v>0.83549999999999991</v>
      </c>
      <c r="B37" s="46">
        <f>INDEX(E$14:E$48,ROWS(E37:E$48))</f>
        <v>2.9</v>
      </c>
      <c r="D37" s="33">
        <v>0.72149999999999992</v>
      </c>
      <c r="E37" s="5">
        <v>1.7</v>
      </c>
    </row>
    <row r="38" spans="1:5" x14ac:dyDescent="0.35">
      <c r="A38" s="46">
        <f>INDEX(D$14:D$48,ROWS(D38:D$48))</f>
        <v>0.84499999999999997</v>
      </c>
      <c r="B38" s="46">
        <f>INDEX(E$14:E$48,ROWS(E38:E$48))</f>
        <v>3</v>
      </c>
      <c r="D38" s="33">
        <v>0.71199999999999997</v>
      </c>
      <c r="E38" s="5">
        <v>1.6</v>
      </c>
    </row>
    <row r="39" spans="1:5" x14ac:dyDescent="0.35">
      <c r="A39" s="46">
        <f>INDEX(D$14:D$48,ROWS(D39:D$48))</f>
        <v>0.85449999999999993</v>
      </c>
      <c r="B39" s="46">
        <f>INDEX(E$14:E$48,ROWS(E39:E$48))</f>
        <v>3.1</v>
      </c>
      <c r="D39" s="33">
        <v>0.7024999999999999</v>
      </c>
      <c r="E39" s="5">
        <v>1.5</v>
      </c>
    </row>
    <row r="40" spans="1:5" x14ac:dyDescent="0.35">
      <c r="A40" s="46">
        <f>INDEX(D$14:D$48,ROWS(D40:D$48))</f>
        <v>0.86399999999999999</v>
      </c>
      <c r="B40" s="46">
        <f>INDEX(E$14:E$48,ROWS(E40:E$48))</f>
        <v>3.2</v>
      </c>
      <c r="D40" s="33">
        <v>0.69299999999999995</v>
      </c>
      <c r="E40" s="5">
        <v>1.4</v>
      </c>
    </row>
    <row r="41" spans="1:5" x14ac:dyDescent="0.35">
      <c r="A41" s="46">
        <f>INDEX(D$14:D$48,ROWS(D41:D$48))</f>
        <v>0.87349999999999994</v>
      </c>
      <c r="B41" s="46">
        <f>INDEX(E$14:E$48,ROWS(E41:E$48))</f>
        <v>3.3</v>
      </c>
      <c r="D41" s="33">
        <v>0.6835</v>
      </c>
      <c r="E41" s="5">
        <v>1.3</v>
      </c>
    </row>
    <row r="42" spans="1:5" x14ac:dyDescent="0.35">
      <c r="A42" s="46">
        <f>INDEX(D$14:D$48,ROWS(D42:D$48))</f>
        <v>0.88300000000000001</v>
      </c>
      <c r="B42" s="46">
        <f>INDEX(E$14:E$48,ROWS(E42:E$48))</f>
        <v>3.4</v>
      </c>
      <c r="D42" s="33">
        <v>0.67399999999999993</v>
      </c>
      <c r="E42" s="5">
        <v>1.2</v>
      </c>
    </row>
    <row r="43" spans="1:5" x14ac:dyDescent="0.35">
      <c r="A43" s="46">
        <f>INDEX(D$14:D$48,ROWS(D43:D$48))</f>
        <v>0.89249999999999996</v>
      </c>
      <c r="B43" s="46">
        <f>INDEX(E$14:E$48,ROWS(E43:E$48))</f>
        <v>3.5</v>
      </c>
      <c r="D43" s="33">
        <v>0.66449999999999998</v>
      </c>
      <c r="E43" s="5">
        <v>1.1000000000000001</v>
      </c>
    </row>
    <row r="44" spans="1:5" x14ac:dyDescent="0.35">
      <c r="A44" s="46">
        <f>INDEX(D$14:D$48,ROWS(D44:D$48))</f>
        <v>0.90199999999999991</v>
      </c>
      <c r="B44" s="46">
        <f>INDEX(E$14:E$48,ROWS(E44:E$48))</f>
        <v>3.6</v>
      </c>
      <c r="D44" s="33">
        <v>0.65500000000000003</v>
      </c>
      <c r="E44" s="5">
        <v>1</v>
      </c>
    </row>
    <row r="45" spans="1:5" x14ac:dyDescent="0.35">
      <c r="A45" s="46">
        <f>INDEX(D$14:D$48,ROWS(D45:D$48))</f>
        <v>0.91149999999999998</v>
      </c>
      <c r="B45" s="46">
        <f>INDEX(E$14:E$48,ROWS(E45:E$48))</f>
        <v>3.7</v>
      </c>
      <c r="D45" s="33">
        <v>0.64549999999999996</v>
      </c>
      <c r="E45" s="5">
        <v>0.9</v>
      </c>
    </row>
    <row r="46" spans="1:5" x14ac:dyDescent="0.35">
      <c r="A46" s="46">
        <f>INDEX(D$14:D$48,ROWS(D46:D$48))</f>
        <v>0.92099999999999993</v>
      </c>
      <c r="B46" s="46">
        <f>INDEX(E$14:E$48,ROWS(E46:E$48))</f>
        <v>3.8</v>
      </c>
      <c r="D46" s="33">
        <v>0.6359999999999999</v>
      </c>
      <c r="E46" s="5">
        <v>0.80000000000000104</v>
      </c>
    </row>
    <row r="47" spans="1:5" x14ac:dyDescent="0.35">
      <c r="A47" s="46">
        <f>INDEX(D$14:D$48,ROWS(D47:D$48))</f>
        <v>0.93049999999999999</v>
      </c>
      <c r="B47" s="46">
        <f>INDEX(E$14:E$48,ROWS(E47:E$48))</f>
        <v>3.9</v>
      </c>
      <c r="D47" s="33">
        <v>0.62649999999999995</v>
      </c>
      <c r="E47" s="5">
        <v>0.70000000000000095</v>
      </c>
    </row>
    <row r="48" spans="1:5" x14ac:dyDescent="0.35">
      <c r="A48" s="46">
        <f>INDEX(D$14:D$48,ROWS(D48:D$48))</f>
        <v>0.94</v>
      </c>
      <c r="B48" s="46">
        <f>INDEX(E$14:E$48,ROWS(E48:E$48))</f>
        <v>4</v>
      </c>
      <c r="D48" s="33">
        <v>0</v>
      </c>
      <c r="E48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/>
  </sheetPr>
  <dimension ref="A1:F31"/>
  <sheetViews>
    <sheetView topLeftCell="A12" zoomScale="130" zoomScaleNormal="130" workbookViewId="0">
      <selection activeCell="D13" sqref="D13:D24"/>
    </sheetView>
  </sheetViews>
  <sheetFormatPr defaultRowHeight="14.5" x14ac:dyDescent="0.35"/>
  <cols>
    <col min="1" max="1" width="24.26953125" customWidth="1"/>
    <col min="3" max="3" width="26.453125" customWidth="1"/>
    <col min="4" max="4" width="24.26953125" customWidth="1"/>
  </cols>
  <sheetData>
    <row r="1" spans="1:6" x14ac:dyDescent="0.35">
      <c r="A1" s="1" t="s">
        <v>373</v>
      </c>
      <c r="B1" s="2"/>
      <c r="C1" s="2"/>
      <c r="D1" s="3"/>
    </row>
    <row r="2" spans="1:6" x14ac:dyDescent="0.35">
      <c r="A2" s="94" t="s">
        <v>301</v>
      </c>
      <c r="B2" s="48"/>
      <c r="C2" s="48"/>
      <c r="D2" s="49"/>
    </row>
    <row r="3" spans="1:6" x14ac:dyDescent="0.35">
      <c r="A3" s="50" t="s">
        <v>302</v>
      </c>
      <c r="B3" s="51"/>
      <c r="C3" s="51"/>
      <c r="D3" s="52"/>
    </row>
    <row r="4" spans="1:6" x14ac:dyDescent="0.35">
      <c r="A4" s="50" t="s">
        <v>303</v>
      </c>
      <c r="B4" s="51"/>
      <c r="C4" s="51"/>
      <c r="D4" s="52"/>
    </row>
    <row r="5" spans="1:6" x14ac:dyDescent="0.35">
      <c r="A5" s="93" t="s">
        <v>304</v>
      </c>
      <c r="B5" s="53"/>
      <c r="C5" s="53"/>
      <c r="D5" s="54"/>
      <c r="F5" t="s">
        <v>305</v>
      </c>
    </row>
    <row r="6" spans="1:6" x14ac:dyDescent="0.35">
      <c r="F6" t="s">
        <v>306</v>
      </c>
    </row>
    <row r="7" spans="1:6" x14ac:dyDescent="0.35">
      <c r="A7" s="7" t="s">
        <v>307</v>
      </c>
      <c r="F7" t="s">
        <v>308</v>
      </c>
    </row>
    <row r="8" spans="1:6" x14ac:dyDescent="0.35">
      <c r="A8" s="7" t="s">
        <v>309</v>
      </c>
      <c r="F8" t="s">
        <v>310</v>
      </c>
    </row>
    <row r="10" spans="1:6" x14ac:dyDescent="0.35">
      <c r="C10" s="7" t="s">
        <v>311</v>
      </c>
      <c r="F10" s="92"/>
    </row>
    <row r="11" spans="1:6" x14ac:dyDescent="0.35">
      <c r="A11" s="95" t="s">
        <v>312</v>
      </c>
      <c r="C11" s="95" t="s">
        <v>313</v>
      </c>
      <c r="F11" s="92"/>
    </row>
    <row r="12" spans="1:6" x14ac:dyDescent="0.35">
      <c r="A12" s="4" t="s">
        <v>314</v>
      </c>
      <c r="C12" s="4" t="s">
        <v>315</v>
      </c>
      <c r="D12" s="4" t="s">
        <v>316</v>
      </c>
    </row>
    <row r="13" spans="1:6" x14ac:dyDescent="0.35">
      <c r="A13" s="5" t="s">
        <v>317</v>
      </c>
      <c r="C13" s="5" t="s">
        <v>320</v>
      </c>
      <c r="D13" s="8" t="b">
        <f>ISNUMBER(MATCH(C13,$A$13:$A$31,0))</f>
        <v>1</v>
      </c>
    </row>
    <row r="14" spans="1:6" x14ac:dyDescent="0.35">
      <c r="A14" s="5" t="s">
        <v>318</v>
      </c>
      <c r="C14" s="5" t="s">
        <v>332</v>
      </c>
      <c r="D14" s="8" t="b">
        <f t="shared" ref="D14:D24" si="0">ISNUMBER(MATCH(C14,$A$13:$A$31,0))</f>
        <v>0</v>
      </c>
    </row>
    <row r="15" spans="1:6" x14ac:dyDescent="0.35">
      <c r="A15" s="5" t="s">
        <v>319</v>
      </c>
      <c r="C15" s="5" t="s">
        <v>322</v>
      </c>
      <c r="D15" s="8" t="b">
        <f t="shared" si="0"/>
        <v>1</v>
      </c>
    </row>
    <row r="16" spans="1:6" x14ac:dyDescent="0.35">
      <c r="A16" s="5" t="s">
        <v>321</v>
      </c>
      <c r="C16" s="5" t="s">
        <v>324</v>
      </c>
      <c r="D16" s="8" t="b">
        <f t="shared" si="0"/>
        <v>0</v>
      </c>
    </row>
    <row r="17" spans="1:4" x14ac:dyDescent="0.35">
      <c r="A17" s="5" t="s">
        <v>323</v>
      </c>
      <c r="C17" s="5" t="s">
        <v>325</v>
      </c>
      <c r="D17" s="8" t="b">
        <f t="shared" si="0"/>
        <v>0</v>
      </c>
    </row>
    <row r="18" spans="1:4" x14ac:dyDescent="0.35">
      <c r="A18" s="5" t="s">
        <v>320</v>
      </c>
      <c r="C18" s="5" t="s">
        <v>327</v>
      </c>
      <c r="D18" s="8" t="b">
        <f t="shared" si="0"/>
        <v>0</v>
      </c>
    </row>
    <row r="19" spans="1:4" x14ac:dyDescent="0.35">
      <c r="A19" s="5" t="s">
        <v>326</v>
      </c>
      <c r="C19" s="5" t="s">
        <v>346</v>
      </c>
      <c r="D19" s="8" t="b">
        <f t="shared" si="0"/>
        <v>0</v>
      </c>
    </row>
    <row r="20" spans="1:4" x14ac:dyDescent="0.35">
      <c r="A20" s="5" t="s">
        <v>328</v>
      </c>
      <c r="C20" s="5" t="s">
        <v>330</v>
      </c>
      <c r="D20" s="8" t="b">
        <f t="shared" si="0"/>
        <v>0</v>
      </c>
    </row>
    <row r="21" spans="1:4" x14ac:dyDescent="0.35">
      <c r="A21" s="5" t="s">
        <v>329</v>
      </c>
      <c r="C21" s="5" t="s">
        <v>319</v>
      </c>
      <c r="D21" s="8" t="b">
        <f t="shared" si="0"/>
        <v>1</v>
      </c>
    </row>
    <row r="22" spans="1:4" x14ac:dyDescent="0.35">
      <c r="A22" s="5" t="s">
        <v>331</v>
      </c>
      <c r="C22" s="5" t="s">
        <v>334</v>
      </c>
      <c r="D22" s="8" t="b">
        <f t="shared" si="0"/>
        <v>0</v>
      </c>
    </row>
    <row r="23" spans="1:4" x14ac:dyDescent="0.35">
      <c r="A23" s="5" t="s">
        <v>333</v>
      </c>
      <c r="C23" s="5" t="s">
        <v>318</v>
      </c>
      <c r="D23" s="8" t="b">
        <f t="shared" si="0"/>
        <v>1</v>
      </c>
    </row>
    <row r="24" spans="1:4" x14ac:dyDescent="0.35">
      <c r="A24" s="5" t="s">
        <v>335</v>
      </c>
      <c r="C24" s="5" t="s">
        <v>336</v>
      </c>
      <c r="D24" s="8" t="b">
        <f t="shared" si="0"/>
        <v>0</v>
      </c>
    </row>
    <row r="25" spans="1:4" x14ac:dyDescent="0.35">
      <c r="A25" s="5" t="s">
        <v>337</v>
      </c>
    </row>
    <row r="26" spans="1:4" x14ac:dyDescent="0.35">
      <c r="A26" s="5" t="s">
        <v>338</v>
      </c>
      <c r="C26" t="s">
        <v>339</v>
      </c>
    </row>
    <row r="27" spans="1:4" x14ac:dyDescent="0.35">
      <c r="A27" s="5" t="s">
        <v>340</v>
      </c>
    </row>
    <row r="28" spans="1:4" x14ac:dyDescent="0.35">
      <c r="A28" s="5" t="s">
        <v>322</v>
      </c>
    </row>
    <row r="29" spans="1:4" x14ac:dyDescent="0.35">
      <c r="A29" s="5" t="s">
        <v>341</v>
      </c>
    </row>
    <row r="30" spans="1:4" x14ac:dyDescent="0.35">
      <c r="A30" s="5" t="s">
        <v>342</v>
      </c>
    </row>
    <row r="31" spans="1:4" x14ac:dyDescent="0.35">
      <c r="A31" s="5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/>
  </sheetPr>
  <dimension ref="A1:F31"/>
  <sheetViews>
    <sheetView topLeftCell="A9" zoomScale="115" zoomScaleNormal="115" workbookViewId="0">
      <selection activeCell="E13" sqref="E13"/>
    </sheetView>
  </sheetViews>
  <sheetFormatPr defaultRowHeight="14.5" x14ac:dyDescent="0.35"/>
  <cols>
    <col min="1" max="1" width="24.26953125" customWidth="1"/>
    <col min="3" max="3" width="26.453125" customWidth="1"/>
    <col min="4" max="4" width="24.26953125" customWidth="1"/>
  </cols>
  <sheetData>
    <row r="1" spans="1:6" x14ac:dyDescent="0.35">
      <c r="A1" s="1" t="s">
        <v>373</v>
      </c>
      <c r="B1" s="2"/>
      <c r="C1" s="2"/>
      <c r="D1" s="3"/>
    </row>
    <row r="2" spans="1:6" x14ac:dyDescent="0.35">
      <c r="A2" s="94" t="s">
        <v>301</v>
      </c>
      <c r="B2" s="48"/>
      <c r="C2" s="48"/>
      <c r="D2" s="49"/>
    </row>
    <row r="3" spans="1:6" x14ac:dyDescent="0.35">
      <c r="A3" s="50" t="s">
        <v>302</v>
      </c>
      <c r="B3" s="51"/>
      <c r="C3" s="51"/>
      <c r="D3" s="52"/>
    </row>
    <row r="4" spans="1:6" x14ac:dyDescent="0.35">
      <c r="A4" s="50" t="s">
        <v>303</v>
      </c>
      <c r="B4" s="51"/>
      <c r="C4" s="51"/>
      <c r="D4" s="52"/>
    </row>
    <row r="5" spans="1:6" x14ac:dyDescent="0.35">
      <c r="A5" s="93" t="s">
        <v>304</v>
      </c>
      <c r="B5" s="53"/>
      <c r="C5" s="53"/>
      <c r="D5" s="54"/>
      <c r="F5" t="s">
        <v>305</v>
      </c>
    </row>
    <row r="6" spans="1:6" x14ac:dyDescent="0.35">
      <c r="F6" t="s">
        <v>306</v>
      </c>
    </row>
    <row r="7" spans="1:6" x14ac:dyDescent="0.35">
      <c r="A7" s="7" t="s">
        <v>307</v>
      </c>
      <c r="F7" t="s">
        <v>308</v>
      </c>
    </row>
    <row r="8" spans="1:6" x14ac:dyDescent="0.35">
      <c r="A8" s="7" t="s">
        <v>309</v>
      </c>
      <c r="F8" t="s">
        <v>310</v>
      </c>
    </row>
    <row r="10" spans="1:6" x14ac:dyDescent="0.35">
      <c r="C10" s="7" t="s">
        <v>311</v>
      </c>
      <c r="F10" s="92"/>
    </row>
    <row r="11" spans="1:6" x14ac:dyDescent="0.35">
      <c r="A11" s="95" t="s">
        <v>312</v>
      </c>
      <c r="C11" s="95" t="s">
        <v>313</v>
      </c>
      <c r="F11" s="92"/>
    </row>
    <row r="12" spans="1:6" x14ac:dyDescent="0.35">
      <c r="A12" s="4" t="s">
        <v>314</v>
      </c>
      <c r="C12" s="4" t="s">
        <v>315</v>
      </c>
      <c r="D12" s="4" t="s">
        <v>316</v>
      </c>
    </row>
    <row r="13" spans="1:6" x14ac:dyDescent="0.35">
      <c r="A13" s="5" t="s">
        <v>317</v>
      </c>
      <c r="C13" s="5" t="s">
        <v>320</v>
      </c>
      <c r="D13" s="8" t="b">
        <f>ISNUMBER(MATCH(C13,$A$13:$A$31,0))</f>
        <v>1</v>
      </c>
      <c r="E13">
        <f>MATCH(C13,$A$13:$A$31,0)</f>
        <v>6</v>
      </c>
    </row>
    <row r="14" spans="1:6" x14ac:dyDescent="0.35">
      <c r="A14" s="5" t="s">
        <v>318</v>
      </c>
      <c r="C14" s="5" t="s">
        <v>332</v>
      </c>
      <c r="D14" s="8" t="b">
        <f t="shared" ref="D14:D24" si="0">ISNUMBER(MATCH(C14,$A$13:$A$31,0))</f>
        <v>0</v>
      </c>
      <c r="E14" t="e">
        <f t="shared" ref="E14:E24" si="1">MATCH(C14,$A$13:$A$31,0)</f>
        <v>#N/A</v>
      </c>
    </row>
    <row r="15" spans="1:6" x14ac:dyDescent="0.35">
      <c r="A15" s="5" t="s">
        <v>319</v>
      </c>
      <c r="C15" s="5" t="s">
        <v>322</v>
      </c>
      <c r="D15" s="8" t="b">
        <f t="shared" si="0"/>
        <v>1</v>
      </c>
      <c r="E15">
        <f t="shared" si="1"/>
        <v>16</v>
      </c>
    </row>
    <row r="16" spans="1:6" x14ac:dyDescent="0.35">
      <c r="A16" s="5" t="s">
        <v>321</v>
      </c>
      <c r="C16" s="5" t="s">
        <v>324</v>
      </c>
      <c r="D16" s="8" t="b">
        <f t="shared" si="0"/>
        <v>0</v>
      </c>
      <c r="E16" t="e">
        <f t="shared" si="1"/>
        <v>#N/A</v>
      </c>
    </row>
    <row r="17" spans="1:5" x14ac:dyDescent="0.35">
      <c r="A17" s="5" t="s">
        <v>323</v>
      </c>
      <c r="C17" s="5" t="s">
        <v>325</v>
      </c>
      <c r="D17" s="8" t="b">
        <f t="shared" si="0"/>
        <v>0</v>
      </c>
      <c r="E17" t="e">
        <f t="shared" si="1"/>
        <v>#N/A</v>
      </c>
    </row>
    <row r="18" spans="1:5" x14ac:dyDescent="0.35">
      <c r="A18" s="5" t="s">
        <v>320</v>
      </c>
      <c r="C18" s="5" t="s">
        <v>327</v>
      </c>
      <c r="D18" s="8" t="b">
        <f t="shared" si="0"/>
        <v>0</v>
      </c>
      <c r="E18" t="e">
        <f t="shared" si="1"/>
        <v>#N/A</v>
      </c>
    </row>
    <row r="19" spans="1:5" x14ac:dyDescent="0.35">
      <c r="A19" s="5" t="s">
        <v>326</v>
      </c>
      <c r="C19" s="5" t="s">
        <v>346</v>
      </c>
      <c r="D19" s="8" t="b">
        <f t="shared" si="0"/>
        <v>0</v>
      </c>
      <c r="E19" t="e">
        <f t="shared" si="1"/>
        <v>#N/A</v>
      </c>
    </row>
    <row r="20" spans="1:5" x14ac:dyDescent="0.35">
      <c r="A20" s="5" t="s">
        <v>328</v>
      </c>
      <c r="C20" s="5" t="s">
        <v>330</v>
      </c>
      <c r="D20" s="8" t="b">
        <f t="shared" si="0"/>
        <v>0</v>
      </c>
      <c r="E20" t="e">
        <f t="shared" si="1"/>
        <v>#N/A</v>
      </c>
    </row>
    <row r="21" spans="1:5" x14ac:dyDescent="0.35">
      <c r="A21" s="5" t="s">
        <v>329</v>
      </c>
      <c r="C21" s="5" t="s">
        <v>319</v>
      </c>
      <c r="D21" s="8" t="b">
        <f t="shared" si="0"/>
        <v>1</v>
      </c>
      <c r="E21">
        <f t="shared" si="1"/>
        <v>3</v>
      </c>
    </row>
    <row r="22" spans="1:5" x14ac:dyDescent="0.35">
      <c r="A22" s="5" t="s">
        <v>331</v>
      </c>
      <c r="C22" s="5" t="s">
        <v>334</v>
      </c>
      <c r="D22" s="8" t="b">
        <f t="shared" si="0"/>
        <v>0</v>
      </c>
      <c r="E22" t="e">
        <f t="shared" si="1"/>
        <v>#N/A</v>
      </c>
    </row>
    <row r="23" spans="1:5" x14ac:dyDescent="0.35">
      <c r="A23" s="5" t="s">
        <v>333</v>
      </c>
      <c r="C23" s="5" t="s">
        <v>318</v>
      </c>
      <c r="D23" s="8" t="b">
        <f t="shared" si="0"/>
        <v>1</v>
      </c>
      <c r="E23">
        <f t="shared" si="1"/>
        <v>2</v>
      </c>
    </row>
    <row r="24" spans="1:5" x14ac:dyDescent="0.35">
      <c r="A24" s="5" t="s">
        <v>335</v>
      </c>
      <c r="C24" s="5" t="s">
        <v>336</v>
      </c>
      <c r="D24" s="8" t="b">
        <f t="shared" si="0"/>
        <v>0</v>
      </c>
      <c r="E24" t="e">
        <f t="shared" si="1"/>
        <v>#N/A</v>
      </c>
    </row>
    <row r="25" spans="1:5" x14ac:dyDescent="0.35">
      <c r="A25" s="5" t="s">
        <v>337</v>
      </c>
    </row>
    <row r="26" spans="1:5" x14ac:dyDescent="0.35">
      <c r="A26" s="5" t="s">
        <v>338</v>
      </c>
      <c r="C26" t="s">
        <v>339</v>
      </c>
    </row>
    <row r="27" spans="1:5" x14ac:dyDescent="0.35">
      <c r="A27" s="5" t="s">
        <v>340</v>
      </c>
    </row>
    <row r="28" spans="1:5" x14ac:dyDescent="0.35">
      <c r="A28" s="5" t="s">
        <v>322</v>
      </c>
    </row>
    <row r="29" spans="1:5" x14ac:dyDescent="0.35">
      <c r="A29" s="5" t="s">
        <v>341</v>
      </c>
    </row>
    <row r="30" spans="1:5" x14ac:dyDescent="0.35">
      <c r="A30" s="5" t="s">
        <v>342</v>
      </c>
    </row>
    <row r="31" spans="1:5" x14ac:dyDescent="0.35">
      <c r="A31" s="5" t="s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/>
  </sheetPr>
  <dimension ref="A1:H30"/>
  <sheetViews>
    <sheetView topLeftCell="A16" zoomScaleNormal="100" workbookViewId="0">
      <selection activeCell="D6" sqref="D6"/>
    </sheetView>
  </sheetViews>
  <sheetFormatPr defaultRowHeight="14.5" x14ac:dyDescent="0.35"/>
  <cols>
    <col min="1" max="1" width="12" bestFit="1" customWidth="1"/>
    <col min="2" max="2" width="13.26953125" customWidth="1"/>
    <col min="3" max="3" width="19.7265625" customWidth="1"/>
    <col min="4" max="4" width="14.54296875" customWidth="1"/>
    <col min="5" max="5" width="14.1796875" bestFit="1" customWidth="1"/>
    <col min="6" max="6" width="2.1796875" customWidth="1"/>
    <col min="7" max="7" width="17.7265625" bestFit="1" customWidth="1"/>
    <col min="8" max="8" width="11.81640625" bestFit="1" customWidth="1"/>
    <col min="9" max="9" width="11.7265625" bestFit="1" customWidth="1"/>
    <col min="10" max="10" width="2.1796875" customWidth="1"/>
    <col min="11" max="11" width="13.1796875" bestFit="1" customWidth="1"/>
  </cols>
  <sheetData>
    <row r="1" spans="1:8" x14ac:dyDescent="0.35">
      <c r="A1" s="62" t="s">
        <v>213</v>
      </c>
      <c r="B1" s="62"/>
      <c r="C1" s="62"/>
      <c r="D1" s="62"/>
      <c r="E1" s="62"/>
      <c r="F1" s="62"/>
      <c r="G1" s="62"/>
      <c r="H1" s="62"/>
    </row>
    <row r="5" spans="1:8" x14ac:dyDescent="0.35">
      <c r="A5" s="24" t="s">
        <v>196</v>
      </c>
      <c r="B5" s="24" t="s">
        <v>214</v>
      </c>
      <c r="C5" s="24" t="s">
        <v>215</v>
      </c>
      <c r="D5" s="24" t="s">
        <v>216</v>
      </c>
      <c r="G5" s="24" t="s">
        <v>215</v>
      </c>
      <c r="H5" s="24" t="s">
        <v>216</v>
      </c>
    </row>
    <row r="6" spans="1:8" x14ac:dyDescent="0.35">
      <c r="A6" s="11">
        <v>40308</v>
      </c>
      <c r="B6" s="5" t="s">
        <v>217</v>
      </c>
      <c r="C6" s="5">
        <v>73</v>
      </c>
      <c r="D6" s="8">
        <f>VLOOKUP(C6,$G$6:$H$9,2)</f>
        <v>50</v>
      </c>
      <c r="G6" s="5">
        <v>0</v>
      </c>
      <c r="H6" s="6">
        <v>0</v>
      </c>
    </row>
    <row r="7" spans="1:8" x14ac:dyDescent="0.35">
      <c r="A7" s="11">
        <v>40308</v>
      </c>
      <c r="B7" s="5" t="s">
        <v>218</v>
      </c>
      <c r="C7" s="5">
        <v>22</v>
      </c>
      <c r="D7" s="8">
        <f t="shared" ref="D7:D30" si="0">VLOOKUP(C7,$G$6:$H$9,2)</f>
        <v>0</v>
      </c>
      <c r="G7" s="5">
        <v>60</v>
      </c>
      <c r="H7" s="6">
        <v>50</v>
      </c>
    </row>
    <row r="8" spans="1:8" x14ac:dyDescent="0.35">
      <c r="A8" s="11">
        <v>40308</v>
      </c>
      <c r="B8" s="5" t="s">
        <v>219</v>
      </c>
      <c r="C8" s="5">
        <v>92</v>
      </c>
      <c r="D8" s="8">
        <f t="shared" si="0"/>
        <v>75</v>
      </c>
      <c r="G8" s="5">
        <v>90</v>
      </c>
      <c r="H8" s="6">
        <v>75</v>
      </c>
    </row>
    <row r="9" spans="1:8" x14ac:dyDescent="0.35">
      <c r="A9" s="11">
        <v>40308</v>
      </c>
      <c r="B9" s="5" t="s">
        <v>220</v>
      </c>
      <c r="C9" s="5">
        <v>77</v>
      </c>
      <c r="D9" s="8">
        <f t="shared" si="0"/>
        <v>50</v>
      </c>
      <c r="G9" s="5">
        <v>150</v>
      </c>
      <c r="H9" s="6">
        <v>150</v>
      </c>
    </row>
    <row r="10" spans="1:8" x14ac:dyDescent="0.35">
      <c r="A10" s="11">
        <v>40308</v>
      </c>
      <c r="B10" s="5" t="s">
        <v>221</v>
      </c>
      <c r="C10" s="5">
        <v>78</v>
      </c>
      <c r="D10" s="8">
        <f t="shared" si="0"/>
        <v>50</v>
      </c>
    </row>
    <row r="11" spans="1:8" x14ac:dyDescent="0.35">
      <c r="A11" s="11">
        <v>40308</v>
      </c>
      <c r="B11" s="5" t="s">
        <v>222</v>
      </c>
      <c r="C11" s="5">
        <v>93</v>
      </c>
      <c r="D11" s="8">
        <f t="shared" si="0"/>
        <v>75</v>
      </c>
    </row>
    <row r="12" spans="1:8" x14ac:dyDescent="0.35">
      <c r="A12" s="11">
        <v>40308</v>
      </c>
      <c r="B12" s="5" t="s">
        <v>223</v>
      </c>
      <c r="C12" s="5">
        <v>90</v>
      </c>
      <c r="D12" s="8">
        <f t="shared" si="0"/>
        <v>75</v>
      </c>
    </row>
    <row r="13" spans="1:8" x14ac:dyDescent="0.35">
      <c r="A13" s="11">
        <v>40308</v>
      </c>
      <c r="B13" s="5" t="s">
        <v>224</v>
      </c>
      <c r="C13" s="5">
        <v>88</v>
      </c>
      <c r="D13" s="8">
        <f t="shared" si="0"/>
        <v>50</v>
      </c>
    </row>
    <row r="14" spans="1:8" x14ac:dyDescent="0.35">
      <c r="A14" s="11">
        <v>40308</v>
      </c>
      <c r="B14" s="5" t="s">
        <v>225</v>
      </c>
      <c r="C14" s="5">
        <v>77</v>
      </c>
      <c r="D14" s="8">
        <f t="shared" si="0"/>
        <v>50</v>
      </c>
    </row>
    <row r="15" spans="1:8" x14ac:dyDescent="0.35">
      <c r="A15" s="11">
        <v>40308</v>
      </c>
      <c r="B15" s="5" t="s">
        <v>226</v>
      </c>
      <c r="C15" s="5">
        <v>81</v>
      </c>
      <c r="D15" s="8">
        <f t="shared" si="0"/>
        <v>50</v>
      </c>
    </row>
    <row r="16" spans="1:8" x14ac:dyDescent="0.35">
      <c r="A16" s="11">
        <v>40308</v>
      </c>
      <c r="B16" s="5" t="s">
        <v>227</v>
      </c>
      <c r="C16" s="5">
        <v>81</v>
      </c>
      <c r="D16" s="8">
        <f t="shared" si="0"/>
        <v>50</v>
      </c>
    </row>
    <row r="17" spans="1:4" x14ac:dyDescent="0.35">
      <c r="A17" s="11">
        <v>40308</v>
      </c>
      <c r="B17" s="5" t="s">
        <v>228</v>
      </c>
      <c r="C17" s="5">
        <v>86</v>
      </c>
      <c r="D17" s="8">
        <f t="shared" si="0"/>
        <v>50</v>
      </c>
    </row>
    <row r="18" spans="1:4" x14ac:dyDescent="0.35">
      <c r="A18" s="11">
        <v>40308</v>
      </c>
      <c r="B18" s="5" t="s">
        <v>229</v>
      </c>
      <c r="C18" s="5">
        <v>91</v>
      </c>
      <c r="D18" s="8">
        <f t="shared" si="0"/>
        <v>75</v>
      </c>
    </row>
    <row r="19" spans="1:4" x14ac:dyDescent="0.35">
      <c r="A19" s="11">
        <v>40308</v>
      </c>
      <c r="B19" s="5" t="s">
        <v>230</v>
      </c>
      <c r="C19" s="5">
        <v>84</v>
      </c>
      <c r="D19" s="8">
        <f t="shared" si="0"/>
        <v>50</v>
      </c>
    </row>
    <row r="20" spans="1:4" x14ac:dyDescent="0.35">
      <c r="A20" s="11">
        <v>40308</v>
      </c>
      <c r="B20" s="5" t="s">
        <v>231</v>
      </c>
      <c r="C20" s="5">
        <v>89</v>
      </c>
      <c r="D20" s="8">
        <f t="shared" si="0"/>
        <v>50</v>
      </c>
    </row>
    <row r="21" spans="1:4" x14ac:dyDescent="0.35">
      <c r="A21" s="11">
        <v>40308</v>
      </c>
      <c r="B21" s="5" t="s">
        <v>232</v>
      </c>
      <c r="C21" s="5">
        <v>74</v>
      </c>
      <c r="D21" s="8">
        <f t="shared" si="0"/>
        <v>50</v>
      </c>
    </row>
    <row r="22" spans="1:4" x14ac:dyDescent="0.35">
      <c r="A22" s="11">
        <v>40308</v>
      </c>
      <c r="B22" s="5" t="s">
        <v>233</v>
      </c>
      <c r="C22" s="5">
        <v>86</v>
      </c>
      <c r="D22" s="8">
        <f t="shared" si="0"/>
        <v>50</v>
      </c>
    </row>
    <row r="23" spans="1:4" x14ac:dyDescent="0.35">
      <c r="A23" s="11">
        <v>40308</v>
      </c>
      <c r="B23" s="5" t="s">
        <v>234</v>
      </c>
      <c r="C23" s="5">
        <v>94</v>
      </c>
      <c r="D23" s="8">
        <f t="shared" si="0"/>
        <v>75</v>
      </c>
    </row>
    <row r="24" spans="1:4" x14ac:dyDescent="0.35">
      <c r="A24" s="11">
        <v>40308</v>
      </c>
      <c r="B24" s="5" t="s">
        <v>235</v>
      </c>
      <c r="C24" s="5">
        <v>70</v>
      </c>
      <c r="D24" s="8">
        <f t="shared" si="0"/>
        <v>50</v>
      </c>
    </row>
    <row r="25" spans="1:4" x14ac:dyDescent="0.35">
      <c r="A25" s="11">
        <v>40308</v>
      </c>
      <c r="B25" s="5" t="s">
        <v>236</v>
      </c>
      <c r="C25" s="5">
        <v>0</v>
      </c>
      <c r="D25" s="8">
        <f t="shared" si="0"/>
        <v>0</v>
      </c>
    </row>
    <row r="26" spans="1:4" x14ac:dyDescent="0.35">
      <c r="A26" s="11">
        <v>40308</v>
      </c>
      <c r="B26" s="5" t="s">
        <v>237</v>
      </c>
      <c r="C26" s="5">
        <v>86</v>
      </c>
      <c r="D26" s="8">
        <f t="shared" si="0"/>
        <v>50</v>
      </c>
    </row>
    <row r="27" spans="1:4" x14ac:dyDescent="0.35">
      <c r="A27" s="11">
        <v>40308</v>
      </c>
      <c r="B27" s="5" t="s">
        <v>238</v>
      </c>
      <c r="C27" s="5">
        <v>88</v>
      </c>
      <c r="D27" s="8">
        <f t="shared" si="0"/>
        <v>50</v>
      </c>
    </row>
    <row r="28" spans="1:4" x14ac:dyDescent="0.35">
      <c r="A28" s="11">
        <v>40308</v>
      </c>
      <c r="B28" s="5" t="s">
        <v>239</v>
      </c>
      <c r="C28" s="5">
        <v>94</v>
      </c>
      <c r="D28" s="8">
        <f t="shared" si="0"/>
        <v>75</v>
      </c>
    </row>
    <row r="29" spans="1:4" x14ac:dyDescent="0.35">
      <c r="A29" s="11">
        <v>40308</v>
      </c>
      <c r="B29" s="5" t="s">
        <v>240</v>
      </c>
      <c r="C29" s="5">
        <v>84</v>
      </c>
      <c r="D29" s="8">
        <f t="shared" si="0"/>
        <v>50</v>
      </c>
    </row>
    <row r="30" spans="1:4" x14ac:dyDescent="0.35">
      <c r="A30" s="11">
        <v>40308</v>
      </c>
      <c r="B30" s="5" t="s">
        <v>241</v>
      </c>
      <c r="C30" s="5">
        <v>79</v>
      </c>
      <c r="D30" s="8">
        <f t="shared" si="0"/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/>
  </sheetPr>
  <dimension ref="A1:J21"/>
  <sheetViews>
    <sheetView zoomScaleNormal="100" workbookViewId="0">
      <selection activeCell="J5" sqref="J5:J21"/>
    </sheetView>
  </sheetViews>
  <sheetFormatPr defaultRowHeight="14.5" x14ac:dyDescent="0.35"/>
  <cols>
    <col min="1" max="1" width="16.26953125" bestFit="1" customWidth="1"/>
    <col min="2" max="8" width="9.81640625" bestFit="1" customWidth="1"/>
    <col min="9" max="9" width="7.81640625" bestFit="1" customWidth="1"/>
    <col min="10" max="10" width="14.26953125" bestFit="1" customWidth="1"/>
    <col min="27" max="27" width="15.7265625" bestFit="1" customWidth="1"/>
    <col min="28" max="28" width="11.1796875" bestFit="1" customWidth="1"/>
    <col min="29" max="30" width="10.7265625" bestFit="1" customWidth="1"/>
    <col min="31" max="31" width="10.81640625" bestFit="1" customWidth="1"/>
  </cols>
  <sheetData>
    <row r="1" spans="1:10" ht="29" x14ac:dyDescent="0.35">
      <c r="A1" s="63" t="s">
        <v>242</v>
      </c>
      <c r="B1" s="63"/>
      <c r="C1" s="63"/>
      <c r="D1" s="63"/>
      <c r="E1" s="63"/>
      <c r="F1" s="63"/>
      <c r="G1" s="63"/>
      <c r="H1" s="63"/>
      <c r="I1" s="63"/>
      <c r="J1" s="63"/>
    </row>
    <row r="4" spans="1:10" x14ac:dyDescent="0.35">
      <c r="A4" s="65" t="s">
        <v>243</v>
      </c>
      <c r="B4" s="66" t="s">
        <v>244</v>
      </c>
      <c r="C4" s="66" t="s">
        <v>245</v>
      </c>
      <c r="D4" s="66" t="s">
        <v>246</v>
      </c>
      <c r="E4" s="66" t="s">
        <v>247</v>
      </c>
      <c r="F4" s="66" t="s">
        <v>248</v>
      </c>
      <c r="G4" s="66" t="s">
        <v>249</v>
      </c>
      <c r="H4" s="66" t="s">
        <v>250</v>
      </c>
      <c r="I4" s="65" t="s">
        <v>146</v>
      </c>
      <c r="J4" s="65" t="s">
        <v>251</v>
      </c>
    </row>
    <row r="5" spans="1:10" x14ac:dyDescent="0.35">
      <c r="A5" s="66" t="s">
        <v>252</v>
      </c>
      <c r="B5" s="67">
        <v>57.97</v>
      </c>
      <c r="C5" s="67">
        <v>72.2</v>
      </c>
      <c r="D5" s="67">
        <v>39.01</v>
      </c>
      <c r="E5" s="67">
        <v>60.33</v>
      </c>
      <c r="F5" s="67">
        <v>71.400000000000006</v>
      </c>
      <c r="G5" s="67">
        <v>72.819999999999993</v>
      </c>
      <c r="H5" s="67">
        <v>60.93</v>
      </c>
      <c r="I5" s="68">
        <f>MIN(B5:H5)</f>
        <v>39.01</v>
      </c>
      <c r="J5" s="8" t="str">
        <f>INDEX($B$4:$H$4,MATCH(MIN(B5:H5),B5:H5,0))</f>
        <v>Supplier 3</v>
      </c>
    </row>
    <row r="6" spans="1:10" x14ac:dyDescent="0.35">
      <c r="A6" s="66" t="s">
        <v>253</v>
      </c>
      <c r="B6" s="67">
        <v>51.67</v>
      </c>
      <c r="C6" s="67">
        <v>29.87</v>
      </c>
      <c r="D6" s="67">
        <v>52.23</v>
      </c>
      <c r="E6" s="67">
        <v>48.34</v>
      </c>
      <c r="F6" s="67">
        <v>51.37</v>
      </c>
      <c r="G6" s="67">
        <v>52.58</v>
      </c>
      <c r="H6" s="67">
        <v>51.64</v>
      </c>
      <c r="I6" s="68">
        <f t="shared" ref="I6:I21" si="0">MIN(B6:H6)</f>
        <v>29.87</v>
      </c>
      <c r="J6" s="8" t="str">
        <f t="shared" ref="J6:J21" si="1">INDEX($B$4:$H$4,MATCH(MIN(B6:H6),B6:H6,0))</f>
        <v>Supplier 2</v>
      </c>
    </row>
    <row r="7" spans="1:10" x14ac:dyDescent="0.35">
      <c r="A7" s="66" t="s">
        <v>254</v>
      </c>
      <c r="B7" s="67">
        <v>64.73</v>
      </c>
      <c r="C7" s="67">
        <v>40.590000000000003</v>
      </c>
      <c r="D7" s="67">
        <v>61.76</v>
      </c>
      <c r="E7" s="67">
        <v>35.56</v>
      </c>
      <c r="F7" s="67">
        <v>28.81</v>
      </c>
      <c r="G7" s="67">
        <v>74.77</v>
      </c>
      <c r="H7" s="67">
        <v>64.55</v>
      </c>
      <c r="I7" s="68">
        <f t="shared" si="0"/>
        <v>28.81</v>
      </c>
      <c r="J7" s="8" t="str">
        <f t="shared" si="1"/>
        <v>Supplier 5</v>
      </c>
    </row>
    <row r="8" spans="1:10" x14ac:dyDescent="0.35">
      <c r="A8" s="66" t="s">
        <v>255</v>
      </c>
      <c r="B8" s="67">
        <v>73.02</v>
      </c>
      <c r="C8" s="67">
        <v>64.98</v>
      </c>
      <c r="D8" s="67">
        <v>53.34</v>
      </c>
      <c r="E8" s="67">
        <v>62.14</v>
      </c>
      <c r="F8" s="67">
        <v>29.69</v>
      </c>
      <c r="G8" s="67">
        <v>50.67</v>
      </c>
      <c r="H8" s="67">
        <v>48.59</v>
      </c>
      <c r="I8" s="68">
        <f t="shared" si="0"/>
        <v>29.69</v>
      </c>
      <c r="J8" s="8" t="str">
        <f t="shared" si="1"/>
        <v>Supplier 5</v>
      </c>
    </row>
    <row r="9" spans="1:10" x14ac:dyDescent="0.35">
      <c r="A9" s="66" t="s">
        <v>256</v>
      </c>
      <c r="B9" s="67">
        <v>72.36</v>
      </c>
      <c r="C9" s="67">
        <v>32.44</v>
      </c>
      <c r="D9" s="67">
        <v>65.069999999999993</v>
      </c>
      <c r="E9" s="67">
        <v>35.71</v>
      </c>
      <c r="F9" s="67">
        <v>52.5</v>
      </c>
      <c r="G9" s="67">
        <v>52.86</v>
      </c>
      <c r="H9" s="67">
        <v>43</v>
      </c>
      <c r="I9" s="68">
        <f t="shared" si="0"/>
        <v>32.44</v>
      </c>
      <c r="J9" s="8" t="str">
        <f t="shared" si="1"/>
        <v>Supplier 2</v>
      </c>
    </row>
    <row r="10" spans="1:10" x14ac:dyDescent="0.35">
      <c r="A10" s="66" t="s">
        <v>257</v>
      </c>
      <c r="B10" s="67">
        <v>47.52</v>
      </c>
      <c r="C10" s="67">
        <v>47.39</v>
      </c>
      <c r="D10" s="67">
        <v>26.32</v>
      </c>
      <c r="E10" s="67">
        <v>47.34</v>
      </c>
      <c r="F10" s="67">
        <v>49.11</v>
      </c>
      <c r="G10" s="67">
        <v>56.24</v>
      </c>
      <c r="H10" s="67">
        <v>73.069999999999993</v>
      </c>
      <c r="I10" s="68">
        <f t="shared" si="0"/>
        <v>26.32</v>
      </c>
      <c r="J10" s="8" t="str">
        <f t="shared" si="1"/>
        <v>Supplier 3</v>
      </c>
    </row>
    <row r="11" spans="1:10" x14ac:dyDescent="0.35">
      <c r="A11" s="66" t="s">
        <v>258</v>
      </c>
      <c r="B11" s="67">
        <v>66.02</v>
      </c>
      <c r="C11" s="67">
        <v>68.8</v>
      </c>
      <c r="D11" s="67">
        <v>33.14</v>
      </c>
      <c r="E11" s="67">
        <v>60.98</v>
      </c>
      <c r="F11" s="67">
        <v>28.11</v>
      </c>
      <c r="G11" s="67">
        <v>54.45</v>
      </c>
      <c r="H11" s="67">
        <v>56.33</v>
      </c>
      <c r="I11" s="68">
        <f t="shared" si="0"/>
        <v>28.11</v>
      </c>
      <c r="J11" s="8" t="str">
        <f t="shared" si="1"/>
        <v>Supplier 5</v>
      </c>
    </row>
    <row r="12" spans="1:10" x14ac:dyDescent="0.35">
      <c r="A12" s="66" t="s">
        <v>259</v>
      </c>
      <c r="B12" s="67">
        <v>74.569999999999993</v>
      </c>
      <c r="C12" s="67">
        <v>43.65</v>
      </c>
      <c r="D12" s="67">
        <v>41.36</v>
      </c>
      <c r="E12" s="67">
        <v>39.86</v>
      </c>
      <c r="F12" s="67">
        <v>39.22</v>
      </c>
      <c r="G12" s="67">
        <v>58.92</v>
      </c>
      <c r="H12" s="67">
        <v>67.209999999999994</v>
      </c>
      <c r="I12" s="68">
        <f t="shared" si="0"/>
        <v>39.22</v>
      </c>
      <c r="J12" s="8" t="str">
        <f t="shared" si="1"/>
        <v>Supplier 5</v>
      </c>
    </row>
    <row r="13" spans="1:10" x14ac:dyDescent="0.35">
      <c r="A13" s="66" t="s">
        <v>260</v>
      </c>
      <c r="B13" s="67">
        <v>71.55</v>
      </c>
      <c r="C13" s="67">
        <v>55.67</v>
      </c>
      <c r="D13" s="67">
        <v>57.99</v>
      </c>
      <c r="E13" s="67">
        <v>69.540000000000006</v>
      </c>
      <c r="F13" s="67">
        <v>47.16</v>
      </c>
      <c r="G13" s="67">
        <v>72.78</v>
      </c>
      <c r="H13" s="67">
        <v>48.83</v>
      </c>
      <c r="I13" s="68">
        <f t="shared" si="0"/>
        <v>47.16</v>
      </c>
      <c r="J13" s="8" t="str">
        <f t="shared" si="1"/>
        <v>Supplier 5</v>
      </c>
    </row>
    <row r="14" spans="1:10" x14ac:dyDescent="0.35">
      <c r="A14" s="66" t="s">
        <v>261</v>
      </c>
      <c r="B14" s="67">
        <v>50.06</v>
      </c>
      <c r="C14" s="67">
        <v>70.11</v>
      </c>
      <c r="D14" s="67">
        <v>41.98</v>
      </c>
      <c r="E14" s="67">
        <v>63.71</v>
      </c>
      <c r="F14" s="67">
        <v>51.05</v>
      </c>
      <c r="G14" s="67">
        <v>26.44</v>
      </c>
      <c r="H14" s="67">
        <v>30.49</v>
      </c>
      <c r="I14" s="68">
        <f t="shared" si="0"/>
        <v>26.44</v>
      </c>
      <c r="J14" s="8" t="str">
        <f t="shared" si="1"/>
        <v>Supplier 6</v>
      </c>
    </row>
    <row r="15" spans="1:10" x14ac:dyDescent="0.35">
      <c r="A15" s="66" t="s">
        <v>262</v>
      </c>
      <c r="B15" s="67">
        <v>39.92</v>
      </c>
      <c r="C15" s="67">
        <v>69.05</v>
      </c>
      <c r="D15" s="67">
        <v>71.14</v>
      </c>
      <c r="E15" s="67">
        <v>62.54</v>
      </c>
      <c r="F15" s="67">
        <v>59.59</v>
      </c>
      <c r="G15" s="67">
        <v>55.17</v>
      </c>
      <c r="H15" s="67">
        <v>65.290000000000006</v>
      </c>
      <c r="I15" s="68">
        <f t="shared" si="0"/>
        <v>39.92</v>
      </c>
      <c r="J15" s="8" t="str">
        <f t="shared" si="1"/>
        <v>Supplier 1</v>
      </c>
    </row>
    <row r="16" spans="1:10" x14ac:dyDescent="0.35">
      <c r="A16" s="66" t="s">
        <v>263</v>
      </c>
      <c r="B16" s="67">
        <v>31.03</v>
      </c>
      <c r="C16" s="67">
        <v>60.19</v>
      </c>
      <c r="D16" s="67">
        <v>31.82</v>
      </c>
      <c r="E16" s="67">
        <v>30.53</v>
      </c>
      <c r="F16" s="67">
        <v>62.71</v>
      </c>
      <c r="G16" s="67">
        <v>46.56</v>
      </c>
      <c r="H16" s="67">
        <v>44.78</v>
      </c>
      <c r="I16" s="68">
        <f t="shared" si="0"/>
        <v>30.53</v>
      </c>
      <c r="J16" s="8" t="str">
        <f t="shared" si="1"/>
        <v>Supplier 4</v>
      </c>
    </row>
    <row r="17" spans="1:10" x14ac:dyDescent="0.35">
      <c r="A17" s="66" t="s">
        <v>264</v>
      </c>
      <c r="B17" s="67">
        <v>65.98</v>
      </c>
      <c r="C17" s="67">
        <v>49.93</v>
      </c>
      <c r="D17" s="67">
        <v>60.68</v>
      </c>
      <c r="E17" s="67">
        <v>72.040000000000006</v>
      </c>
      <c r="F17" s="67">
        <v>68.239999999999995</v>
      </c>
      <c r="G17" s="67">
        <v>55.82</v>
      </c>
      <c r="H17" s="67">
        <v>34.57</v>
      </c>
      <c r="I17" s="68">
        <f t="shared" si="0"/>
        <v>34.57</v>
      </c>
      <c r="J17" s="8" t="str">
        <f t="shared" si="1"/>
        <v>Supplier 7</v>
      </c>
    </row>
    <row r="18" spans="1:10" x14ac:dyDescent="0.35">
      <c r="A18" s="66" t="s">
        <v>265</v>
      </c>
      <c r="B18" s="67">
        <v>40.090000000000003</v>
      </c>
      <c r="C18" s="67">
        <v>27.33</v>
      </c>
      <c r="D18" s="67">
        <v>62.3</v>
      </c>
      <c r="E18" s="67">
        <v>41.04</v>
      </c>
      <c r="F18" s="67">
        <v>44.3</v>
      </c>
      <c r="G18" s="67">
        <v>40.67</v>
      </c>
      <c r="H18" s="67">
        <v>26.93</v>
      </c>
      <c r="I18" s="68">
        <f t="shared" si="0"/>
        <v>26.93</v>
      </c>
      <c r="J18" s="8" t="str">
        <f t="shared" si="1"/>
        <v>Supplier 7</v>
      </c>
    </row>
    <row r="19" spans="1:10" x14ac:dyDescent="0.35">
      <c r="A19" s="66" t="s">
        <v>266</v>
      </c>
      <c r="B19" s="67">
        <v>73.59</v>
      </c>
      <c r="C19" s="67">
        <v>58.8</v>
      </c>
      <c r="D19" s="67">
        <v>56.93</v>
      </c>
      <c r="E19" s="67">
        <v>47.5</v>
      </c>
      <c r="F19" s="67">
        <v>43.76</v>
      </c>
      <c r="G19" s="67">
        <v>27.49</v>
      </c>
      <c r="H19" s="67">
        <v>58.85</v>
      </c>
      <c r="I19" s="68">
        <f t="shared" si="0"/>
        <v>27.49</v>
      </c>
      <c r="J19" s="8" t="str">
        <f t="shared" si="1"/>
        <v>Supplier 6</v>
      </c>
    </row>
    <row r="20" spans="1:10" x14ac:dyDescent="0.35">
      <c r="A20" s="66" t="s">
        <v>267</v>
      </c>
      <c r="B20" s="67">
        <v>57.86</v>
      </c>
      <c r="C20" s="67">
        <v>62.93</v>
      </c>
      <c r="D20" s="67">
        <v>48.05</v>
      </c>
      <c r="E20" s="67">
        <v>37.69</v>
      </c>
      <c r="F20" s="67">
        <v>32.81</v>
      </c>
      <c r="G20" s="67">
        <v>50.7</v>
      </c>
      <c r="H20" s="67">
        <v>46.65</v>
      </c>
      <c r="I20" s="68">
        <f t="shared" si="0"/>
        <v>32.81</v>
      </c>
      <c r="J20" s="8" t="str">
        <f t="shared" si="1"/>
        <v>Supplier 5</v>
      </c>
    </row>
    <row r="21" spans="1:10" x14ac:dyDescent="0.35">
      <c r="A21" s="66" t="s">
        <v>268</v>
      </c>
      <c r="B21" s="67">
        <v>59.02</v>
      </c>
      <c r="C21" s="67">
        <v>42.07</v>
      </c>
      <c r="D21" s="67">
        <v>45.23</v>
      </c>
      <c r="E21" s="67">
        <v>62.1</v>
      </c>
      <c r="F21" s="67">
        <v>60.28</v>
      </c>
      <c r="G21" s="67">
        <v>52.26</v>
      </c>
      <c r="H21" s="67">
        <v>36.049999999999997</v>
      </c>
      <c r="I21" s="68">
        <f t="shared" si="0"/>
        <v>36.049999999999997</v>
      </c>
      <c r="J21" s="8" t="str">
        <f t="shared" si="1"/>
        <v>Supplier 7</v>
      </c>
    </row>
  </sheetData>
  <conditionalFormatting sqref="B5:H21">
    <cfRule type="duplicateValues" dxfId="0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/>
  </sheetPr>
  <dimension ref="A1:H8"/>
  <sheetViews>
    <sheetView topLeftCell="A2" workbookViewId="0">
      <selection activeCell="E3" sqref="E3"/>
    </sheetView>
  </sheetViews>
  <sheetFormatPr defaultRowHeight="14.5" x14ac:dyDescent="0.35"/>
  <cols>
    <col min="1" max="1" width="11.1796875" customWidth="1"/>
    <col min="2" max="2" width="11.54296875" customWidth="1"/>
    <col min="3" max="3" width="23.26953125" customWidth="1"/>
    <col min="5" max="5" width="23.26953125" customWidth="1"/>
    <col min="6" max="6" width="3.7265625" customWidth="1"/>
    <col min="7" max="8" width="17.81640625" customWidth="1"/>
  </cols>
  <sheetData>
    <row r="1" spans="1:8" ht="43.5" x14ac:dyDescent="0.35">
      <c r="A1" s="69" t="s">
        <v>269</v>
      </c>
      <c r="B1" s="69"/>
      <c r="C1" s="69"/>
      <c r="E1" s="69" t="s">
        <v>270</v>
      </c>
      <c r="F1" s="69"/>
      <c r="G1" s="69"/>
      <c r="H1" s="69"/>
    </row>
    <row r="2" spans="1:8" x14ac:dyDescent="0.35">
      <c r="A2" s="70" t="s">
        <v>20</v>
      </c>
      <c r="B2" s="4" t="s">
        <v>3</v>
      </c>
      <c r="C2" s="4" t="s">
        <v>105</v>
      </c>
      <c r="E2" s="4" t="s">
        <v>105</v>
      </c>
      <c r="F2" s="4"/>
      <c r="G2" s="4" t="s">
        <v>20</v>
      </c>
      <c r="H2" s="4" t="s">
        <v>3</v>
      </c>
    </row>
    <row r="3" spans="1:8" x14ac:dyDescent="0.35">
      <c r="A3" s="5" t="s">
        <v>6</v>
      </c>
      <c r="B3" s="6">
        <v>23</v>
      </c>
      <c r="C3" s="5" t="s">
        <v>108</v>
      </c>
      <c r="E3" s="5" t="s">
        <v>273</v>
      </c>
      <c r="F3" s="5"/>
      <c r="G3" s="64" t="str">
        <f>INDEX(A3:A8,MATCH($E$3,$C$3:$C$8,0))</f>
        <v>Sunshine</v>
      </c>
      <c r="H3" s="64">
        <f>INDEX(B3:B8,MATCH($E$3,$C$3:$C$8,0))</f>
        <v>25</v>
      </c>
    </row>
    <row r="4" spans="1:8" x14ac:dyDescent="0.35">
      <c r="A4" s="5" t="s">
        <v>10</v>
      </c>
      <c r="B4" s="6">
        <v>30</v>
      </c>
      <c r="C4" s="5" t="s">
        <v>271</v>
      </c>
    </row>
    <row r="5" spans="1:8" x14ac:dyDescent="0.35">
      <c r="A5" s="5" t="s">
        <v>4</v>
      </c>
      <c r="B5" s="6">
        <v>22</v>
      </c>
      <c r="C5" s="5" t="s">
        <v>272</v>
      </c>
    </row>
    <row r="6" spans="1:8" x14ac:dyDescent="0.35">
      <c r="A6" s="5" t="s">
        <v>12</v>
      </c>
      <c r="B6" s="6">
        <v>25</v>
      </c>
      <c r="C6" s="5" t="s">
        <v>273</v>
      </c>
    </row>
    <row r="7" spans="1:8" ht="29" x14ac:dyDescent="0.35">
      <c r="A7" s="71" t="s">
        <v>8</v>
      </c>
      <c r="B7" s="6">
        <v>23.5</v>
      </c>
      <c r="C7" s="5" t="s">
        <v>274</v>
      </c>
    </row>
    <row r="8" spans="1:8" ht="29" x14ac:dyDescent="0.35">
      <c r="A8" s="71" t="s">
        <v>275</v>
      </c>
      <c r="B8" s="6">
        <v>45</v>
      </c>
      <c r="C8" s="5" t="s">
        <v>112</v>
      </c>
    </row>
  </sheetData>
  <dataValidations count="1">
    <dataValidation type="list" allowBlank="1" showInputMessage="1" showErrorMessage="1" sqref="E3:F3" xr:uid="{00000000-0002-0000-0A00-000000000000}">
      <formula1>$C$3:$C$8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Q1A</vt:lpstr>
      <vt:lpstr>Lecture 4</vt:lpstr>
      <vt:lpstr>Lecture 4 sln</vt:lpstr>
      <vt:lpstr>Practice 1</vt:lpstr>
      <vt:lpstr>Practice 1 answer</vt:lpstr>
      <vt:lpstr>Practice 2</vt:lpstr>
      <vt:lpstr>Practice 2 answer</vt:lpstr>
      <vt:lpstr>Practice 3</vt:lpstr>
      <vt:lpstr>Practice 3 answer</vt:lpstr>
      <vt:lpstr>Exercise 1</vt:lpstr>
      <vt:lpstr>Exercise 2</vt:lpstr>
      <vt:lpstr>Exercise 3</vt:lpstr>
      <vt:lpstr>'Practice 1'!Print_Area</vt:lpstr>
      <vt:lpstr>'Practice 1 answer'!Print_Area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Laura Namata</cp:lastModifiedBy>
  <dcterms:created xsi:type="dcterms:W3CDTF">2016-05-11T18:46:39Z</dcterms:created>
  <dcterms:modified xsi:type="dcterms:W3CDTF">2022-12-08T10:34:02Z</dcterms:modified>
</cp:coreProperties>
</file>